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360" yWindow="105" windowWidth="14235" windowHeight="7680"/>
  </bookViews>
  <sheets>
    <sheet name="Toelichting" sheetId="4" r:id="rId1"/>
    <sheet name="basis07" sheetId="19" state="hidden" r:id="rId2"/>
    <sheet name="Blad1" sheetId="23" state="hidden" r:id="rId3"/>
    <sheet name="WUW integratie" sheetId="5" r:id="rId4"/>
    <sheet name="scootmobielen" sheetId="28" r:id="rId5"/>
    <sheet name="e-boeken" sheetId="30" r:id="rId6"/>
    <sheet name="Individuele studietoeslag" sheetId="31" r:id="rId7"/>
    <sheet name="Participatiewet" sheetId="32" r:id="rId8"/>
    <sheet name="GDI" sheetId="34" r:id="rId9"/>
    <sheet name="Lijfrenteopbouw" sheetId="35" r:id="rId10"/>
    <sheet name="Uitvoeringskosten Wet Taaleis" sheetId="36" r:id="rId11"/>
    <sheet name="BRZO" sheetId="37" r:id="rId12"/>
    <sheet name="Referendum" sheetId="38" r:id="rId13"/>
    <sheet name="BGT" sheetId="39" r:id="rId14"/>
    <sheet name="BRP" sheetId="40" r:id="rId15"/>
    <sheet name="Energie audit" sheetId="41" r:id="rId16"/>
    <sheet name="Armoedebestrijding ouderen" sheetId="42" r:id="rId17"/>
  </sheets>
  <externalReferences>
    <externalReference r:id="rId18"/>
    <externalReference r:id="rId19"/>
    <externalReference r:id="rId20"/>
  </externalReferences>
  <definedNames>
    <definedName name="_ri09" localSheetId="1">'[1]overig-uitk'!#REF!</definedName>
    <definedName name="_ri10" localSheetId="1">'[1]overig-uitk'!#REF!</definedName>
    <definedName name="_ri11" localSheetId="1">'[1]overig-uitk'!#REF!</definedName>
    <definedName name="_ri12" localSheetId="1">'[1]overig-uitk'!#REF!</definedName>
    <definedName name="_wmo08" localSheetId="1">basis07!$HM$4:$HO$446</definedName>
    <definedName name="_wuw12" localSheetId="1">'[1]overig-uitk'!#REF!</definedName>
    <definedName name="_wuw8" localSheetId="1">'[1]overig-uitk'!#REF!</definedName>
    <definedName name="_wuw9" localSheetId="1">'[1]overig-uitk'!#REF!</definedName>
    <definedName name="adb" localSheetId="1">basis07!$DQ$3:$DR$445</definedName>
    <definedName name="alles" localSheetId="1">'[1]overig-uitk'!#REF!</definedName>
    <definedName name="anti" localSheetId="1">basis07!#REF!</definedName>
    <definedName name="anti_08" localSheetId="1">'[1]overig-uitk'!#REF!</definedName>
    <definedName name="bew_ini" localSheetId="1">basis07!$DM$3:$DN$445</definedName>
    <definedName name="bib" localSheetId="1">'[1]overig-uitk'!#REF!</definedName>
    <definedName name="cor_wmo" localSheetId="1">basis07!#REF!</definedName>
    <definedName name="gemc" localSheetId="1">#REF!</definedName>
    <definedName name="gemc">'WUW integratie'!$A$2:$A$3</definedName>
    <definedName name="Grond17">Blad1!$A$3:$AN$392</definedName>
    <definedName name="homo" localSheetId="1">basis07!$EA$3:$EB$445</definedName>
    <definedName name="kern500" localSheetId="1">basis07!#REF!</definedName>
    <definedName name="kind" localSheetId="1">basis07!$DX$3:$DY$445</definedName>
    <definedName name="land" localSheetId="1">basis07!#REF!</definedName>
    <definedName name="linew" localSheetId="1">basis07!#REF!</definedName>
    <definedName name="NAS" localSheetId="1">basis07!$ED$3:$EE$445</definedName>
    <definedName name="nm" localSheetId="1">'[1]overig-uitk'!#REF!</definedName>
    <definedName name="pater" localSheetId="1">basis07!#REF!</definedName>
    <definedName name="supm08" localSheetId="1">'[1]overig-uitk'!#REF!</definedName>
    <definedName name="tkam08" localSheetId="1">[1]Blad1!$A$6:$EL$448</definedName>
    <definedName name="ug_nw" localSheetId="1">basis07!$EI$3:$EJ$445</definedName>
    <definedName name="water" localSheetId="1">'[1]overig-uitk'!#REF!</definedName>
    <definedName name="wmo" localSheetId="1">basis07!$DU$4:$DV$446</definedName>
    <definedName name="wmo_sc" localSheetId="1">basis07!#REF!</definedName>
    <definedName name="wmo08_sc" localSheetId="1">'[1]overig-uitk'!#REF!</definedName>
  </definedNames>
  <calcPr calcId="125725"/>
</workbook>
</file>

<file path=xl/calcChain.xml><?xml version="1.0" encoding="utf-8"?>
<calcChain xmlns="http://schemas.openxmlformats.org/spreadsheetml/2006/main">
  <c r="B7" i="34"/>
  <c r="D16" i="42"/>
  <c r="B16"/>
  <c r="D15"/>
  <c r="B15"/>
  <c r="B14"/>
  <c r="D14"/>
  <c r="B13"/>
  <c r="D13"/>
  <c r="B7"/>
  <c r="B3"/>
  <c r="D13" i="41"/>
  <c r="B13"/>
  <c r="B7"/>
  <c r="B3"/>
  <c r="F16" i="42" l="1"/>
  <c r="H16" s="1"/>
  <c r="F15"/>
  <c r="H15" s="1"/>
  <c r="F14"/>
  <c r="H14" s="1"/>
  <c r="F13"/>
  <c r="H13" s="1"/>
  <c r="F13" i="41"/>
  <c r="H13" s="1"/>
  <c r="H15" s="1"/>
  <c r="H18" i="42" l="1"/>
  <c r="D16" i="40"/>
  <c r="D15"/>
  <c r="D14"/>
  <c r="D13"/>
  <c r="B7"/>
  <c r="D31" i="39"/>
  <c r="D30"/>
  <c r="D29"/>
  <c r="D28"/>
  <c r="D27"/>
  <c r="D26"/>
  <c r="D25"/>
  <c r="D24"/>
  <c r="D23"/>
  <c r="D22"/>
  <c r="D21"/>
  <c r="D20"/>
  <c r="D19"/>
  <c r="D18"/>
  <c r="D17"/>
  <c r="D16"/>
  <c r="D15"/>
  <c r="D14"/>
  <c r="D13"/>
  <c r="B7"/>
  <c r="D14" i="38"/>
  <c r="D13"/>
  <c r="B7"/>
  <c r="D19" i="37"/>
  <c r="D18"/>
  <c r="D17"/>
  <c r="D16"/>
  <c r="D15"/>
  <c r="D14"/>
  <c r="D13"/>
  <c r="B7"/>
  <c r="D15" i="36"/>
  <c r="D14"/>
  <c r="D13"/>
  <c r="B7"/>
  <c r="D15" i="35"/>
  <c r="D14"/>
  <c r="D13"/>
  <c r="B7"/>
  <c r="B7" i="32"/>
  <c r="D15"/>
  <c r="D14"/>
  <c r="D13"/>
  <c r="D16" i="31"/>
  <c r="D15"/>
  <c r="D14"/>
  <c r="D13"/>
  <c r="D13" i="30"/>
  <c r="B7"/>
  <c r="D20" i="28"/>
  <c r="D19"/>
  <c r="D18"/>
  <c r="D17"/>
  <c r="D16"/>
  <c r="D15"/>
  <c r="D14"/>
  <c r="D13"/>
  <c r="B7"/>
  <c r="D15" i="5"/>
  <c r="D14"/>
  <c r="AN394" i="23" l="1"/>
  <c r="AM394"/>
  <c r="AL394"/>
  <c r="AK394"/>
  <c r="AJ394"/>
  <c r="AI394"/>
  <c r="AH394"/>
  <c r="AG394"/>
  <c r="AF394"/>
  <c r="AE394"/>
  <c r="AD394"/>
  <c r="AC394"/>
  <c r="AB394"/>
  <c r="AA394"/>
  <c r="Z394"/>
  <c r="Y394"/>
  <c r="X394"/>
  <c r="W394"/>
  <c r="V394"/>
  <c r="U394"/>
  <c r="T394"/>
  <c r="S394"/>
  <c r="R394"/>
  <c r="Q394"/>
  <c r="P394"/>
  <c r="O394"/>
  <c r="N394"/>
  <c r="M394"/>
  <c r="L394"/>
  <c r="K394"/>
  <c r="J394"/>
  <c r="I394"/>
  <c r="H394"/>
  <c r="G394"/>
  <c r="F394"/>
  <c r="E394"/>
  <c r="B14" i="36"/>
  <c r="F14" s="1"/>
  <c r="B14" i="35"/>
  <c r="F14" s="1"/>
  <c r="B14" i="32"/>
  <c r="F14" s="1"/>
  <c r="B14" i="38"/>
  <c r="B13"/>
  <c r="B31" i="39"/>
  <c r="B30"/>
  <c r="B29"/>
  <c r="B28"/>
  <c r="B27"/>
  <c r="B26"/>
  <c r="B25"/>
  <c r="B24"/>
  <c r="B23"/>
  <c r="B22"/>
  <c r="B21"/>
  <c r="B20"/>
  <c r="B19"/>
  <c r="B18"/>
  <c r="B17"/>
  <c r="B16"/>
  <c r="B15"/>
  <c r="B14"/>
  <c r="B13"/>
  <c r="B16" i="40"/>
  <c r="B15"/>
  <c r="B14"/>
  <c r="B13"/>
  <c r="B19" i="37"/>
  <c r="B18"/>
  <c r="B17"/>
  <c r="B16"/>
  <c r="B15"/>
  <c r="B14"/>
  <c r="B13"/>
  <c r="B15" i="36"/>
  <c r="B13"/>
  <c r="B15" i="35"/>
  <c r="B13"/>
  <c r="B15" i="32"/>
  <c r="B13"/>
  <c r="B16" i="31"/>
  <c r="B15"/>
  <c r="B14"/>
  <c r="B13"/>
  <c r="B13" i="30"/>
  <c r="B20" i="28"/>
  <c r="B19"/>
  <c r="B18"/>
  <c r="B17"/>
  <c r="B16"/>
  <c r="B15"/>
  <c r="B14"/>
  <c r="B13"/>
  <c r="B15" i="5"/>
  <c r="B14"/>
  <c r="AN1" i="23"/>
  <c r="B7" i="31"/>
  <c r="B3" i="40" l="1"/>
  <c r="AL1" i="23"/>
  <c r="AM1" s="1"/>
  <c r="B3" i="37" l="1"/>
  <c r="B3" i="39"/>
  <c r="F14" i="40"/>
  <c r="H14" s="1"/>
  <c r="F16"/>
  <c r="H16" s="1"/>
  <c r="F15"/>
  <c r="H15" s="1"/>
  <c r="F16" i="39"/>
  <c r="F20"/>
  <c r="F23"/>
  <c r="F28"/>
  <c r="F15"/>
  <c r="F19"/>
  <c r="F24"/>
  <c r="F27"/>
  <c r="F31"/>
  <c r="H31" s="1"/>
  <c r="F14"/>
  <c r="F18"/>
  <c r="F22"/>
  <c r="F26"/>
  <c r="H26" s="1"/>
  <c r="F30"/>
  <c r="F13"/>
  <c r="F17"/>
  <c r="F21"/>
  <c r="H21" s="1"/>
  <c r="F25"/>
  <c r="F29"/>
  <c r="F13" i="40"/>
  <c r="H13" s="1"/>
  <c r="AI1" i="23"/>
  <c r="AH1"/>
  <c r="H15" i="39" l="1"/>
  <c r="H16"/>
  <c r="H25"/>
  <c r="H30"/>
  <c r="H14"/>
  <c r="H19"/>
  <c r="H20"/>
  <c r="H29"/>
  <c r="H13"/>
  <c r="H18"/>
  <c r="H24"/>
  <c r="H23"/>
  <c r="H17"/>
  <c r="H22"/>
  <c r="H27"/>
  <c r="H28"/>
  <c r="H18" i="40"/>
  <c r="F14" i="38"/>
  <c r="F13"/>
  <c r="H33" i="39" l="1"/>
  <c r="F17" i="37"/>
  <c r="H17" s="1"/>
  <c r="F15"/>
  <c r="H15" s="1"/>
  <c r="F14"/>
  <c r="H14" s="1"/>
  <c r="F13"/>
  <c r="H13" s="1"/>
  <c r="F15" i="36"/>
  <c r="F13"/>
  <c r="F13" i="35" l="1"/>
  <c r="F19" i="37"/>
  <c r="H19" s="1"/>
  <c r="F15" i="35"/>
  <c r="F16" i="37"/>
  <c r="H16" s="1"/>
  <c r="F18"/>
  <c r="H18" s="1"/>
  <c r="H21" l="1"/>
  <c r="B3" i="38" l="1"/>
  <c r="H14" l="1"/>
  <c r="H13"/>
  <c r="B3" i="36"/>
  <c r="B3" i="35"/>
  <c r="H14" s="1"/>
  <c r="H13" i="36" l="1"/>
  <c r="H14"/>
  <c r="H16" i="38"/>
  <c r="H15" i="36"/>
  <c r="H15" i="35"/>
  <c r="H13"/>
  <c r="F15" i="5"/>
  <c r="H17" i="36" l="1"/>
  <c r="H17" i="35"/>
  <c r="F14" i="31"/>
  <c r="F15" l="1"/>
  <c r="F16"/>
  <c r="B3" i="34" l="1"/>
  <c r="H15" i="5"/>
  <c r="B1" i="23"/>
  <c r="C1" s="1"/>
  <c r="D1" s="1"/>
  <c r="E1" s="1"/>
  <c r="F1" l="1"/>
  <c r="G1" s="1"/>
  <c r="H1" s="1"/>
  <c r="I1" s="1"/>
  <c r="J1" s="1"/>
  <c r="K1" s="1"/>
  <c r="L1" s="1"/>
  <c r="M1" s="1"/>
  <c r="N1" s="1"/>
  <c r="O1" s="1"/>
  <c r="P1" s="1"/>
  <c r="Q1" s="1"/>
  <c r="F15" i="32"/>
  <c r="F13"/>
  <c r="R1" i="23" l="1"/>
  <c r="S1" s="1"/>
  <c r="T1" s="1"/>
  <c r="F13" i="31"/>
  <c r="U1" i="23" l="1"/>
  <c r="F13" i="30"/>
  <c r="V1" i="23" l="1"/>
  <c r="W1" s="1"/>
  <c r="X1" s="1"/>
  <c r="Y1" s="1"/>
  <c r="Z1" s="1"/>
  <c r="F17" i="28"/>
  <c r="F20"/>
  <c r="F19"/>
  <c r="F18"/>
  <c r="F16"/>
  <c r="F15"/>
  <c r="F14"/>
  <c r="F13"/>
  <c r="F14" i="5"/>
  <c r="CG1" i="19"/>
  <c r="CH1" s="1"/>
  <c r="CI1" s="1"/>
  <c r="CJ1" s="1"/>
  <c r="CK1" s="1"/>
  <c r="CL1" s="1"/>
  <c r="CM1" s="1"/>
  <c r="CN1" s="1"/>
  <c r="CO1" s="1"/>
  <c r="CP1" s="1"/>
  <c r="CQ1" s="1"/>
  <c r="CR1" s="1"/>
  <c r="CS1" s="1"/>
  <c r="CT1" s="1"/>
  <c r="CU1" s="1"/>
  <c r="CV1" s="1"/>
  <c r="CW1" s="1"/>
  <c r="CX1" s="1"/>
  <c r="CY1" s="1"/>
  <c r="CZ1" s="1"/>
  <c r="F5"/>
  <c r="G5"/>
  <c r="H5"/>
  <c r="I5"/>
  <c r="K5"/>
  <c r="L5"/>
  <c r="M5"/>
  <c r="N5"/>
  <c r="O5"/>
  <c r="P5"/>
  <c r="Q5"/>
  <c r="R5"/>
  <c r="S5"/>
  <c r="T5"/>
  <c r="U5"/>
  <c r="V5"/>
  <c r="W5"/>
  <c r="X5"/>
  <c r="Y5"/>
  <c r="Z5"/>
  <c r="AA5"/>
  <c r="AD5"/>
  <c r="AE5"/>
  <c r="AF5"/>
  <c r="AG5"/>
  <c r="AH5"/>
  <c r="AI5"/>
  <c r="AJ5"/>
  <c r="AK5"/>
  <c r="AL5"/>
  <c r="AM5"/>
  <c r="AN5"/>
  <c r="AO5"/>
  <c r="AP5"/>
  <c r="AQ5"/>
  <c r="AR5"/>
  <c r="AS5"/>
  <c r="AT5"/>
  <c r="AU5"/>
  <c r="AV5"/>
  <c r="AW5"/>
  <c r="AX5"/>
  <c r="AY5"/>
  <c r="AZ5"/>
  <c r="BA5"/>
  <c r="BB5"/>
  <c r="BC5"/>
  <c r="BD5"/>
  <c r="BE5"/>
  <c r="BF5"/>
  <c r="BG5"/>
  <c r="BH5"/>
  <c r="BI5"/>
  <c r="BJ5"/>
  <c r="BK5"/>
  <c r="BL5"/>
  <c r="BM5"/>
  <c r="BP5"/>
  <c r="BQ5"/>
  <c r="BR5"/>
  <c r="BS5"/>
  <c r="BT5"/>
  <c r="BU5"/>
  <c r="BW5"/>
  <c r="BY5"/>
  <c r="BZ5"/>
  <c r="CA5"/>
  <c r="CB5"/>
  <c r="CC5"/>
  <c r="CD5"/>
  <c r="CE5"/>
  <c r="CF5"/>
  <c r="CH5"/>
  <c r="CI5"/>
  <c r="CJ5"/>
  <c r="CK5"/>
  <c r="CL5"/>
  <c r="CM5"/>
  <c r="CO5"/>
  <c r="CY5"/>
  <c r="CZ5"/>
  <c r="F6"/>
  <c r="G6"/>
  <c r="H6"/>
  <c r="I6"/>
  <c r="K6"/>
  <c r="L6"/>
  <c r="M6"/>
  <c r="N6"/>
  <c r="O6"/>
  <c r="P6"/>
  <c r="Q6"/>
  <c r="R6"/>
  <c r="S6"/>
  <c r="T6"/>
  <c r="U6"/>
  <c r="V6"/>
  <c r="W6"/>
  <c r="X6"/>
  <c r="Y6"/>
  <c r="Z6"/>
  <c r="AA6"/>
  <c r="AD6"/>
  <c r="AE6"/>
  <c r="AF6"/>
  <c r="AG6"/>
  <c r="AH6"/>
  <c r="AI6"/>
  <c r="AJ6"/>
  <c r="AK6"/>
  <c r="AL6"/>
  <c r="AM6"/>
  <c r="AN6"/>
  <c r="AO6"/>
  <c r="AP6"/>
  <c r="AQ6"/>
  <c r="AR6"/>
  <c r="AS6"/>
  <c r="AT6"/>
  <c r="AU6"/>
  <c r="AV6"/>
  <c r="AW6"/>
  <c r="AX6"/>
  <c r="AY6"/>
  <c r="AZ6"/>
  <c r="BA6"/>
  <c r="BB6"/>
  <c r="BC6"/>
  <c r="BD6"/>
  <c r="BE6"/>
  <c r="BF6"/>
  <c r="BG6"/>
  <c r="BH6"/>
  <c r="BI6"/>
  <c r="BJ6"/>
  <c r="BK6"/>
  <c r="BL6"/>
  <c r="BM6"/>
  <c r="BP6"/>
  <c r="BQ6"/>
  <c r="BR6"/>
  <c r="BS6"/>
  <c r="BT6"/>
  <c r="BU6"/>
  <c r="BW6"/>
  <c r="BY6"/>
  <c r="BZ6"/>
  <c r="CA6"/>
  <c r="CB6"/>
  <c r="CC6"/>
  <c r="CD6"/>
  <c r="CE6"/>
  <c r="CF6"/>
  <c r="CH6"/>
  <c r="CI6"/>
  <c r="CJ6"/>
  <c r="CK6"/>
  <c r="CL6"/>
  <c r="CM6"/>
  <c r="CO6"/>
  <c r="CY6"/>
  <c r="CZ6"/>
  <c r="F7"/>
  <c r="G7"/>
  <c r="H7"/>
  <c r="I7"/>
  <c r="K7"/>
  <c r="L7"/>
  <c r="M7"/>
  <c r="N7"/>
  <c r="O7"/>
  <c r="P7"/>
  <c r="Q7"/>
  <c r="R7"/>
  <c r="S7"/>
  <c r="T7"/>
  <c r="U7"/>
  <c r="V7"/>
  <c r="W7"/>
  <c r="X7"/>
  <c r="Y7"/>
  <c r="Z7"/>
  <c r="AA7"/>
  <c r="AD7"/>
  <c r="AE7"/>
  <c r="AF7"/>
  <c r="AG7"/>
  <c r="AH7"/>
  <c r="AI7"/>
  <c r="AJ7"/>
  <c r="AK7"/>
  <c r="AL7"/>
  <c r="AM7"/>
  <c r="AN7"/>
  <c r="AO7"/>
  <c r="AP7"/>
  <c r="AQ7"/>
  <c r="AR7"/>
  <c r="AS7"/>
  <c r="AT7"/>
  <c r="AU7"/>
  <c r="AV7"/>
  <c r="AW7"/>
  <c r="AX7"/>
  <c r="AY7"/>
  <c r="AZ7"/>
  <c r="BA7"/>
  <c r="BB7"/>
  <c r="BC7"/>
  <c r="BD7"/>
  <c r="BE7"/>
  <c r="BF7"/>
  <c r="BG7"/>
  <c r="BH7"/>
  <c r="BI7"/>
  <c r="BJ7"/>
  <c r="BK7"/>
  <c r="BL7"/>
  <c r="BM7"/>
  <c r="BP7"/>
  <c r="BQ7"/>
  <c r="BR7"/>
  <c r="BS7"/>
  <c r="BT7"/>
  <c r="BU7"/>
  <c r="BW7"/>
  <c r="BY7"/>
  <c r="BZ7"/>
  <c r="CA7"/>
  <c r="CB7"/>
  <c r="CC7"/>
  <c r="CD7"/>
  <c r="CE7"/>
  <c r="CF7"/>
  <c r="CH7"/>
  <c r="CI7"/>
  <c r="CJ7"/>
  <c r="CK7"/>
  <c r="CL7"/>
  <c r="CM7"/>
  <c r="CN7"/>
  <c r="CO7"/>
  <c r="CY7"/>
  <c r="CZ7"/>
  <c r="FH7"/>
  <c r="F8"/>
  <c r="G8"/>
  <c r="H8"/>
  <c r="I8"/>
  <c r="K8"/>
  <c r="L8"/>
  <c r="M8"/>
  <c r="N8"/>
  <c r="O8"/>
  <c r="P8"/>
  <c r="Q8"/>
  <c r="R8"/>
  <c r="S8"/>
  <c r="T8"/>
  <c r="U8"/>
  <c r="V8"/>
  <c r="W8"/>
  <c r="X8"/>
  <c r="Y8"/>
  <c r="Z8"/>
  <c r="AA8"/>
  <c r="AD8"/>
  <c r="AE8"/>
  <c r="AF8"/>
  <c r="AG8"/>
  <c r="AH8"/>
  <c r="AI8"/>
  <c r="AJ8"/>
  <c r="AK8"/>
  <c r="AL8"/>
  <c r="AM8"/>
  <c r="AN8"/>
  <c r="AO8"/>
  <c r="AP8"/>
  <c r="AQ8"/>
  <c r="AR8"/>
  <c r="AS8"/>
  <c r="AT8"/>
  <c r="AU8"/>
  <c r="AV8"/>
  <c r="AW8"/>
  <c r="AX8"/>
  <c r="AY8"/>
  <c r="AZ8"/>
  <c r="BA8"/>
  <c r="BB8"/>
  <c r="BC8"/>
  <c r="BD8"/>
  <c r="BE8"/>
  <c r="BF8"/>
  <c r="BG8"/>
  <c r="BH8"/>
  <c r="BI8"/>
  <c r="BJ8"/>
  <c r="BK8"/>
  <c r="BL8"/>
  <c r="BM8"/>
  <c r="BP8"/>
  <c r="BQ8"/>
  <c r="BR8"/>
  <c r="BS8"/>
  <c r="BT8"/>
  <c r="BU8"/>
  <c r="BW8"/>
  <c r="BY8"/>
  <c r="BZ8"/>
  <c r="CA8"/>
  <c r="CB8"/>
  <c r="CC8"/>
  <c r="CD8"/>
  <c r="CE8"/>
  <c r="CF8"/>
  <c r="CH8"/>
  <c r="CI8"/>
  <c r="CJ8"/>
  <c r="CK8"/>
  <c r="CL8"/>
  <c r="CM8"/>
  <c r="CO8"/>
  <c r="CY8"/>
  <c r="CZ8"/>
  <c r="FH8"/>
  <c r="F9"/>
  <c r="G9"/>
  <c r="H9"/>
  <c r="I9"/>
  <c r="K9"/>
  <c r="L9"/>
  <c r="M9"/>
  <c r="N9"/>
  <c r="O9"/>
  <c r="P9"/>
  <c r="Q9"/>
  <c r="R9"/>
  <c r="S9"/>
  <c r="T9"/>
  <c r="U9"/>
  <c r="V9"/>
  <c r="W9"/>
  <c r="X9"/>
  <c r="Y9"/>
  <c r="Z9"/>
  <c r="AA9"/>
  <c r="AD9"/>
  <c r="AE9"/>
  <c r="AF9"/>
  <c r="AG9"/>
  <c r="AH9"/>
  <c r="AI9"/>
  <c r="AJ9"/>
  <c r="AK9"/>
  <c r="AL9"/>
  <c r="AM9"/>
  <c r="AN9"/>
  <c r="AO9"/>
  <c r="AP9"/>
  <c r="AQ9"/>
  <c r="AR9"/>
  <c r="AS9"/>
  <c r="AT9"/>
  <c r="AU9"/>
  <c r="AV9"/>
  <c r="AW9"/>
  <c r="AX9"/>
  <c r="AY9"/>
  <c r="AZ9"/>
  <c r="BA9"/>
  <c r="BB9"/>
  <c r="BC9"/>
  <c r="BD9"/>
  <c r="BE9"/>
  <c r="BF9"/>
  <c r="BG9"/>
  <c r="BH9"/>
  <c r="BI9"/>
  <c r="BJ9"/>
  <c r="BK9"/>
  <c r="BL9"/>
  <c r="BM9"/>
  <c r="BP9"/>
  <c r="BQ9"/>
  <c r="BR9"/>
  <c r="BS9"/>
  <c r="BT9"/>
  <c r="BU9"/>
  <c r="BW9"/>
  <c r="BY9"/>
  <c r="BZ9"/>
  <c r="CA9"/>
  <c r="CB9"/>
  <c r="CC9"/>
  <c r="CD9"/>
  <c r="CE9"/>
  <c r="CF9"/>
  <c r="CH9"/>
  <c r="CI9"/>
  <c r="CJ9"/>
  <c r="CK9"/>
  <c r="CL9"/>
  <c r="CM9"/>
  <c r="CN9"/>
  <c r="CO9"/>
  <c r="CY9"/>
  <c r="CZ9"/>
  <c r="FH9"/>
  <c r="F10"/>
  <c r="G10"/>
  <c r="H10"/>
  <c r="I10"/>
  <c r="K10"/>
  <c r="L10"/>
  <c r="M10"/>
  <c r="N10"/>
  <c r="O10"/>
  <c r="P10"/>
  <c r="Q10"/>
  <c r="R10"/>
  <c r="S10"/>
  <c r="T10"/>
  <c r="U10"/>
  <c r="V10"/>
  <c r="W10"/>
  <c r="X10"/>
  <c r="Y10"/>
  <c r="Z10"/>
  <c r="AA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P10"/>
  <c r="BQ10"/>
  <c r="BR10"/>
  <c r="BS10"/>
  <c r="BT10"/>
  <c r="BU10"/>
  <c r="BW10"/>
  <c r="BY10"/>
  <c r="BZ10"/>
  <c r="CA10"/>
  <c r="CB10"/>
  <c r="CC10"/>
  <c r="CD10"/>
  <c r="CE10"/>
  <c r="CF10"/>
  <c r="CH10"/>
  <c r="CI10"/>
  <c r="CJ10"/>
  <c r="CK10"/>
  <c r="CL10"/>
  <c r="CM10"/>
  <c r="CN10"/>
  <c r="CO10"/>
  <c r="CY10"/>
  <c r="CZ10"/>
  <c r="FH10"/>
  <c r="F11"/>
  <c r="G11"/>
  <c r="H11"/>
  <c r="I11"/>
  <c r="K11"/>
  <c r="L11"/>
  <c r="M11"/>
  <c r="N11"/>
  <c r="O11"/>
  <c r="P11"/>
  <c r="Q11"/>
  <c r="R11"/>
  <c r="S11"/>
  <c r="T11"/>
  <c r="U11"/>
  <c r="V11"/>
  <c r="W11"/>
  <c r="X11"/>
  <c r="Y11"/>
  <c r="Z11"/>
  <c r="AA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P11"/>
  <c r="BQ11"/>
  <c r="BR11"/>
  <c r="BS11"/>
  <c r="BT11"/>
  <c r="BU11"/>
  <c r="BW11"/>
  <c r="BY11"/>
  <c r="BZ11"/>
  <c r="CA11"/>
  <c r="CB11"/>
  <c r="CC11"/>
  <c r="CD11"/>
  <c r="CE11"/>
  <c r="CF11"/>
  <c r="CH11"/>
  <c r="CI11"/>
  <c r="CJ11"/>
  <c r="CK11"/>
  <c r="CL11"/>
  <c r="CM11"/>
  <c r="CO11"/>
  <c r="CT11"/>
  <c r="FH11"/>
  <c r="FH12"/>
  <c r="FH13"/>
  <c r="FH14"/>
  <c r="FH15"/>
  <c r="FH16"/>
  <c r="CV11"/>
  <c r="CW11"/>
  <c r="CY11"/>
  <c r="CZ11"/>
  <c r="F12"/>
  <c r="G12"/>
  <c r="H12"/>
  <c r="I12"/>
  <c r="K12"/>
  <c r="L12"/>
  <c r="M12"/>
  <c r="N12"/>
  <c r="O12"/>
  <c r="P12"/>
  <c r="Q12"/>
  <c r="R12"/>
  <c r="S12"/>
  <c r="T12"/>
  <c r="U12"/>
  <c r="V12"/>
  <c r="W12"/>
  <c r="X12"/>
  <c r="Y12"/>
  <c r="Z12"/>
  <c r="AA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P12"/>
  <c r="BQ12"/>
  <c r="BR12"/>
  <c r="BS12"/>
  <c r="BT12"/>
  <c r="BU12"/>
  <c r="BW12"/>
  <c r="BY12"/>
  <c r="BZ12"/>
  <c r="CA12"/>
  <c r="CB12"/>
  <c r="CC12"/>
  <c r="CD12"/>
  <c r="CE12"/>
  <c r="CF12"/>
  <c r="CH12"/>
  <c r="CI12"/>
  <c r="CJ12"/>
  <c r="CK12"/>
  <c r="CL12"/>
  <c r="CM12"/>
  <c r="CN12"/>
  <c r="CO12"/>
  <c r="CY12"/>
  <c r="CZ12"/>
  <c r="F13"/>
  <c r="G13"/>
  <c r="H13"/>
  <c r="I13"/>
  <c r="K13"/>
  <c r="L13"/>
  <c r="M13"/>
  <c r="N13"/>
  <c r="O13"/>
  <c r="P13"/>
  <c r="Q13"/>
  <c r="R13"/>
  <c r="S13"/>
  <c r="T13"/>
  <c r="U13"/>
  <c r="V13"/>
  <c r="W13"/>
  <c r="X13"/>
  <c r="Y13"/>
  <c r="Z13"/>
  <c r="AA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P13"/>
  <c r="BQ13"/>
  <c r="BR13"/>
  <c r="BS13"/>
  <c r="BT13"/>
  <c r="BU13"/>
  <c r="BW13"/>
  <c r="BY13"/>
  <c r="BZ13"/>
  <c r="CA13"/>
  <c r="CB13"/>
  <c r="CC13"/>
  <c r="CD13"/>
  <c r="CE13"/>
  <c r="CF13"/>
  <c r="CH13"/>
  <c r="CI13"/>
  <c r="CJ13"/>
  <c r="CK13"/>
  <c r="CL13"/>
  <c r="CM13"/>
  <c r="CO13"/>
  <c r="CY13"/>
  <c r="CZ13"/>
  <c r="F14"/>
  <c r="G14"/>
  <c r="H14"/>
  <c r="I14"/>
  <c r="K14"/>
  <c r="L14"/>
  <c r="M14"/>
  <c r="N14"/>
  <c r="O14"/>
  <c r="P14"/>
  <c r="Q14"/>
  <c r="R14"/>
  <c r="S14"/>
  <c r="T14"/>
  <c r="U14"/>
  <c r="V14"/>
  <c r="W14"/>
  <c r="X14"/>
  <c r="Y14"/>
  <c r="Z14"/>
  <c r="AA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P14"/>
  <c r="BQ14"/>
  <c r="BR14"/>
  <c r="BS14"/>
  <c r="BT14"/>
  <c r="BU14"/>
  <c r="BW14"/>
  <c r="BY14"/>
  <c r="BZ14"/>
  <c r="CA14"/>
  <c r="CB14"/>
  <c r="CC14"/>
  <c r="CD14"/>
  <c r="CE14"/>
  <c r="CF14"/>
  <c r="CH14"/>
  <c r="CI14"/>
  <c r="CJ14"/>
  <c r="CK14"/>
  <c r="CL14"/>
  <c r="CM14"/>
  <c r="CN14"/>
  <c r="CO14"/>
  <c r="CY14"/>
  <c r="CZ14"/>
  <c r="F15"/>
  <c r="G15"/>
  <c r="H15"/>
  <c r="I15"/>
  <c r="K15"/>
  <c r="L15"/>
  <c r="M15"/>
  <c r="N15"/>
  <c r="O15"/>
  <c r="P15"/>
  <c r="Q15"/>
  <c r="R15"/>
  <c r="S15"/>
  <c r="T15"/>
  <c r="U15"/>
  <c r="V15"/>
  <c r="W15"/>
  <c r="X15"/>
  <c r="Y15"/>
  <c r="Z15"/>
  <c r="AA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P15"/>
  <c r="BQ15"/>
  <c r="BR15"/>
  <c r="BS15"/>
  <c r="BT15"/>
  <c r="BU15"/>
  <c r="BW15"/>
  <c r="BY15"/>
  <c r="BZ15"/>
  <c r="CA15"/>
  <c r="CB15"/>
  <c r="CC15"/>
  <c r="CD15"/>
  <c r="CE15"/>
  <c r="CF15"/>
  <c r="CH15"/>
  <c r="CI15"/>
  <c r="CJ15"/>
  <c r="CK15"/>
  <c r="CL15"/>
  <c r="CM15"/>
  <c r="CO15"/>
  <c r="CY15"/>
  <c r="CZ15"/>
  <c r="F16"/>
  <c r="G16"/>
  <c r="H16"/>
  <c r="I16"/>
  <c r="K16"/>
  <c r="L16"/>
  <c r="M16"/>
  <c r="N16"/>
  <c r="O16"/>
  <c r="P16"/>
  <c r="Q16"/>
  <c r="R16"/>
  <c r="S16"/>
  <c r="T16"/>
  <c r="U16"/>
  <c r="V16"/>
  <c r="W16"/>
  <c r="X16"/>
  <c r="Y16"/>
  <c r="Z16"/>
  <c r="AA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P16"/>
  <c r="BQ16"/>
  <c r="BR16"/>
  <c r="BS16"/>
  <c r="BT16"/>
  <c r="BU16"/>
  <c r="BW16"/>
  <c r="BY16"/>
  <c r="BZ16"/>
  <c r="CA16"/>
  <c r="CB16"/>
  <c r="CC16"/>
  <c r="CD16"/>
  <c r="CE16"/>
  <c r="CF16"/>
  <c r="CH16"/>
  <c r="CI16"/>
  <c r="CJ16"/>
  <c r="CK16"/>
  <c r="CL16"/>
  <c r="CM16"/>
  <c r="CO16"/>
  <c r="CY16"/>
  <c r="CZ16"/>
  <c r="F17"/>
  <c r="G17"/>
  <c r="H17"/>
  <c r="I17"/>
  <c r="K17"/>
  <c r="L17"/>
  <c r="M17"/>
  <c r="N17"/>
  <c r="O17"/>
  <c r="P17"/>
  <c r="Q17"/>
  <c r="R17"/>
  <c r="S17"/>
  <c r="T17"/>
  <c r="U17"/>
  <c r="V17"/>
  <c r="W17"/>
  <c r="X17"/>
  <c r="Y17"/>
  <c r="Z17"/>
  <c r="AA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P17"/>
  <c r="BQ17"/>
  <c r="BR17"/>
  <c r="BS17"/>
  <c r="BT17"/>
  <c r="BU17"/>
  <c r="BW17"/>
  <c r="BY17"/>
  <c r="BZ17"/>
  <c r="CA17"/>
  <c r="CB17"/>
  <c r="CC17"/>
  <c r="CD17"/>
  <c r="CE17"/>
  <c r="CF17"/>
  <c r="CH17"/>
  <c r="CI17"/>
  <c r="CJ17"/>
  <c r="CK17"/>
  <c r="CL17"/>
  <c r="CM17"/>
  <c r="CN17"/>
  <c r="CO17"/>
  <c r="CY17"/>
  <c r="CZ17"/>
  <c r="FH17"/>
  <c r="F18"/>
  <c r="G18"/>
  <c r="H18"/>
  <c r="I18"/>
  <c r="K18"/>
  <c r="L18"/>
  <c r="M18"/>
  <c r="N18"/>
  <c r="O18"/>
  <c r="P18"/>
  <c r="Q18"/>
  <c r="R18"/>
  <c r="S18"/>
  <c r="T18"/>
  <c r="U18"/>
  <c r="V18"/>
  <c r="W18"/>
  <c r="X18"/>
  <c r="Y18"/>
  <c r="Z18"/>
  <c r="AA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P18"/>
  <c r="BQ18"/>
  <c r="BR18"/>
  <c r="BS18"/>
  <c r="BT18"/>
  <c r="BU18"/>
  <c r="BW18"/>
  <c r="BY18"/>
  <c r="BZ18"/>
  <c r="CA18"/>
  <c r="CB18"/>
  <c r="CC18"/>
  <c r="CD18"/>
  <c r="CE18"/>
  <c r="CF18"/>
  <c r="CH18"/>
  <c r="CI18"/>
  <c r="CJ18"/>
  <c r="CK18"/>
  <c r="CL18"/>
  <c r="CM18"/>
  <c r="CN18"/>
  <c r="CO18"/>
  <c r="CY18"/>
  <c r="CZ18"/>
  <c r="FH18"/>
  <c r="F19"/>
  <c r="G19"/>
  <c r="H19"/>
  <c r="I19"/>
  <c r="K19"/>
  <c r="L19"/>
  <c r="M19"/>
  <c r="N19"/>
  <c r="O19"/>
  <c r="P19"/>
  <c r="Q19"/>
  <c r="R19"/>
  <c r="S19"/>
  <c r="T19"/>
  <c r="U19"/>
  <c r="V19"/>
  <c r="W19"/>
  <c r="X19"/>
  <c r="Y19"/>
  <c r="Z19"/>
  <c r="AA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P19"/>
  <c r="BQ19"/>
  <c r="BR19"/>
  <c r="BS19"/>
  <c r="BT19"/>
  <c r="BU19"/>
  <c r="BW19"/>
  <c r="BY19"/>
  <c r="BZ19"/>
  <c r="CA19"/>
  <c r="CB19"/>
  <c r="CC19"/>
  <c r="CD19"/>
  <c r="CE19"/>
  <c r="CF19"/>
  <c r="CH19"/>
  <c r="CI19"/>
  <c r="CJ19"/>
  <c r="CK19"/>
  <c r="CL19"/>
  <c r="CM19"/>
  <c r="CO19"/>
  <c r="CY19"/>
  <c r="CZ19"/>
  <c r="FH19"/>
  <c r="F20"/>
  <c r="G20"/>
  <c r="H20"/>
  <c r="I20"/>
  <c r="K20"/>
  <c r="L20"/>
  <c r="M20"/>
  <c r="N20"/>
  <c r="O20"/>
  <c r="P20"/>
  <c r="Q20"/>
  <c r="R20"/>
  <c r="S20"/>
  <c r="T20"/>
  <c r="U20"/>
  <c r="V20"/>
  <c r="W20"/>
  <c r="X20"/>
  <c r="Y20"/>
  <c r="Z20"/>
  <c r="AA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P20"/>
  <c r="BQ20"/>
  <c r="BR20"/>
  <c r="BS20"/>
  <c r="BT20"/>
  <c r="BU20"/>
  <c r="BW20"/>
  <c r="BY20"/>
  <c r="BZ20"/>
  <c r="CA20"/>
  <c r="CB20"/>
  <c r="CC20"/>
  <c r="CD20"/>
  <c r="CE20"/>
  <c r="CF20"/>
  <c r="CH20"/>
  <c r="CI20"/>
  <c r="CJ20"/>
  <c r="CK20"/>
  <c r="CL20"/>
  <c r="CM20"/>
  <c r="CN20"/>
  <c r="CO20"/>
  <c r="CY20"/>
  <c r="CZ20"/>
  <c r="FH20"/>
  <c r="F21"/>
  <c r="G21"/>
  <c r="H21"/>
  <c r="I21"/>
  <c r="K21"/>
  <c r="L21"/>
  <c r="M21"/>
  <c r="N21"/>
  <c r="O21"/>
  <c r="P21"/>
  <c r="Q21"/>
  <c r="R21"/>
  <c r="S21"/>
  <c r="T21"/>
  <c r="U21"/>
  <c r="V21"/>
  <c r="W21"/>
  <c r="X21"/>
  <c r="Y21"/>
  <c r="Z21"/>
  <c r="AA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P21"/>
  <c r="BQ21"/>
  <c r="BR21"/>
  <c r="BS21"/>
  <c r="BT21"/>
  <c r="BU21"/>
  <c r="BW21"/>
  <c r="BY21"/>
  <c r="BZ21"/>
  <c r="CA21"/>
  <c r="CB21"/>
  <c r="CC21"/>
  <c r="CD21"/>
  <c r="CE21"/>
  <c r="CF21"/>
  <c r="CH21"/>
  <c r="CI21"/>
  <c r="CJ21"/>
  <c r="CK21"/>
  <c r="CL21"/>
  <c r="CM21"/>
  <c r="CN21"/>
  <c r="CO21"/>
  <c r="CY21"/>
  <c r="CZ21"/>
  <c r="FH21"/>
  <c r="F22"/>
  <c r="G22"/>
  <c r="H22"/>
  <c r="I22"/>
  <c r="K22"/>
  <c r="L22"/>
  <c r="M22"/>
  <c r="N22"/>
  <c r="O22"/>
  <c r="P22"/>
  <c r="Q22"/>
  <c r="R22"/>
  <c r="S22"/>
  <c r="T22"/>
  <c r="U22"/>
  <c r="V22"/>
  <c r="W22"/>
  <c r="X22"/>
  <c r="Y22"/>
  <c r="Z22"/>
  <c r="AA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P22"/>
  <c r="BQ22"/>
  <c r="BR22"/>
  <c r="BS22"/>
  <c r="BT22"/>
  <c r="BU22"/>
  <c r="BW22"/>
  <c r="BY22"/>
  <c r="BZ22"/>
  <c r="CA22"/>
  <c r="CB22"/>
  <c r="CC22"/>
  <c r="CD22"/>
  <c r="CE22"/>
  <c r="CF22"/>
  <c r="CH22"/>
  <c r="CI22"/>
  <c r="CJ22"/>
  <c r="CK22"/>
  <c r="CL22"/>
  <c r="CM22"/>
  <c r="CO22"/>
  <c r="CY22"/>
  <c r="CZ22"/>
  <c r="FH22"/>
  <c r="F23"/>
  <c r="G23"/>
  <c r="H23"/>
  <c r="I23"/>
  <c r="K23"/>
  <c r="L23"/>
  <c r="M23"/>
  <c r="N23"/>
  <c r="O23"/>
  <c r="P23"/>
  <c r="Q23"/>
  <c r="R23"/>
  <c r="S23"/>
  <c r="T23"/>
  <c r="U23"/>
  <c r="V23"/>
  <c r="W23"/>
  <c r="X23"/>
  <c r="Y23"/>
  <c r="Z23"/>
  <c r="AA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P23"/>
  <c r="BQ23"/>
  <c r="BR23"/>
  <c r="BS23"/>
  <c r="BT23"/>
  <c r="BU23"/>
  <c r="BW23"/>
  <c r="BY23"/>
  <c r="BZ23"/>
  <c r="CA23"/>
  <c r="CB23"/>
  <c r="CC23"/>
  <c r="CD23"/>
  <c r="CE23"/>
  <c r="CF23"/>
  <c r="CH23"/>
  <c r="CI23"/>
  <c r="CJ23"/>
  <c r="CK23"/>
  <c r="CL23"/>
  <c r="CM23"/>
  <c r="CN23"/>
  <c r="CO23"/>
  <c r="CR23"/>
  <c r="CY23"/>
  <c r="CZ23"/>
  <c r="FH23"/>
  <c r="F24"/>
  <c r="G24"/>
  <c r="H24"/>
  <c r="I24"/>
  <c r="K24"/>
  <c r="L24"/>
  <c r="M24"/>
  <c r="N24"/>
  <c r="O24"/>
  <c r="P24"/>
  <c r="Q24"/>
  <c r="R24"/>
  <c r="S24"/>
  <c r="T24"/>
  <c r="U24"/>
  <c r="V24"/>
  <c r="W24"/>
  <c r="X24"/>
  <c r="Y24"/>
  <c r="Z24"/>
  <c r="AA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P24"/>
  <c r="BQ24"/>
  <c r="BR24"/>
  <c r="BS24"/>
  <c r="BT24"/>
  <c r="BU24"/>
  <c r="BW24"/>
  <c r="BY24"/>
  <c r="BZ24"/>
  <c r="CA24"/>
  <c r="CB24"/>
  <c r="CC24"/>
  <c r="CD24"/>
  <c r="CE24"/>
  <c r="CF24"/>
  <c r="CH24"/>
  <c r="CI24"/>
  <c r="CJ24"/>
  <c r="CK24"/>
  <c r="CL24"/>
  <c r="CM24"/>
  <c r="CO24"/>
  <c r="CY24"/>
  <c r="CZ24"/>
  <c r="FH24"/>
  <c r="F25"/>
  <c r="G25"/>
  <c r="H25"/>
  <c r="I25"/>
  <c r="K25"/>
  <c r="L25"/>
  <c r="M25"/>
  <c r="N25"/>
  <c r="O25"/>
  <c r="P25"/>
  <c r="Q25"/>
  <c r="R25"/>
  <c r="S25"/>
  <c r="T25"/>
  <c r="U25"/>
  <c r="V25"/>
  <c r="W25"/>
  <c r="X25"/>
  <c r="Y25"/>
  <c r="Z25"/>
  <c r="AA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P25"/>
  <c r="BQ25"/>
  <c r="BR25"/>
  <c r="BS25"/>
  <c r="BT25"/>
  <c r="BU25"/>
  <c r="BW25"/>
  <c r="BY25"/>
  <c r="BZ25"/>
  <c r="CA25"/>
  <c r="CB25"/>
  <c r="CC25"/>
  <c r="CD25"/>
  <c r="CE25"/>
  <c r="CF25"/>
  <c r="CH25"/>
  <c r="CI25"/>
  <c r="CJ25"/>
  <c r="CK25"/>
  <c r="CL25"/>
  <c r="CM25"/>
  <c r="CO25"/>
  <c r="CY25"/>
  <c r="CZ25"/>
  <c r="F26"/>
  <c r="G26"/>
  <c r="H26"/>
  <c r="I26"/>
  <c r="K26"/>
  <c r="L26"/>
  <c r="M26"/>
  <c r="N26"/>
  <c r="O26"/>
  <c r="P26"/>
  <c r="Q26"/>
  <c r="R26"/>
  <c r="S26"/>
  <c r="T26"/>
  <c r="U26"/>
  <c r="V26"/>
  <c r="W26"/>
  <c r="X26"/>
  <c r="Y26"/>
  <c r="Z26"/>
  <c r="AA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P26"/>
  <c r="BQ26"/>
  <c r="BR26"/>
  <c r="BS26"/>
  <c r="BT26"/>
  <c r="BU26"/>
  <c r="BW26"/>
  <c r="BY26"/>
  <c r="BZ26"/>
  <c r="CA26"/>
  <c r="CB26"/>
  <c r="CC26"/>
  <c r="CD26"/>
  <c r="CE26"/>
  <c r="CF26"/>
  <c r="CH26"/>
  <c r="CI26"/>
  <c r="CJ26"/>
  <c r="CK26"/>
  <c r="CL26"/>
  <c r="CM26"/>
  <c r="CO26"/>
  <c r="CY26"/>
  <c r="CZ26"/>
  <c r="F27"/>
  <c r="G27"/>
  <c r="H27"/>
  <c r="I27"/>
  <c r="K27"/>
  <c r="L27"/>
  <c r="M27"/>
  <c r="N27"/>
  <c r="O27"/>
  <c r="P27"/>
  <c r="Q27"/>
  <c r="R27"/>
  <c r="S27"/>
  <c r="T27"/>
  <c r="U27"/>
  <c r="V27"/>
  <c r="W27"/>
  <c r="X27"/>
  <c r="Y27"/>
  <c r="Z27"/>
  <c r="AA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P27"/>
  <c r="BQ27"/>
  <c r="BR27"/>
  <c r="BS27"/>
  <c r="BT27"/>
  <c r="BU27"/>
  <c r="BW27"/>
  <c r="BY27"/>
  <c r="BZ27"/>
  <c r="CA27"/>
  <c r="CB27"/>
  <c r="CC27"/>
  <c r="CD27"/>
  <c r="CE27"/>
  <c r="CF27"/>
  <c r="CH27"/>
  <c r="CI27"/>
  <c r="CJ27"/>
  <c r="CK27"/>
  <c r="CL27"/>
  <c r="CM27"/>
  <c r="CN27"/>
  <c r="CO27"/>
  <c r="CY27"/>
  <c r="CZ27"/>
  <c r="F28"/>
  <c r="G28"/>
  <c r="H28"/>
  <c r="I28"/>
  <c r="K28"/>
  <c r="L28"/>
  <c r="M28"/>
  <c r="N28"/>
  <c r="O28"/>
  <c r="P28"/>
  <c r="Q28"/>
  <c r="R28"/>
  <c r="S28"/>
  <c r="T28"/>
  <c r="U28"/>
  <c r="V28"/>
  <c r="W28"/>
  <c r="X28"/>
  <c r="Y28"/>
  <c r="Z28"/>
  <c r="AA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P28"/>
  <c r="BQ28"/>
  <c r="BR28"/>
  <c r="BS28"/>
  <c r="BT28"/>
  <c r="BU28"/>
  <c r="BW28"/>
  <c r="BY28"/>
  <c r="BZ28"/>
  <c r="CA28"/>
  <c r="CB28"/>
  <c r="CC28"/>
  <c r="CD28"/>
  <c r="CE28"/>
  <c r="CF28"/>
  <c r="CH28"/>
  <c r="CI28"/>
  <c r="CJ28"/>
  <c r="CK28"/>
  <c r="CL28"/>
  <c r="CM28"/>
  <c r="CO28"/>
  <c r="CY28"/>
  <c r="CZ28"/>
  <c r="F29"/>
  <c r="G29"/>
  <c r="H29"/>
  <c r="I29"/>
  <c r="K29"/>
  <c r="L29"/>
  <c r="M29"/>
  <c r="N29"/>
  <c r="O29"/>
  <c r="P29"/>
  <c r="Q29"/>
  <c r="R29"/>
  <c r="S29"/>
  <c r="T29"/>
  <c r="U29"/>
  <c r="V29"/>
  <c r="W29"/>
  <c r="X29"/>
  <c r="Y29"/>
  <c r="Z29"/>
  <c r="AA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P29"/>
  <c r="BQ29"/>
  <c r="BR29"/>
  <c r="BS29"/>
  <c r="BT29"/>
  <c r="BU29"/>
  <c r="BW29"/>
  <c r="BY29"/>
  <c r="BZ29"/>
  <c r="CA29"/>
  <c r="CB29"/>
  <c r="CC29"/>
  <c r="CD29"/>
  <c r="CE29"/>
  <c r="CF29"/>
  <c r="CH29"/>
  <c r="CI29"/>
  <c r="CJ29"/>
  <c r="CK29"/>
  <c r="CL29"/>
  <c r="CM29"/>
  <c r="CO29"/>
  <c r="CY29"/>
  <c r="CZ29"/>
  <c r="F30"/>
  <c r="G30"/>
  <c r="H30"/>
  <c r="I30"/>
  <c r="K30"/>
  <c r="L30"/>
  <c r="M30"/>
  <c r="N30"/>
  <c r="O30"/>
  <c r="P30"/>
  <c r="Q30"/>
  <c r="R30"/>
  <c r="S30"/>
  <c r="T30"/>
  <c r="U30"/>
  <c r="V30"/>
  <c r="W30"/>
  <c r="X30"/>
  <c r="Y30"/>
  <c r="Z30"/>
  <c r="AA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P30"/>
  <c r="BQ30"/>
  <c r="BR30"/>
  <c r="BS30"/>
  <c r="BT30"/>
  <c r="BU30"/>
  <c r="BW30"/>
  <c r="BY30"/>
  <c r="BZ30"/>
  <c r="CA30"/>
  <c r="CB30"/>
  <c r="CC30"/>
  <c r="CD30"/>
  <c r="CE30"/>
  <c r="CF30"/>
  <c r="CH30"/>
  <c r="CI30"/>
  <c r="CJ30"/>
  <c r="CK30"/>
  <c r="CL30"/>
  <c r="CM30"/>
  <c r="CO30"/>
  <c r="CY30"/>
  <c r="CZ30"/>
  <c r="F31"/>
  <c r="G31"/>
  <c r="H31"/>
  <c r="I31"/>
  <c r="K31"/>
  <c r="L31"/>
  <c r="M31"/>
  <c r="N31"/>
  <c r="O31"/>
  <c r="P31"/>
  <c r="Q31"/>
  <c r="R31"/>
  <c r="S31"/>
  <c r="T31"/>
  <c r="U31"/>
  <c r="V31"/>
  <c r="W31"/>
  <c r="X31"/>
  <c r="Y31"/>
  <c r="Z31"/>
  <c r="AA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P31"/>
  <c r="BQ31"/>
  <c r="BR31"/>
  <c r="BS31"/>
  <c r="BT31"/>
  <c r="BU31"/>
  <c r="BW31"/>
  <c r="BY31"/>
  <c r="BZ31"/>
  <c r="CA31"/>
  <c r="CB31"/>
  <c r="CC31"/>
  <c r="CD31"/>
  <c r="CE31"/>
  <c r="CF31"/>
  <c r="CH31"/>
  <c r="CI31"/>
  <c r="CJ31"/>
  <c r="CK31"/>
  <c r="CL31"/>
  <c r="CM31"/>
  <c r="CO31"/>
  <c r="CY31"/>
  <c r="CZ31"/>
  <c r="F32"/>
  <c r="G32"/>
  <c r="H32"/>
  <c r="I32"/>
  <c r="K32"/>
  <c r="L32"/>
  <c r="M32"/>
  <c r="N32"/>
  <c r="O32"/>
  <c r="P32"/>
  <c r="Q32"/>
  <c r="R32"/>
  <c r="S32"/>
  <c r="T32"/>
  <c r="U32"/>
  <c r="V32"/>
  <c r="W32"/>
  <c r="X32"/>
  <c r="Y32"/>
  <c r="Z32"/>
  <c r="AA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P32"/>
  <c r="BQ32"/>
  <c r="BR32"/>
  <c r="BS32"/>
  <c r="BT32"/>
  <c r="BU32"/>
  <c r="BW32"/>
  <c r="BY32"/>
  <c r="BZ32"/>
  <c r="CA32"/>
  <c r="CB32"/>
  <c r="CC32"/>
  <c r="CD32"/>
  <c r="CE32"/>
  <c r="CF32"/>
  <c r="CH32"/>
  <c r="CI32"/>
  <c r="CJ32"/>
  <c r="CK32"/>
  <c r="CL32"/>
  <c r="CM32"/>
  <c r="CO32"/>
  <c r="CY32"/>
  <c r="CZ32"/>
  <c r="F33"/>
  <c r="G33"/>
  <c r="H33"/>
  <c r="I33"/>
  <c r="K33"/>
  <c r="L33"/>
  <c r="M33"/>
  <c r="N33"/>
  <c r="O33"/>
  <c r="P33"/>
  <c r="Q33"/>
  <c r="R33"/>
  <c r="S33"/>
  <c r="T33"/>
  <c r="U33"/>
  <c r="V33"/>
  <c r="W33"/>
  <c r="X33"/>
  <c r="Y33"/>
  <c r="Z33"/>
  <c r="AA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P33"/>
  <c r="BQ33"/>
  <c r="BR33"/>
  <c r="BS33"/>
  <c r="BT33"/>
  <c r="BU33"/>
  <c r="BW33"/>
  <c r="BY33"/>
  <c r="BZ33"/>
  <c r="CA33"/>
  <c r="CB33"/>
  <c r="CC33"/>
  <c r="CD33"/>
  <c r="CE33"/>
  <c r="CF33"/>
  <c r="CH33"/>
  <c r="CI33"/>
  <c r="CJ33"/>
  <c r="CK33"/>
  <c r="CL33"/>
  <c r="CM33"/>
  <c r="CN33"/>
  <c r="CO33"/>
  <c r="CY33"/>
  <c r="CZ33"/>
  <c r="F34"/>
  <c r="G34"/>
  <c r="H34"/>
  <c r="I34"/>
  <c r="K34"/>
  <c r="L34"/>
  <c r="M34"/>
  <c r="N34"/>
  <c r="O34"/>
  <c r="P34"/>
  <c r="Q34"/>
  <c r="R34"/>
  <c r="S34"/>
  <c r="T34"/>
  <c r="U34"/>
  <c r="V34"/>
  <c r="W34"/>
  <c r="X34"/>
  <c r="Y34"/>
  <c r="Z34"/>
  <c r="AA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P34"/>
  <c r="BQ34"/>
  <c r="BR34"/>
  <c r="BS34"/>
  <c r="BT34"/>
  <c r="BU34"/>
  <c r="BW34"/>
  <c r="BY34"/>
  <c r="BZ34"/>
  <c r="CA34"/>
  <c r="CB34"/>
  <c r="CC34"/>
  <c r="CD34"/>
  <c r="CE34"/>
  <c r="CF34"/>
  <c r="CH34"/>
  <c r="CI34"/>
  <c r="CJ34"/>
  <c r="CK34"/>
  <c r="CL34"/>
  <c r="CM34"/>
  <c r="CN34"/>
  <c r="CO34"/>
  <c r="CY34"/>
  <c r="CZ34"/>
  <c r="F35"/>
  <c r="G35"/>
  <c r="H35"/>
  <c r="I35"/>
  <c r="K35"/>
  <c r="L35"/>
  <c r="M35"/>
  <c r="N35"/>
  <c r="O35"/>
  <c r="P35"/>
  <c r="Q35"/>
  <c r="R35"/>
  <c r="S35"/>
  <c r="T35"/>
  <c r="U35"/>
  <c r="V35"/>
  <c r="W35"/>
  <c r="X35"/>
  <c r="Y35"/>
  <c r="Z35"/>
  <c r="AA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P35"/>
  <c r="BQ35"/>
  <c r="BR35"/>
  <c r="BS35"/>
  <c r="BT35"/>
  <c r="BU35"/>
  <c r="BW35"/>
  <c r="BY35"/>
  <c r="BZ35"/>
  <c r="CA35"/>
  <c r="CB35"/>
  <c r="CC35"/>
  <c r="CD35"/>
  <c r="CE35"/>
  <c r="CF35"/>
  <c r="CH35"/>
  <c r="CI35"/>
  <c r="CJ35"/>
  <c r="CK35"/>
  <c r="CL35"/>
  <c r="CM35"/>
  <c r="CO35"/>
  <c r="CY35"/>
  <c r="CZ35"/>
  <c r="F36"/>
  <c r="G36"/>
  <c r="H36"/>
  <c r="I36"/>
  <c r="K36"/>
  <c r="L36"/>
  <c r="M36"/>
  <c r="N36"/>
  <c r="O36"/>
  <c r="P36"/>
  <c r="Q36"/>
  <c r="R36"/>
  <c r="S36"/>
  <c r="T36"/>
  <c r="U36"/>
  <c r="V36"/>
  <c r="W36"/>
  <c r="X36"/>
  <c r="Y36"/>
  <c r="Z36"/>
  <c r="AA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P36"/>
  <c r="BQ36"/>
  <c r="BR36"/>
  <c r="BS36"/>
  <c r="BT36"/>
  <c r="BU36"/>
  <c r="BW36"/>
  <c r="BY36"/>
  <c r="BZ36"/>
  <c r="CA36"/>
  <c r="CB36"/>
  <c r="CC36"/>
  <c r="CD36"/>
  <c r="CE36"/>
  <c r="CF36"/>
  <c r="CH36"/>
  <c r="CI36"/>
  <c r="CJ36"/>
  <c r="CK36"/>
  <c r="CL36"/>
  <c r="CM36"/>
  <c r="CN36"/>
  <c r="CO36"/>
  <c r="CY36"/>
  <c r="CZ36"/>
  <c r="F37"/>
  <c r="G37"/>
  <c r="H37"/>
  <c r="I37"/>
  <c r="K37"/>
  <c r="L37"/>
  <c r="M37"/>
  <c r="N37"/>
  <c r="O37"/>
  <c r="P37"/>
  <c r="Q37"/>
  <c r="R37"/>
  <c r="S37"/>
  <c r="T37"/>
  <c r="U37"/>
  <c r="V37"/>
  <c r="W37"/>
  <c r="X37"/>
  <c r="Y37"/>
  <c r="Z37"/>
  <c r="AA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P37"/>
  <c r="BQ37"/>
  <c r="BR37"/>
  <c r="BS37"/>
  <c r="BT37"/>
  <c r="BU37"/>
  <c r="BW37"/>
  <c r="BY37"/>
  <c r="BZ37"/>
  <c r="CA37"/>
  <c r="CB37"/>
  <c r="CC37"/>
  <c r="CD37"/>
  <c r="CE37"/>
  <c r="CF37"/>
  <c r="CH37"/>
  <c r="CI37"/>
  <c r="CJ37"/>
  <c r="CK37"/>
  <c r="CL37"/>
  <c r="CM37"/>
  <c r="CO37"/>
  <c r="CY37"/>
  <c r="CZ37"/>
  <c r="F38"/>
  <c r="G38"/>
  <c r="H38"/>
  <c r="I38"/>
  <c r="K38"/>
  <c r="L38"/>
  <c r="M38"/>
  <c r="N38"/>
  <c r="O38"/>
  <c r="P38"/>
  <c r="Q38"/>
  <c r="R38"/>
  <c r="S38"/>
  <c r="T38"/>
  <c r="U38"/>
  <c r="V38"/>
  <c r="W38"/>
  <c r="X38"/>
  <c r="Y38"/>
  <c r="Z38"/>
  <c r="AA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P38"/>
  <c r="BQ38"/>
  <c r="BR38"/>
  <c r="BS38"/>
  <c r="BT38"/>
  <c r="BU38"/>
  <c r="BW38"/>
  <c r="BY38"/>
  <c r="BZ38"/>
  <c r="CA38"/>
  <c r="CB38"/>
  <c r="CC38"/>
  <c r="CD38"/>
  <c r="CE38"/>
  <c r="CF38"/>
  <c r="CH38"/>
  <c r="CI38"/>
  <c r="CJ38"/>
  <c r="CK38"/>
  <c r="CL38"/>
  <c r="CM38"/>
  <c r="CN38"/>
  <c r="CO38"/>
  <c r="CY38"/>
  <c r="CZ38"/>
  <c r="F39"/>
  <c r="G39"/>
  <c r="H39"/>
  <c r="I39"/>
  <c r="K39"/>
  <c r="L39"/>
  <c r="M39"/>
  <c r="N39"/>
  <c r="O39"/>
  <c r="P39"/>
  <c r="Q39"/>
  <c r="R39"/>
  <c r="S39"/>
  <c r="T39"/>
  <c r="U39"/>
  <c r="V39"/>
  <c r="W39"/>
  <c r="X39"/>
  <c r="Y39"/>
  <c r="Z39"/>
  <c r="AA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P39"/>
  <c r="BQ39"/>
  <c r="BR39"/>
  <c r="BS39"/>
  <c r="BT39"/>
  <c r="BU39"/>
  <c r="BW39"/>
  <c r="BY39"/>
  <c r="BZ39"/>
  <c r="CA39"/>
  <c r="CB39"/>
  <c r="CC39"/>
  <c r="CD39"/>
  <c r="CE39"/>
  <c r="CF39"/>
  <c r="CH39"/>
  <c r="CI39"/>
  <c r="CJ39"/>
  <c r="CK39"/>
  <c r="CL39"/>
  <c r="CM39"/>
  <c r="CO39"/>
  <c r="CY39"/>
  <c r="CZ39"/>
  <c r="F40"/>
  <c r="G40"/>
  <c r="H40"/>
  <c r="I40"/>
  <c r="K40"/>
  <c r="L40"/>
  <c r="M40"/>
  <c r="N40"/>
  <c r="O40"/>
  <c r="P40"/>
  <c r="Q40"/>
  <c r="R40"/>
  <c r="S40"/>
  <c r="T40"/>
  <c r="U40"/>
  <c r="V40"/>
  <c r="W40"/>
  <c r="X40"/>
  <c r="Y40"/>
  <c r="Z40"/>
  <c r="AA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P40"/>
  <c r="BQ40"/>
  <c r="BR40"/>
  <c r="BS40"/>
  <c r="BT40"/>
  <c r="BU40"/>
  <c r="BW40"/>
  <c r="BY40"/>
  <c r="BZ40"/>
  <c r="CA40"/>
  <c r="CB40"/>
  <c r="CC40"/>
  <c r="CD40"/>
  <c r="CE40"/>
  <c r="CF40"/>
  <c r="CH40"/>
  <c r="CI40"/>
  <c r="CJ40"/>
  <c r="CK40"/>
  <c r="CL40"/>
  <c r="CM40"/>
  <c r="CO40"/>
  <c r="CY40"/>
  <c r="CZ40"/>
  <c r="F41"/>
  <c r="G41"/>
  <c r="H41"/>
  <c r="I41"/>
  <c r="K41"/>
  <c r="L41"/>
  <c r="M41"/>
  <c r="N41"/>
  <c r="O41"/>
  <c r="P41"/>
  <c r="Q41"/>
  <c r="R41"/>
  <c r="S41"/>
  <c r="T41"/>
  <c r="U41"/>
  <c r="V41"/>
  <c r="W41"/>
  <c r="X41"/>
  <c r="Y41"/>
  <c r="Z41"/>
  <c r="AA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P41"/>
  <c r="BQ41"/>
  <c r="BR41"/>
  <c r="BS41"/>
  <c r="BT41"/>
  <c r="BU41"/>
  <c r="BW41"/>
  <c r="BY41"/>
  <c r="BZ41"/>
  <c r="CA41"/>
  <c r="CB41"/>
  <c r="CC41"/>
  <c r="CD41"/>
  <c r="CE41"/>
  <c r="CF41"/>
  <c r="CH41"/>
  <c r="CI41"/>
  <c r="CJ41"/>
  <c r="CK41"/>
  <c r="CL41"/>
  <c r="CM41"/>
  <c r="CO41"/>
  <c r="CY41"/>
  <c r="CZ41"/>
  <c r="F42"/>
  <c r="G42"/>
  <c r="H42"/>
  <c r="I42"/>
  <c r="K42"/>
  <c r="L42"/>
  <c r="M42"/>
  <c r="N42"/>
  <c r="O42"/>
  <c r="P42"/>
  <c r="Q42"/>
  <c r="R42"/>
  <c r="S42"/>
  <c r="T42"/>
  <c r="U42"/>
  <c r="V42"/>
  <c r="W42"/>
  <c r="X42"/>
  <c r="Y42"/>
  <c r="Z42"/>
  <c r="AA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P42"/>
  <c r="BQ42"/>
  <c r="BR42"/>
  <c r="BS42"/>
  <c r="BT42"/>
  <c r="BU42"/>
  <c r="BW42"/>
  <c r="BY42"/>
  <c r="BZ42"/>
  <c r="CA42"/>
  <c r="CB42"/>
  <c r="CC42"/>
  <c r="CD42"/>
  <c r="CE42"/>
  <c r="CF42"/>
  <c r="CH42"/>
  <c r="CI42"/>
  <c r="CJ42"/>
  <c r="CK42"/>
  <c r="CL42"/>
  <c r="CM42"/>
  <c r="CO42"/>
  <c r="CY42"/>
  <c r="CZ42"/>
  <c r="F43"/>
  <c r="G43"/>
  <c r="H43"/>
  <c r="I43"/>
  <c r="K43"/>
  <c r="L43"/>
  <c r="M43"/>
  <c r="N43"/>
  <c r="O43"/>
  <c r="P43"/>
  <c r="Q43"/>
  <c r="R43"/>
  <c r="S43"/>
  <c r="T43"/>
  <c r="U43"/>
  <c r="V43"/>
  <c r="W43"/>
  <c r="X43"/>
  <c r="Y43"/>
  <c r="Z43"/>
  <c r="AA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P43"/>
  <c r="BQ43"/>
  <c r="BR43"/>
  <c r="BS43"/>
  <c r="BT43"/>
  <c r="BU43"/>
  <c r="BW43"/>
  <c r="BY43"/>
  <c r="BZ43"/>
  <c r="CA43"/>
  <c r="CB43"/>
  <c r="CC43"/>
  <c r="CD43"/>
  <c r="CE43"/>
  <c r="CF43"/>
  <c r="CH43"/>
  <c r="CI43"/>
  <c r="CJ43"/>
  <c r="CK43"/>
  <c r="CL43"/>
  <c r="CM43"/>
  <c r="CO43"/>
  <c r="CP43"/>
  <c r="CT43"/>
  <c r="CV43"/>
  <c r="CW43"/>
  <c r="CY43"/>
  <c r="CZ43"/>
  <c r="F44"/>
  <c r="G44"/>
  <c r="H44"/>
  <c r="I44"/>
  <c r="K44"/>
  <c r="L44"/>
  <c r="M44"/>
  <c r="N44"/>
  <c r="O44"/>
  <c r="P44"/>
  <c r="Q44"/>
  <c r="R44"/>
  <c r="S44"/>
  <c r="T44"/>
  <c r="U44"/>
  <c r="V44"/>
  <c r="W44"/>
  <c r="X44"/>
  <c r="Y44"/>
  <c r="Z44"/>
  <c r="AA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P44"/>
  <c r="BQ44"/>
  <c r="BR44"/>
  <c r="BS44"/>
  <c r="BT44"/>
  <c r="BU44"/>
  <c r="BW44"/>
  <c r="BY44"/>
  <c r="BZ44"/>
  <c r="CA44"/>
  <c r="CB44"/>
  <c r="CC44"/>
  <c r="CD44"/>
  <c r="CE44"/>
  <c r="CF44"/>
  <c r="CH44"/>
  <c r="CI44"/>
  <c r="CJ44"/>
  <c r="CK44"/>
  <c r="CL44"/>
  <c r="CM44"/>
  <c r="CO44"/>
  <c r="CY44"/>
  <c r="CZ44"/>
  <c r="F45"/>
  <c r="G45"/>
  <c r="H45"/>
  <c r="I45"/>
  <c r="K45"/>
  <c r="L45"/>
  <c r="M45"/>
  <c r="N45"/>
  <c r="O45"/>
  <c r="P45"/>
  <c r="Q45"/>
  <c r="R45"/>
  <c r="S45"/>
  <c r="T45"/>
  <c r="U45"/>
  <c r="V45"/>
  <c r="W45"/>
  <c r="X45"/>
  <c r="Y45"/>
  <c r="Z45"/>
  <c r="AA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P45"/>
  <c r="BQ45"/>
  <c r="BR45"/>
  <c r="BS45"/>
  <c r="BT45"/>
  <c r="BU45"/>
  <c r="BW45"/>
  <c r="BY45"/>
  <c r="BZ45"/>
  <c r="CA45"/>
  <c r="CB45"/>
  <c r="CC45"/>
  <c r="CD45"/>
  <c r="CE45"/>
  <c r="CF45"/>
  <c r="CH45"/>
  <c r="CI45"/>
  <c r="CJ45"/>
  <c r="CK45"/>
  <c r="CL45"/>
  <c r="CM45"/>
  <c r="CO45"/>
  <c r="CY45"/>
  <c r="CZ45"/>
  <c r="F46"/>
  <c r="G46"/>
  <c r="H46"/>
  <c r="I46"/>
  <c r="K46"/>
  <c r="L46"/>
  <c r="M46"/>
  <c r="N46"/>
  <c r="O46"/>
  <c r="P46"/>
  <c r="Q46"/>
  <c r="R46"/>
  <c r="S46"/>
  <c r="T46"/>
  <c r="U46"/>
  <c r="V46"/>
  <c r="W46"/>
  <c r="X46"/>
  <c r="Y46"/>
  <c r="Z46"/>
  <c r="AA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P46"/>
  <c r="BQ46"/>
  <c r="BR46"/>
  <c r="BS46"/>
  <c r="BT46"/>
  <c r="BU46"/>
  <c r="BW46"/>
  <c r="BY46"/>
  <c r="BZ46"/>
  <c r="CA46"/>
  <c r="CB46"/>
  <c r="CC46"/>
  <c r="CD46"/>
  <c r="CE46"/>
  <c r="CF46"/>
  <c r="CH46"/>
  <c r="CI46"/>
  <c r="CJ46"/>
  <c r="CK46"/>
  <c r="CL46"/>
  <c r="CM46"/>
  <c r="CN46"/>
  <c r="CO46"/>
  <c r="CY46"/>
  <c r="CZ46"/>
  <c r="F47"/>
  <c r="G47"/>
  <c r="H47"/>
  <c r="I47"/>
  <c r="K47"/>
  <c r="L47"/>
  <c r="M47"/>
  <c r="N47"/>
  <c r="O47"/>
  <c r="P47"/>
  <c r="Q47"/>
  <c r="R47"/>
  <c r="S47"/>
  <c r="T47"/>
  <c r="U47"/>
  <c r="V47"/>
  <c r="W47"/>
  <c r="X47"/>
  <c r="Y47"/>
  <c r="Z47"/>
  <c r="AA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P47"/>
  <c r="BQ47"/>
  <c r="BR47"/>
  <c r="BS47"/>
  <c r="BT47"/>
  <c r="BU47"/>
  <c r="BW47"/>
  <c r="BY47"/>
  <c r="BZ47"/>
  <c r="CA47"/>
  <c r="CB47"/>
  <c r="CC47"/>
  <c r="CD47"/>
  <c r="CE47"/>
  <c r="CF47"/>
  <c r="CH47"/>
  <c r="CI47"/>
  <c r="CJ47"/>
  <c r="CK47"/>
  <c r="CL47"/>
  <c r="CM47"/>
  <c r="CO47"/>
  <c r="CY47"/>
  <c r="CZ47"/>
  <c r="F48"/>
  <c r="G48"/>
  <c r="H48"/>
  <c r="I48"/>
  <c r="K48"/>
  <c r="L48"/>
  <c r="M48"/>
  <c r="N48"/>
  <c r="O48"/>
  <c r="P48"/>
  <c r="Q48"/>
  <c r="R48"/>
  <c r="S48"/>
  <c r="T48"/>
  <c r="U48"/>
  <c r="V48"/>
  <c r="W48"/>
  <c r="X48"/>
  <c r="Y48"/>
  <c r="Z48"/>
  <c r="AA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P48"/>
  <c r="BQ48"/>
  <c r="BR48"/>
  <c r="BS48"/>
  <c r="BT48"/>
  <c r="BU48"/>
  <c r="BW48"/>
  <c r="BY48"/>
  <c r="BZ48"/>
  <c r="CA48"/>
  <c r="CB48"/>
  <c r="CC48"/>
  <c r="CD48"/>
  <c r="CE48"/>
  <c r="CF48"/>
  <c r="CH48"/>
  <c r="CI48"/>
  <c r="CJ48"/>
  <c r="CK48"/>
  <c r="CL48"/>
  <c r="CM48"/>
  <c r="CN48"/>
  <c r="CO48"/>
  <c r="CY48"/>
  <c r="CZ48"/>
  <c r="F49"/>
  <c r="G49"/>
  <c r="H49"/>
  <c r="I49"/>
  <c r="K49"/>
  <c r="L49"/>
  <c r="M49"/>
  <c r="N49"/>
  <c r="O49"/>
  <c r="P49"/>
  <c r="Q49"/>
  <c r="R49"/>
  <c r="S49"/>
  <c r="T49"/>
  <c r="U49"/>
  <c r="V49"/>
  <c r="W49"/>
  <c r="X49"/>
  <c r="Y49"/>
  <c r="Z49"/>
  <c r="AA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P49"/>
  <c r="BQ49"/>
  <c r="BR49"/>
  <c r="BS49"/>
  <c r="BT49"/>
  <c r="BU49"/>
  <c r="BW49"/>
  <c r="BY49"/>
  <c r="BZ49"/>
  <c r="CA49"/>
  <c r="CB49"/>
  <c r="CC49"/>
  <c r="CD49"/>
  <c r="CE49"/>
  <c r="CF49"/>
  <c r="CH49"/>
  <c r="CI49"/>
  <c r="CJ49"/>
  <c r="CK49"/>
  <c r="CL49"/>
  <c r="CM49"/>
  <c r="CO49"/>
  <c r="CY49"/>
  <c r="CZ49"/>
  <c r="F50"/>
  <c r="G50"/>
  <c r="H50"/>
  <c r="I50"/>
  <c r="K50"/>
  <c r="L50"/>
  <c r="M50"/>
  <c r="N50"/>
  <c r="O50"/>
  <c r="P50"/>
  <c r="Q50"/>
  <c r="R50"/>
  <c r="S50"/>
  <c r="T50"/>
  <c r="U50"/>
  <c r="V50"/>
  <c r="W50"/>
  <c r="X50"/>
  <c r="Y50"/>
  <c r="Z50"/>
  <c r="AA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P50"/>
  <c r="BQ50"/>
  <c r="BR50"/>
  <c r="BS50"/>
  <c r="BT50"/>
  <c r="BU50"/>
  <c r="BW50"/>
  <c r="BY50"/>
  <c r="BZ50"/>
  <c r="CA50"/>
  <c r="CB50"/>
  <c r="CC50"/>
  <c r="CD50"/>
  <c r="CE50"/>
  <c r="CF50"/>
  <c r="CH50"/>
  <c r="CI50"/>
  <c r="CJ50"/>
  <c r="CK50"/>
  <c r="CL50"/>
  <c r="CM50"/>
  <c r="CO50"/>
  <c r="CY50"/>
  <c r="CZ50"/>
  <c r="F51"/>
  <c r="G51"/>
  <c r="H51"/>
  <c r="I51"/>
  <c r="K51"/>
  <c r="L51"/>
  <c r="M51"/>
  <c r="N51"/>
  <c r="O51"/>
  <c r="P51"/>
  <c r="Q51"/>
  <c r="R51"/>
  <c r="S51"/>
  <c r="T51"/>
  <c r="U51"/>
  <c r="V51"/>
  <c r="W51"/>
  <c r="X51"/>
  <c r="Y51"/>
  <c r="Z51"/>
  <c r="AA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P51"/>
  <c r="BQ51"/>
  <c r="BR51"/>
  <c r="BS51"/>
  <c r="BT51"/>
  <c r="BU51"/>
  <c r="BW51"/>
  <c r="BY51"/>
  <c r="BZ51"/>
  <c r="CA51"/>
  <c r="CB51"/>
  <c r="CC51"/>
  <c r="CD51"/>
  <c r="CE51"/>
  <c r="CF51"/>
  <c r="CH51"/>
  <c r="CI51"/>
  <c r="CJ51"/>
  <c r="CK51"/>
  <c r="CL51"/>
  <c r="CM51"/>
  <c r="CO51"/>
  <c r="CY51"/>
  <c r="CZ51"/>
  <c r="F52"/>
  <c r="G52"/>
  <c r="H52"/>
  <c r="I52"/>
  <c r="K52"/>
  <c r="L52"/>
  <c r="M52"/>
  <c r="N52"/>
  <c r="O52"/>
  <c r="P52"/>
  <c r="Q52"/>
  <c r="R52"/>
  <c r="S52"/>
  <c r="T52"/>
  <c r="U52"/>
  <c r="V52"/>
  <c r="W52"/>
  <c r="X52"/>
  <c r="Y52"/>
  <c r="Z52"/>
  <c r="AA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P52"/>
  <c r="BQ52"/>
  <c r="BR52"/>
  <c r="BS52"/>
  <c r="BT52"/>
  <c r="BU52"/>
  <c r="BW52"/>
  <c r="BY52"/>
  <c r="BZ52"/>
  <c r="CA52"/>
  <c r="CB52"/>
  <c r="CC52"/>
  <c r="CD52"/>
  <c r="CE52"/>
  <c r="CF52"/>
  <c r="CH52"/>
  <c r="CI52"/>
  <c r="CJ52"/>
  <c r="CK52"/>
  <c r="CL52"/>
  <c r="CM52"/>
  <c r="CO52"/>
  <c r="CY52"/>
  <c r="CZ52"/>
  <c r="F53"/>
  <c r="G53"/>
  <c r="H53"/>
  <c r="I53"/>
  <c r="K53"/>
  <c r="L53"/>
  <c r="M53"/>
  <c r="N53"/>
  <c r="O53"/>
  <c r="P53"/>
  <c r="Q53"/>
  <c r="R53"/>
  <c r="S53"/>
  <c r="T53"/>
  <c r="U53"/>
  <c r="V53"/>
  <c r="W53"/>
  <c r="X53"/>
  <c r="Y53"/>
  <c r="Z53"/>
  <c r="AA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P53"/>
  <c r="BQ53"/>
  <c r="BR53"/>
  <c r="BS53"/>
  <c r="BT53"/>
  <c r="BU53"/>
  <c r="BW53"/>
  <c r="BY53"/>
  <c r="BZ53"/>
  <c r="CA53"/>
  <c r="CB53"/>
  <c r="CC53"/>
  <c r="CD53"/>
  <c r="CE53"/>
  <c r="CF53"/>
  <c r="CH53"/>
  <c r="CI53"/>
  <c r="CJ53"/>
  <c r="CK53"/>
  <c r="CL53"/>
  <c r="CM53"/>
  <c r="CO53"/>
  <c r="CY53"/>
  <c r="CZ53"/>
  <c r="F54"/>
  <c r="G54"/>
  <c r="H54"/>
  <c r="I54"/>
  <c r="K54"/>
  <c r="L54"/>
  <c r="M54"/>
  <c r="N54"/>
  <c r="O54"/>
  <c r="P54"/>
  <c r="Q54"/>
  <c r="R54"/>
  <c r="S54"/>
  <c r="T54"/>
  <c r="U54"/>
  <c r="V54"/>
  <c r="W54"/>
  <c r="X54"/>
  <c r="Y54"/>
  <c r="Z54"/>
  <c r="AA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P54"/>
  <c r="BQ54"/>
  <c r="BR54"/>
  <c r="BS54"/>
  <c r="BT54"/>
  <c r="BU54"/>
  <c r="BW54"/>
  <c r="BY54"/>
  <c r="BZ54"/>
  <c r="CA54"/>
  <c r="CB54"/>
  <c r="CC54"/>
  <c r="CD54"/>
  <c r="CE54"/>
  <c r="CF54"/>
  <c r="CH54"/>
  <c r="CI54"/>
  <c r="CJ54"/>
  <c r="CK54"/>
  <c r="CL54"/>
  <c r="CM54"/>
  <c r="CO54"/>
  <c r="CY54"/>
  <c r="CZ54"/>
  <c r="F55"/>
  <c r="G55"/>
  <c r="H55"/>
  <c r="I55"/>
  <c r="K55"/>
  <c r="L55"/>
  <c r="M55"/>
  <c r="N55"/>
  <c r="O55"/>
  <c r="P55"/>
  <c r="Q55"/>
  <c r="R55"/>
  <c r="S55"/>
  <c r="T55"/>
  <c r="U55"/>
  <c r="V55"/>
  <c r="W55"/>
  <c r="X55"/>
  <c r="Y55"/>
  <c r="Z55"/>
  <c r="AA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P55"/>
  <c r="BQ55"/>
  <c r="BR55"/>
  <c r="BS55"/>
  <c r="BT55"/>
  <c r="BU55"/>
  <c r="BW55"/>
  <c r="BY55"/>
  <c r="BZ55"/>
  <c r="CA55"/>
  <c r="CB55"/>
  <c r="CC55"/>
  <c r="CD55"/>
  <c r="CE55"/>
  <c r="CF55"/>
  <c r="CH55"/>
  <c r="CI55"/>
  <c r="CJ55"/>
  <c r="CK55"/>
  <c r="CL55"/>
  <c r="CM55"/>
  <c r="CO55"/>
  <c r="CY55"/>
  <c r="CZ55"/>
  <c r="F56"/>
  <c r="G56"/>
  <c r="H56"/>
  <c r="I56"/>
  <c r="K56"/>
  <c r="L56"/>
  <c r="M56"/>
  <c r="N56"/>
  <c r="O56"/>
  <c r="P56"/>
  <c r="Q56"/>
  <c r="R56"/>
  <c r="S56"/>
  <c r="T56"/>
  <c r="U56"/>
  <c r="V56"/>
  <c r="W56"/>
  <c r="X56"/>
  <c r="Y56"/>
  <c r="Z56"/>
  <c r="AA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P56"/>
  <c r="BQ56"/>
  <c r="BR56"/>
  <c r="BS56"/>
  <c r="BT56"/>
  <c r="BU56"/>
  <c r="BW56"/>
  <c r="BY56"/>
  <c r="BZ56"/>
  <c r="CA56"/>
  <c r="CB56"/>
  <c r="CC56"/>
  <c r="CD56"/>
  <c r="CE56"/>
  <c r="CF56"/>
  <c r="CH56"/>
  <c r="CI56"/>
  <c r="CJ56"/>
  <c r="CK56"/>
  <c r="CL56"/>
  <c r="CM56"/>
  <c r="CO56"/>
  <c r="CY56"/>
  <c r="CZ56"/>
  <c r="F57"/>
  <c r="G57"/>
  <c r="H57"/>
  <c r="I57"/>
  <c r="K57"/>
  <c r="L57"/>
  <c r="M57"/>
  <c r="N57"/>
  <c r="O57"/>
  <c r="P57"/>
  <c r="Q57"/>
  <c r="R57"/>
  <c r="S57"/>
  <c r="T57"/>
  <c r="U57"/>
  <c r="V57"/>
  <c r="W57"/>
  <c r="X57"/>
  <c r="Y57"/>
  <c r="Z57"/>
  <c r="AA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P57"/>
  <c r="BQ57"/>
  <c r="BR57"/>
  <c r="BS57"/>
  <c r="BT57"/>
  <c r="BU57"/>
  <c r="BW57"/>
  <c r="BY57"/>
  <c r="BZ57"/>
  <c r="CA57"/>
  <c r="CB57"/>
  <c r="CC57"/>
  <c r="CD57"/>
  <c r="CE57"/>
  <c r="CF57"/>
  <c r="CH57"/>
  <c r="CI57"/>
  <c r="CJ57"/>
  <c r="CK57"/>
  <c r="CL57"/>
  <c r="CM57"/>
  <c r="CN57"/>
  <c r="CO57"/>
  <c r="CY57"/>
  <c r="CZ57"/>
  <c r="F58"/>
  <c r="G58"/>
  <c r="H58"/>
  <c r="I58"/>
  <c r="K58"/>
  <c r="L58"/>
  <c r="M58"/>
  <c r="N58"/>
  <c r="O58"/>
  <c r="P58"/>
  <c r="Q58"/>
  <c r="R58"/>
  <c r="S58"/>
  <c r="T58"/>
  <c r="U58"/>
  <c r="V58"/>
  <c r="W58"/>
  <c r="X58"/>
  <c r="Y58"/>
  <c r="Z58"/>
  <c r="AA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P58"/>
  <c r="BQ58"/>
  <c r="BR58"/>
  <c r="BS58"/>
  <c r="BT58"/>
  <c r="BU58"/>
  <c r="BW58"/>
  <c r="BY58"/>
  <c r="BZ58"/>
  <c r="CA58"/>
  <c r="CB58"/>
  <c r="CC58"/>
  <c r="CD58"/>
  <c r="CE58"/>
  <c r="CF58"/>
  <c r="CH58"/>
  <c r="CI58"/>
  <c r="CJ58"/>
  <c r="CK58"/>
  <c r="CL58"/>
  <c r="CM58"/>
  <c r="CO58"/>
  <c r="CY58"/>
  <c r="CZ58"/>
  <c r="F59"/>
  <c r="G59"/>
  <c r="H59"/>
  <c r="I59"/>
  <c r="K59"/>
  <c r="L59"/>
  <c r="M59"/>
  <c r="N59"/>
  <c r="O59"/>
  <c r="P59"/>
  <c r="Q59"/>
  <c r="R59"/>
  <c r="S59"/>
  <c r="T59"/>
  <c r="U59"/>
  <c r="V59"/>
  <c r="W59"/>
  <c r="X59"/>
  <c r="Y59"/>
  <c r="Z59"/>
  <c r="AA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P59"/>
  <c r="BQ59"/>
  <c r="BR59"/>
  <c r="BS59"/>
  <c r="BT59"/>
  <c r="BU59"/>
  <c r="BW59"/>
  <c r="BY59"/>
  <c r="BZ59"/>
  <c r="CA59"/>
  <c r="CB59"/>
  <c r="CC59"/>
  <c r="CD59"/>
  <c r="CE59"/>
  <c r="CF59"/>
  <c r="CH59"/>
  <c r="CI59"/>
  <c r="CJ59"/>
  <c r="CK59"/>
  <c r="CL59"/>
  <c r="CM59"/>
  <c r="CN59"/>
  <c r="CO59"/>
  <c r="CY59"/>
  <c r="CZ59"/>
  <c r="F60"/>
  <c r="G60"/>
  <c r="H60"/>
  <c r="I60"/>
  <c r="K60"/>
  <c r="L60"/>
  <c r="M60"/>
  <c r="N60"/>
  <c r="O60"/>
  <c r="P60"/>
  <c r="Q60"/>
  <c r="R60"/>
  <c r="S60"/>
  <c r="T60"/>
  <c r="U60"/>
  <c r="V60"/>
  <c r="W60"/>
  <c r="X60"/>
  <c r="Y60"/>
  <c r="Z60"/>
  <c r="AA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P60"/>
  <c r="BQ60"/>
  <c r="BR60"/>
  <c r="BS60"/>
  <c r="BT60"/>
  <c r="BU60"/>
  <c r="BW60"/>
  <c r="BY60"/>
  <c r="BZ60"/>
  <c r="CA60"/>
  <c r="CB60"/>
  <c r="CC60"/>
  <c r="CD60"/>
  <c r="CE60"/>
  <c r="CF60"/>
  <c r="CH60"/>
  <c r="CI60"/>
  <c r="CJ60"/>
  <c r="CK60"/>
  <c r="CL60"/>
  <c r="CM60"/>
  <c r="CO60"/>
  <c r="CY60"/>
  <c r="CZ60"/>
  <c r="F61"/>
  <c r="G61"/>
  <c r="H61"/>
  <c r="I61"/>
  <c r="K61"/>
  <c r="L61"/>
  <c r="M61"/>
  <c r="N61"/>
  <c r="O61"/>
  <c r="P61"/>
  <c r="Q61"/>
  <c r="R61"/>
  <c r="S61"/>
  <c r="T61"/>
  <c r="U61"/>
  <c r="V61"/>
  <c r="W61"/>
  <c r="X61"/>
  <c r="Y61"/>
  <c r="Z61"/>
  <c r="AA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P61"/>
  <c r="BQ61"/>
  <c r="BR61"/>
  <c r="BS61"/>
  <c r="BT61"/>
  <c r="BU61"/>
  <c r="BW61"/>
  <c r="BY61"/>
  <c r="BZ61"/>
  <c r="CA61"/>
  <c r="CB61"/>
  <c r="CC61"/>
  <c r="CD61"/>
  <c r="CE61"/>
  <c r="CF61"/>
  <c r="CH61"/>
  <c r="CI61"/>
  <c r="CJ61"/>
  <c r="CK61"/>
  <c r="CL61"/>
  <c r="CM61"/>
  <c r="CO61"/>
  <c r="CY61"/>
  <c r="CZ61"/>
  <c r="F62"/>
  <c r="G62"/>
  <c r="H62"/>
  <c r="I62"/>
  <c r="K62"/>
  <c r="L62"/>
  <c r="M62"/>
  <c r="N62"/>
  <c r="O62"/>
  <c r="P62"/>
  <c r="Q62"/>
  <c r="R62"/>
  <c r="S62"/>
  <c r="T62"/>
  <c r="U62"/>
  <c r="V62"/>
  <c r="W62"/>
  <c r="X62"/>
  <c r="Y62"/>
  <c r="Z62"/>
  <c r="AA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P62"/>
  <c r="BQ62"/>
  <c r="BR62"/>
  <c r="BS62"/>
  <c r="BT62"/>
  <c r="BU62"/>
  <c r="BW62"/>
  <c r="BY62"/>
  <c r="BZ62"/>
  <c r="CA62"/>
  <c r="CB62"/>
  <c r="CC62"/>
  <c r="CD62"/>
  <c r="CE62"/>
  <c r="CF62"/>
  <c r="CH62"/>
  <c r="CI62"/>
  <c r="CJ62"/>
  <c r="CK62"/>
  <c r="CL62"/>
  <c r="CM62"/>
  <c r="CO62"/>
  <c r="CY62"/>
  <c r="CZ62"/>
  <c r="F63"/>
  <c r="G63"/>
  <c r="H63"/>
  <c r="I63"/>
  <c r="K63"/>
  <c r="L63"/>
  <c r="M63"/>
  <c r="N63"/>
  <c r="O63"/>
  <c r="P63"/>
  <c r="Q63"/>
  <c r="R63"/>
  <c r="S63"/>
  <c r="T63"/>
  <c r="U63"/>
  <c r="V63"/>
  <c r="W63"/>
  <c r="X63"/>
  <c r="Y63"/>
  <c r="Z63"/>
  <c r="AA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P63"/>
  <c r="BQ63"/>
  <c r="BR63"/>
  <c r="BS63"/>
  <c r="BT63"/>
  <c r="BU63"/>
  <c r="BW63"/>
  <c r="BY63"/>
  <c r="BZ63"/>
  <c r="CA63"/>
  <c r="CB63"/>
  <c r="CC63"/>
  <c r="CD63"/>
  <c r="CE63"/>
  <c r="CF63"/>
  <c r="CH63"/>
  <c r="CI63"/>
  <c r="CJ63"/>
  <c r="CK63"/>
  <c r="CL63"/>
  <c r="CM63"/>
  <c r="CO63"/>
  <c r="CY63"/>
  <c r="CZ63"/>
  <c r="F64"/>
  <c r="G64"/>
  <c r="H64"/>
  <c r="I64"/>
  <c r="K64"/>
  <c r="L64"/>
  <c r="M64"/>
  <c r="N64"/>
  <c r="O64"/>
  <c r="P64"/>
  <c r="Q64"/>
  <c r="R64"/>
  <c r="S64"/>
  <c r="T64"/>
  <c r="U64"/>
  <c r="V64"/>
  <c r="W64"/>
  <c r="X64"/>
  <c r="Y64"/>
  <c r="Z64"/>
  <c r="AA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P64"/>
  <c r="BQ64"/>
  <c r="BR64"/>
  <c r="BS64"/>
  <c r="BT64"/>
  <c r="BU64"/>
  <c r="BW64"/>
  <c r="BY64"/>
  <c r="BZ64"/>
  <c r="CA64"/>
  <c r="CB64"/>
  <c r="CC64"/>
  <c r="CD64"/>
  <c r="CE64"/>
  <c r="CF64"/>
  <c r="CH64"/>
  <c r="CI64"/>
  <c r="CJ64"/>
  <c r="CK64"/>
  <c r="CL64"/>
  <c r="CM64"/>
  <c r="CO64"/>
  <c r="CY64"/>
  <c r="CZ64"/>
  <c r="F65"/>
  <c r="G65"/>
  <c r="H65"/>
  <c r="I65"/>
  <c r="K65"/>
  <c r="L65"/>
  <c r="M65"/>
  <c r="N65"/>
  <c r="O65"/>
  <c r="P65"/>
  <c r="Q65"/>
  <c r="R65"/>
  <c r="S65"/>
  <c r="T65"/>
  <c r="U65"/>
  <c r="V65"/>
  <c r="W65"/>
  <c r="X65"/>
  <c r="Y65"/>
  <c r="Z65"/>
  <c r="AA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P65"/>
  <c r="BQ65"/>
  <c r="BR65"/>
  <c r="BS65"/>
  <c r="BT65"/>
  <c r="BU65"/>
  <c r="BW65"/>
  <c r="BY65"/>
  <c r="BZ65"/>
  <c r="CA65"/>
  <c r="CB65"/>
  <c r="CC65"/>
  <c r="CD65"/>
  <c r="CE65"/>
  <c r="CF65"/>
  <c r="CH65"/>
  <c r="CI65"/>
  <c r="CJ65"/>
  <c r="CK65"/>
  <c r="CL65"/>
  <c r="CM65"/>
  <c r="CO65"/>
  <c r="CY65"/>
  <c r="CZ65"/>
  <c r="F66"/>
  <c r="G66"/>
  <c r="H66"/>
  <c r="I66"/>
  <c r="K66"/>
  <c r="L66"/>
  <c r="M66"/>
  <c r="N66"/>
  <c r="O66"/>
  <c r="P66"/>
  <c r="Q66"/>
  <c r="R66"/>
  <c r="S66"/>
  <c r="T66"/>
  <c r="U66"/>
  <c r="V66"/>
  <c r="W66"/>
  <c r="X66"/>
  <c r="Y66"/>
  <c r="Z66"/>
  <c r="AA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P66"/>
  <c r="BQ66"/>
  <c r="BR66"/>
  <c r="BS66"/>
  <c r="BT66"/>
  <c r="BU66"/>
  <c r="BW66"/>
  <c r="BY66"/>
  <c r="BZ66"/>
  <c r="CA66"/>
  <c r="CB66"/>
  <c r="CC66"/>
  <c r="CD66"/>
  <c r="CE66"/>
  <c r="CF66"/>
  <c r="CH66"/>
  <c r="CI66"/>
  <c r="CJ66"/>
  <c r="CK66"/>
  <c r="CL66"/>
  <c r="CM66"/>
  <c r="CN66"/>
  <c r="CO66"/>
  <c r="CT66"/>
  <c r="CY66"/>
  <c r="CZ66"/>
  <c r="F67"/>
  <c r="G67"/>
  <c r="H67"/>
  <c r="I67"/>
  <c r="K67"/>
  <c r="L67"/>
  <c r="M67"/>
  <c r="N67"/>
  <c r="O67"/>
  <c r="P67"/>
  <c r="Q67"/>
  <c r="R67"/>
  <c r="S67"/>
  <c r="T67"/>
  <c r="U67"/>
  <c r="V67"/>
  <c r="W67"/>
  <c r="X67"/>
  <c r="Y67"/>
  <c r="Z67"/>
  <c r="AA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P67"/>
  <c r="BQ67"/>
  <c r="BR67"/>
  <c r="BS67"/>
  <c r="BT67"/>
  <c r="BU67"/>
  <c r="BW67"/>
  <c r="BY67"/>
  <c r="BZ67"/>
  <c r="CA67"/>
  <c r="CB67"/>
  <c r="CC67"/>
  <c r="CD67"/>
  <c r="CE67"/>
  <c r="CF67"/>
  <c r="CH67"/>
  <c r="CI67"/>
  <c r="CJ67"/>
  <c r="CK67"/>
  <c r="CL67"/>
  <c r="CM67"/>
  <c r="CN67"/>
  <c r="CO67"/>
  <c r="CY67"/>
  <c r="CZ67"/>
  <c r="F68"/>
  <c r="G68"/>
  <c r="H68"/>
  <c r="I68"/>
  <c r="K68"/>
  <c r="L68"/>
  <c r="M68"/>
  <c r="N68"/>
  <c r="O68"/>
  <c r="P68"/>
  <c r="Q68"/>
  <c r="R68"/>
  <c r="S68"/>
  <c r="T68"/>
  <c r="U68"/>
  <c r="V68"/>
  <c r="W68"/>
  <c r="X68"/>
  <c r="Y68"/>
  <c r="Z68"/>
  <c r="AA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P68"/>
  <c r="BQ68"/>
  <c r="BR68"/>
  <c r="BS68"/>
  <c r="BT68"/>
  <c r="BU68"/>
  <c r="BW68"/>
  <c r="BY68"/>
  <c r="BZ68"/>
  <c r="CA68"/>
  <c r="CB68"/>
  <c r="CC68"/>
  <c r="CD68"/>
  <c r="CE68"/>
  <c r="CF68"/>
  <c r="CH68"/>
  <c r="CI68"/>
  <c r="CJ68"/>
  <c r="CK68"/>
  <c r="CL68"/>
  <c r="CM68"/>
  <c r="CO68"/>
  <c r="CY68"/>
  <c r="CZ68"/>
  <c r="F69"/>
  <c r="G69"/>
  <c r="H69"/>
  <c r="I69"/>
  <c r="K69"/>
  <c r="L69"/>
  <c r="M69"/>
  <c r="N69"/>
  <c r="O69"/>
  <c r="P69"/>
  <c r="Q69"/>
  <c r="R69"/>
  <c r="S69"/>
  <c r="T69"/>
  <c r="U69"/>
  <c r="V69"/>
  <c r="W69"/>
  <c r="X69"/>
  <c r="Y69"/>
  <c r="Z69"/>
  <c r="AA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P69"/>
  <c r="BQ69"/>
  <c r="BR69"/>
  <c r="BS69"/>
  <c r="BT69"/>
  <c r="BU69"/>
  <c r="BW69"/>
  <c r="BY69"/>
  <c r="BZ69"/>
  <c r="CA69"/>
  <c r="CB69"/>
  <c r="CC69"/>
  <c r="CD69"/>
  <c r="CE69"/>
  <c r="CF69"/>
  <c r="CH69"/>
  <c r="CI69"/>
  <c r="CJ69"/>
  <c r="CK69"/>
  <c r="CL69"/>
  <c r="CM69"/>
  <c r="CO69"/>
  <c r="CY69"/>
  <c r="CZ69"/>
  <c r="F70"/>
  <c r="G70"/>
  <c r="H70"/>
  <c r="I70"/>
  <c r="K70"/>
  <c r="L70"/>
  <c r="M70"/>
  <c r="N70"/>
  <c r="O70"/>
  <c r="P70"/>
  <c r="Q70"/>
  <c r="R70"/>
  <c r="S70"/>
  <c r="T70"/>
  <c r="U70"/>
  <c r="V70"/>
  <c r="W70"/>
  <c r="X70"/>
  <c r="Y70"/>
  <c r="Z70"/>
  <c r="AA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P70"/>
  <c r="BQ70"/>
  <c r="BR70"/>
  <c r="BS70"/>
  <c r="BT70"/>
  <c r="BU70"/>
  <c r="BW70"/>
  <c r="BY70"/>
  <c r="BZ70"/>
  <c r="CA70"/>
  <c r="CB70"/>
  <c r="CC70"/>
  <c r="CD70"/>
  <c r="CE70"/>
  <c r="CF70"/>
  <c r="CH70"/>
  <c r="CI70"/>
  <c r="CJ70"/>
  <c r="CK70"/>
  <c r="CL70"/>
  <c r="CM70"/>
  <c r="CO70"/>
  <c r="CY70"/>
  <c r="CZ70"/>
  <c r="F71"/>
  <c r="G71"/>
  <c r="H71"/>
  <c r="I71"/>
  <c r="K71"/>
  <c r="L71"/>
  <c r="M71"/>
  <c r="N71"/>
  <c r="O71"/>
  <c r="P71"/>
  <c r="Q71"/>
  <c r="R71"/>
  <c r="S71"/>
  <c r="T71"/>
  <c r="U71"/>
  <c r="V71"/>
  <c r="W71"/>
  <c r="X71"/>
  <c r="Y71"/>
  <c r="Z71"/>
  <c r="AA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P71"/>
  <c r="BQ71"/>
  <c r="BR71"/>
  <c r="BS71"/>
  <c r="BT71"/>
  <c r="BU71"/>
  <c r="BW71"/>
  <c r="BY71"/>
  <c r="BZ71"/>
  <c r="CA71"/>
  <c r="CB71"/>
  <c r="CC71"/>
  <c r="CD71"/>
  <c r="CE71"/>
  <c r="CF71"/>
  <c r="CH71"/>
  <c r="CI71"/>
  <c r="CJ71"/>
  <c r="CK71"/>
  <c r="CL71"/>
  <c r="CM71"/>
  <c r="CO71"/>
  <c r="CY71"/>
  <c r="CZ71"/>
  <c r="F72"/>
  <c r="G72"/>
  <c r="H72"/>
  <c r="I72"/>
  <c r="K72"/>
  <c r="L72"/>
  <c r="M72"/>
  <c r="N72"/>
  <c r="O72"/>
  <c r="P72"/>
  <c r="Q72"/>
  <c r="R72"/>
  <c r="S72"/>
  <c r="T72"/>
  <c r="U72"/>
  <c r="V72"/>
  <c r="W72"/>
  <c r="X72"/>
  <c r="Y72"/>
  <c r="Z72"/>
  <c r="AA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P72"/>
  <c r="BQ72"/>
  <c r="BR72"/>
  <c r="BS72"/>
  <c r="BT72"/>
  <c r="BU72"/>
  <c r="BW72"/>
  <c r="BY72"/>
  <c r="BZ72"/>
  <c r="CA72"/>
  <c r="CB72"/>
  <c r="CC72"/>
  <c r="CD72"/>
  <c r="CE72"/>
  <c r="CF72"/>
  <c r="CH72"/>
  <c r="CI72"/>
  <c r="CJ72"/>
  <c r="CK72"/>
  <c r="CL72"/>
  <c r="CM72"/>
  <c r="CO72"/>
  <c r="CY72"/>
  <c r="CZ72"/>
  <c r="F73"/>
  <c r="G73"/>
  <c r="H73"/>
  <c r="I73"/>
  <c r="K73"/>
  <c r="L73"/>
  <c r="M73"/>
  <c r="N73"/>
  <c r="O73"/>
  <c r="P73"/>
  <c r="Q73"/>
  <c r="R73"/>
  <c r="S73"/>
  <c r="T73"/>
  <c r="U73"/>
  <c r="V73"/>
  <c r="W73"/>
  <c r="X73"/>
  <c r="Y73"/>
  <c r="Z73"/>
  <c r="AA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P73"/>
  <c r="BQ73"/>
  <c r="BR73"/>
  <c r="BS73"/>
  <c r="BT73"/>
  <c r="BU73"/>
  <c r="BW73"/>
  <c r="BY73"/>
  <c r="BZ73"/>
  <c r="CA73"/>
  <c r="CB73"/>
  <c r="CC73"/>
  <c r="CD73"/>
  <c r="CE73"/>
  <c r="CF73"/>
  <c r="CH73"/>
  <c r="CI73"/>
  <c r="CJ73"/>
  <c r="CK73"/>
  <c r="CL73"/>
  <c r="CM73"/>
  <c r="CO73"/>
  <c r="CP73"/>
  <c r="CT73"/>
  <c r="CV73"/>
  <c r="CY73"/>
  <c r="CZ73"/>
  <c r="F74"/>
  <c r="G74"/>
  <c r="H74"/>
  <c r="I74"/>
  <c r="K74"/>
  <c r="L74"/>
  <c r="M74"/>
  <c r="N74"/>
  <c r="O74"/>
  <c r="P74"/>
  <c r="Q74"/>
  <c r="R74"/>
  <c r="S74"/>
  <c r="T74"/>
  <c r="U74"/>
  <c r="V74"/>
  <c r="W74"/>
  <c r="X74"/>
  <c r="Y74"/>
  <c r="Z74"/>
  <c r="AA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P74"/>
  <c r="BQ74"/>
  <c r="BR74"/>
  <c r="BS74"/>
  <c r="BT74"/>
  <c r="BU74"/>
  <c r="BW74"/>
  <c r="BY74"/>
  <c r="BZ74"/>
  <c r="CA74"/>
  <c r="CB74"/>
  <c r="CC74"/>
  <c r="CD74"/>
  <c r="CE74"/>
  <c r="CF74"/>
  <c r="CH74"/>
  <c r="CI74"/>
  <c r="CJ74"/>
  <c r="CK74"/>
  <c r="CL74"/>
  <c r="CM74"/>
  <c r="CO74"/>
  <c r="CY74"/>
  <c r="CZ74"/>
  <c r="F75"/>
  <c r="G75"/>
  <c r="H75"/>
  <c r="I75"/>
  <c r="K75"/>
  <c r="L75"/>
  <c r="M75"/>
  <c r="N75"/>
  <c r="O75"/>
  <c r="P75"/>
  <c r="Q75"/>
  <c r="R75"/>
  <c r="S75"/>
  <c r="T75"/>
  <c r="U75"/>
  <c r="V75"/>
  <c r="W75"/>
  <c r="X75"/>
  <c r="Y75"/>
  <c r="Z75"/>
  <c r="AA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P75"/>
  <c r="BQ75"/>
  <c r="BR75"/>
  <c r="BS75"/>
  <c r="BT75"/>
  <c r="BU75"/>
  <c r="BW75"/>
  <c r="BY75"/>
  <c r="BZ75"/>
  <c r="CA75"/>
  <c r="CB75"/>
  <c r="CC75"/>
  <c r="CD75"/>
  <c r="CE75"/>
  <c r="CF75"/>
  <c r="CH75"/>
  <c r="CI75"/>
  <c r="CJ75"/>
  <c r="CK75"/>
  <c r="CL75"/>
  <c r="CM75"/>
  <c r="CO75"/>
  <c r="CY75"/>
  <c r="CZ75"/>
  <c r="F76"/>
  <c r="G76"/>
  <c r="H76"/>
  <c r="I76"/>
  <c r="K76"/>
  <c r="L76"/>
  <c r="M76"/>
  <c r="N76"/>
  <c r="O76"/>
  <c r="P76"/>
  <c r="Q76"/>
  <c r="R76"/>
  <c r="S76"/>
  <c r="T76"/>
  <c r="U76"/>
  <c r="V76"/>
  <c r="W76"/>
  <c r="X76"/>
  <c r="Y76"/>
  <c r="Z76"/>
  <c r="AA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P76"/>
  <c r="BQ76"/>
  <c r="BR76"/>
  <c r="BS76"/>
  <c r="BT76"/>
  <c r="BU76"/>
  <c r="BW76"/>
  <c r="BY76"/>
  <c r="BZ76"/>
  <c r="CA76"/>
  <c r="CB76"/>
  <c r="CC76"/>
  <c r="CD76"/>
  <c r="CE76"/>
  <c r="CF76"/>
  <c r="CH76"/>
  <c r="CI76"/>
  <c r="CJ76"/>
  <c r="CK76"/>
  <c r="CL76"/>
  <c r="CM76"/>
  <c r="CO76"/>
  <c r="CP76"/>
  <c r="CT76"/>
  <c r="CV76"/>
  <c r="CW76"/>
  <c r="CX76"/>
  <c r="CY76"/>
  <c r="CZ76"/>
  <c r="F77"/>
  <c r="G77"/>
  <c r="H77"/>
  <c r="I77"/>
  <c r="K77"/>
  <c r="L77"/>
  <c r="M77"/>
  <c r="N77"/>
  <c r="O77"/>
  <c r="P77"/>
  <c r="Q77"/>
  <c r="R77"/>
  <c r="S77"/>
  <c r="T77"/>
  <c r="U77"/>
  <c r="V77"/>
  <c r="W77"/>
  <c r="X77"/>
  <c r="Y77"/>
  <c r="Z77"/>
  <c r="AA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P77"/>
  <c r="BQ77"/>
  <c r="BR77"/>
  <c r="BS77"/>
  <c r="BT77"/>
  <c r="BU77"/>
  <c r="BW77"/>
  <c r="BY77"/>
  <c r="BZ77"/>
  <c r="CA77"/>
  <c r="CB77"/>
  <c r="CC77"/>
  <c r="CD77"/>
  <c r="CE77"/>
  <c r="CF77"/>
  <c r="CH77"/>
  <c r="CI77"/>
  <c r="CJ77"/>
  <c r="CK77"/>
  <c r="CL77"/>
  <c r="CM77"/>
  <c r="CO77"/>
  <c r="CY77"/>
  <c r="CZ77"/>
  <c r="F78"/>
  <c r="G78"/>
  <c r="H78"/>
  <c r="I78"/>
  <c r="K78"/>
  <c r="L78"/>
  <c r="M78"/>
  <c r="N78"/>
  <c r="O78"/>
  <c r="P78"/>
  <c r="Q78"/>
  <c r="R78"/>
  <c r="S78"/>
  <c r="T78"/>
  <c r="U78"/>
  <c r="V78"/>
  <c r="W78"/>
  <c r="X78"/>
  <c r="Y78"/>
  <c r="Z78"/>
  <c r="AA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P78"/>
  <c r="BQ78"/>
  <c r="BR78"/>
  <c r="BS78"/>
  <c r="BT78"/>
  <c r="BU78"/>
  <c r="BW78"/>
  <c r="BY78"/>
  <c r="BZ78"/>
  <c r="CA78"/>
  <c r="CB78"/>
  <c r="CC78"/>
  <c r="CD78"/>
  <c r="CE78"/>
  <c r="CF78"/>
  <c r="CH78"/>
  <c r="CI78"/>
  <c r="CJ78"/>
  <c r="CK78"/>
  <c r="CL78"/>
  <c r="CM78"/>
  <c r="CN78"/>
  <c r="CO78"/>
  <c r="CP78"/>
  <c r="CR78"/>
  <c r="CT78"/>
  <c r="CU78"/>
  <c r="CV78"/>
  <c r="CW78"/>
  <c r="CY78"/>
  <c r="CZ78"/>
  <c r="F79"/>
  <c r="G79"/>
  <c r="H79"/>
  <c r="I79"/>
  <c r="K79"/>
  <c r="L79"/>
  <c r="M79"/>
  <c r="N79"/>
  <c r="O79"/>
  <c r="P79"/>
  <c r="Q79"/>
  <c r="R79"/>
  <c r="S79"/>
  <c r="T79"/>
  <c r="U79"/>
  <c r="V79"/>
  <c r="W79"/>
  <c r="X79"/>
  <c r="Y79"/>
  <c r="Z79"/>
  <c r="AA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P79"/>
  <c r="BQ79"/>
  <c r="BR79"/>
  <c r="BS79"/>
  <c r="BT79"/>
  <c r="BU79"/>
  <c r="BW79"/>
  <c r="BY79"/>
  <c r="BZ79"/>
  <c r="CA79"/>
  <c r="CB79"/>
  <c r="CC79"/>
  <c r="CD79"/>
  <c r="CE79"/>
  <c r="CF79"/>
  <c r="CH79"/>
  <c r="CI79"/>
  <c r="CJ79"/>
  <c r="CK79"/>
  <c r="CL79"/>
  <c r="CM79"/>
  <c r="CO79"/>
  <c r="CY79"/>
  <c r="CZ79"/>
  <c r="F80"/>
  <c r="G80"/>
  <c r="H80"/>
  <c r="I80"/>
  <c r="K80"/>
  <c r="L80"/>
  <c r="M80"/>
  <c r="N80"/>
  <c r="O80"/>
  <c r="P80"/>
  <c r="Q80"/>
  <c r="R80"/>
  <c r="S80"/>
  <c r="T80"/>
  <c r="U80"/>
  <c r="V80"/>
  <c r="W80"/>
  <c r="X80"/>
  <c r="Y80"/>
  <c r="Z80"/>
  <c r="AA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P80"/>
  <c r="BQ80"/>
  <c r="BR80"/>
  <c r="BS80"/>
  <c r="BT80"/>
  <c r="BU80"/>
  <c r="BW80"/>
  <c r="BY80"/>
  <c r="BZ80"/>
  <c r="CA80"/>
  <c r="CB80"/>
  <c r="CC80"/>
  <c r="CD80"/>
  <c r="CE80"/>
  <c r="CF80"/>
  <c r="CH80"/>
  <c r="CI80"/>
  <c r="CJ80"/>
  <c r="CK80"/>
  <c r="CL80"/>
  <c r="CM80"/>
  <c r="CO80"/>
  <c r="CY80"/>
  <c r="CZ80"/>
  <c r="F81"/>
  <c r="G81"/>
  <c r="H81"/>
  <c r="I81"/>
  <c r="K81"/>
  <c r="L81"/>
  <c r="M81"/>
  <c r="N81"/>
  <c r="O81"/>
  <c r="P81"/>
  <c r="Q81"/>
  <c r="R81"/>
  <c r="S81"/>
  <c r="T81"/>
  <c r="U81"/>
  <c r="V81"/>
  <c r="W81"/>
  <c r="X81"/>
  <c r="Y81"/>
  <c r="Z81"/>
  <c r="AA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P81"/>
  <c r="BQ81"/>
  <c r="BR81"/>
  <c r="BS81"/>
  <c r="BT81"/>
  <c r="BU81"/>
  <c r="BW81"/>
  <c r="BY81"/>
  <c r="BZ81"/>
  <c r="CA81"/>
  <c r="CB81"/>
  <c r="CC81"/>
  <c r="CD81"/>
  <c r="CE81"/>
  <c r="CF81"/>
  <c r="CH81"/>
  <c r="CI81"/>
  <c r="CJ81"/>
  <c r="CK81"/>
  <c r="CL81"/>
  <c r="CM81"/>
  <c r="CO81"/>
  <c r="CY81"/>
  <c r="CZ81"/>
  <c r="F82"/>
  <c r="G82"/>
  <c r="H82"/>
  <c r="I82"/>
  <c r="K82"/>
  <c r="L82"/>
  <c r="M82"/>
  <c r="N82"/>
  <c r="O82"/>
  <c r="P82"/>
  <c r="Q82"/>
  <c r="R82"/>
  <c r="S82"/>
  <c r="T82"/>
  <c r="U82"/>
  <c r="V82"/>
  <c r="W82"/>
  <c r="X82"/>
  <c r="Y82"/>
  <c r="Z82"/>
  <c r="AA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P82"/>
  <c r="BQ82"/>
  <c r="BR82"/>
  <c r="BS82"/>
  <c r="BT82"/>
  <c r="BU82"/>
  <c r="BW82"/>
  <c r="BY82"/>
  <c r="BZ82"/>
  <c r="CA82"/>
  <c r="CB82"/>
  <c r="CC82"/>
  <c r="CD82"/>
  <c r="CE82"/>
  <c r="CF82"/>
  <c r="CH82"/>
  <c r="CI82"/>
  <c r="CJ82"/>
  <c r="CK82"/>
  <c r="CL82"/>
  <c r="CM82"/>
  <c r="CO82"/>
  <c r="CP82"/>
  <c r="CT82"/>
  <c r="CV82"/>
  <c r="CW82"/>
  <c r="CY82"/>
  <c r="CZ82"/>
  <c r="F83"/>
  <c r="G83"/>
  <c r="H83"/>
  <c r="I83"/>
  <c r="K83"/>
  <c r="L83"/>
  <c r="M83"/>
  <c r="N83"/>
  <c r="O83"/>
  <c r="P83"/>
  <c r="Q83"/>
  <c r="R83"/>
  <c r="S83"/>
  <c r="T83"/>
  <c r="U83"/>
  <c r="V83"/>
  <c r="W83"/>
  <c r="X83"/>
  <c r="Y83"/>
  <c r="Z83"/>
  <c r="AA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P83"/>
  <c r="BQ83"/>
  <c r="BR83"/>
  <c r="BS83"/>
  <c r="BT83"/>
  <c r="BU83"/>
  <c r="BW83"/>
  <c r="BY83"/>
  <c r="BZ83"/>
  <c r="CA83"/>
  <c r="CB83"/>
  <c r="CC83"/>
  <c r="CD83"/>
  <c r="CE83"/>
  <c r="CF83"/>
  <c r="CH83"/>
  <c r="CI83"/>
  <c r="CJ83"/>
  <c r="CK83"/>
  <c r="CL83"/>
  <c r="CM83"/>
  <c r="CO83"/>
  <c r="CY83"/>
  <c r="CZ83"/>
  <c r="F84"/>
  <c r="G84"/>
  <c r="H84"/>
  <c r="I84"/>
  <c r="K84"/>
  <c r="L84"/>
  <c r="M84"/>
  <c r="N84"/>
  <c r="O84"/>
  <c r="P84"/>
  <c r="Q84"/>
  <c r="R84"/>
  <c r="S84"/>
  <c r="T84"/>
  <c r="U84"/>
  <c r="V84"/>
  <c r="W84"/>
  <c r="X84"/>
  <c r="Y84"/>
  <c r="Z84"/>
  <c r="AA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P84"/>
  <c r="BQ84"/>
  <c r="BR84"/>
  <c r="BS84"/>
  <c r="BT84"/>
  <c r="BU84"/>
  <c r="BW84"/>
  <c r="BY84"/>
  <c r="BZ84"/>
  <c r="CA84"/>
  <c r="CB84"/>
  <c r="CC84"/>
  <c r="CD84"/>
  <c r="CE84"/>
  <c r="CF84"/>
  <c r="CH84"/>
  <c r="CI84"/>
  <c r="CJ84"/>
  <c r="CK84"/>
  <c r="CL84"/>
  <c r="CM84"/>
  <c r="CO84"/>
  <c r="CY84"/>
  <c r="CZ84"/>
  <c r="F85"/>
  <c r="G85"/>
  <c r="H85"/>
  <c r="I85"/>
  <c r="K85"/>
  <c r="L85"/>
  <c r="M85"/>
  <c r="N85"/>
  <c r="O85"/>
  <c r="P85"/>
  <c r="Q85"/>
  <c r="R85"/>
  <c r="S85"/>
  <c r="T85"/>
  <c r="U85"/>
  <c r="V85"/>
  <c r="W85"/>
  <c r="X85"/>
  <c r="Y85"/>
  <c r="Z85"/>
  <c r="AA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P85"/>
  <c r="BQ85"/>
  <c r="BR85"/>
  <c r="BS85"/>
  <c r="BT85"/>
  <c r="BU85"/>
  <c r="BW85"/>
  <c r="BY85"/>
  <c r="BZ85"/>
  <c r="CA85"/>
  <c r="CB85"/>
  <c r="CC85"/>
  <c r="CD85"/>
  <c r="CE85"/>
  <c r="CF85"/>
  <c r="CH85"/>
  <c r="CI85"/>
  <c r="CJ85"/>
  <c r="CK85"/>
  <c r="CL85"/>
  <c r="CM85"/>
  <c r="CN85"/>
  <c r="CO85"/>
  <c r="CY85"/>
  <c r="CZ85"/>
  <c r="F86"/>
  <c r="G86"/>
  <c r="H86"/>
  <c r="I86"/>
  <c r="K86"/>
  <c r="L86"/>
  <c r="M86"/>
  <c r="N86"/>
  <c r="O86"/>
  <c r="P86"/>
  <c r="Q86"/>
  <c r="R86"/>
  <c r="S86"/>
  <c r="T86"/>
  <c r="U86"/>
  <c r="V86"/>
  <c r="W86"/>
  <c r="X86"/>
  <c r="Y86"/>
  <c r="Z86"/>
  <c r="AA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P86"/>
  <c r="BQ86"/>
  <c r="BR86"/>
  <c r="BS86"/>
  <c r="BT86"/>
  <c r="BU86"/>
  <c r="BW86"/>
  <c r="BY86"/>
  <c r="BZ86"/>
  <c r="CA86"/>
  <c r="CB86"/>
  <c r="CC86"/>
  <c r="CD86"/>
  <c r="CE86"/>
  <c r="CF86"/>
  <c r="CH86"/>
  <c r="CI86"/>
  <c r="CJ86"/>
  <c r="CK86"/>
  <c r="CL86"/>
  <c r="CM86"/>
  <c r="CO86"/>
  <c r="CY86"/>
  <c r="CZ86"/>
  <c r="F87"/>
  <c r="G87"/>
  <c r="H87"/>
  <c r="I87"/>
  <c r="K87"/>
  <c r="L87"/>
  <c r="M87"/>
  <c r="N87"/>
  <c r="O87"/>
  <c r="P87"/>
  <c r="Q87"/>
  <c r="R87"/>
  <c r="S87"/>
  <c r="T87"/>
  <c r="U87"/>
  <c r="V87"/>
  <c r="W87"/>
  <c r="X87"/>
  <c r="Y87"/>
  <c r="Z87"/>
  <c r="AA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P87"/>
  <c r="BQ87"/>
  <c r="BR87"/>
  <c r="BS87"/>
  <c r="BT87"/>
  <c r="BU87"/>
  <c r="BW87"/>
  <c r="BY87"/>
  <c r="BZ87"/>
  <c r="CA87"/>
  <c r="CB87"/>
  <c r="CC87"/>
  <c r="CD87"/>
  <c r="CE87"/>
  <c r="CF87"/>
  <c r="CH87"/>
  <c r="CI87"/>
  <c r="CJ87"/>
  <c r="CK87"/>
  <c r="CL87"/>
  <c r="CM87"/>
  <c r="CO87"/>
  <c r="CY87"/>
  <c r="CZ87"/>
  <c r="F88"/>
  <c r="G88"/>
  <c r="H88"/>
  <c r="I88"/>
  <c r="K88"/>
  <c r="L88"/>
  <c r="M88"/>
  <c r="N88"/>
  <c r="O88"/>
  <c r="P88"/>
  <c r="Q88"/>
  <c r="R88"/>
  <c r="S88"/>
  <c r="T88"/>
  <c r="U88"/>
  <c r="V88"/>
  <c r="W88"/>
  <c r="X88"/>
  <c r="Y88"/>
  <c r="Z88"/>
  <c r="AA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P88"/>
  <c r="BQ88"/>
  <c r="BR88"/>
  <c r="BS88"/>
  <c r="BT88"/>
  <c r="BU88"/>
  <c r="BW88"/>
  <c r="BY88"/>
  <c r="BZ88"/>
  <c r="CA88"/>
  <c r="CB88"/>
  <c r="CC88"/>
  <c r="CD88"/>
  <c r="CE88"/>
  <c r="CF88"/>
  <c r="CH88"/>
  <c r="CI88"/>
  <c r="CJ88"/>
  <c r="CK88"/>
  <c r="CL88"/>
  <c r="CM88"/>
  <c r="CO88"/>
  <c r="CY88"/>
  <c r="CZ88"/>
  <c r="F89"/>
  <c r="G89"/>
  <c r="H89"/>
  <c r="I89"/>
  <c r="K89"/>
  <c r="L89"/>
  <c r="M89"/>
  <c r="N89"/>
  <c r="O89"/>
  <c r="P89"/>
  <c r="Q89"/>
  <c r="R89"/>
  <c r="S89"/>
  <c r="T89"/>
  <c r="U89"/>
  <c r="V89"/>
  <c r="W89"/>
  <c r="X89"/>
  <c r="Y89"/>
  <c r="Z89"/>
  <c r="AA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P89"/>
  <c r="BQ89"/>
  <c r="BR89"/>
  <c r="BS89"/>
  <c r="BT89"/>
  <c r="BU89"/>
  <c r="BW89"/>
  <c r="BY89"/>
  <c r="BZ89"/>
  <c r="CA89"/>
  <c r="CB89"/>
  <c r="CC89"/>
  <c r="CD89"/>
  <c r="CE89"/>
  <c r="CF89"/>
  <c r="CH89"/>
  <c r="CI89"/>
  <c r="CJ89"/>
  <c r="CK89"/>
  <c r="CL89"/>
  <c r="CM89"/>
  <c r="CO89"/>
  <c r="CY89"/>
  <c r="CZ89"/>
  <c r="F90"/>
  <c r="G90"/>
  <c r="H90"/>
  <c r="I90"/>
  <c r="K90"/>
  <c r="L90"/>
  <c r="M90"/>
  <c r="N90"/>
  <c r="O90"/>
  <c r="P90"/>
  <c r="Q90"/>
  <c r="R90"/>
  <c r="S90"/>
  <c r="T90"/>
  <c r="U90"/>
  <c r="V90"/>
  <c r="W90"/>
  <c r="X90"/>
  <c r="Y90"/>
  <c r="Z90"/>
  <c r="AA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P90"/>
  <c r="BQ90"/>
  <c r="BR90"/>
  <c r="BS90"/>
  <c r="BT90"/>
  <c r="BU90"/>
  <c r="BW90"/>
  <c r="BY90"/>
  <c r="BZ90"/>
  <c r="CA90"/>
  <c r="CB90"/>
  <c r="CC90"/>
  <c r="CD90"/>
  <c r="CE90"/>
  <c r="CF90"/>
  <c r="CH90"/>
  <c r="CI90"/>
  <c r="CJ90"/>
  <c r="CK90"/>
  <c r="CL90"/>
  <c r="CM90"/>
  <c r="CO90"/>
  <c r="CY90"/>
  <c r="CZ90"/>
  <c r="F91"/>
  <c r="G91"/>
  <c r="H91"/>
  <c r="I91"/>
  <c r="K91"/>
  <c r="L91"/>
  <c r="M91"/>
  <c r="N91"/>
  <c r="O91"/>
  <c r="P91"/>
  <c r="Q91"/>
  <c r="R91"/>
  <c r="S91"/>
  <c r="T91"/>
  <c r="U91"/>
  <c r="V91"/>
  <c r="W91"/>
  <c r="X91"/>
  <c r="Y91"/>
  <c r="Z91"/>
  <c r="AA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P91"/>
  <c r="BQ91"/>
  <c r="BR91"/>
  <c r="BS91"/>
  <c r="BT91"/>
  <c r="BU91"/>
  <c r="BW91"/>
  <c r="BY91"/>
  <c r="BZ91"/>
  <c r="CA91"/>
  <c r="CB91"/>
  <c r="CC91"/>
  <c r="CD91"/>
  <c r="CE91"/>
  <c r="CF91"/>
  <c r="CH91"/>
  <c r="CI91"/>
  <c r="CJ91"/>
  <c r="CK91"/>
  <c r="CL91"/>
  <c r="CM91"/>
  <c r="CO91"/>
  <c r="CY91"/>
  <c r="CZ91"/>
  <c r="F92"/>
  <c r="G92"/>
  <c r="H92"/>
  <c r="I92"/>
  <c r="K92"/>
  <c r="L92"/>
  <c r="M92"/>
  <c r="N92"/>
  <c r="O92"/>
  <c r="P92"/>
  <c r="Q92"/>
  <c r="R92"/>
  <c r="S92"/>
  <c r="T92"/>
  <c r="U92"/>
  <c r="V92"/>
  <c r="W92"/>
  <c r="X92"/>
  <c r="Y92"/>
  <c r="Z92"/>
  <c r="AA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P92"/>
  <c r="BQ92"/>
  <c r="BR92"/>
  <c r="BS92"/>
  <c r="BT92"/>
  <c r="BU92"/>
  <c r="BW92"/>
  <c r="BY92"/>
  <c r="BZ92"/>
  <c r="CA92"/>
  <c r="CB92"/>
  <c r="CC92"/>
  <c r="CD92"/>
  <c r="CE92"/>
  <c r="CF92"/>
  <c r="CH92"/>
  <c r="CI92"/>
  <c r="CJ92"/>
  <c r="CK92"/>
  <c r="CL92"/>
  <c r="CM92"/>
  <c r="CN92"/>
  <c r="CO92"/>
  <c r="CY92"/>
  <c r="CZ92"/>
  <c r="F93"/>
  <c r="G93"/>
  <c r="H93"/>
  <c r="I93"/>
  <c r="K93"/>
  <c r="L93"/>
  <c r="M93"/>
  <c r="N93"/>
  <c r="O93"/>
  <c r="P93"/>
  <c r="Q93"/>
  <c r="R93"/>
  <c r="S93"/>
  <c r="T93"/>
  <c r="U93"/>
  <c r="V93"/>
  <c r="W93"/>
  <c r="X93"/>
  <c r="Y93"/>
  <c r="Z93"/>
  <c r="AA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P93"/>
  <c r="BQ93"/>
  <c r="BR93"/>
  <c r="BS93"/>
  <c r="BT93"/>
  <c r="BU93"/>
  <c r="BW93"/>
  <c r="BY93"/>
  <c r="BZ93"/>
  <c r="CA93"/>
  <c r="CB93"/>
  <c r="CC93"/>
  <c r="CD93"/>
  <c r="CE93"/>
  <c r="CF93"/>
  <c r="CH93"/>
  <c r="CI93"/>
  <c r="CJ93"/>
  <c r="CK93"/>
  <c r="CL93"/>
  <c r="CM93"/>
  <c r="CO93"/>
  <c r="CY93"/>
  <c r="CZ93"/>
  <c r="F94"/>
  <c r="G94"/>
  <c r="H94"/>
  <c r="I94"/>
  <c r="K94"/>
  <c r="L94"/>
  <c r="M94"/>
  <c r="N94"/>
  <c r="O94"/>
  <c r="P94"/>
  <c r="Q94"/>
  <c r="R94"/>
  <c r="S94"/>
  <c r="T94"/>
  <c r="U94"/>
  <c r="V94"/>
  <c r="W94"/>
  <c r="X94"/>
  <c r="Y94"/>
  <c r="Z94"/>
  <c r="AA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P94"/>
  <c r="BQ94"/>
  <c r="BR94"/>
  <c r="BS94"/>
  <c r="BT94"/>
  <c r="BU94"/>
  <c r="BW94"/>
  <c r="BY94"/>
  <c r="BZ94"/>
  <c r="CA94"/>
  <c r="CB94"/>
  <c r="CC94"/>
  <c r="CD94"/>
  <c r="CE94"/>
  <c r="CF94"/>
  <c r="CH94"/>
  <c r="CI94"/>
  <c r="CJ94"/>
  <c r="CK94"/>
  <c r="CL94"/>
  <c r="CM94"/>
  <c r="CN94"/>
  <c r="CO94"/>
  <c r="CY94"/>
  <c r="CZ94"/>
  <c r="F95"/>
  <c r="G95"/>
  <c r="H95"/>
  <c r="I95"/>
  <c r="K95"/>
  <c r="L95"/>
  <c r="M95"/>
  <c r="N95"/>
  <c r="O95"/>
  <c r="P95"/>
  <c r="Q95"/>
  <c r="R95"/>
  <c r="S95"/>
  <c r="T95"/>
  <c r="U95"/>
  <c r="V95"/>
  <c r="W95"/>
  <c r="X95"/>
  <c r="Y95"/>
  <c r="Z95"/>
  <c r="AA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P95"/>
  <c r="BQ95"/>
  <c r="BR95"/>
  <c r="BS95"/>
  <c r="BT95"/>
  <c r="BU95"/>
  <c r="BW95"/>
  <c r="BY95"/>
  <c r="BZ95"/>
  <c r="CA95"/>
  <c r="CB95"/>
  <c r="CC95"/>
  <c r="CD95"/>
  <c r="CE95"/>
  <c r="CF95"/>
  <c r="CH95"/>
  <c r="CI95"/>
  <c r="CJ95"/>
  <c r="CK95"/>
  <c r="CL95"/>
  <c r="CM95"/>
  <c r="CO95"/>
  <c r="CY95"/>
  <c r="CZ95"/>
  <c r="F96"/>
  <c r="G96"/>
  <c r="H96"/>
  <c r="I96"/>
  <c r="K96"/>
  <c r="L96"/>
  <c r="M96"/>
  <c r="N96"/>
  <c r="O96"/>
  <c r="P96"/>
  <c r="Q96"/>
  <c r="R96"/>
  <c r="S96"/>
  <c r="T96"/>
  <c r="U96"/>
  <c r="V96"/>
  <c r="W96"/>
  <c r="X96"/>
  <c r="Y96"/>
  <c r="Z96"/>
  <c r="AA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P96"/>
  <c r="BQ96"/>
  <c r="BR96"/>
  <c r="BS96"/>
  <c r="BT96"/>
  <c r="BU96"/>
  <c r="BW96"/>
  <c r="BY96"/>
  <c r="BZ96"/>
  <c r="CA96"/>
  <c r="CB96"/>
  <c r="CC96"/>
  <c r="CD96"/>
  <c r="CE96"/>
  <c r="CF96"/>
  <c r="CH96"/>
  <c r="CI96"/>
  <c r="CJ96"/>
  <c r="CK96"/>
  <c r="CL96"/>
  <c r="CM96"/>
  <c r="CO96"/>
  <c r="CY96"/>
  <c r="CZ96"/>
  <c r="F97"/>
  <c r="G97"/>
  <c r="H97"/>
  <c r="I97"/>
  <c r="K97"/>
  <c r="L97"/>
  <c r="M97"/>
  <c r="N97"/>
  <c r="O97"/>
  <c r="P97"/>
  <c r="Q97"/>
  <c r="R97"/>
  <c r="S97"/>
  <c r="T97"/>
  <c r="U97"/>
  <c r="V97"/>
  <c r="W97"/>
  <c r="X97"/>
  <c r="Y97"/>
  <c r="Z97"/>
  <c r="AA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P97"/>
  <c r="BQ97"/>
  <c r="BR97"/>
  <c r="BS97"/>
  <c r="BT97"/>
  <c r="BU97"/>
  <c r="BW97"/>
  <c r="BY97"/>
  <c r="BZ97"/>
  <c r="CA97"/>
  <c r="CB97"/>
  <c r="CC97"/>
  <c r="CD97"/>
  <c r="CE97"/>
  <c r="CF97"/>
  <c r="CH97"/>
  <c r="CI97"/>
  <c r="CJ97"/>
  <c r="CK97"/>
  <c r="CL97"/>
  <c r="CM97"/>
  <c r="CO97"/>
  <c r="CT97"/>
  <c r="CV97"/>
  <c r="CY97"/>
  <c r="CZ97"/>
  <c r="F98"/>
  <c r="G98"/>
  <c r="H98"/>
  <c r="I98"/>
  <c r="K98"/>
  <c r="L98"/>
  <c r="M98"/>
  <c r="N98"/>
  <c r="O98"/>
  <c r="P98"/>
  <c r="Q98"/>
  <c r="R98"/>
  <c r="S98"/>
  <c r="T98"/>
  <c r="U98"/>
  <c r="V98"/>
  <c r="W98"/>
  <c r="X98"/>
  <c r="Y98"/>
  <c r="Z98"/>
  <c r="AA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P98"/>
  <c r="BQ98"/>
  <c r="BR98"/>
  <c r="BS98"/>
  <c r="BT98"/>
  <c r="BU98"/>
  <c r="BW98"/>
  <c r="BY98"/>
  <c r="BZ98"/>
  <c r="CA98"/>
  <c r="CB98"/>
  <c r="CC98"/>
  <c r="CD98"/>
  <c r="CE98"/>
  <c r="CF98"/>
  <c r="CH98"/>
  <c r="CI98"/>
  <c r="CJ98"/>
  <c r="CK98"/>
  <c r="CL98"/>
  <c r="CM98"/>
  <c r="CO98"/>
  <c r="CY98"/>
  <c r="CZ98"/>
  <c r="F99"/>
  <c r="G99"/>
  <c r="H99"/>
  <c r="I99"/>
  <c r="K99"/>
  <c r="L99"/>
  <c r="M99"/>
  <c r="N99"/>
  <c r="O99"/>
  <c r="P99"/>
  <c r="Q99"/>
  <c r="R99"/>
  <c r="S99"/>
  <c r="T99"/>
  <c r="U99"/>
  <c r="V99"/>
  <c r="W99"/>
  <c r="X99"/>
  <c r="Y99"/>
  <c r="Z99"/>
  <c r="AA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P99"/>
  <c r="BQ99"/>
  <c r="BR99"/>
  <c r="BS99"/>
  <c r="BT99"/>
  <c r="BU99"/>
  <c r="BW99"/>
  <c r="BY99"/>
  <c r="BZ99"/>
  <c r="CA99"/>
  <c r="CB99"/>
  <c r="CC99"/>
  <c r="CD99"/>
  <c r="CE99"/>
  <c r="CF99"/>
  <c r="CH99"/>
  <c r="CI99"/>
  <c r="CJ99"/>
  <c r="CK99"/>
  <c r="CL99"/>
  <c r="CM99"/>
  <c r="CO99"/>
  <c r="CP99"/>
  <c r="CV99"/>
  <c r="CY99"/>
  <c r="CZ99"/>
  <c r="F100"/>
  <c r="G100"/>
  <c r="H100"/>
  <c r="I100"/>
  <c r="K100"/>
  <c r="L100"/>
  <c r="M100"/>
  <c r="N100"/>
  <c r="O100"/>
  <c r="P100"/>
  <c r="Q100"/>
  <c r="R100"/>
  <c r="S100"/>
  <c r="T100"/>
  <c r="U100"/>
  <c r="V100"/>
  <c r="W100"/>
  <c r="X100"/>
  <c r="Y100"/>
  <c r="Z100"/>
  <c r="AA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P100"/>
  <c r="BQ100"/>
  <c r="BR100"/>
  <c r="BS100"/>
  <c r="BT100"/>
  <c r="BU100"/>
  <c r="BW100"/>
  <c r="BY100"/>
  <c r="BZ100"/>
  <c r="CA100"/>
  <c r="CB100"/>
  <c r="CC100"/>
  <c r="CD100"/>
  <c r="CE100"/>
  <c r="CF100"/>
  <c r="CH100"/>
  <c r="CI100"/>
  <c r="CJ100"/>
  <c r="CK100"/>
  <c r="CL100"/>
  <c r="CM100"/>
  <c r="CN100"/>
  <c r="CO100"/>
  <c r="CP100"/>
  <c r="CT100"/>
  <c r="CV100"/>
  <c r="CW100"/>
  <c r="CY100"/>
  <c r="CZ100"/>
  <c r="F101"/>
  <c r="G101"/>
  <c r="H101"/>
  <c r="I101"/>
  <c r="K101"/>
  <c r="L101"/>
  <c r="M101"/>
  <c r="N101"/>
  <c r="O101"/>
  <c r="P101"/>
  <c r="Q101"/>
  <c r="R101"/>
  <c r="S101"/>
  <c r="T101"/>
  <c r="U101"/>
  <c r="V101"/>
  <c r="W101"/>
  <c r="X101"/>
  <c r="Y101"/>
  <c r="Z101"/>
  <c r="AA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P101"/>
  <c r="BQ101"/>
  <c r="BR101"/>
  <c r="BS101"/>
  <c r="BT101"/>
  <c r="BU101"/>
  <c r="BW101"/>
  <c r="BY101"/>
  <c r="BZ101"/>
  <c r="CA101"/>
  <c r="CB101"/>
  <c r="CC101"/>
  <c r="CD101"/>
  <c r="CE101"/>
  <c r="CF101"/>
  <c r="CH101"/>
  <c r="CI101"/>
  <c r="CJ101"/>
  <c r="CK101"/>
  <c r="CL101"/>
  <c r="CM101"/>
  <c r="CO101"/>
  <c r="CY101"/>
  <c r="CZ101"/>
  <c r="F102"/>
  <c r="G102"/>
  <c r="H102"/>
  <c r="I102"/>
  <c r="K102"/>
  <c r="L102"/>
  <c r="M102"/>
  <c r="N102"/>
  <c r="O102"/>
  <c r="P102"/>
  <c r="Q102"/>
  <c r="R102"/>
  <c r="S102"/>
  <c r="T102"/>
  <c r="U102"/>
  <c r="V102"/>
  <c r="W102"/>
  <c r="X102"/>
  <c r="Y102"/>
  <c r="Z102"/>
  <c r="AA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P102"/>
  <c r="BQ102"/>
  <c r="BR102"/>
  <c r="BS102"/>
  <c r="BT102"/>
  <c r="BU102"/>
  <c r="BW102"/>
  <c r="BY102"/>
  <c r="BZ102"/>
  <c r="CA102"/>
  <c r="CB102"/>
  <c r="CC102"/>
  <c r="CD102"/>
  <c r="CE102"/>
  <c r="CF102"/>
  <c r="CH102"/>
  <c r="CI102"/>
  <c r="CJ102"/>
  <c r="CK102"/>
  <c r="CL102"/>
  <c r="CM102"/>
  <c r="CO102"/>
  <c r="CY102"/>
  <c r="CZ102"/>
  <c r="F103"/>
  <c r="G103"/>
  <c r="H103"/>
  <c r="I103"/>
  <c r="K103"/>
  <c r="L103"/>
  <c r="M103"/>
  <c r="N103"/>
  <c r="O103"/>
  <c r="P103"/>
  <c r="Q103"/>
  <c r="R103"/>
  <c r="S103"/>
  <c r="T103"/>
  <c r="U103"/>
  <c r="V103"/>
  <c r="W103"/>
  <c r="X103"/>
  <c r="Y103"/>
  <c r="Z103"/>
  <c r="AA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P103"/>
  <c r="BQ103"/>
  <c r="BR103"/>
  <c r="BS103"/>
  <c r="BT103"/>
  <c r="BU103"/>
  <c r="BW103"/>
  <c r="BY103"/>
  <c r="BZ103"/>
  <c r="CA103"/>
  <c r="CB103"/>
  <c r="CC103"/>
  <c r="CD103"/>
  <c r="CE103"/>
  <c r="CF103"/>
  <c r="CH103"/>
  <c r="CI103"/>
  <c r="CJ103"/>
  <c r="CK103"/>
  <c r="CL103"/>
  <c r="CM103"/>
  <c r="CO103"/>
  <c r="CY103"/>
  <c r="CZ103"/>
  <c r="F104"/>
  <c r="G104"/>
  <c r="H104"/>
  <c r="I104"/>
  <c r="K104"/>
  <c r="L104"/>
  <c r="M104"/>
  <c r="N104"/>
  <c r="O104"/>
  <c r="P104"/>
  <c r="Q104"/>
  <c r="R104"/>
  <c r="S104"/>
  <c r="T104"/>
  <c r="U104"/>
  <c r="V104"/>
  <c r="W104"/>
  <c r="X104"/>
  <c r="Y104"/>
  <c r="Z104"/>
  <c r="AA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P104"/>
  <c r="BQ104"/>
  <c r="BR104"/>
  <c r="BS104"/>
  <c r="BT104"/>
  <c r="BU104"/>
  <c r="BW104"/>
  <c r="BY104"/>
  <c r="BZ104"/>
  <c r="CA104"/>
  <c r="CB104"/>
  <c r="CC104"/>
  <c r="CD104"/>
  <c r="CE104"/>
  <c r="CF104"/>
  <c r="CH104"/>
  <c r="CI104"/>
  <c r="CJ104"/>
  <c r="CK104"/>
  <c r="CL104"/>
  <c r="CM104"/>
  <c r="CO104"/>
  <c r="CY104"/>
  <c r="CZ104"/>
  <c r="F105"/>
  <c r="G105"/>
  <c r="H105"/>
  <c r="I105"/>
  <c r="K105"/>
  <c r="L105"/>
  <c r="M105"/>
  <c r="N105"/>
  <c r="O105"/>
  <c r="P105"/>
  <c r="Q105"/>
  <c r="R105"/>
  <c r="S105"/>
  <c r="T105"/>
  <c r="U105"/>
  <c r="V105"/>
  <c r="W105"/>
  <c r="X105"/>
  <c r="Y105"/>
  <c r="Z105"/>
  <c r="AA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P105"/>
  <c r="BQ105"/>
  <c r="BR105"/>
  <c r="BS105"/>
  <c r="BT105"/>
  <c r="BU105"/>
  <c r="BW105"/>
  <c r="BY105"/>
  <c r="BZ105"/>
  <c r="CA105"/>
  <c r="CB105"/>
  <c r="CC105"/>
  <c r="CD105"/>
  <c r="CE105"/>
  <c r="CF105"/>
  <c r="CH105"/>
  <c r="CI105"/>
  <c r="CJ105"/>
  <c r="CK105"/>
  <c r="CL105"/>
  <c r="CM105"/>
  <c r="CO105"/>
  <c r="CY105"/>
  <c r="CZ105"/>
  <c r="F106"/>
  <c r="G106"/>
  <c r="H106"/>
  <c r="I106"/>
  <c r="K106"/>
  <c r="L106"/>
  <c r="M106"/>
  <c r="N106"/>
  <c r="O106"/>
  <c r="P106"/>
  <c r="Q106"/>
  <c r="R106"/>
  <c r="S106"/>
  <c r="T106"/>
  <c r="U106"/>
  <c r="V106"/>
  <c r="W106"/>
  <c r="X106"/>
  <c r="Y106"/>
  <c r="Z106"/>
  <c r="AA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P106"/>
  <c r="BQ106"/>
  <c r="BR106"/>
  <c r="BS106"/>
  <c r="BT106"/>
  <c r="BU106"/>
  <c r="BW106"/>
  <c r="BY106"/>
  <c r="BZ106"/>
  <c r="CA106"/>
  <c r="CB106"/>
  <c r="CC106"/>
  <c r="CD106"/>
  <c r="CE106"/>
  <c r="CF106"/>
  <c r="CH106"/>
  <c r="CI106"/>
  <c r="CJ106"/>
  <c r="CK106"/>
  <c r="CL106"/>
  <c r="CM106"/>
  <c r="CO106"/>
  <c r="CY106"/>
  <c r="CZ106"/>
  <c r="F107"/>
  <c r="G107"/>
  <c r="H107"/>
  <c r="I107"/>
  <c r="K107"/>
  <c r="L107"/>
  <c r="M107"/>
  <c r="N107"/>
  <c r="O107"/>
  <c r="P107"/>
  <c r="Q107"/>
  <c r="R107"/>
  <c r="S107"/>
  <c r="T107"/>
  <c r="U107"/>
  <c r="V107"/>
  <c r="W107"/>
  <c r="X107"/>
  <c r="Y107"/>
  <c r="Z107"/>
  <c r="AA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P107"/>
  <c r="BQ107"/>
  <c r="BR107"/>
  <c r="BS107"/>
  <c r="BT107"/>
  <c r="BU107"/>
  <c r="BW107"/>
  <c r="BY107"/>
  <c r="BZ107"/>
  <c r="CA107"/>
  <c r="CB107"/>
  <c r="CC107"/>
  <c r="CD107"/>
  <c r="CE107"/>
  <c r="CF107"/>
  <c r="CH107"/>
  <c r="CI107"/>
  <c r="CJ107"/>
  <c r="CK107"/>
  <c r="CL107"/>
  <c r="CM107"/>
  <c r="CO107"/>
  <c r="CY107"/>
  <c r="CZ107"/>
  <c r="F108"/>
  <c r="G108"/>
  <c r="H108"/>
  <c r="I108"/>
  <c r="K108"/>
  <c r="L108"/>
  <c r="M108"/>
  <c r="N108"/>
  <c r="O108"/>
  <c r="P108"/>
  <c r="Q108"/>
  <c r="R108"/>
  <c r="S108"/>
  <c r="T108"/>
  <c r="U108"/>
  <c r="V108"/>
  <c r="W108"/>
  <c r="X108"/>
  <c r="Y108"/>
  <c r="Z108"/>
  <c r="AA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P108"/>
  <c r="BQ108"/>
  <c r="BR108"/>
  <c r="BS108"/>
  <c r="BT108"/>
  <c r="BU108"/>
  <c r="BW108"/>
  <c r="BY108"/>
  <c r="BZ108"/>
  <c r="CA108"/>
  <c r="CB108"/>
  <c r="CC108"/>
  <c r="CD108"/>
  <c r="CE108"/>
  <c r="CF108"/>
  <c r="CH108"/>
  <c r="CI108"/>
  <c r="CJ108"/>
  <c r="CK108"/>
  <c r="CL108"/>
  <c r="CM108"/>
  <c r="CO108"/>
  <c r="CY108"/>
  <c r="CZ108"/>
  <c r="F109"/>
  <c r="G109"/>
  <c r="H109"/>
  <c r="I109"/>
  <c r="K109"/>
  <c r="L109"/>
  <c r="M109"/>
  <c r="N109"/>
  <c r="O109"/>
  <c r="P109"/>
  <c r="Q109"/>
  <c r="R109"/>
  <c r="S109"/>
  <c r="T109"/>
  <c r="U109"/>
  <c r="V109"/>
  <c r="W109"/>
  <c r="X109"/>
  <c r="Y109"/>
  <c r="Z109"/>
  <c r="AA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P109"/>
  <c r="BQ109"/>
  <c r="BR109"/>
  <c r="BS109"/>
  <c r="BT109"/>
  <c r="BU109"/>
  <c r="BW109"/>
  <c r="BY109"/>
  <c r="BZ109"/>
  <c r="CA109"/>
  <c r="CB109"/>
  <c r="CC109"/>
  <c r="CD109"/>
  <c r="CE109"/>
  <c r="CF109"/>
  <c r="CH109"/>
  <c r="CI109"/>
  <c r="CJ109"/>
  <c r="CK109"/>
  <c r="CL109"/>
  <c r="CM109"/>
  <c r="CO109"/>
  <c r="CY109"/>
  <c r="CZ109"/>
  <c r="F110"/>
  <c r="G110"/>
  <c r="H110"/>
  <c r="I110"/>
  <c r="K110"/>
  <c r="L110"/>
  <c r="M110"/>
  <c r="N110"/>
  <c r="O110"/>
  <c r="P110"/>
  <c r="Q110"/>
  <c r="R110"/>
  <c r="S110"/>
  <c r="T110"/>
  <c r="U110"/>
  <c r="V110"/>
  <c r="W110"/>
  <c r="X110"/>
  <c r="Y110"/>
  <c r="Z110"/>
  <c r="AA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P110"/>
  <c r="BQ110"/>
  <c r="BR110"/>
  <c r="BS110"/>
  <c r="BT110"/>
  <c r="BU110"/>
  <c r="BW110"/>
  <c r="BY110"/>
  <c r="BZ110"/>
  <c r="CA110"/>
  <c r="CB110"/>
  <c r="CC110"/>
  <c r="CD110"/>
  <c r="CE110"/>
  <c r="CF110"/>
  <c r="CH110"/>
  <c r="CI110"/>
  <c r="CJ110"/>
  <c r="CK110"/>
  <c r="CL110"/>
  <c r="CM110"/>
  <c r="CO110"/>
  <c r="CY110"/>
  <c r="CZ110"/>
  <c r="F111"/>
  <c r="G111"/>
  <c r="H111"/>
  <c r="I111"/>
  <c r="K111"/>
  <c r="L111"/>
  <c r="M111"/>
  <c r="N111"/>
  <c r="O111"/>
  <c r="P111"/>
  <c r="Q111"/>
  <c r="R111"/>
  <c r="S111"/>
  <c r="T111"/>
  <c r="U111"/>
  <c r="V111"/>
  <c r="W111"/>
  <c r="X111"/>
  <c r="Y111"/>
  <c r="Z111"/>
  <c r="AA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P111"/>
  <c r="BQ111"/>
  <c r="BR111"/>
  <c r="BS111"/>
  <c r="BT111"/>
  <c r="BU111"/>
  <c r="BW111"/>
  <c r="BY111"/>
  <c r="BZ111"/>
  <c r="CA111"/>
  <c r="CB111"/>
  <c r="CC111"/>
  <c r="CD111"/>
  <c r="CE111"/>
  <c r="CF111"/>
  <c r="CH111"/>
  <c r="CI111"/>
  <c r="CJ111"/>
  <c r="CK111"/>
  <c r="CL111"/>
  <c r="CM111"/>
  <c r="CO111"/>
  <c r="CY111"/>
  <c r="CZ111"/>
  <c r="F112"/>
  <c r="G112"/>
  <c r="H112"/>
  <c r="I112"/>
  <c r="K112"/>
  <c r="L112"/>
  <c r="M112"/>
  <c r="N112"/>
  <c r="O112"/>
  <c r="P112"/>
  <c r="Q112"/>
  <c r="R112"/>
  <c r="S112"/>
  <c r="T112"/>
  <c r="U112"/>
  <c r="V112"/>
  <c r="W112"/>
  <c r="X112"/>
  <c r="Y112"/>
  <c r="Z112"/>
  <c r="AA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P112"/>
  <c r="BQ112"/>
  <c r="BR112"/>
  <c r="BS112"/>
  <c r="BT112"/>
  <c r="BU112"/>
  <c r="BW112"/>
  <c r="BY112"/>
  <c r="BZ112"/>
  <c r="CA112"/>
  <c r="CB112"/>
  <c r="CC112"/>
  <c r="CD112"/>
  <c r="CE112"/>
  <c r="CF112"/>
  <c r="CH112"/>
  <c r="CI112"/>
  <c r="CJ112"/>
  <c r="CK112"/>
  <c r="CL112"/>
  <c r="CM112"/>
  <c r="CO112"/>
  <c r="CP112"/>
  <c r="CV112"/>
  <c r="CY112"/>
  <c r="CZ112"/>
  <c r="F113"/>
  <c r="G113"/>
  <c r="H113"/>
  <c r="I113"/>
  <c r="K113"/>
  <c r="L113"/>
  <c r="M113"/>
  <c r="N113"/>
  <c r="O113"/>
  <c r="P113"/>
  <c r="Q113"/>
  <c r="R113"/>
  <c r="S113"/>
  <c r="T113"/>
  <c r="U113"/>
  <c r="V113"/>
  <c r="W113"/>
  <c r="X113"/>
  <c r="Y113"/>
  <c r="Z113"/>
  <c r="AA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P113"/>
  <c r="BQ113"/>
  <c r="BR113"/>
  <c r="BS113"/>
  <c r="BT113"/>
  <c r="BU113"/>
  <c r="BW113"/>
  <c r="BY113"/>
  <c r="BZ113"/>
  <c r="CA113"/>
  <c r="CB113"/>
  <c r="CC113"/>
  <c r="CD113"/>
  <c r="CE113"/>
  <c r="CF113"/>
  <c r="CH113"/>
  <c r="CI113"/>
  <c r="CJ113"/>
  <c r="CK113"/>
  <c r="CL113"/>
  <c r="CM113"/>
  <c r="CO113"/>
  <c r="CY113"/>
  <c r="CZ113"/>
  <c r="F114"/>
  <c r="G114"/>
  <c r="H114"/>
  <c r="I114"/>
  <c r="K114"/>
  <c r="L114"/>
  <c r="M114"/>
  <c r="N114"/>
  <c r="O114"/>
  <c r="P114"/>
  <c r="Q114"/>
  <c r="R114"/>
  <c r="S114"/>
  <c r="T114"/>
  <c r="U114"/>
  <c r="V114"/>
  <c r="W114"/>
  <c r="X114"/>
  <c r="Y114"/>
  <c r="Z114"/>
  <c r="AA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P114"/>
  <c r="BQ114"/>
  <c r="BR114"/>
  <c r="BS114"/>
  <c r="BT114"/>
  <c r="BU114"/>
  <c r="BW114"/>
  <c r="BY114"/>
  <c r="BZ114"/>
  <c r="CA114"/>
  <c r="CB114"/>
  <c r="CC114"/>
  <c r="CD114"/>
  <c r="CE114"/>
  <c r="CF114"/>
  <c r="CH114"/>
  <c r="CI114"/>
  <c r="CJ114"/>
  <c r="CK114"/>
  <c r="CL114"/>
  <c r="CM114"/>
  <c r="CO114"/>
  <c r="CY114"/>
  <c r="CZ114"/>
  <c r="F115"/>
  <c r="G115"/>
  <c r="H115"/>
  <c r="I115"/>
  <c r="K115"/>
  <c r="L115"/>
  <c r="M115"/>
  <c r="N115"/>
  <c r="O115"/>
  <c r="P115"/>
  <c r="Q115"/>
  <c r="R115"/>
  <c r="S115"/>
  <c r="T115"/>
  <c r="U115"/>
  <c r="V115"/>
  <c r="W115"/>
  <c r="X115"/>
  <c r="Y115"/>
  <c r="Z115"/>
  <c r="AA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P115"/>
  <c r="BQ115"/>
  <c r="BR115"/>
  <c r="BS115"/>
  <c r="BT115"/>
  <c r="BU115"/>
  <c r="BW115"/>
  <c r="BY115"/>
  <c r="BZ115"/>
  <c r="CA115"/>
  <c r="CB115"/>
  <c r="CC115"/>
  <c r="CD115"/>
  <c r="CE115"/>
  <c r="CF115"/>
  <c r="CH115"/>
  <c r="CI115"/>
  <c r="CJ115"/>
  <c r="CK115"/>
  <c r="CL115"/>
  <c r="CM115"/>
  <c r="CO115"/>
  <c r="CY115"/>
  <c r="CZ115"/>
  <c r="F116"/>
  <c r="G116"/>
  <c r="H116"/>
  <c r="I116"/>
  <c r="K116"/>
  <c r="L116"/>
  <c r="M116"/>
  <c r="N116"/>
  <c r="O116"/>
  <c r="P116"/>
  <c r="Q116"/>
  <c r="R116"/>
  <c r="S116"/>
  <c r="T116"/>
  <c r="U116"/>
  <c r="V116"/>
  <c r="W116"/>
  <c r="X116"/>
  <c r="Y116"/>
  <c r="Z116"/>
  <c r="AA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P116"/>
  <c r="BQ116"/>
  <c r="BR116"/>
  <c r="BS116"/>
  <c r="BT116"/>
  <c r="BU116"/>
  <c r="BW116"/>
  <c r="BY116"/>
  <c r="BZ116"/>
  <c r="CA116"/>
  <c r="CB116"/>
  <c r="CC116"/>
  <c r="CD116"/>
  <c r="CE116"/>
  <c r="CF116"/>
  <c r="CH116"/>
  <c r="CI116"/>
  <c r="CJ116"/>
  <c r="CK116"/>
  <c r="CL116"/>
  <c r="CM116"/>
  <c r="CO116"/>
  <c r="CY116"/>
  <c r="CZ116"/>
  <c r="F117"/>
  <c r="G117"/>
  <c r="H117"/>
  <c r="I117"/>
  <c r="K117"/>
  <c r="L117"/>
  <c r="M117"/>
  <c r="N117"/>
  <c r="O117"/>
  <c r="P117"/>
  <c r="Q117"/>
  <c r="R117"/>
  <c r="S117"/>
  <c r="T117"/>
  <c r="U117"/>
  <c r="V117"/>
  <c r="W117"/>
  <c r="X117"/>
  <c r="Y117"/>
  <c r="Z117"/>
  <c r="AA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P117"/>
  <c r="BQ117"/>
  <c r="BR117"/>
  <c r="BS117"/>
  <c r="BT117"/>
  <c r="BU117"/>
  <c r="BW117"/>
  <c r="BY117"/>
  <c r="BZ117"/>
  <c r="CA117"/>
  <c r="CB117"/>
  <c r="CC117"/>
  <c r="CD117"/>
  <c r="CE117"/>
  <c r="CF117"/>
  <c r="CH117"/>
  <c r="CI117"/>
  <c r="CJ117"/>
  <c r="CK117"/>
  <c r="CL117"/>
  <c r="CM117"/>
  <c r="CN117"/>
  <c r="CO117"/>
  <c r="CY117"/>
  <c r="CZ117"/>
  <c r="F118"/>
  <c r="G118"/>
  <c r="H118"/>
  <c r="I118"/>
  <c r="K118"/>
  <c r="L118"/>
  <c r="M118"/>
  <c r="N118"/>
  <c r="O118"/>
  <c r="P118"/>
  <c r="Q118"/>
  <c r="R118"/>
  <c r="S118"/>
  <c r="T118"/>
  <c r="U118"/>
  <c r="V118"/>
  <c r="W118"/>
  <c r="X118"/>
  <c r="Y118"/>
  <c r="Z118"/>
  <c r="AA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P118"/>
  <c r="BQ118"/>
  <c r="BR118"/>
  <c r="BS118"/>
  <c r="BT118"/>
  <c r="BU118"/>
  <c r="BW118"/>
  <c r="BY118"/>
  <c r="BZ118"/>
  <c r="CA118"/>
  <c r="CB118"/>
  <c r="CC118"/>
  <c r="CD118"/>
  <c r="CE118"/>
  <c r="CF118"/>
  <c r="CH118"/>
  <c r="CI118"/>
  <c r="CJ118"/>
  <c r="CK118"/>
  <c r="CL118"/>
  <c r="CM118"/>
  <c r="CO118"/>
  <c r="CY118"/>
  <c r="CZ118"/>
  <c r="F119"/>
  <c r="G119"/>
  <c r="H119"/>
  <c r="I119"/>
  <c r="K119"/>
  <c r="L119"/>
  <c r="M119"/>
  <c r="N119"/>
  <c r="O119"/>
  <c r="P119"/>
  <c r="Q119"/>
  <c r="R119"/>
  <c r="S119"/>
  <c r="T119"/>
  <c r="U119"/>
  <c r="V119"/>
  <c r="W119"/>
  <c r="X119"/>
  <c r="Y119"/>
  <c r="Z119"/>
  <c r="AA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P119"/>
  <c r="BQ119"/>
  <c r="BR119"/>
  <c r="BS119"/>
  <c r="BT119"/>
  <c r="BU119"/>
  <c r="BW119"/>
  <c r="BY119"/>
  <c r="BZ119"/>
  <c r="CA119"/>
  <c r="CB119"/>
  <c r="CC119"/>
  <c r="CD119"/>
  <c r="CE119"/>
  <c r="CF119"/>
  <c r="CH119"/>
  <c r="CI119"/>
  <c r="CJ119"/>
  <c r="CK119"/>
  <c r="CL119"/>
  <c r="CM119"/>
  <c r="CO119"/>
  <c r="CY119"/>
  <c r="CZ119"/>
  <c r="F120"/>
  <c r="G120"/>
  <c r="H120"/>
  <c r="I120"/>
  <c r="K120"/>
  <c r="L120"/>
  <c r="M120"/>
  <c r="N120"/>
  <c r="O120"/>
  <c r="P120"/>
  <c r="Q120"/>
  <c r="R120"/>
  <c r="S120"/>
  <c r="T120"/>
  <c r="U120"/>
  <c r="V120"/>
  <c r="W120"/>
  <c r="X120"/>
  <c r="Y120"/>
  <c r="Z120"/>
  <c r="AA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P120"/>
  <c r="BQ120"/>
  <c r="BR120"/>
  <c r="BS120"/>
  <c r="BT120"/>
  <c r="BU120"/>
  <c r="BW120"/>
  <c r="BY120"/>
  <c r="BZ120"/>
  <c r="CA120"/>
  <c r="CB120"/>
  <c r="CC120"/>
  <c r="CD120"/>
  <c r="CE120"/>
  <c r="CF120"/>
  <c r="CH120"/>
  <c r="CI120"/>
  <c r="CJ120"/>
  <c r="CK120"/>
  <c r="CL120"/>
  <c r="CM120"/>
  <c r="CO120"/>
  <c r="CY120"/>
  <c r="CZ120"/>
  <c r="F121"/>
  <c r="G121"/>
  <c r="H121"/>
  <c r="I121"/>
  <c r="K121"/>
  <c r="L121"/>
  <c r="M121"/>
  <c r="N121"/>
  <c r="O121"/>
  <c r="P121"/>
  <c r="Q121"/>
  <c r="R121"/>
  <c r="S121"/>
  <c r="T121"/>
  <c r="U121"/>
  <c r="V121"/>
  <c r="W121"/>
  <c r="X121"/>
  <c r="Y121"/>
  <c r="Z121"/>
  <c r="AA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P121"/>
  <c r="BQ121"/>
  <c r="BR121"/>
  <c r="BS121"/>
  <c r="BT121"/>
  <c r="BU121"/>
  <c r="BW121"/>
  <c r="BY121"/>
  <c r="BZ121"/>
  <c r="CA121"/>
  <c r="CB121"/>
  <c r="CC121"/>
  <c r="CD121"/>
  <c r="CE121"/>
  <c r="CF121"/>
  <c r="CH121"/>
  <c r="CI121"/>
  <c r="CJ121"/>
  <c r="CK121"/>
  <c r="CL121"/>
  <c r="CM121"/>
  <c r="CO121"/>
  <c r="CY121"/>
  <c r="CZ121"/>
  <c r="F122"/>
  <c r="G122"/>
  <c r="H122"/>
  <c r="I122"/>
  <c r="K122"/>
  <c r="L122"/>
  <c r="M122"/>
  <c r="N122"/>
  <c r="O122"/>
  <c r="P122"/>
  <c r="Q122"/>
  <c r="R122"/>
  <c r="S122"/>
  <c r="T122"/>
  <c r="U122"/>
  <c r="V122"/>
  <c r="W122"/>
  <c r="X122"/>
  <c r="Y122"/>
  <c r="Z122"/>
  <c r="AA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P122"/>
  <c r="BQ122"/>
  <c r="BR122"/>
  <c r="BS122"/>
  <c r="BT122"/>
  <c r="BU122"/>
  <c r="BW122"/>
  <c r="BY122"/>
  <c r="BZ122"/>
  <c r="CA122"/>
  <c r="CB122"/>
  <c r="CC122"/>
  <c r="CD122"/>
  <c r="CE122"/>
  <c r="CF122"/>
  <c r="CH122"/>
  <c r="CI122"/>
  <c r="CJ122"/>
  <c r="CK122"/>
  <c r="CL122"/>
  <c r="CM122"/>
  <c r="CO122"/>
  <c r="CY122"/>
  <c r="CZ122"/>
  <c r="F123"/>
  <c r="G123"/>
  <c r="H123"/>
  <c r="I123"/>
  <c r="K123"/>
  <c r="L123"/>
  <c r="M123"/>
  <c r="N123"/>
  <c r="O123"/>
  <c r="P123"/>
  <c r="Q123"/>
  <c r="R123"/>
  <c r="S123"/>
  <c r="T123"/>
  <c r="U123"/>
  <c r="V123"/>
  <c r="W123"/>
  <c r="X123"/>
  <c r="Y123"/>
  <c r="Z123"/>
  <c r="AA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P123"/>
  <c r="BQ123"/>
  <c r="BR123"/>
  <c r="BS123"/>
  <c r="BT123"/>
  <c r="BU123"/>
  <c r="BW123"/>
  <c r="BY123"/>
  <c r="BZ123"/>
  <c r="CA123"/>
  <c r="CB123"/>
  <c r="CC123"/>
  <c r="CD123"/>
  <c r="CE123"/>
  <c r="CF123"/>
  <c r="CH123"/>
  <c r="CI123"/>
  <c r="CJ123"/>
  <c r="CK123"/>
  <c r="CL123"/>
  <c r="CM123"/>
  <c r="CO123"/>
  <c r="CY123"/>
  <c r="CZ123"/>
  <c r="F124"/>
  <c r="G124"/>
  <c r="H124"/>
  <c r="I124"/>
  <c r="K124"/>
  <c r="L124"/>
  <c r="M124"/>
  <c r="N124"/>
  <c r="O124"/>
  <c r="P124"/>
  <c r="Q124"/>
  <c r="R124"/>
  <c r="S124"/>
  <c r="T124"/>
  <c r="U124"/>
  <c r="V124"/>
  <c r="W124"/>
  <c r="X124"/>
  <c r="Y124"/>
  <c r="Z124"/>
  <c r="AA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P124"/>
  <c r="BQ124"/>
  <c r="BR124"/>
  <c r="BS124"/>
  <c r="BT124"/>
  <c r="BU124"/>
  <c r="BW124"/>
  <c r="BY124"/>
  <c r="BZ124"/>
  <c r="CA124"/>
  <c r="CB124"/>
  <c r="CC124"/>
  <c r="CD124"/>
  <c r="CE124"/>
  <c r="CF124"/>
  <c r="CH124"/>
  <c r="CI124"/>
  <c r="CJ124"/>
  <c r="CK124"/>
  <c r="CL124"/>
  <c r="CM124"/>
  <c r="CO124"/>
  <c r="CY124"/>
  <c r="CZ124"/>
  <c r="F125"/>
  <c r="G125"/>
  <c r="H125"/>
  <c r="I125"/>
  <c r="K125"/>
  <c r="L125"/>
  <c r="M125"/>
  <c r="N125"/>
  <c r="O125"/>
  <c r="P125"/>
  <c r="Q125"/>
  <c r="R125"/>
  <c r="S125"/>
  <c r="T125"/>
  <c r="U125"/>
  <c r="V125"/>
  <c r="W125"/>
  <c r="X125"/>
  <c r="Y125"/>
  <c r="Z125"/>
  <c r="AA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P125"/>
  <c r="BQ125"/>
  <c r="BR125"/>
  <c r="BS125"/>
  <c r="BT125"/>
  <c r="BU125"/>
  <c r="BW125"/>
  <c r="BY125"/>
  <c r="BZ125"/>
  <c r="CA125"/>
  <c r="CB125"/>
  <c r="CC125"/>
  <c r="CD125"/>
  <c r="CE125"/>
  <c r="CF125"/>
  <c r="CH125"/>
  <c r="CI125"/>
  <c r="CJ125"/>
  <c r="CK125"/>
  <c r="CL125"/>
  <c r="CM125"/>
  <c r="CO125"/>
  <c r="CY125"/>
  <c r="CZ125"/>
  <c r="F126"/>
  <c r="G126"/>
  <c r="H126"/>
  <c r="I126"/>
  <c r="K126"/>
  <c r="L126"/>
  <c r="M126"/>
  <c r="N126"/>
  <c r="O126"/>
  <c r="P126"/>
  <c r="Q126"/>
  <c r="R126"/>
  <c r="S126"/>
  <c r="T126"/>
  <c r="U126"/>
  <c r="V126"/>
  <c r="W126"/>
  <c r="X126"/>
  <c r="Y126"/>
  <c r="Z126"/>
  <c r="AA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P126"/>
  <c r="BQ126"/>
  <c r="BR126"/>
  <c r="BS126"/>
  <c r="BT126"/>
  <c r="BU126"/>
  <c r="BW126"/>
  <c r="BY126"/>
  <c r="BZ126"/>
  <c r="CA126"/>
  <c r="CB126"/>
  <c r="CC126"/>
  <c r="CD126"/>
  <c r="CE126"/>
  <c r="CF126"/>
  <c r="CH126"/>
  <c r="CI126"/>
  <c r="CJ126"/>
  <c r="CK126"/>
  <c r="CL126"/>
  <c r="CM126"/>
  <c r="CO126"/>
  <c r="CY126"/>
  <c r="CZ126"/>
  <c r="F127"/>
  <c r="G127"/>
  <c r="H127"/>
  <c r="I127"/>
  <c r="K127"/>
  <c r="L127"/>
  <c r="M127"/>
  <c r="N127"/>
  <c r="O127"/>
  <c r="P127"/>
  <c r="Q127"/>
  <c r="R127"/>
  <c r="S127"/>
  <c r="T127"/>
  <c r="U127"/>
  <c r="V127"/>
  <c r="W127"/>
  <c r="X127"/>
  <c r="Y127"/>
  <c r="Z127"/>
  <c r="AA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P127"/>
  <c r="BQ127"/>
  <c r="BR127"/>
  <c r="BS127"/>
  <c r="BT127"/>
  <c r="BU127"/>
  <c r="BW127"/>
  <c r="BY127"/>
  <c r="BZ127"/>
  <c r="CA127"/>
  <c r="CB127"/>
  <c r="CC127"/>
  <c r="CD127"/>
  <c r="CE127"/>
  <c r="CF127"/>
  <c r="CH127"/>
  <c r="CI127"/>
  <c r="CJ127"/>
  <c r="CK127"/>
  <c r="CL127"/>
  <c r="CM127"/>
  <c r="CO127"/>
  <c r="CY127"/>
  <c r="CZ127"/>
  <c r="F128"/>
  <c r="G128"/>
  <c r="H128"/>
  <c r="I128"/>
  <c r="K128"/>
  <c r="L128"/>
  <c r="M128"/>
  <c r="N128"/>
  <c r="O128"/>
  <c r="P128"/>
  <c r="Q128"/>
  <c r="R128"/>
  <c r="S128"/>
  <c r="T128"/>
  <c r="U128"/>
  <c r="V128"/>
  <c r="W128"/>
  <c r="X128"/>
  <c r="Y128"/>
  <c r="Z128"/>
  <c r="AA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P128"/>
  <c r="BQ128"/>
  <c r="BR128"/>
  <c r="BS128"/>
  <c r="BT128"/>
  <c r="BU128"/>
  <c r="BW128"/>
  <c r="BY128"/>
  <c r="BZ128"/>
  <c r="CA128"/>
  <c r="CB128"/>
  <c r="CC128"/>
  <c r="CD128"/>
  <c r="CE128"/>
  <c r="CF128"/>
  <c r="CH128"/>
  <c r="CI128"/>
  <c r="CJ128"/>
  <c r="CK128"/>
  <c r="CL128"/>
  <c r="CM128"/>
  <c r="CO128"/>
  <c r="CY128"/>
  <c r="CZ128"/>
  <c r="F129"/>
  <c r="G129"/>
  <c r="H129"/>
  <c r="I129"/>
  <c r="K129"/>
  <c r="L129"/>
  <c r="M129"/>
  <c r="N129"/>
  <c r="O129"/>
  <c r="P129"/>
  <c r="Q129"/>
  <c r="R129"/>
  <c r="S129"/>
  <c r="T129"/>
  <c r="U129"/>
  <c r="V129"/>
  <c r="W129"/>
  <c r="X129"/>
  <c r="Y129"/>
  <c r="Z129"/>
  <c r="AA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P129"/>
  <c r="BQ129"/>
  <c r="BR129"/>
  <c r="BS129"/>
  <c r="BT129"/>
  <c r="BU129"/>
  <c r="BW129"/>
  <c r="BY129"/>
  <c r="BZ129"/>
  <c r="CA129"/>
  <c r="CB129"/>
  <c r="CC129"/>
  <c r="CD129"/>
  <c r="CE129"/>
  <c r="CF129"/>
  <c r="CH129"/>
  <c r="CI129"/>
  <c r="CJ129"/>
  <c r="CK129"/>
  <c r="CL129"/>
  <c r="CM129"/>
  <c r="CO129"/>
  <c r="CY129"/>
  <c r="CZ129"/>
  <c r="F130"/>
  <c r="G130"/>
  <c r="H130"/>
  <c r="I130"/>
  <c r="K130"/>
  <c r="L130"/>
  <c r="M130"/>
  <c r="N130"/>
  <c r="O130"/>
  <c r="P130"/>
  <c r="Q130"/>
  <c r="R130"/>
  <c r="S130"/>
  <c r="T130"/>
  <c r="U130"/>
  <c r="V130"/>
  <c r="W130"/>
  <c r="X130"/>
  <c r="Y130"/>
  <c r="Z130"/>
  <c r="AA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P130"/>
  <c r="BQ130"/>
  <c r="BR130"/>
  <c r="BS130"/>
  <c r="BT130"/>
  <c r="BU130"/>
  <c r="BW130"/>
  <c r="BY130"/>
  <c r="BZ130"/>
  <c r="CA130"/>
  <c r="CB130"/>
  <c r="CC130"/>
  <c r="CD130"/>
  <c r="CE130"/>
  <c r="CF130"/>
  <c r="CH130"/>
  <c r="CI130"/>
  <c r="CJ130"/>
  <c r="CK130"/>
  <c r="CL130"/>
  <c r="CM130"/>
  <c r="CO130"/>
  <c r="CY130"/>
  <c r="CZ130"/>
  <c r="F131"/>
  <c r="G131"/>
  <c r="H131"/>
  <c r="I131"/>
  <c r="K131"/>
  <c r="L131"/>
  <c r="M131"/>
  <c r="N131"/>
  <c r="O131"/>
  <c r="P131"/>
  <c r="Q131"/>
  <c r="R131"/>
  <c r="S131"/>
  <c r="T131"/>
  <c r="U131"/>
  <c r="V131"/>
  <c r="W131"/>
  <c r="X131"/>
  <c r="Y131"/>
  <c r="Z131"/>
  <c r="AA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P131"/>
  <c r="BQ131"/>
  <c r="BR131"/>
  <c r="BS131"/>
  <c r="BT131"/>
  <c r="BU131"/>
  <c r="BW131"/>
  <c r="BY131"/>
  <c r="BZ131"/>
  <c r="CA131"/>
  <c r="CB131"/>
  <c r="CC131"/>
  <c r="CD131"/>
  <c r="CE131"/>
  <c r="CF131"/>
  <c r="CH131"/>
  <c r="CI131"/>
  <c r="CJ131"/>
  <c r="CK131"/>
  <c r="CL131"/>
  <c r="CM131"/>
  <c r="CN131"/>
  <c r="CO131"/>
  <c r="CP131"/>
  <c r="CT131"/>
  <c r="CV131"/>
  <c r="CX131"/>
  <c r="CY131"/>
  <c r="CZ131"/>
  <c r="F132"/>
  <c r="G132"/>
  <c r="H132"/>
  <c r="I132"/>
  <c r="K132"/>
  <c r="L132"/>
  <c r="M132"/>
  <c r="N132"/>
  <c r="O132"/>
  <c r="P132"/>
  <c r="Q132"/>
  <c r="R132"/>
  <c r="S132"/>
  <c r="T132"/>
  <c r="U132"/>
  <c r="V132"/>
  <c r="W132"/>
  <c r="X132"/>
  <c r="Y132"/>
  <c r="Z132"/>
  <c r="AA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P132"/>
  <c r="BQ132"/>
  <c r="BR132"/>
  <c r="BS132"/>
  <c r="BT132"/>
  <c r="BU132"/>
  <c r="BW132"/>
  <c r="BY132"/>
  <c r="BZ132"/>
  <c r="CA132"/>
  <c r="CB132"/>
  <c r="CC132"/>
  <c r="CD132"/>
  <c r="CE132"/>
  <c r="CF132"/>
  <c r="CH132"/>
  <c r="CI132"/>
  <c r="CJ132"/>
  <c r="CK132"/>
  <c r="CL132"/>
  <c r="CM132"/>
  <c r="CO132"/>
  <c r="CY132"/>
  <c r="CZ132"/>
  <c r="F133"/>
  <c r="G133"/>
  <c r="H133"/>
  <c r="I133"/>
  <c r="K133"/>
  <c r="L133"/>
  <c r="M133"/>
  <c r="N133"/>
  <c r="O133"/>
  <c r="P133"/>
  <c r="Q133"/>
  <c r="R133"/>
  <c r="S133"/>
  <c r="T133"/>
  <c r="U133"/>
  <c r="V133"/>
  <c r="W133"/>
  <c r="X133"/>
  <c r="Y133"/>
  <c r="Z133"/>
  <c r="AA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P133"/>
  <c r="BQ133"/>
  <c r="BR133"/>
  <c r="BS133"/>
  <c r="BT133"/>
  <c r="BU133"/>
  <c r="BW133"/>
  <c r="BY133"/>
  <c r="BZ133"/>
  <c r="CA133"/>
  <c r="CB133"/>
  <c r="CC133"/>
  <c r="CD133"/>
  <c r="CE133"/>
  <c r="CF133"/>
  <c r="CH133"/>
  <c r="CI133"/>
  <c r="CJ133"/>
  <c r="CK133"/>
  <c r="CL133"/>
  <c r="CM133"/>
  <c r="CO133"/>
  <c r="CY133"/>
  <c r="CZ133"/>
  <c r="F134"/>
  <c r="G134"/>
  <c r="H134"/>
  <c r="I134"/>
  <c r="K134"/>
  <c r="L134"/>
  <c r="M134"/>
  <c r="N134"/>
  <c r="O134"/>
  <c r="P134"/>
  <c r="Q134"/>
  <c r="R134"/>
  <c r="S134"/>
  <c r="T134"/>
  <c r="U134"/>
  <c r="V134"/>
  <c r="W134"/>
  <c r="X134"/>
  <c r="Y134"/>
  <c r="Z134"/>
  <c r="AA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P134"/>
  <c r="BQ134"/>
  <c r="BR134"/>
  <c r="BS134"/>
  <c r="BT134"/>
  <c r="BU134"/>
  <c r="BW134"/>
  <c r="BY134"/>
  <c r="BZ134"/>
  <c r="CA134"/>
  <c r="CB134"/>
  <c r="CC134"/>
  <c r="CD134"/>
  <c r="CE134"/>
  <c r="CF134"/>
  <c r="CH134"/>
  <c r="CI134"/>
  <c r="CJ134"/>
  <c r="CK134"/>
  <c r="CL134"/>
  <c r="CM134"/>
  <c r="CO134"/>
  <c r="CY134"/>
  <c r="CZ134"/>
  <c r="F135"/>
  <c r="G135"/>
  <c r="H135"/>
  <c r="I135"/>
  <c r="K135"/>
  <c r="L135"/>
  <c r="M135"/>
  <c r="N135"/>
  <c r="O135"/>
  <c r="P135"/>
  <c r="Q135"/>
  <c r="R135"/>
  <c r="S135"/>
  <c r="T135"/>
  <c r="U135"/>
  <c r="V135"/>
  <c r="W135"/>
  <c r="X135"/>
  <c r="Y135"/>
  <c r="Z135"/>
  <c r="AA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P135"/>
  <c r="BQ135"/>
  <c r="BR135"/>
  <c r="BS135"/>
  <c r="BT135"/>
  <c r="BU135"/>
  <c r="BW135"/>
  <c r="BY135"/>
  <c r="BZ135"/>
  <c r="CA135"/>
  <c r="CB135"/>
  <c r="CC135"/>
  <c r="CD135"/>
  <c r="CE135"/>
  <c r="CF135"/>
  <c r="CH135"/>
  <c r="CI135"/>
  <c r="CJ135"/>
  <c r="CK135"/>
  <c r="CL135"/>
  <c r="CM135"/>
  <c r="CO135"/>
  <c r="CY135"/>
  <c r="CZ135"/>
  <c r="F136"/>
  <c r="G136"/>
  <c r="H136"/>
  <c r="I136"/>
  <c r="K136"/>
  <c r="L136"/>
  <c r="M136"/>
  <c r="N136"/>
  <c r="O136"/>
  <c r="P136"/>
  <c r="Q136"/>
  <c r="R136"/>
  <c r="S136"/>
  <c r="T136"/>
  <c r="U136"/>
  <c r="V136"/>
  <c r="W136"/>
  <c r="X136"/>
  <c r="Y136"/>
  <c r="Z136"/>
  <c r="AA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P136"/>
  <c r="BQ136"/>
  <c r="BR136"/>
  <c r="BS136"/>
  <c r="BT136"/>
  <c r="BU136"/>
  <c r="BW136"/>
  <c r="BY136"/>
  <c r="BZ136"/>
  <c r="CA136"/>
  <c r="CB136"/>
  <c r="CC136"/>
  <c r="CD136"/>
  <c r="CE136"/>
  <c r="CF136"/>
  <c r="CH136"/>
  <c r="CI136"/>
  <c r="CJ136"/>
  <c r="CK136"/>
  <c r="CL136"/>
  <c r="CM136"/>
  <c r="CO136"/>
  <c r="CY136"/>
  <c r="CZ136"/>
  <c r="F137"/>
  <c r="G137"/>
  <c r="H137"/>
  <c r="I137"/>
  <c r="K137"/>
  <c r="L137"/>
  <c r="M137"/>
  <c r="N137"/>
  <c r="O137"/>
  <c r="P137"/>
  <c r="Q137"/>
  <c r="R137"/>
  <c r="S137"/>
  <c r="T137"/>
  <c r="U137"/>
  <c r="V137"/>
  <c r="W137"/>
  <c r="X137"/>
  <c r="Y137"/>
  <c r="Z137"/>
  <c r="AA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P137"/>
  <c r="BQ137"/>
  <c r="BR137"/>
  <c r="BS137"/>
  <c r="BT137"/>
  <c r="BU137"/>
  <c r="BW137"/>
  <c r="BY137"/>
  <c r="BZ137"/>
  <c r="CA137"/>
  <c r="CB137"/>
  <c r="CC137"/>
  <c r="CD137"/>
  <c r="CE137"/>
  <c r="CF137"/>
  <c r="CH137"/>
  <c r="CI137"/>
  <c r="CJ137"/>
  <c r="CK137"/>
  <c r="CL137"/>
  <c r="CM137"/>
  <c r="CO137"/>
  <c r="CY137"/>
  <c r="CZ137"/>
  <c r="F138"/>
  <c r="G138"/>
  <c r="H138"/>
  <c r="I138"/>
  <c r="K138"/>
  <c r="L138"/>
  <c r="M138"/>
  <c r="N138"/>
  <c r="O138"/>
  <c r="P138"/>
  <c r="Q138"/>
  <c r="R138"/>
  <c r="S138"/>
  <c r="T138"/>
  <c r="U138"/>
  <c r="V138"/>
  <c r="W138"/>
  <c r="X138"/>
  <c r="Y138"/>
  <c r="Z138"/>
  <c r="AA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P138"/>
  <c r="BQ138"/>
  <c r="BR138"/>
  <c r="BS138"/>
  <c r="BT138"/>
  <c r="BU138"/>
  <c r="BW138"/>
  <c r="BY138"/>
  <c r="BZ138"/>
  <c r="CA138"/>
  <c r="CB138"/>
  <c r="CC138"/>
  <c r="CD138"/>
  <c r="CE138"/>
  <c r="CF138"/>
  <c r="CH138"/>
  <c r="CI138"/>
  <c r="CJ138"/>
  <c r="CK138"/>
  <c r="CL138"/>
  <c r="CM138"/>
  <c r="CO138"/>
  <c r="CY138"/>
  <c r="CZ138"/>
  <c r="F139"/>
  <c r="G139"/>
  <c r="H139"/>
  <c r="I139"/>
  <c r="K139"/>
  <c r="L139"/>
  <c r="M139"/>
  <c r="N139"/>
  <c r="O139"/>
  <c r="P139"/>
  <c r="Q139"/>
  <c r="R139"/>
  <c r="S139"/>
  <c r="T139"/>
  <c r="U139"/>
  <c r="V139"/>
  <c r="W139"/>
  <c r="X139"/>
  <c r="Y139"/>
  <c r="Z139"/>
  <c r="AA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P139"/>
  <c r="BQ139"/>
  <c r="BR139"/>
  <c r="BS139"/>
  <c r="BT139"/>
  <c r="BU139"/>
  <c r="BW139"/>
  <c r="BY139"/>
  <c r="BZ139"/>
  <c r="CA139"/>
  <c r="CB139"/>
  <c r="CC139"/>
  <c r="CD139"/>
  <c r="CE139"/>
  <c r="CF139"/>
  <c r="CH139"/>
  <c r="CI139"/>
  <c r="CJ139"/>
  <c r="CK139"/>
  <c r="CL139"/>
  <c r="CM139"/>
  <c r="CO139"/>
  <c r="CY139"/>
  <c r="CZ139"/>
  <c r="F140"/>
  <c r="G140"/>
  <c r="H140"/>
  <c r="I140"/>
  <c r="K140"/>
  <c r="L140"/>
  <c r="M140"/>
  <c r="N140"/>
  <c r="O140"/>
  <c r="P140"/>
  <c r="Q140"/>
  <c r="R140"/>
  <c r="S140"/>
  <c r="T140"/>
  <c r="U140"/>
  <c r="V140"/>
  <c r="W140"/>
  <c r="X140"/>
  <c r="Y140"/>
  <c r="Z140"/>
  <c r="AA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P140"/>
  <c r="BQ140"/>
  <c r="BR140"/>
  <c r="BS140"/>
  <c r="BT140"/>
  <c r="BU140"/>
  <c r="BW140"/>
  <c r="BY140"/>
  <c r="BZ140"/>
  <c r="CA140"/>
  <c r="CB140"/>
  <c r="CC140"/>
  <c r="CD140"/>
  <c r="CE140"/>
  <c r="CF140"/>
  <c r="CH140"/>
  <c r="CI140"/>
  <c r="CJ140"/>
  <c r="CK140"/>
  <c r="CL140"/>
  <c r="CM140"/>
  <c r="CO140"/>
  <c r="CY140"/>
  <c r="CZ140"/>
  <c r="F141"/>
  <c r="G141"/>
  <c r="H141"/>
  <c r="I141"/>
  <c r="K141"/>
  <c r="L141"/>
  <c r="M141"/>
  <c r="N141"/>
  <c r="O141"/>
  <c r="P141"/>
  <c r="Q141"/>
  <c r="R141"/>
  <c r="S141"/>
  <c r="T141"/>
  <c r="U141"/>
  <c r="V141"/>
  <c r="W141"/>
  <c r="X141"/>
  <c r="Y141"/>
  <c r="Z141"/>
  <c r="AA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P141"/>
  <c r="BQ141"/>
  <c r="BR141"/>
  <c r="BS141"/>
  <c r="BT141"/>
  <c r="BU141"/>
  <c r="BW141"/>
  <c r="BY141"/>
  <c r="BZ141"/>
  <c r="CA141"/>
  <c r="CB141"/>
  <c r="CC141"/>
  <c r="CD141"/>
  <c r="CE141"/>
  <c r="CF141"/>
  <c r="CH141"/>
  <c r="CI141"/>
  <c r="CJ141"/>
  <c r="CK141"/>
  <c r="CL141"/>
  <c r="CM141"/>
  <c r="CO141"/>
  <c r="CY141"/>
  <c r="CZ141"/>
  <c r="F142"/>
  <c r="G142"/>
  <c r="H142"/>
  <c r="I142"/>
  <c r="K142"/>
  <c r="L142"/>
  <c r="M142"/>
  <c r="N142"/>
  <c r="O142"/>
  <c r="P142"/>
  <c r="Q142"/>
  <c r="R142"/>
  <c r="S142"/>
  <c r="T142"/>
  <c r="U142"/>
  <c r="V142"/>
  <c r="W142"/>
  <c r="X142"/>
  <c r="Y142"/>
  <c r="Z142"/>
  <c r="AA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P142"/>
  <c r="BQ142"/>
  <c r="BR142"/>
  <c r="BS142"/>
  <c r="BT142"/>
  <c r="BU142"/>
  <c r="BW142"/>
  <c r="BY142"/>
  <c r="BZ142"/>
  <c r="CA142"/>
  <c r="CB142"/>
  <c r="CC142"/>
  <c r="CD142"/>
  <c r="CE142"/>
  <c r="CF142"/>
  <c r="CH142"/>
  <c r="CI142"/>
  <c r="CJ142"/>
  <c r="CK142"/>
  <c r="CL142"/>
  <c r="CM142"/>
  <c r="CO142"/>
  <c r="CY142"/>
  <c r="CZ142"/>
  <c r="F143"/>
  <c r="G143"/>
  <c r="H143"/>
  <c r="I143"/>
  <c r="K143"/>
  <c r="L143"/>
  <c r="M143"/>
  <c r="N143"/>
  <c r="O143"/>
  <c r="P143"/>
  <c r="Q143"/>
  <c r="R143"/>
  <c r="S143"/>
  <c r="T143"/>
  <c r="U143"/>
  <c r="V143"/>
  <c r="W143"/>
  <c r="X143"/>
  <c r="Y143"/>
  <c r="Z143"/>
  <c r="AA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P143"/>
  <c r="BQ143"/>
  <c r="BR143"/>
  <c r="BS143"/>
  <c r="BT143"/>
  <c r="BU143"/>
  <c r="BW143"/>
  <c r="BY143"/>
  <c r="BZ143"/>
  <c r="CA143"/>
  <c r="CB143"/>
  <c r="CC143"/>
  <c r="CD143"/>
  <c r="CE143"/>
  <c r="CF143"/>
  <c r="CH143"/>
  <c r="CI143"/>
  <c r="CJ143"/>
  <c r="CK143"/>
  <c r="CL143"/>
  <c r="CM143"/>
  <c r="CO143"/>
  <c r="CY143"/>
  <c r="CZ143"/>
  <c r="F144"/>
  <c r="G144"/>
  <c r="H144"/>
  <c r="I144"/>
  <c r="K144"/>
  <c r="L144"/>
  <c r="M144"/>
  <c r="N144"/>
  <c r="O144"/>
  <c r="P144"/>
  <c r="Q144"/>
  <c r="R144"/>
  <c r="S144"/>
  <c r="T144"/>
  <c r="U144"/>
  <c r="V144"/>
  <c r="W144"/>
  <c r="X144"/>
  <c r="Y144"/>
  <c r="Z144"/>
  <c r="AA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P144"/>
  <c r="BQ144"/>
  <c r="BR144"/>
  <c r="BS144"/>
  <c r="BT144"/>
  <c r="BU144"/>
  <c r="BW144"/>
  <c r="BY144"/>
  <c r="BZ144"/>
  <c r="CA144"/>
  <c r="CB144"/>
  <c r="CC144"/>
  <c r="CD144"/>
  <c r="CE144"/>
  <c r="CF144"/>
  <c r="CH144"/>
  <c r="CI144"/>
  <c r="CJ144"/>
  <c r="CK144"/>
  <c r="CL144"/>
  <c r="CM144"/>
  <c r="CO144"/>
  <c r="CY144"/>
  <c r="CZ144"/>
  <c r="F145"/>
  <c r="G145"/>
  <c r="H145"/>
  <c r="I145"/>
  <c r="K145"/>
  <c r="L145"/>
  <c r="M145"/>
  <c r="N145"/>
  <c r="O145"/>
  <c r="P145"/>
  <c r="Q145"/>
  <c r="R145"/>
  <c r="S145"/>
  <c r="T145"/>
  <c r="U145"/>
  <c r="V145"/>
  <c r="W145"/>
  <c r="X145"/>
  <c r="Y145"/>
  <c r="Z145"/>
  <c r="AA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P145"/>
  <c r="BQ145"/>
  <c r="BR145"/>
  <c r="BS145"/>
  <c r="BT145"/>
  <c r="BU145"/>
  <c r="BW145"/>
  <c r="BY145"/>
  <c r="BZ145"/>
  <c r="CA145"/>
  <c r="CB145"/>
  <c r="CC145"/>
  <c r="CD145"/>
  <c r="CE145"/>
  <c r="CF145"/>
  <c r="CH145"/>
  <c r="CI145"/>
  <c r="CJ145"/>
  <c r="CK145"/>
  <c r="CL145"/>
  <c r="CM145"/>
  <c r="CO145"/>
  <c r="CY145"/>
  <c r="CZ145"/>
  <c r="F146"/>
  <c r="G146"/>
  <c r="H146"/>
  <c r="I146"/>
  <c r="K146"/>
  <c r="L146"/>
  <c r="M146"/>
  <c r="N146"/>
  <c r="O146"/>
  <c r="P146"/>
  <c r="Q146"/>
  <c r="R146"/>
  <c r="S146"/>
  <c r="T146"/>
  <c r="U146"/>
  <c r="V146"/>
  <c r="W146"/>
  <c r="X146"/>
  <c r="Y146"/>
  <c r="Z146"/>
  <c r="AA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P146"/>
  <c r="BQ146"/>
  <c r="BR146"/>
  <c r="BS146"/>
  <c r="BT146"/>
  <c r="BU146"/>
  <c r="BW146"/>
  <c r="BY146"/>
  <c r="BZ146"/>
  <c r="CA146"/>
  <c r="CB146"/>
  <c r="CC146"/>
  <c r="CD146"/>
  <c r="CE146"/>
  <c r="CF146"/>
  <c r="CH146"/>
  <c r="CI146"/>
  <c r="CJ146"/>
  <c r="CK146"/>
  <c r="CL146"/>
  <c r="CM146"/>
  <c r="CO146"/>
  <c r="CY146"/>
  <c r="CZ146"/>
  <c r="F147"/>
  <c r="G147"/>
  <c r="H147"/>
  <c r="I147"/>
  <c r="K147"/>
  <c r="L147"/>
  <c r="M147"/>
  <c r="N147"/>
  <c r="O147"/>
  <c r="P147"/>
  <c r="Q147"/>
  <c r="R147"/>
  <c r="S147"/>
  <c r="T147"/>
  <c r="U147"/>
  <c r="V147"/>
  <c r="W147"/>
  <c r="X147"/>
  <c r="Y147"/>
  <c r="Z147"/>
  <c r="AA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P147"/>
  <c r="BQ147"/>
  <c r="BR147"/>
  <c r="BS147"/>
  <c r="BT147"/>
  <c r="BU147"/>
  <c r="BW147"/>
  <c r="BY147"/>
  <c r="BZ147"/>
  <c r="CA147"/>
  <c r="CB147"/>
  <c r="CC147"/>
  <c r="CD147"/>
  <c r="CE147"/>
  <c r="CF147"/>
  <c r="CH147"/>
  <c r="CI147"/>
  <c r="CJ147"/>
  <c r="CK147"/>
  <c r="CL147"/>
  <c r="CM147"/>
  <c r="CO147"/>
  <c r="CY147"/>
  <c r="CZ147"/>
  <c r="F148"/>
  <c r="G148"/>
  <c r="H148"/>
  <c r="I148"/>
  <c r="K148"/>
  <c r="L148"/>
  <c r="M148"/>
  <c r="N148"/>
  <c r="O148"/>
  <c r="P148"/>
  <c r="Q148"/>
  <c r="R148"/>
  <c r="S148"/>
  <c r="T148"/>
  <c r="U148"/>
  <c r="V148"/>
  <c r="W148"/>
  <c r="X148"/>
  <c r="Y148"/>
  <c r="Z148"/>
  <c r="AA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P148"/>
  <c r="BQ148"/>
  <c r="BR148"/>
  <c r="BS148"/>
  <c r="BT148"/>
  <c r="BU148"/>
  <c r="BW148"/>
  <c r="BY148"/>
  <c r="BZ148"/>
  <c r="CA148"/>
  <c r="CB148"/>
  <c r="CC148"/>
  <c r="CD148"/>
  <c r="CE148"/>
  <c r="CF148"/>
  <c r="CH148"/>
  <c r="CI148"/>
  <c r="CJ148"/>
  <c r="CK148"/>
  <c r="CL148"/>
  <c r="CM148"/>
  <c r="CO148"/>
  <c r="CY148"/>
  <c r="CZ148"/>
  <c r="F149"/>
  <c r="G149"/>
  <c r="H149"/>
  <c r="I149"/>
  <c r="K149"/>
  <c r="L149"/>
  <c r="M149"/>
  <c r="N149"/>
  <c r="O149"/>
  <c r="P149"/>
  <c r="Q149"/>
  <c r="R149"/>
  <c r="S149"/>
  <c r="T149"/>
  <c r="U149"/>
  <c r="V149"/>
  <c r="W149"/>
  <c r="X149"/>
  <c r="Y149"/>
  <c r="Z149"/>
  <c r="AA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P149"/>
  <c r="BQ149"/>
  <c r="BR149"/>
  <c r="BS149"/>
  <c r="BT149"/>
  <c r="BU149"/>
  <c r="BW149"/>
  <c r="BY149"/>
  <c r="BZ149"/>
  <c r="CA149"/>
  <c r="CB149"/>
  <c r="CC149"/>
  <c r="CD149"/>
  <c r="CE149"/>
  <c r="CF149"/>
  <c r="CH149"/>
  <c r="CI149"/>
  <c r="CJ149"/>
  <c r="CK149"/>
  <c r="CL149"/>
  <c r="CM149"/>
  <c r="CO149"/>
  <c r="CY149"/>
  <c r="CZ149"/>
  <c r="F150"/>
  <c r="G150"/>
  <c r="H150"/>
  <c r="I150"/>
  <c r="K150"/>
  <c r="L150"/>
  <c r="M150"/>
  <c r="N150"/>
  <c r="O150"/>
  <c r="P150"/>
  <c r="Q150"/>
  <c r="R150"/>
  <c r="S150"/>
  <c r="T150"/>
  <c r="U150"/>
  <c r="V150"/>
  <c r="W150"/>
  <c r="X150"/>
  <c r="Y150"/>
  <c r="Z150"/>
  <c r="AA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P150"/>
  <c r="BQ150"/>
  <c r="BR150"/>
  <c r="BS150"/>
  <c r="BT150"/>
  <c r="BU150"/>
  <c r="BW150"/>
  <c r="BY150"/>
  <c r="BZ150"/>
  <c r="CA150"/>
  <c r="CB150"/>
  <c r="CC150"/>
  <c r="CD150"/>
  <c r="CE150"/>
  <c r="CF150"/>
  <c r="CH150"/>
  <c r="CI150"/>
  <c r="CJ150"/>
  <c r="CK150"/>
  <c r="CL150"/>
  <c r="CM150"/>
  <c r="CO150"/>
  <c r="CY150"/>
  <c r="CZ150"/>
  <c r="F151"/>
  <c r="G151"/>
  <c r="H151"/>
  <c r="I151"/>
  <c r="K151"/>
  <c r="L151"/>
  <c r="M151"/>
  <c r="N151"/>
  <c r="O151"/>
  <c r="P151"/>
  <c r="Q151"/>
  <c r="R151"/>
  <c r="S151"/>
  <c r="T151"/>
  <c r="U151"/>
  <c r="V151"/>
  <c r="W151"/>
  <c r="X151"/>
  <c r="Y151"/>
  <c r="Z151"/>
  <c r="AA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P151"/>
  <c r="BQ151"/>
  <c r="BR151"/>
  <c r="BS151"/>
  <c r="BT151"/>
  <c r="BU151"/>
  <c r="BW151"/>
  <c r="BY151"/>
  <c r="BZ151"/>
  <c r="CA151"/>
  <c r="CB151"/>
  <c r="CC151"/>
  <c r="CD151"/>
  <c r="CE151"/>
  <c r="CF151"/>
  <c r="CH151"/>
  <c r="CI151"/>
  <c r="CJ151"/>
  <c r="CK151"/>
  <c r="CL151"/>
  <c r="CM151"/>
  <c r="CO151"/>
  <c r="CY151"/>
  <c r="CZ151"/>
  <c r="F152"/>
  <c r="G152"/>
  <c r="H152"/>
  <c r="I152"/>
  <c r="K152"/>
  <c r="L152"/>
  <c r="M152"/>
  <c r="N152"/>
  <c r="O152"/>
  <c r="P152"/>
  <c r="Q152"/>
  <c r="R152"/>
  <c r="S152"/>
  <c r="T152"/>
  <c r="U152"/>
  <c r="V152"/>
  <c r="W152"/>
  <c r="X152"/>
  <c r="Y152"/>
  <c r="Z152"/>
  <c r="AA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P152"/>
  <c r="BQ152"/>
  <c r="BR152"/>
  <c r="BS152"/>
  <c r="BT152"/>
  <c r="BU152"/>
  <c r="BW152"/>
  <c r="BY152"/>
  <c r="BZ152"/>
  <c r="CA152"/>
  <c r="CB152"/>
  <c r="CC152"/>
  <c r="CD152"/>
  <c r="CE152"/>
  <c r="CF152"/>
  <c r="CH152"/>
  <c r="CI152"/>
  <c r="CJ152"/>
  <c r="CK152"/>
  <c r="CL152"/>
  <c r="CM152"/>
  <c r="CO152"/>
  <c r="CY152"/>
  <c r="CZ152"/>
  <c r="F153"/>
  <c r="G153"/>
  <c r="H153"/>
  <c r="I153"/>
  <c r="K153"/>
  <c r="L153"/>
  <c r="M153"/>
  <c r="N153"/>
  <c r="O153"/>
  <c r="P153"/>
  <c r="Q153"/>
  <c r="R153"/>
  <c r="S153"/>
  <c r="T153"/>
  <c r="U153"/>
  <c r="V153"/>
  <c r="W153"/>
  <c r="X153"/>
  <c r="Y153"/>
  <c r="Z153"/>
  <c r="AA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P153"/>
  <c r="BQ153"/>
  <c r="BR153"/>
  <c r="BS153"/>
  <c r="BT153"/>
  <c r="BU153"/>
  <c r="BW153"/>
  <c r="BY153"/>
  <c r="BZ153"/>
  <c r="CA153"/>
  <c r="CB153"/>
  <c r="CC153"/>
  <c r="CD153"/>
  <c r="CE153"/>
  <c r="CF153"/>
  <c r="CH153"/>
  <c r="CI153"/>
  <c r="CJ153"/>
  <c r="CK153"/>
  <c r="CL153"/>
  <c r="CM153"/>
  <c r="CO153"/>
  <c r="CY153"/>
  <c r="CZ153"/>
  <c r="F154"/>
  <c r="G154"/>
  <c r="H154"/>
  <c r="I154"/>
  <c r="K154"/>
  <c r="L154"/>
  <c r="M154"/>
  <c r="N154"/>
  <c r="O154"/>
  <c r="P154"/>
  <c r="Q154"/>
  <c r="R154"/>
  <c r="S154"/>
  <c r="T154"/>
  <c r="U154"/>
  <c r="V154"/>
  <c r="W154"/>
  <c r="X154"/>
  <c r="Y154"/>
  <c r="Z154"/>
  <c r="AA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P154"/>
  <c r="BQ154"/>
  <c r="BR154"/>
  <c r="BS154"/>
  <c r="BT154"/>
  <c r="BU154"/>
  <c r="BW154"/>
  <c r="BY154"/>
  <c r="BZ154"/>
  <c r="CA154"/>
  <c r="CB154"/>
  <c r="CC154"/>
  <c r="CD154"/>
  <c r="CE154"/>
  <c r="CF154"/>
  <c r="CH154"/>
  <c r="CI154"/>
  <c r="CJ154"/>
  <c r="CK154"/>
  <c r="CL154"/>
  <c r="CM154"/>
  <c r="CO154"/>
  <c r="CY154"/>
  <c r="CZ154"/>
  <c r="F155"/>
  <c r="G155"/>
  <c r="H155"/>
  <c r="I155"/>
  <c r="K155"/>
  <c r="L155"/>
  <c r="M155"/>
  <c r="N155"/>
  <c r="O155"/>
  <c r="P155"/>
  <c r="Q155"/>
  <c r="R155"/>
  <c r="S155"/>
  <c r="T155"/>
  <c r="U155"/>
  <c r="V155"/>
  <c r="W155"/>
  <c r="X155"/>
  <c r="Y155"/>
  <c r="Z155"/>
  <c r="AA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P155"/>
  <c r="BQ155"/>
  <c r="BR155"/>
  <c r="BS155"/>
  <c r="BT155"/>
  <c r="BU155"/>
  <c r="BW155"/>
  <c r="BY155"/>
  <c r="BZ155"/>
  <c r="CA155"/>
  <c r="CB155"/>
  <c r="CC155"/>
  <c r="CD155"/>
  <c r="CE155"/>
  <c r="CF155"/>
  <c r="CH155"/>
  <c r="CI155"/>
  <c r="CJ155"/>
  <c r="CK155"/>
  <c r="CL155"/>
  <c r="CM155"/>
  <c r="CO155"/>
  <c r="CP155"/>
  <c r="CT155"/>
  <c r="CU155"/>
  <c r="CV155"/>
  <c r="CW155"/>
  <c r="CY155"/>
  <c r="CZ155"/>
  <c r="F156"/>
  <c r="G156"/>
  <c r="H156"/>
  <c r="I156"/>
  <c r="K156"/>
  <c r="L156"/>
  <c r="M156"/>
  <c r="N156"/>
  <c r="O156"/>
  <c r="P156"/>
  <c r="Q156"/>
  <c r="R156"/>
  <c r="S156"/>
  <c r="T156"/>
  <c r="U156"/>
  <c r="V156"/>
  <c r="W156"/>
  <c r="X156"/>
  <c r="Y156"/>
  <c r="Z156"/>
  <c r="AA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P156"/>
  <c r="BQ156"/>
  <c r="BR156"/>
  <c r="BS156"/>
  <c r="BT156"/>
  <c r="BU156"/>
  <c r="BW156"/>
  <c r="BY156"/>
  <c r="BZ156"/>
  <c r="CA156"/>
  <c r="CB156"/>
  <c r="CC156"/>
  <c r="CD156"/>
  <c r="CE156"/>
  <c r="CF156"/>
  <c r="CH156"/>
  <c r="CI156"/>
  <c r="CJ156"/>
  <c r="CK156"/>
  <c r="CL156"/>
  <c r="CM156"/>
  <c r="CO156"/>
  <c r="CY156"/>
  <c r="CZ156"/>
  <c r="F157"/>
  <c r="G157"/>
  <c r="H157"/>
  <c r="I157"/>
  <c r="K157"/>
  <c r="L157"/>
  <c r="M157"/>
  <c r="N157"/>
  <c r="O157"/>
  <c r="P157"/>
  <c r="Q157"/>
  <c r="R157"/>
  <c r="S157"/>
  <c r="T157"/>
  <c r="U157"/>
  <c r="V157"/>
  <c r="W157"/>
  <c r="X157"/>
  <c r="Y157"/>
  <c r="Z157"/>
  <c r="AA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P157"/>
  <c r="BQ157"/>
  <c r="BR157"/>
  <c r="BS157"/>
  <c r="BT157"/>
  <c r="BU157"/>
  <c r="BW157"/>
  <c r="BY157"/>
  <c r="BZ157"/>
  <c r="CA157"/>
  <c r="CB157"/>
  <c r="CC157"/>
  <c r="CD157"/>
  <c r="CE157"/>
  <c r="CF157"/>
  <c r="CH157"/>
  <c r="CI157"/>
  <c r="CJ157"/>
  <c r="CK157"/>
  <c r="CL157"/>
  <c r="CM157"/>
  <c r="CO157"/>
  <c r="CY157"/>
  <c r="CZ157"/>
  <c r="F158"/>
  <c r="G158"/>
  <c r="H158"/>
  <c r="I158"/>
  <c r="K158"/>
  <c r="L158"/>
  <c r="M158"/>
  <c r="N158"/>
  <c r="O158"/>
  <c r="P158"/>
  <c r="Q158"/>
  <c r="R158"/>
  <c r="S158"/>
  <c r="T158"/>
  <c r="U158"/>
  <c r="V158"/>
  <c r="W158"/>
  <c r="X158"/>
  <c r="Y158"/>
  <c r="Z158"/>
  <c r="AA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P158"/>
  <c r="BQ158"/>
  <c r="BR158"/>
  <c r="BS158"/>
  <c r="BT158"/>
  <c r="BU158"/>
  <c r="BW158"/>
  <c r="BY158"/>
  <c r="BZ158"/>
  <c r="CA158"/>
  <c r="CB158"/>
  <c r="CC158"/>
  <c r="CD158"/>
  <c r="CE158"/>
  <c r="CF158"/>
  <c r="CH158"/>
  <c r="CI158"/>
  <c r="CJ158"/>
  <c r="CK158"/>
  <c r="CL158"/>
  <c r="CM158"/>
  <c r="CO158"/>
  <c r="CY158"/>
  <c r="CZ158"/>
  <c r="F159"/>
  <c r="G159"/>
  <c r="H159"/>
  <c r="I159"/>
  <c r="K159"/>
  <c r="L159"/>
  <c r="M159"/>
  <c r="N159"/>
  <c r="O159"/>
  <c r="P159"/>
  <c r="Q159"/>
  <c r="R159"/>
  <c r="S159"/>
  <c r="T159"/>
  <c r="U159"/>
  <c r="V159"/>
  <c r="W159"/>
  <c r="X159"/>
  <c r="Y159"/>
  <c r="Z159"/>
  <c r="AA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P159"/>
  <c r="BQ159"/>
  <c r="BR159"/>
  <c r="BS159"/>
  <c r="BT159"/>
  <c r="BU159"/>
  <c r="BW159"/>
  <c r="BY159"/>
  <c r="BZ159"/>
  <c r="CA159"/>
  <c r="CB159"/>
  <c r="CC159"/>
  <c r="CD159"/>
  <c r="CE159"/>
  <c r="CF159"/>
  <c r="CH159"/>
  <c r="CI159"/>
  <c r="CJ159"/>
  <c r="CK159"/>
  <c r="CL159"/>
  <c r="CM159"/>
  <c r="CO159"/>
  <c r="CY159"/>
  <c r="CZ159"/>
  <c r="F160"/>
  <c r="G160"/>
  <c r="H160"/>
  <c r="I160"/>
  <c r="K160"/>
  <c r="L160"/>
  <c r="M160"/>
  <c r="N160"/>
  <c r="O160"/>
  <c r="P160"/>
  <c r="Q160"/>
  <c r="R160"/>
  <c r="S160"/>
  <c r="T160"/>
  <c r="U160"/>
  <c r="V160"/>
  <c r="W160"/>
  <c r="X160"/>
  <c r="Y160"/>
  <c r="Z160"/>
  <c r="AA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P160"/>
  <c r="BQ160"/>
  <c r="BR160"/>
  <c r="BS160"/>
  <c r="BT160"/>
  <c r="BU160"/>
  <c r="BW160"/>
  <c r="BY160"/>
  <c r="BZ160"/>
  <c r="CA160"/>
  <c r="CB160"/>
  <c r="CC160"/>
  <c r="CD160"/>
  <c r="CE160"/>
  <c r="CF160"/>
  <c r="CH160"/>
  <c r="CI160"/>
  <c r="CJ160"/>
  <c r="CK160"/>
  <c r="CL160"/>
  <c r="CM160"/>
  <c r="CO160"/>
  <c r="CR160"/>
  <c r="CY160"/>
  <c r="CZ160"/>
  <c r="F161"/>
  <c r="G161"/>
  <c r="H161"/>
  <c r="I161"/>
  <c r="K161"/>
  <c r="L161"/>
  <c r="M161"/>
  <c r="N161"/>
  <c r="O161"/>
  <c r="P161"/>
  <c r="Q161"/>
  <c r="R161"/>
  <c r="S161"/>
  <c r="T161"/>
  <c r="U161"/>
  <c r="V161"/>
  <c r="W161"/>
  <c r="X161"/>
  <c r="Y161"/>
  <c r="Z161"/>
  <c r="AA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P161"/>
  <c r="BQ161"/>
  <c r="BR161"/>
  <c r="BS161"/>
  <c r="BT161"/>
  <c r="BU161"/>
  <c r="BW161"/>
  <c r="BY161"/>
  <c r="BZ161"/>
  <c r="CA161"/>
  <c r="CB161"/>
  <c r="CC161"/>
  <c r="CD161"/>
  <c r="CE161"/>
  <c r="CF161"/>
  <c r="CH161"/>
  <c r="CI161"/>
  <c r="CJ161"/>
  <c r="CK161"/>
  <c r="CL161"/>
  <c r="CM161"/>
  <c r="CO161"/>
  <c r="CY161"/>
  <c r="CZ161"/>
  <c r="F162"/>
  <c r="G162"/>
  <c r="H162"/>
  <c r="I162"/>
  <c r="K162"/>
  <c r="L162"/>
  <c r="M162"/>
  <c r="N162"/>
  <c r="O162"/>
  <c r="P162"/>
  <c r="Q162"/>
  <c r="R162"/>
  <c r="S162"/>
  <c r="T162"/>
  <c r="U162"/>
  <c r="V162"/>
  <c r="W162"/>
  <c r="X162"/>
  <c r="Y162"/>
  <c r="Z162"/>
  <c r="AA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P162"/>
  <c r="BQ162"/>
  <c r="BR162"/>
  <c r="BS162"/>
  <c r="BT162"/>
  <c r="BU162"/>
  <c r="BW162"/>
  <c r="BY162"/>
  <c r="BZ162"/>
  <c r="CA162"/>
  <c r="CB162"/>
  <c r="CC162"/>
  <c r="CD162"/>
  <c r="CE162"/>
  <c r="CF162"/>
  <c r="CH162"/>
  <c r="CI162"/>
  <c r="CJ162"/>
  <c r="CK162"/>
  <c r="CL162"/>
  <c r="CM162"/>
  <c r="CO162"/>
  <c r="CY162"/>
  <c r="CZ162"/>
  <c r="F163"/>
  <c r="G163"/>
  <c r="H163"/>
  <c r="I163"/>
  <c r="K163"/>
  <c r="L163"/>
  <c r="M163"/>
  <c r="N163"/>
  <c r="O163"/>
  <c r="P163"/>
  <c r="Q163"/>
  <c r="R163"/>
  <c r="S163"/>
  <c r="T163"/>
  <c r="U163"/>
  <c r="V163"/>
  <c r="W163"/>
  <c r="X163"/>
  <c r="Y163"/>
  <c r="Z163"/>
  <c r="AA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P163"/>
  <c r="BQ163"/>
  <c r="BR163"/>
  <c r="BS163"/>
  <c r="BT163"/>
  <c r="BU163"/>
  <c r="BW163"/>
  <c r="BY163"/>
  <c r="BZ163"/>
  <c r="CA163"/>
  <c r="CB163"/>
  <c r="CC163"/>
  <c r="CD163"/>
  <c r="CE163"/>
  <c r="CF163"/>
  <c r="CH163"/>
  <c r="CI163"/>
  <c r="CJ163"/>
  <c r="CK163"/>
  <c r="CL163"/>
  <c r="CM163"/>
  <c r="CO163"/>
  <c r="CY163"/>
  <c r="CZ163"/>
  <c r="F164"/>
  <c r="G164"/>
  <c r="H164"/>
  <c r="I164"/>
  <c r="K164"/>
  <c r="L164"/>
  <c r="M164"/>
  <c r="N164"/>
  <c r="O164"/>
  <c r="P164"/>
  <c r="Q164"/>
  <c r="R164"/>
  <c r="S164"/>
  <c r="T164"/>
  <c r="U164"/>
  <c r="V164"/>
  <c r="W164"/>
  <c r="X164"/>
  <c r="Y164"/>
  <c r="Z164"/>
  <c r="AA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P164"/>
  <c r="BQ164"/>
  <c r="BR164"/>
  <c r="BS164"/>
  <c r="BT164"/>
  <c r="BU164"/>
  <c r="BW164"/>
  <c r="BY164"/>
  <c r="BZ164"/>
  <c r="CA164"/>
  <c r="CB164"/>
  <c r="CC164"/>
  <c r="CD164"/>
  <c r="CE164"/>
  <c r="CF164"/>
  <c r="CH164"/>
  <c r="CI164"/>
  <c r="CJ164"/>
  <c r="CK164"/>
  <c r="CL164"/>
  <c r="CM164"/>
  <c r="CO164"/>
  <c r="CY164"/>
  <c r="CZ164"/>
  <c r="F165"/>
  <c r="G165"/>
  <c r="H165"/>
  <c r="I165"/>
  <c r="K165"/>
  <c r="L165"/>
  <c r="M165"/>
  <c r="N165"/>
  <c r="O165"/>
  <c r="P165"/>
  <c r="Q165"/>
  <c r="R165"/>
  <c r="S165"/>
  <c r="T165"/>
  <c r="U165"/>
  <c r="V165"/>
  <c r="W165"/>
  <c r="X165"/>
  <c r="Y165"/>
  <c r="Z165"/>
  <c r="AA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P165"/>
  <c r="BQ165"/>
  <c r="BR165"/>
  <c r="BS165"/>
  <c r="BT165"/>
  <c r="BU165"/>
  <c r="BW165"/>
  <c r="BY165"/>
  <c r="BZ165"/>
  <c r="CA165"/>
  <c r="CB165"/>
  <c r="CC165"/>
  <c r="CD165"/>
  <c r="CE165"/>
  <c r="CF165"/>
  <c r="CH165"/>
  <c r="CI165"/>
  <c r="CJ165"/>
  <c r="CK165"/>
  <c r="CL165"/>
  <c r="CM165"/>
  <c r="CO165"/>
  <c r="CY165"/>
  <c r="CZ165"/>
  <c r="F166"/>
  <c r="G166"/>
  <c r="H166"/>
  <c r="I166"/>
  <c r="K166"/>
  <c r="L166"/>
  <c r="M166"/>
  <c r="N166"/>
  <c r="O166"/>
  <c r="P166"/>
  <c r="Q166"/>
  <c r="R166"/>
  <c r="S166"/>
  <c r="T166"/>
  <c r="U166"/>
  <c r="V166"/>
  <c r="W166"/>
  <c r="X166"/>
  <c r="Y166"/>
  <c r="Z166"/>
  <c r="AA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P166"/>
  <c r="BQ166"/>
  <c r="BR166"/>
  <c r="BS166"/>
  <c r="BT166"/>
  <c r="BU166"/>
  <c r="BW166"/>
  <c r="BY166"/>
  <c r="BZ166"/>
  <c r="CA166"/>
  <c r="CB166"/>
  <c r="CC166"/>
  <c r="CD166"/>
  <c r="CE166"/>
  <c r="CF166"/>
  <c r="CH166"/>
  <c r="CI166"/>
  <c r="CJ166"/>
  <c r="CK166"/>
  <c r="CL166"/>
  <c r="CM166"/>
  <c r="CO166"/>
  <c r="CY166"/>
  <c r="CZ166"/>
  <c r="F167"/>
  <c r="G167"/>
  <c r="H167"/>
  <c r="I167"/>
  <c r="K167"/>
  <c r="L167"/>
  <c r="M167"/>
  <c r="N167"/>
  <c r="O167"/>
  <c r="P167"/>
  <c r="Q167"/>
  <c r="R167"/>
  <c r="S167"/>
  <c r="T167"/>
  <c r="U167"/>
  <c r="V167"/>
  <c r="W167"/>
  <c r="X167"/>
  <c r="Y167"/>
  <c r="Z167"/>
  <c r="AA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P167"/>
  <c r="BQ167"/>
  <c r="BR167"/>
  <c r="BS167"/>
  <c r="BT167"/>
  <c r="BU167"/>
  <c r="BW167"/>
  <c r="BY167"/>
  <c r="BZ167"/>
  <c r="CA167"/>
  <c r="CB167"/>
  <c r="CC167"/>
  <c r="CD167"/>
  <c r="CE167"/>
  <c r="CF167"/>
  <c r="CH167"/>
  <c r="CI167"/>
  <c r="CJ167"/>
  <c r="CK167"/>
  <c r="CL167"/>
  <c r="CM167"/>
  <c r="CO167"/>
  <c r="CY167"/>
  <c r="CZ167"/>
  <c r="F168"/>
  <c r="G168"/>
  <c r="H168"/>
  <c r="I168"/>
  <c r="K168"/>
  <c r="L168"/>
  <c r="M168"/>
  <c r="N168"/>
  <c r="O168"/>
  <c r="P168"/>
  <c r="Q168"/>
  <c r="R168"/>
  <c r="S168"/>
  <c r="T168"/>
  <c r="U168"/>
  <c r="V168"/>
  <c r="W168"/>
  <c r="X168"/>
  <c r="Y168"/>
  <c r="Z168"/>
  <c r="AA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P168"/>
  <c r="BQ168"/>
  <c r="BR168"/>
  <c r="BS168"/>
  <c r="BT168"/>
  <c r="BU168"/>
  <c r="BW168"/>
  <c r="BY168"/>
  <c r="BZ168"/>
  <c r="CA168"/>
  <c r="CB168"/>
  <c r="CC168"/>
  <c r="CD168"/>
  <c r="CE168"/>
  <c r="CF168"/>
  <c r="CH168"/>
  <c r="CI168"/>
  <c r="CJ168"/>
  <c r="CK168"/>
  <c r="CL168"/>
  <c r="CM168"/>
  <c r="CO168"/>
  <c r="CY168"/>
  <c r="CZ168"/>
  <c r="F169"/>
  <c r="G169"/>
  <c r="H169"/>
  <c r="I169"/>
  <c r="K169"/>
  <c r="L169"/>
  <c r="M169"/>
  <c r="N169"/>
  <c r="O169"/>
  <c r="P169"/>
  <c r="Q169"/>
  <c r="R169"/>
  <c r="S169"/>
  <c r="T169"/>
  <c r="U169"/>
  <c r="V169"/>
  <c r="W169"/>
  <c r="X169"/>
  <c r="Y169"/>
  <c r="Z169"/>
  <c r="AA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P169"/>
  <c r="BQ169"/>
  <c r="BR169"/>
  <c r="BS169"/>
  <c r="BT169"/>
  <c r="BU169"/>
  <c r="BW169"/>
  <c r="BY169"/>
  <c r="BZ169"/>
  <c r="CA169"/>
  <c r="CB169"/>
  <c r="CC169"/>
  <c r="CD169"/>
  <c r="CE169"/>
  <c r="CF169"/>
  <c r="CH169"/>
  <c r="CI169"/>
  <c r="CJ169"/>
  <c r="CK169"/>
  <c r="CL169"/>
  <c r="CM169"/>
  <c r="CO169"/>
  <c r="CY169"/>
  <c r="CZ169"/>
  <c r="F170"/>
  <c r="G170"/>
  <c r="H170"/>
  <c r="I170"/>
  <c r="K170"/>
  <c r="L170"/>
  <c r="M170"/>
  <c r="N170"/>
  <c r="O170"/>
  <c r="P170"/>
  <c r="Q170"/>
  <c r="R170"/>
  <c r="S170"/>
  <c r="T170"/>
  <c r="U170"/>
  <c r="V170"/>
  <c r="W170"/>
  <c r="X170"/>
  <c r="Y170"/>
  <c r="Z170"/>
  <c r="AA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P170"/>
  <c r="BQ170"/>
  <c r="BR170"/>
  <c r="BS170"/>
  <c r="BT170"/>
  <c r="BU170"/>
  <c r="BW170"/>
  <c r="BY170"/>
  <c r="BZ170"/>
  <c r="CA170"/>
  <c r="CB170"/>
  <c r="CC170"/>
  <c r="CD170"/>
  <c r="CE170"/>
  <c r="CF170"/>
  <c r="CH170"/>
  <c r="CI170"/>
  <c r="CJ170"/>
  <c r="CK170"/>
  <c r="CL170"/>
  <c r="CM170"/>
  <c r="CO170"/>
  <c r="CP170"/>
  <c r="CV170"/>
  <c r="CY170"/>
  <c r="CZ170"/>
  <c r="F171"/>
  <c r="G171"/>
  <c r="H171"/>
  <c r="I171"/>
  <c r="K171"/>
  <c r="L171"/>
  <c r="M171"/>
  <c r="N171"/>
  <c r="O171"/>
  <c r="P171"/>
  <c r="Q171"/>
  <c r="R171"/>
  <c r="S171"/>
  <c r="T171"/>
  <c r="U171"/>
  <c r="V171"/>
  <c r="W171"/>
  <c r="X171"/>
  <c r="Y171"/>
  <c r="Z171"/>
  <c r="AA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P171"/>
  <c r="BQ171"/>
  <c r="BR171"/>
  <c r="BS171"/>
  <c r="BT171"/>
  <c r="BU171"/>
  <c r="BW171"/>
  <c r="BY171"/>
  <c r="BZ171"/>
  <c r="CA171"/>
  <c r="CB171"/>
  <c r="CC171"/>
  <c r="CD171"/>
  <c r="CE171"/>
  <c r="CF171"/>
  <c r="CH171"/>
  <c r="CI171"/>
  <c r="CJ171"/>
  <c r="CK171"/>
  <c r="CL171"/>
  <c r="CM171"/>
  <c r="CO171"/>
  <c r="CY171"/>
  <c r="CZ171"/>
  <c r="F172"/>
  <c r="G172"/>
  <c r="H172"/>
  <c r="I172"/>
  <c r="K172"/>
  <c r="L172"/>
  <c r="M172"/>
  <c r="N172"/>
  <c r="O172"/>
  <c r="P172"/>
  <c r="Q172"/>
  <c r="R172"/>
  <c r="S172"/>
  <c r="T172"/>
  <c r="U172"/>
  <c r="V172"/>
  <c r="W172"/>
  <c r="X172"/>
  <c r="Y172"/>
  <c r="Z172"/>
  <c r="AA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P172"/>
  <c r="BQ172"/>
  <c r="BR172"/>
  <c r="BS172"/>
  <c r="BT172"/>
  <c r="BU172"/>
  <c r="BW172"/>
  <c r="BY172"/>
  <c r="BZ172"/>
  <c r="CA172"/>
  <c r="CB172"/>
  <c r="CC172"/>
  <c r="CD172"/>
  <c r="CE172"/>
  <c r="CF172"/>
  <c r="CH172"/>
  <c r="CI172"/>
  <c r="CJ172"/>
  <c r="CK172"/>
  <c r="CL172"/>
  <c r="CM172"/>
  <c r="CO172"/>
  <c r="CY172"/>
  <c r="CZ172"/>
  <c r="F173"/>
  <c r="G173"/>
  <c r="H173"/>
  <c r="I173"/>
  <c r="K173"/>
  <c r="L173"/>
  <c r="M173"/>
  <c r="N173"/>
  <c r="O173"/>
  <c r="P173"/>
  <c r="Q173"/>
  <c r="R173"/>
  <c r="S173"/>
  <c r="T173"/>
  <c r="U173"/>
  <c r="V173"/>
  <c r="W173"/>
  <c r="X173"/>
  <c r="Y173"/>
  <c r="Z173"/>
  <c r="AA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P173"/>
  <c r="BQ173"/>
  <c r="BR173"/>
  <c r="BS173"/>
  <c r="BT173"/>
  <c r="BU173"/>
  <c r="BW173"/>
  <c r="BY173"/>
  <c r="BZ173"/>
  <c r="CA173"/>
  <c r="CB173"/>
  <c r="CC173"/>
  <c r="CD173"/>
  <c r="CE173"/>
  <c r="CF173"/>
  <c r="CH173"/>
  <c r="CI173"/>
  <c r="CJ173"/>
  <c r="CK173"/>
  <c r="CL173"/>
  <c r="CM173"/>
  <c r="CO173"/>
  <c r="CY173"/>
  <c r="CZ173"/>
  <c r="F174"/>
  <c r="G174"/>
  <c r="H174"/>
  <c r="I174"/>
  <c r="K174"/>
  <c r="L174"/>
  <c r="M174"/>
  <c r="N174"/>
  <c r="O174"/>
  <c r="P174"/>
  <c r="Q174"/>
  <c r="R174"/>
  <c r="S174"/>
  <c r="T174"/>
  <c r="U174"/>
  <c r="V174"/>
  <c r="W174"/>
  <c r="X174"/>
  <c r="Y174"/>
  <c r="Z174"/>
  <c r="AA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P174"/>
  <c r="BQ174"/>
  <c r="BR174"/>
  <c r="BS174"/>
  <c r="BT174"/>
  <c r="BU174"/>
  <c r="BW174"/>
  <c r="BY174"/>
  <c r="BZ174"/>
  <c r="CA174"/>
  <c r="CB174"/>
  <c r="CC174"/>
  <c r="CD174"/>
  <c r="CE174"/>
  <c r="CF174"/>
  <c r="CH174"/>
  <c r="CI174"/>
  <c r="CJ174"/>
  <c r="CK174"/>
  <c r="CL174"/>
  <c r="CM174"/>
  <c r="CO174"/>
  <c r="CY174"/>
  <c r="CZ174"/>
  <c r="F175"/>
  <c r="G175"/>
  <c r="H175"/>
  <c r="I175"/>
  <c r="K175"/>
  <c r="L175"/>
  <c r="M175"/>
  <c r="N175"/>
  <c r="O175"/>
  <c r="P175"/>
  <c r="Q175"/>
  <c r="R175"/>
  <c r="S175"/>
  <c r="T175"/>
  <c r="U175"/>
  <c r="V175"/>
  <c r="W175"/>
  <c r="X175"/>
  <c r="Y175"/>
  <c r="Z175"/>
  <c r="AA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P175"/>
  <c r="BQ175"/>
  <c r="BR175"/>
  <c r="BS175"/>
  <c r="BT175"/>
  <c r="BU175"/>
  <c r="BW175"/>
  <c r="BY175"/>
  <c r="BZ175"/>
  <c r="CA175"/>
  <c r="CB175"/>
  <c r="CC175"/>
  <c r="CD175"/>
  <c r="CE175"/>
  <c r="CF175"/>
  <c r="CH175"/>
  <c r="CI175"/>
  <c r="CJ175"/>
  <c r="CK175"/>
  <c r="CL175"/>
  <c r="CM175"/>
  <c r="CO175"/>
  <c r="CP175"/>
  <c r="CT175"/>
  <c r="CU175"/>
  <c r="CX175"/>
  <c r="CY175"/>
  <c r="CZ175"/>
  <c r="F176"/>
  <c r="G176"/>
  <c r="H176"/>
  <c r="I176"/>
  <c r="K176"/>
  <c r="L176"/>
  <c r="M176"/>
  <c r="N176"/>
  <c r="O176"/>
  <c r="P176"/>
  <c r="Q176"/>
  <c r="R176"/>
  <c r="S176"/>
  <c r="T176"/>
  <c r="U176"/>
  <c r="V176"/>
  <c r="W176"/>
  <c r="X176"/>
  <c r="Y176"/>
  <c r="Z176"/>
  <c r="AA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P176"/>
  <c r="BQ176"/>
  <c r="BR176"/>
  <c r="BS176"/>
  <c r="BT176"/>
  <c r="BU176"/>
  <c r="BW176"/>
  <c r="BY176"/>
  <c r="BZ176"/>
  <c r="CA176"/>
  <c r="CB176"/>
  <c r="CC176"/>
  <c r="CD176"/>
  <c r="CE176"/>
  <c r="CF176"/>
  <c r="CH176"/>
  <c r="CI176"/>
  <c r="CJ176"/>
  <c r="CK176"/>
  <c r="CL176"/>
  <c r="CM176"/>
  <c r="CO176"/>
  <c r="CY176"/>
  <c r="CZ176"/>
  <c r="F177"/>
  <c r="G177"/>
  <c r="H177"/>
  <c r="I177"/>
  <c r="K177"/>
  <c r="L177"/>
  <c r="M177"/>
  <c r="N177"/>
  <c r="O177"/>
  <c r="P177"/>
  <c r="Q177"/>
  <c r="R177"/>
  <c r="S177"/>
  <c r="T177"/>
  <c r="U177"/>
  <c r="V177"/>
  <c r="W177"/>
  <c r="X177"/>
  <c r="Y177"/>
  <c r="Z177"/>
  <c r="AA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P177"/>
  <c r="BQ177"/>
  <c r="BR177"/>
  <c r="BS177"/>
  <c r="BT177"/>
  <c r="BU177"/>
  <c r="BW177"/>
  <c r="BY177"/>
  <c r="BZ177"/>
  <c r="CA177"/>
  <c r="CB177"/>
  <c r="CC177"/>
  <c r="CD177"/>
  <c r="CE177"/>
  <c r="CF177"/>
  <c r="CH177"/>
  <c r="CI177"/>
  <c r="CJ177"/>
  <c r="CK177"/>
  <c r="CL177"/>
  <c r="CM177"/>
  <c r="CO177"/>
  <c r="CY177"/>
  <c r="CZ177"/>
  <c r="F178"/>
  <c r="G178"/>
  <c r="H178"/>
  <c r="I178"/>
  <c r="K178"/>
  <c r="L178"/>
  <c r="M178"/>
  <c r="N178"/>
  <c r="O178"/>
  <c r="P178"/>
  <c r="Q178"/>
  <c r="R178"/>
  <c r="S178"/>
  <c r="T178"/>
  <c r="U178"/>
  <c r="V178"/>
  <c r="W178"/>
  <c r="X178"/>
  <c r="Y178"/>
  <c r="Z178"/>
  <c r="AA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P178"/>
  <c r="BQ178"/>
  <c r="BR178"/>
  <c r="BS178"/>
  <c r="BT178"/>
  <c r="BU178"/>
  <c r="BW178"/>
  <c r="BY178"/>
  <c r="BZ178"/>
  <c r="CA178"/>
  <c r="CB178"/>
  <c r="CC178"/>
  <c r="CD178"/>
  <c r="CE178"/>
  <c r="CF178"/>
  <c r="CH178"/>
  <c r="CI178"/>
  <c r="CJ178"/>
  <c r="CK178"/>
  <c r="CL178"/>
  <c r="CM178"/>
  <c r="CO178"/>
  <c r="CY178"/>
  <c r="CZ178"/>
  <c r="F179"/>
  <c r="G179"/>
  <c r="H179"/>
  <c r="I179"/>
  <c r="K179"/>
  <c r="L179"/>
  <c r="M179"/>
  <c r="N179"/>
  <c r="O179"/>
  <c r="P179"/>
  <c r="Q179"/>
  <c r="R179"/>
  <c r="S179"/>
  <c r="T179"/>
  <c r="U179"/>
  <c r="V179"/>
  <c r="W179"/>
  <c r="X179"/>
  <c r="Y179"/>
  <c r="Z179"/>
  <c r="AA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P179"/>
  <c r="BQ179"/>
  <c r="BR179"/>
  <c r="BS179"/>
  <c r="BT179"/>
  <c r="BU179"/>
  <c r="BW179"/>
  <c r="BY179"/>
  <c r="BZ179"/>
  <c r="CA179"/>
  <c r="CB179"/>
  <c r="CC179"/>
  <c r="CD179"/>
  <c r="CE179"/>
  <c r="CF179"/>
  <c r="CH179"/>
  <c r="CI179"/>
  <c r="CJ179"/>
  <c r="CK179"/>
  <c r="CL179"/>
  <c r="CM179"/>
  <c r="CO179"/>
  <c r="CY179"/>
  <c r="CZ179"/>
  <c r="F180"/>
  <c r="G180"/>
  <c r="H180"/>
  <c r="I180"/>
  <c r="K180"/>
  <c r="L180"/>
  <c r="M180"/>
  <c r="N180"/>
  <c r="O180"/>
  <c r="P180"/>
  <c r="Q180"/>
  <c r="R180"/>
  <c r="S180"/>
  <c r="T180"/>
  <c r="U180"/>
  <c r="V180"/>
  <c r="W180"/>
  <c r="X180"/>
  <c r="Y180"/>
  <c r="Z180"/>
  <c r="AA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P180"/>
  <c r="BQ180"/>
  <c r="BR180"/>
  <c r="BS180"/>
  <c r="BT180"/>
  <c r="BU180"/>
  <c r="BW180"/>
  <c r="BY180"/>
  <c r="BZ180"/>
  <c r="CA180"/>
  <c r="CB180"/>
  <c r="CC180"/>
  <c r="CD180"/>
  <c r="CE180"/>
  <c r="CF180"/>
  <c r="CH180"/>
  <c r="CI180"/>
  <c r="CJ180"/>
  <c r="CK180"/>
  <c r="CL180"/>
  <c r="CM180"/>
  <c r="CO180"/>
  <c r="CY180"/>
  <c r="CZ180"/>
  <c r="F181"/>
  <c r="G181"/>
  <c r="H181"/>
  <c r="I181"/>
  <c r="K181"/>
  <c r="L181"/>
  <c r="M181"/>
  <c r="N181"/>
  <c r="O181"/>
  <c r="P181"/>
  <c r="Q181"/>
  <c r="R181"/>
  <c r="S181"/>
  <c r="T181"/>
  <c r="U181"/>
  <c r="V181"/>
  <c r="W181"/>
  <c r="X181"/>
  <c r="Y181"/>
  <c r="Z181"/>
  <c r="AA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P181"/>
  <c r="BQ181"/>
  <c r="BR181"/>
  <c r="BS181"/>
  <c r="BT181"/>
  <c r="BU181"/>
  <c r="BW181"/>
  <c r="BY181"/>
  <c r="BZ181"/>
  <c r="CA181"/>
  <c r="CB181"/>
  <c r="CC181"/>
  <c r="CD181"/>
  <c r="CE181"/>
  <c r="CF181"/>
  <c r="CH181"/>
  <c r="CI181"/>
  <c r="CJ181"/>
  <c r="CK181"/>
  <c r="CL181"/>
  <c r="CM181"/>
  <c r="CO181"/>
  <c r="CY181"/>
  <c r="CZ181"/>
  <c r="F182"/>
  <c r="G182"/>
  <c r="H182"/>
  <c r="I182"/>
  <c r="K182"/>
  <c r="L182"/>
  <c r="M182"/>
  <c r="N182"/>
  <c r="O182"/>
  <c r="P182"/>
  <c r="Q182"/>
  <c r="R182"/>
  <c r="S182"/>
  <c r="T182"/>
  <c r="U182"/>
  <c r="V182"/>
  <c r="W182"/>
  <c r="X182"/>
  <c r="Y182"/>
  <c r="Z182"/>
  <c r="AA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P182"/>
  <c r="BQ182"/>
  <c r="BR182"/>
  <c r="BS182"/>
  <c r="BT182"/>
  <c r="BU182"/>
  <c r="BW182"/>
  <c r="BY182"/>
  <c r="BZ182"/>
  <c r="CA182"/>
  <c r="CB182"/>
  <c r="CC182"/>
  <c r="CD182"/>
  <c r="CE182"/>
  <c r="CF182"/>
  <c r="CH182"/>
  <c r="CI182"/>
  <c r="CJ182"/>
  <c r="CK182"/>
  <c r="CL182"/>
  <c r="CM182"/>
  <c r="CO182"/>
  <c r="CW182"/>
  <c r="CY182"/>
  <c r="CZ182"/>
  <c r="F183"/>
  <c r="G183"/>
  <c r="H183"/>
  <c r="I183"/>
  <c r="K183"/>
  <c r="L183"/>
  <c r="M183"/>
  <c r="N183"/>
  <c r="O183"/>
  <c r="P183"/>
  <c r="Q183"/>
  <c r="R183"/>
  <c r="S183"/>
  <c r="T183"/>
  <c r="U183"/>
  <c r="V183"/>
  <c r="W183"/>
  <c r="X183"/>
  <c r="Y183"/>
  <c r="Z183"/>
  <c r="AA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P183"/>
  <c r="BQ183"/>
  <c r="BR183"/>
  <c r="BS183"/>
  <c r="BT183"/>
  <c r="BU183"/>
  <c r="BW183"/>
  <c r="BY183"/>
  <c r="BZ183"/>
  <c r="CA183"/>
  <c r="CB183"/>
  <c r="CC183"/>
  <c r="CD183"/>
  <c r="CE183"/>
  <c r="CF183"/>
  <c r="CH183"/>
  <c r="CI183"/>
  <c r="CJ183"/>
  <c r="CK183"/>
  <c r="CL183"/>
  <c r="CM183"/>
  <c r="CO183"/>
  <c r="CY183"/>
  <c r="CZ183"/>
  <c r="F184"/>
  <c r="G184"/>
  <c r="H184"/>
  <c r="I184"/>
  <c r="K184"/>
  <c r="L184"/>
  <c r="M184"/>
  <c r="N184"/>
  <c r="O184"/>
  <c r="P184"/>
  <c r="Q184"/>
  <c r="R184"/>
  <c r="S184"/>
  <c r="T184"/>
  <c r="U184"/>
  <c r="V184"/>
  <c r="W184"/>
  <c r="X184"/>
  <c r="Y184"/>
  <c r="Z184"/>
  <c r="AA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P184"/>
  <c r="BQ184"/>
  <c r="BR184"/>
  <c r="BS184"/>
  <c r="BT184"/>
  <c r="BU184"/>
  <c r="BW184"/>
  <c r="BY184"/>
  <c r="BZ184"/>
  <c r="CA184"/>
  <c r="CB184"/>
  <c r="CC184"/>
  <c r="CD184"/>
  <c r="CE184"/>
  <c r="CF184"/>
  <c r="CH184"/>
  <c r="CI184"/>
  <c r="CJ184"/>
  <c r="CK184"/>
  <c r="CL184"/>
  <c r="CM184"/>
  <c r="CO184"/>
  <c r="CP184"/>
  <c r="CT184"/>
  <c r="CU184"/>
  <c r="CV184"/>
  <c r="CY184"/>
  <c r="CZ184"/>
  <c r="F185"/>
  <c r="G185"/>
  <c r="H185"/>
  <c r="I185"/>
  <c r="K185"/>
  <c r="L185"/>
  <c r="M185"/>
  <c r="N185"/>
  <c r="O185"/>
  <c r="P185"/>
  <c r="Q185"/>
  <c r="R185"/>
  <c r="S185"/>
  <c r="T185"/>
  <c r="U185"/>
  <c r="V185"/>
  <c r="W185"/>
  <c r="X185"/>
  <c r="Y185"/>
  <c r="Z185"/>
  <c r="AA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P185"/>
  <c r="BQ185"/>
  <c r="BR185"/>
  <c r="BS185"/>
  <c r="BT185"/>
  <c r="BU185"/>
  <c r="BW185"/>
  <c r="BY185"/>
  <c r="BZ185"/>
  <c r="CA185"/>
  <c r="CB185"/>
  <c r="CC185"/>
  <c r="CD185"/>
  <c r="CE185"/>
  <c r="CF185"/>
  <c r="CH185"/>
  <c r="CI185"/>
  <c r="CJ185"/>
  <c r="CK185"/>
  <c r="CL185"/>
  <c r="CM185"/>
  <c r="CO185"/>
  <c r="CP185"/>
  <c r="CV185"/>
  <c r="CY185"/>
  <c r="CZ185"/>
  <c r="F186"/>
  <c r="G186"/>
  <c r="H186"/>
  <c r="I186"/>
  <c r="K186"/>
  <c r="L186"/>
  <c r="M186"/>
  <c r="N186"/>
  <c r="O186"/>
  <c r="P186"/>
  <c r="Q186"/>
  <c r="R186"/>
  <c r="S186"/>
  <c r="T186"/>
  <c r="U186"/>
  <c r="V186"/>
  <c r="W186"/>
  <c r="X186"/>
  <c r="Y186"/>
  <c r="Z186"/>
  <c r="AA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P186"/>
  <c r="BQ186"/>
  <c r="BR186"/>
  <c r="BS186"/>
  <c r="BT186"/>
  <c r="BU186"/>
  <c r="BW186"/>
  <c r="BY186"/>
  <c r="BZ186"/>
  <c r="CA186"/>
  <c r="CB186"/>
  <c r="CC186"/>
  <c r="CD186"/>
  <c r="CE186"/>
  <c r="CF186"/>
  <c r="CH186"/>
  <c r="CI186"/>
  <c r="CJ186"/>
  <c r="CK186"/>
  <c r="CL186"/>
  <c r="CM186"/>
  <c r="CN186"/>
  <c r="CO186"/>
  <c r="CP186"/>
  <c r="CR186"/>
  <c r="CT186"/>
  <c r="CU186"/>
  <c r="CX186"/>
  <c r="CY186"/>
  <c r="CZ186"/>
  <c r="F187"/>
  <c r="G187"/>
  <c r="H187"/>
  <c r="I187"/>
  <c r="K187"/>
  <c r="L187"/>
  <c r="M187"/>
  <c r="N187"/>
  <c r="O187"/>
  <c r="P187"/>
  <c r="Q187"/>
  <c r="R187"/>
  <c r="S187"/>
  <c r="T187"/>
  <c r="U187"/>
  <c r="V187"/>
  <c r="W187"/>
  <c r="X187"/>
  <c r="Y187"/>
  <c r="Z187"/>
  <c r="AA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P187"/>
  <c r="BQ187"/>
  <c r="BR187"/>
  <c r="BS187"/>
  <c r="BT187"/>
  <c r="BU187"/>
  <c r="BW187"/>
  <c r="BY187"/>
  <c r="BZ187"/>
  <c r="CA187"/>
  <c r="CB187"/>
  <c r="CC187"/>
  <c r="CD187"/>
  <c r="CE187"/>
  <c r="CF187"/>
  <c r="CH187"/>
  <c r="CI187"/>
  <c r="CJ187"/>
  <c r="CK187"/>
  <c r="CL187"/>
  <c r="CM187"/>
  <c r="CO187"/>
  <c r="CY187"/>
  <c r="CZ187"/>
  <c r="F188"/>
  <c r="G188"/>
  <c r="H188"/>
  <c r="I188"/>
  <c r="K188"/>
  <c r="L188"/>
  <c r="M188"/>
  <c r="N188"/>
  <c r="O188"/>
  <c r="P188"/>
  <c r="Q188"/>
  <c r="R188"/>
  <c r="S188"/>
  <c r="T188"/>
  <c r="U188"/>
  <c r="V188"/>
  <c r="W188"/>
  <c r="X188"/>
  <c r="Y188"/>
  <c r="Z188"/>
  <c r="AA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P188"/>
  <c r="BQ188"/>
  <c r="BR188"/>
  <c r="BS188"/>
  <c r="BT188"/>
  <c r="BU188"/>
  <c r="BW188"/>
  <c r="BY188"/>
  <c r="BZ188"/>
  <c r="CA188"/>
  <c r="CB188"/>
  <c r="CC188"/>
  <c r="CD188"/>
  <c r="CE188"/>
  <c r="CF188"/>
  <c r="CH188"/>
  <c r="CI188"/>
  <c r="CJ188"/>
  <c r="CK188"/>
  <c r="CL188"/>
  <c r="CM188"/>
  <c r="CO188"/>
  <c r="CY188"/>
  <c r="CZ188"/>
  <c r="F189"/>
  <c r="G189"/>
  <c r="H189"/>
  <c r="I189"/>
  <c r="K189"/>
  <c r="L189"/>
  <c r="M189"/>
  <c r="N189"/>
  <c r="O189"/>
  <c r="P189"/>
  <c r="Q189"/>
  <c r="R189"/>
  <c r="S189"/>
  <c r="T189"/>
  <c r="U189"/>
  <c r="V189"/>
  <c r="W189"/>
  <c r="X189"/>
  <c r="Y189"/>
  <c r="Z189"/>
  <c r="AA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P189"/>
  <c r="BQ189"/>
  <c r="BR189"/>
  <c r="BS189"/>
  <c r="BT189"/>
  <c r="BU189"/>
  <c r="BW189"/>
  <c r="BY189"/>
  <c r="BZ189"/>
  <c r="CA189"/>
  <c r="CB189"/>
  <c r="CC189"/>
  <c r="CD189"/>
  <c r="CE189"/>
  <c r="CF189"/>
  <c r="CH189"/>
  <c r="CI189"/>
  <c r="CJ189"/>
  <c r="CK189"/>
  <c r="CL189"/>
  <c r="CM189"/>
  <c r="CO189"/>
  <c r="CY189"/>
  <c r="CZ189"/>
  <c r="F190"/>
  <c r="G190"/>
  <c r="H190"/>
  <c r="I190"/>
  <c r="K190"/>
  <c r="L190"/>
  <c r="M190"/>
  <c r="N190"/>
  <c r="O190"/>
  <c r="P190"/>
  <c r="Q190"/>
  <c r="R190"/>
  <c r="S190"/>
  <c r="T190"/>
  <c r="U190"/>
  <c r="V190"/>
  <c r="W190"/>
  <c r="X190"/>
  <c r="Y190"/>
  <c r="Z190"/>
  <c r="AA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P190"/>
  <c r="BQ190"/>
  <c r="BR190"/>
  <c r="BS190"/>
  <c r="BT190"/>
  <c r="BU190"/>
  <c r="BW190"/>
  <c r="BY190"/>
  <c r="BZ190"/>
  <c r="CA190"/>
  <c r="CB190"/>
  <c r="CC190"/>
  <c r="CD190"/>
  <c r="CE190"/>
  <c r="CF190"/>
  <c r="CH190"/>
  <c r="CI190"/>
  <c r="CJ190"/>
  <c r="CK190"/>
  <c r="CL190"/>
  <c r="CM190"/>
  <c r="CO190"/>
  <c r="CY190"/>
  <c r="CZ190"/>
  <c r="F191"/>
  <c r="G191"/>
  <c r="H191"/>
  <c r="I191"/>
  <c r="K191"/>
  <c r="L191"/>
  <c r="M191"/>
  <c r="N191"/>
  <c r="O191"/>
  <c r="P191"/>
  <c r="Q191"/>
  <c r="R191"/>
  <c r="S191"/>
  <c r="T191"/>
  <c r="U191"/>
  <c r="V191"/>
  <c r="W191"/>
  <c r="X191"/>
  <c r="Y191"/>
  <c r="Z191"/>
  <c r="AA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P191"/>
  <c r="BQ191"/>
  <c r="BR191"/>
  <c r="BS191"/>
  <c r="BT191"/>
  <c r="BU191"/>
  <c r="BW191"/>
  <c r="BY191"/>
  <c r="BZ191"/>
  <c r="CA191"/>
  <c r="CB191"/>
  <c r="CC191"/>
  <c r="CD191"/>
  <c r="CE191"/>
  <c r="CF191"/>
  <c r="CH191"/>
  <c r="CI191"/>
  <c r="CJ191"/>
  <c r="CK191"/>
  <c r="CL191"/>
  <c r="CM191"/>
  <c r="CO191"/>
  <c r="CY191"/>
  <c r="CZ191"/>
  <c r="F192"/>
  <c r="G192"/>
  <c r="H192"/>
  <c r="I192"/>
  <c r="K192"/>
  <c r="L192"/>
  <c r="M192"/>
  <c r="N192"/>
  <c r="O192"/>
  <c r="P192"/>
  <c r="Q192"/>
  <c r="R192"/>
  <c r="S192"/>
  <c r="T192"/>
  <c r="U192"/>
  <c r="V192"/>
  <c r="W192"/>
  <c r="X192"/>
  <c r="Y192"/>
  <c r="Z192"/>
  <c r="AA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P192"/>
  <c r="BQ192"/>
  <c r="BR192"/>
  <c r="BS192"/>
  <c r="BT192"/>
  <c r="BU192"/>
  <c r="BW192"/>
  <c r="BY192"/>
  <c r="BZ192"/>
  <c r="CA192"/>
  <c r="CB192"/>
  <c r="CC192"/>
  <c r="CD192"/>
  <c r="CE192"/>
  <c r="CF192"/>
  <c r="CH192"/>
  <c r="CI192"/>
  <c r="CJ192"/>
  <c r="CK192"/>
  <c r="CL192"/>
  <c r="CM192"/>
  <c r="CO192"/>
  <c r="CY192"/>
  <c r="CZ192"/>
  <c r="F193"/>
  <c r="G193"/>
  <c r="H193"/>
  <c r="I193"/>
  <c r="K193"/>
  <c r="L193"/>
  <c r="M193"/>
  <c r="N193"/>
  <c r="O193"/>
  <c r="P193"/>
  <c r="Q193"/>
  <c r="R193"/>
  <c r="S193"/>
  <c r="T193"/>
  <c r="U193"/>
  <c r="V193"/>
  <c r="W193"/>
  <c r="X193"/>
  <c r="Y193"/>
  <c r="Z193"/>
  <c r="AA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P193"/>
  <c r="BQ193"/>
  <c r="BR193"/>
  <c r="BS193"/>
  <c r="BT193"/>
  <c r="BU193"/>
  <c r="BW193"/>
  <c r="BY193"/>
  <c r="BZ193"/>
  <c r="CA193"/>
  <c r="CB193"/>
  <c r="CC193"/>
  <c r="CD193"/>
  <c r="CE193"/>
  <c r="CF193"/>
  <c r="CH193"/>
  <c r="CI193"/>
  <c r="CJ193"/>
  <c r="CK193"/>
  <c r="CL193"/>
  <c r="CM193"/>
  <c r="CO193"/>
  <c r="CY193"/>
  <c r="CZ193"/>
  <c r="F194"/>
  <c r="G194"/>
  <c r="H194"/>
  <c r="I194"/>
  <c r="K194"/>
  <c r="L194"/>
  <c r="M194"/>
  <c r="N194"/>
  <c r="O194"/>
  <c r="P194"/>
  <c r="Q194"/>
  <c r="R194"/>
  <c r="S194"/>
  <c r="T194"/>
  <c r="U194"/>
  <c r="V194"/>
  <c r="W194"/>
  <c r="X194"/>
  <c r="Y194"/>
  <c r="Z194"/>
  <c r="AA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P194"/>
  <c r="BQ194"/>
  <c r="BR194"/>
  <c r="BS194"/>
  <c r="BT194"/>
  <c r="BU194"/>
  <c r="BW194"/>
  <c r="BY194"/>
  <c r="BZ194"/>
  <c r="CA194"/>
  <c r="CB194"/>
  <c r="CC194"/>
  <c r="CD194"/>
  <c r="CE194"/>
  <c r="CF194"/>
  <c r="CH194"/>
  <c r="CI194"/>
  <c r="CJ194"/>
  <c r="CK194"/>
  <c r="CL194"/>
  <c r="CM194"/>
  <c r="CO194"/>
  <c r="CY194"/>
  <c r="CZ194"/>
  <c r="F195"/>
  <c r="G195"/>
  <c r="H195"/>
  <c r="I195"/>
  <c r="K195"/>
  <c r="L195"/>
  <c r="M195"/>
  <c r="N195"/>
  <c r="O195"/>
  <c r="P195"/>
  <c r="Q195"/>
  <c r="R195"/>
  <c r="S195"/>
  <c r="T195"/>
  <c r="U195"/>
  <c r="V195"/>
  <c r="W195"/>
  <c r="X195"/>
  <c r="Y195"/>
  <c r="Z195"/>
  <c r="AA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P195"/>
  <c r="BQ195"/>
  <c r="BR195"/>
  <c r="BS195"/>
  <c r="BT195"/>
  <c r="BU195"/>
  <c r="BW195"/>
  <c r="BY195"/>
  <c r="BZ195"/>
  <c r="CA195"/>
  <c r="CB195"/>
  <c r="CC195"/>
  <c r="CD195"/>
  <c r="CE195"/>
  <c r="CF195"/>
  <c r="CH195"/>
  <c r="CI195"/>
  <c r="CJ195"/>
  <c r="CK195"/>
  <c r="CL195"/>
  <c r="CM195"/>
  <c r="CO195"/>
  <c r="CY195"/>
  <c r="CZ195"/>
  <c r="F196"/>
  <c r="G196"/>
  <c r="H196"/>
  <c r="I196"/>
  <c r="K196"/>
  <c r="L196"/>
  <c r="M196"/>
  <c r="N196"/>
  <c r="O196"/>
  <c r="P196"/>
  <c r="Q196"/>
  <c r="R196"/>
  <c r="S196"/>
  <c r="T196"/>
  <c r="U196"/>
  <c r="V196"/>
  <c r="W196"/>
  <c r="X196"/>
  <c r="Y196"/>
  <c r="Z196"/>
  <c r="AA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P196"/>
  <c r="BQ196"/>
  <c r="BR196"/>
  <c r="BS196"/>
  <c r="BT196"/>
  <c r="BU196"/>
  <c r="BW196"/>
  <c r="BY196"/>
  <c r="BZ196"/>
  <c r="CA196"/>
  <c r="CB196"/>
  <c r="CC196"/>
  <c r="CD196"/>
  <c r="CE196"/>
  <c r="CF196"/>
  <c r="CH196"/>
  <c r="CI196"/>
  <c r="CJ196"/>
  <c r="CK196"/>
  <c r="CL196"/>
  <c r="CM196"/>
  <c r="CO196"/>
  <c r="CY196"/>
  <c r="CZ196"/>
  <c r="F197"/>
  <c r="G197"/>
  <c r="H197"/>
  <c r="I197"/>
  <c r="K197"/>
  <c r="L197"/>
  <c r="M197"/>
  <c r="N197"/>
  <c r="O197"/>
  <c r="P197"/>
  <c r="Q197"/>
  <c r="R197"/>
  <c r="S197"/>
  <c r="T197"/>
  <c r="U197"/>
  <c r="V197"/>
  <c r="W197"/>
  <c r="X197"/>
  <c r="Y197"/>
  <c r="Z197"/>
  <c r="AA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P197"/>
  <c r="BQ197"/>
  <c r="BR197"/>
  <c r="BS197"/>
  <c r="BT197"/>
  <c r="BU197"/>
  <c r="BW197"/>
  <c r="BY197"/>
  <c r="BZ197"/>
  <c r="CA197"/>
  <c r="CB197"/>
  <c r="CC197"/>
  <c r="CD197"/>
  <c r="CE197"/>
  <c r="CF197"/>
  <c r="CH197"/>
  <c r="CI197"/>
  <c r="CJ197"/>
  <c r="CK197"/>
  <c r="CL197"/>
  <c r="CM197"/>
  <c r="CO197"/>
  <c r="CY197"/>
  <c r="CZ197"/>
  <c r="F198"/>
  <c r="G198"/>
  <c r="H198"/>
  <c r="I198"/>
  <c r="K198"/>
  <c r="L198"/>
  <c r="M198"/>
  <c r="N198"/>
  <c r="O198"/>
  <c r="P198"/>
  <c r="Q198"/>
  <c r="R198"/>
  <c r="S198"/>
  <c r="T198"/>
  <c r="U198"/>
  <c r="V198"/>
  <c r="W198"/>
  <c r="X198"/>
  <c r="Y198"/>
  <c r="Z198"/>
  <c r="AA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P198"/>
  <c r="BQ198"/>
  <c r="BR198"/>
  <c r="BS198"/>
  <c r="BT198"/>
  <c r="BU198"/>
  <c r="BW198"/>
  <c r="BY198"/>
  <c r="BZ198"/>
  <c r="CA198"/>
  <c r="CB198"/>
  <c r="CC198"/>
  <c r="CD198"/>
  <c r="CE198"/>
  <c r="CF198"/>
  <c r="CH198"/>
  <c r="CI198"/>
  <c r="CJ198"/>
  <c r="CK198"/>
  <c r="CL198"/>
  <c r="CM198"/>
  <c r="CO198"/>
  <c r="CV198"/>
  <c r="CY198"/>
  <c r="CZ198"/>
  <c r="F199"/>
  <c r="G199"/>
  <c r="H199"/>
  <c r="I199"/>
  <c r="K199"/>
  <c r="L199"/>
  <c r="M199"/>
  <c r="N199"/>
  <c r="O199"/>
  <c r="P199"/>
  <c r="Q199"/>
  <c r="R199"/>
  <c r="S199"/>
  <c r="T199"/>
  <c r="U199"/>
  <c r="V199"/>
  <c r="W199"/>
  <c r="X199"/>
  <c r="Y199"/>
  <c r="Z199"/>
  <c r="AA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P199"/>
  <c r="BQ199"/>
  <c r="BR199"/>
  <c r="BS199"/>
  <c r="BT199"/>
  <c r="BU199"/>
  <c r="BW199"/>
  <c r="BY199"/>
  <c r="BZ199"/>
  <c r="CA199"/>
  <c r="CB199"/>
  <c r="CC199"/>
  <c r="CD199"/>
  <c r="CE199"/>
  <c r="CF199"/>
  <c r="CH199"/>
  <c r="CI199"/>
  <c r="CJ199"/>
  <c r="CK199"/>
  <c r="CL199"/>
  <c r="CM199"/>
  <c r="CO199"/>
  <c r="CY199"/>
  <c r="CZ199"/>
  <c r="F200"/>
  <c r="G200"/>
  <c r="H200"/>
  <c r="I200"/>
  <c r="K200"/>
  <c r="L200"/>
  <c r="M200"/>
  <c r="N200"/>
  <c r="O200"/>
  <c r="P200"/>
  <c r="Q200"/>
  <c r="R200"/>
  <c r="S200"/>
  <c r="T200"/>
  <c r="U200"/>
  <c r="V200"/>
  <c r="W200"/>
  <c r="X200"/>
  <c r="Y200"/>
  <c r="Z200"/>
  <c r="AA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P200"/>
  <c r="BQ200"/>
  <c r="BR200"/>
  <c r="BS200"/>
  <c r="BT200"/>
  <c r="BU200"/>
  <c r="BW200"/>
  <c r="BY200"/>
  <c r="BZ200"/>
  <c r="CA200"/>
  <c r="CB200"/>
  <c r="CC200"/>
  <c r="CD200"/>
  <c r="CE200"/>
  <c r="CF200"/>
  <c r="CH200"/>
  <c r="CI200"/>
  <c r="CJ200"/>
  <c r="CK200"/>
  <c r="CL200"/>
  <c r="CM200"/>
  <c r="CO200"/>
  <c r="CY200"/>
  <c r="CZ200"/>
  <c r="F201"/>
  <c r="G201"/>
  <c r="H201"/>
  <c r="I201"/>
  <c r="K201"/>
  <c r="L201"/>
  <c r="M201"/>
  <c r="N201"/>
  <c r="O201"/>
  <c r="P201"/>
  <c r="Q201"/>
  <c r="R201"/>
  <c r="S201"/>
  <c r="T201"/>
  <c r="U201"/>
  <c r="V201"/>
  <c r="W201"/>
  <c r="X201"/>
  <c r="Y201"/>
  <c r="Z201"/>
  <c r="AA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P201"/>
  <c r="BQ201"/>
  <c r="BR201"/>
  <c r="BS201"/>
  <c r="BT201"/>
  <c r="BU201"/>
  <c r="BW201"/>
  <c r="BY201"/>
  <c r="BZ201"/>
  <c r="CA201"/>
  <c r="CB201"/>
  <c r="CC201"/>
  <c r="CD201"/>
  <c r="CE201"/>
  <c r="CF201"/>
  <c r="CH201"/>
  <c r="CI201"/>
  <c r="CJ201"/>
  <c r="CK201"/>
  <c r="CL201"/>
  <c r="CM201"/>
  <c r="CN201"/>
  <c r="CO201"/>
  <c r="CY201"/>
  <c r="CZ201"/>
  <c r="F202"/>
  <c r="G202"/>
  <c r="H202"/>
  <c r="I202"/>
  <c r="K202"/>
  <c r="L202"/>
  <c r="M202"/>
  <c r="N202"/>
  <c r="O202"/>
  <c r="P202"/>
  <c r="Q202"/>
  <c r="R202"/>
  <c r="S202"/>
  <c r="T202"/>
  <c r="U202"/>
  <c r="V202"/>
  <c r="W202"/>
  <c r="X202"/>
  <c r="Y202"/>
  <c r="Z202"/>
  <c r="AA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P202"/>
  <c r="BQ202"/>
  <c r="BR202"/>
  <c r="BS202"/>
  <c r="BT202"/>
  <c r="BU202"/>
  <c r="BW202"/>
  <c r="BY202"/>
  <c r="BZ202"/>
  <c r="CA202"/>
  <c r="CB202"/>
  <c r="CC202"/>
  <c r="CD202"/>
  <c r="CE202"/>
  <c r="CF202"/>
  <c r="CH202"/>
  <c r="CI202"/>
  <c r="CJ202"/>
  <c r="CK202"/>
  <c r="CL202"/>
  <c r="CM202"/>
  <c r="CO202"/>
  <c r="CY202"/>
  <c r="CZ202"/>
  <c r="F203"/>
  <c r="G203"/>
  <c r="H203"/>
  <c r="I203"/>
  <c r="K203"/>
  <c r="L203"/>
  <c r="M203"/>
  <c r="N203"/>
  <c r="O203"/>
  <c r="P203"/>
  <c r="Q203"/>
  <c r="R203"/>
  <c r="S203"/>
  <c r="T203"/>
  <c r="U203"/>
  <c r="V203"/>
  <c r="W203"/>
  <c r="X203"/>
  <c r="Y203"/>
  <c r="Z203"/>
  <c r="AA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P203"/>
  <c r="BQ203"/>
  <c r="BR203"/>
  <c r="BS203"/>
  <c r="BT203"/>
  <c r="BU203"/>
  <c r="BW203"/>
  <c r="BY203"/>
  <c r="BZ203"/>
  <c r="CA203"/>
  <c r="CB203"/>
  <c r="CC203"/>
  <c r="CD203"/>
  <c r="CE203"/>
  <c r="CF203"/>
  <c r="CH203"/>
  <c r="CI203"/>
  <c r="CJ203"/>
  <c r="CK203"/>
  <c r="CL203"/>
  <c r="CM203"/>
  <c r="CO203"/>
  <c r="CP203"/>
  <c r="CT203"/>
  <c r="CV203"/>
  <c r="CW203"/>
  <c r="CY203"/>
  <c r="CZ203"/>
  <c r="F204"/>
  <c r="G204"/>
  <c r="H204"/>
  <c r="I204"/>
  <c r="K204"/>
  <c r="L204"/>
  <c r="M204"/>
  <c r="N204"/>
  <c r="O204"/>
  <c r="P204"/>
  <c r="Q204"/>
  <c r="R204"/>
  <c r="S204"/>
  <c r="T204"/>
  <c r="U204"/>
  <c r="V204"/>
  <c r="W204"/>
  <c r="X204"/>
  <c r="Y204"/>
  <c r="Z204"/>
  <c r="AA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P204"/>
  <c r="BQ204"/>
  <c r="BR204"/>
  <c r="BS204"/>
  <c r="BT204"/>
  <c r="BU204"/>
  <c r="BW204"/>
  <c r="BY204"/>
  <c r="BZ204"/>
  <c r="CA204"/>
  <c r="CB204"/>
  <c r="CC204"/>
  <c r="CD204"/>
  <c r="CE204"/>
  <c r="CF204"/>
  <c r="CH204"/>
  <c r="CI204"/>
  <c r="CJ204"/>
  <c r="CK204"/>
  <c r="CL204"/>
  <c r="CM204"/>
  <c r="CO204"/>
  <c r="CY204"/>
  <c r="CZ204"/>
  <c r="F205"/>
  <c r="G205"/>
  <c r="H205"/>
  <c r="I205"/>
  <c r="K205"/>
  <c r="L205"/>
  <c r="M205"/>
  <c r="N205"/>
  <c r="O205"/>
  <c r="P205"/>
  <c r="Q205"/>
  <c r="R205"/>
  <c r="S205"/>
  <c r="T205"/>
  <c r="U205"/>
  <c r="V205"/>
  <c r="W205"/>
  <c r="X205"/>
  <c r="Y205"/>
  <c r="Z205"/>
  <c r="AA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P205"/>
  <c r="BQ205"/>
  <c r="BR205"/>
  <c r="BS205"/>
  <c r="BT205"/>
  <c r="BU205"/>
  <c r="BW205"/>
  <c r="BY205"/>
  <c r="BZ205"/>
  <c r="CA205"/>
  <c r="CB205"/>
  <c r="CC205"/>
  <c r="CD205"/>
  <c r="CE205"/>
  <c r="CF205"/>
  <c r="CH205"/>
  <c r="CI205"/>
  <c r="CJ205"/>
  <c r="CK205"/>
  <c r="CL205"/>
  <c r="CM205"/>
  <c r="CO205"/>
  <c r="CP205"/>
  <c r="CV205"/>
  <c r="CY205"/>
  <c r="CZ205"/>
  <c r="F206"/>
  <c r="G206"/>
  <c r="H206"/>
  <c r="I206"/>
  <c r="K206"/>
  <c r="L206"/>
  <c r="M206"/>
  <c r="N206"/>
  <c r="O206"/>
  <c r="P206"/>
  <c r="Q206"/>
  <c r="R206"/>
  <c r="S206"/>
  <c r="T206"/>
  <c r="U206"/>
  <c r="V206"/>
  <c r="W206"/>
  <c r="X206"/>
  <c r="Y206"/>
  <c r="Z206"/>
  <c r="AA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P206"/>
  <c r="BQ206"/>
  <c r="BR206"/>
  <c r="BS206"/>
  <c r="BT206"/>
  <c r="BU206"/>
  <c r="BW206"/>
  <c r="BY206"/>
  <c r="BZ206"/>
  <c r="CA206"/>
  <c r="CB206"/>
  <c r="CC206"/>
  <c r="CD206"/>
  <c r="CE206"/>
  <c r="CF206"/>
  <c r="CH206"/>
  <c r="CI206"/>
  <c r="CJ206"/>
  <c r="CK206"/>
  <c r="CL206"/>
  <c r="CM206"/>
  <c r="CO206"/>
  <c r="CY206"/>
  <c r="CZ206"/>
  <c r="F207"/>
  <c r="G207"/>
  <c r="H207"/>
  <c r="I207"/>
  <c r="K207"/>
  <c r="L207"/>
  <c r="M207"/>
  <c r="N207"/>
  <c r="O207"/>
  <c r="P207"/>
  <c r="Q207"/>
  <c r="R207"/>
  <c r="S207"/>
  <c r="T207"/>
  <c r="U207"/>
  <c r="V207"/>
  <c r="W207"/>
  <c r="X207"/>
  <c r="Y207"/>
  <c r="Z207"/>
  <c r="AA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P207"/>
  <c r="BQ207"/>
  <c r="BR207"/>
  <c r="BS207"/>
  <c r="BT207"/>
  <c r="BU207"/>
  <c r="BW207"/>
  <c r="BY207"/>
  <c r="BZ207"/>
  <c r="CA207"/>
  <c r="CB207"/>
  <c r="CC207"/>
  <c r="CD207"/>
  <c r="CE207"/>
  <c r="CF207"/>
  <c r="CH207"/>
  <c r="CI207"/>
  <c r="CJ207"/>
  <c r="CK207"/>
  <c r="CL207"/>
  <c r="CM207"/>
  <c r="CO207"/>
  <c r="CY207"/>
  <c r="CZ207"/>
  <c r="F208"/>
  <c r="G208"/>
  <c r="H208"/>
  <c r="I208"/>
  <c r="K208"/>
  <c r="L208"/>
  <c r="M208"/>
  <c r="N208"/>
  <c r="O208"/>
  <c r="P208"/>
  <c r="Q208"/>
  <c r="R208"/>
  <c r="S208"/>
  <c r="T208"/>
  <c r="U208"/>
  <c r="V208"/>
  <c r="W208"/>
  <c r="X208"/>
  <c r="Y208"/>
  <c r="Z208"/>
  <c r="AA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P208"/>
  <c r="BQ208"/>
  <c r="BR208"/>
  <c r="BS208"/>
  <c r="BT208"/>
  <c r="BU208"/>
  <c r="BW208"/>
  <c r="BY208"/>
  <c r="BZ208"/>
  <c r="CA208"/>
  <c r="CB208"/>
  <c r="CC208"/>
  <c r="CD208"/>
  <c r="CE208"/>
  <c r="CF208"/>
  <c r="CH208"/>
  <c r="CI208"/>
  <c r="CJ208"/>
  <c r="CK208"/>
  <c r="CL208"/>
  <c r="CM208"/>
  <c r="CO208"/>
  <c r="CY208"/>
  <c r="CZ208"/>
  <c r="F209"/>
  <c r="G209"/>
  <c r="H209"/>
  <c r="I209"/>
  <c r="K209"/>
  <c r="L209"/>
  <c r="M209"/>
  <c r="N209"/>
  <c r="O209"/>
  <c r="P209"/>
  <c r="Q209"/>
  <c r="R209"/>
  <c r="S209"/>
  <c r="T209"/>
  <c r="U209"/>
  <c r="V209"/>
  <c r="W209"/>
  <c r="X209"/>
  <c r="Y209"/>
  <c r="Z209"/>
  <c r="AA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P209"/>
  <c r="BQ209"/>
  <c r="BR209"/>
  <c r="BS209"/>
  <c r="BT209"/>
  <c r="BU209"/>
  <c r="BW209"/>
  <c r="BY209"/>
  <c r="BZ209"/>
  <c r="CA209"/>
  <c r="CB209"/>
  <c r="CC209"/>
  <c r="CD209"/>
  <c r="CE209"/>
  <c r="CF209"/>
  <c r="CH209"/>
  <c r="CI209"/>
  <c r="CJ209"/>
  <c r="CK209"/>
  <c r="CL209"/>
  <c r="CM209"/>
  <c r="CO209"/>
  <c r="CY209"/>
  <c r="CZ209"/>
  <c r="F210"/>
  <c r="G210"/>
  <c r="H210"/>
  <c r="I210"/>
  <c r="K210"/>
  <c r="L210"/>
  <c r="M210"/>
  <c r="N210"/>
  <c r="O210"/>
  <c r="P210"/>
  <c r="Q210"/>
  <c r="R210"/>
  <c r="S210"/>
  <c r="T210"/>
  <c r="U210"/>
  <c r="V210"/>
  <c r="W210"/>
  <c r="X210"/>
  <c r="Y210"/>
  <c r="Z210"/>
  <c r="AA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P210"/>
  <c r="BQ210"/>
  <c r="BR210"/>
  <c r="BS210"/>
  <c r="BT210"/>
  <c r="BU210"/>
  <c r="BW210"/>
  <c r="BY210"/>
  <c r="BZ210"/>
  <c r="CA210"/>
  <c r="CB210"/>
  <c r="CC210"/>
  <c r="CD210"/>
  <c r="CE210"/>
  <c r="CF210"/>
  <c r="CH210"/>
  <c r="CI210"/>
  <c r="CJ210"/>
  <c r="CK210"/>
  <c r="CL210"/>
  <c r="CM210"/>
  <c r="CO210"/>
  <c r="CY210"/>
  <c r="CZ210"/>
  <c r="F211"/>
  <c r="G211"/>
  <c r="H211"/>
  <c r="I211"/>
  <c r="K211"/>
  <c r="L211"/>
  <c r="M211"/>
  <c r="N211"/>
  <c r="O211"/>
  <c r="P211"/>
  <c r="Q211"/>
  <c r="R211"/>
  <c r="S211"/>
  <c r="T211"/>
  <c r="U211"/>
  <c r="V211"/>
  <c r="W211"/>
  <c r="X211"/>
  <c r="Y211"/>
  <c r="Z211"/>
  <c r="AA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P211"/>
  <c r="BQ211"/>
  <c r="BR211"/>
  <c r="BS211"/>
  <c r="BT211"/>
  <c r="BU211"/>
  <c r="BW211"/>
  <c r="BY211"/>
  <c r="BZ211"/>
  <c r="CA211"/>
  <c r="CB211"/>
  <c r="CC211"/>
  <c r="CD211"/>
  <c r="CE211"/>
  <c r="CF211"/>
  <c r="CH211"/>
  <c r="CI211"/>
  <c r="CJ211"/>
  <c r="CK211"/>
  <c r="CL211"/>
  <c r="CM211"/>
  <c r="CO211"/>
  <c r="CP211"/>
  <c r="CV211"/>
  <c r="CY211"/>
  <c r="CZ211"/>
  <c r="F212"/>
  <c r="G212"/>
  <c r="H212"/>
  <c r="I212"/>
  <c r="K212"/>
  <c r="L212"/>
  <c r="M212"/>
  <c r="N212"/>
  <c r="O212"/>
  <c r="P212"/>
  <c r="Q212"/>
  <c r="R212"/>
  <c r="S212"/>
  <c r="T212"/>
  <c r="U212"/>
  <c r="V212"/>
  <c r="W212"/>
  <c r="X212"/>
  <c r="Y212"/>
  <c r="Z212"/>
  <c r="AA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P212"/>
  <c r="BQ212"/>
  <c r="BR212"/>
  <c r="BS212"/>
  <c r="BT212"/>
  <c r="BU212"/>
  <c r="BW212"/>
  <c r="BY212"/>
  <c r="BZ212"/>
  <c r="CA212"/>
  <c r="CB212"/>
  <c r="CC212"/>
  <c r="CD212"/>
  <c r="CE212"/>
  <c r="CF212"/>
  <c r="CH212"/>
  <c r="CI212"/>
  <c r="CJ212"/>
  <c r="CK212"/>
  <c r="CL212"/>
  <c r="CM212"/>
  <c r="CO212"/>
  <c r="CP212"/>
  <c r="CV212"/>
  <c r="CY212"/>
  <c r="CZ212"/>
  <c r="F213"/>
  <c r="G213"/>
  <c r="H213"/>
  <c r="I213"/>
  <c r="K213"/>
  <c r="L213"/>
  <c r="M213"/>
  <c r="N213"/>
  <c r="O213"/>
  <c r="P213"/>
  <c r="Q213"/>
  <c r="R213"/>
  <c r="S213"/>
  <c r="T213"/>
  <c r="U213"/>
  <c r="V213"/>
  <c r="W213"/>
  <c r="X213"/>
  <c r="Y213"/>
  <c r="Z213"/>
  <c r="AA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P213"/>
  <c r="BQ213"/>
  <c r="BR213"/>
  <c r="BS213"/>
  <c r="BT213"/>
  <c r="BU213"/>
  <c r="BW213"/>
  <c r="BY213"/>
  <c r="BZ213"/>
  <c r="CA213"/>
  <c r="CB213"/>
  <c r="CC213"/>
  <c r="CD213"/>
  <c r="CE213"/>
  <c r="CF213"/>
  <c r="CH213"/>
  <c r="CI213"/>
  <c r="CJ213"/>
  <c r="CK213"/>
  <c r="CL213"/>
  <c r="CM213"/>
  <c r="CO213"/>
  <c r="CY213"/>
  <c r="CZ213"/>
  <c r="F214"/>
  <c r="G214"/>
  <c r="H214"/>
  <c r="I214"/>
  <c r="K214"/>
  <c r="L214"/>
  <c r="M214"/>
  <c r="N214"/>
  <c r="O214"/>
  <c r="P214"/>
  <c r="Q214"/>
  <c r="R214"/>
  <c r="S214"/>
  <c r="T214"/>
  <c r="U214"/>
  <c r="V214"/>
  <c r="W214"/>
  <c r="X214"/>
  <c r="Y214"/>
  <c r="Z214"/>
  <c r="AA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P214"/>
  <c r="BQ214"/>
  <c r="BR214"/>
  <c r="BS214"/>
  <c r="BT214"/>
  <c r="BU214"/>
  <c r="BW214"/>
  <c r="BY214"/>
  <c r="BZ214"/>
  <c r="CA214"/>
  <c r="CB214"/>
  <c r="CC214"/>
  <c r="CD214"/>
  <c r="CE214"/>
  <c r="CF214"/>
  <c r="CH214"/>
  <c r="CI214"/>
  <c r="CJ214"/>
  <c r="CK214"/>
  <c r="CL214"/>
  <c r="CM214"/>
  <c r="CO214"/>
  <c r="CY214"/>
  <c r="CZ214"/>
  <c r="F215"/>
  <c r="G215"/>
  <c r="H215"/>
  <c r="I215"/>
  <c r="K215"/>
  <c r="L215"/>
  <c r="M215"/>
  <c r="N215"/>
  <c r="O215"/>
  <c r="P215"/>
  <c r="Q215"/>
  <c r="R215"/>
  <c r="S215"/>
  <c r="T215"/>
  <c r="U215"/>
  <c r="V215"/>
  <c r="W215"/>
  <c r="X215"/>
  <c r="Y215"/>
  <c r="Z215"/>
  <c r="AA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P215"/>
  <c r="BQ215"/>
  <c r="BR215"/>
  <c r="BS215"/>
  <c r="BT215"/>
  <c r="BU215"/>
  <c r="BW215"/>
  <c r="BY215"/>
  <c r="BZ215"/>
  <c r="CA215"/>
  <c r="CB215"/>
  <c r="CC215"/>
  <c r="CD215"/>
  <c r="CE215"/>
  <c r="CF215"/>
  <c r="CH215"/>
  <c r="CI215"/>
  <c r="CJ215"/>
  <c r="CK215"/>
  <c r="CL215"/>
  <c r="CM215"/>
  <c r="CO215"/>
  <c r="CY215"/>
  <c r="CZ215"/>
  <c r="F216"/>
  <c r="G216"/>
  <c r="H216"/>
  <c r="I216"/>
  <c r="K216"/>
  <c r="L216"/>
  <c r="M216"/>
  <c r="N216"/>
  <c r="O216"/>
  <c r="P216"/>
  <c r="Q216"/>
  <c r="R216"/>
  <c r="S216"/>
  <c r="T216"/>
  <c r="U216"/>
  <c r="V216"/>
  <c r="W216"/>
  <c r="X216"/>
  <c r="Y216"/>
  <c r="Z216"/>
  <c r="AA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P216"/>
  <c r="BQ216"/>
  <c r="BR216"/>
  <c r="BS216"/>
  <c r="BT216"/>
  <c r="BU216"/>
  <c r="BW216"/>
  <c r="BY216"/>
  <c r="BZ216"/>
  <c r="CA216"/>
  <c r="CB216"/>
  <c r="CC216"/>
  <c r="CD216"/>
  <c r="CE216"/>
  <c r="CF216"/>
  <c r="CH216"/>
  <c r="CI216"/>
  <c r="CJ216"/>
  <c r="CK216"/>
  <c r="CL216"/>
  <c r="CM216"/>
  <c r="CO216"/>
  <c r="CY216"/>
  <c r="CZ216"/>
  <c r="F217"/>
  <c r="G217"/>
  <c r="H217"/>
  <c r="I217"/>
  <c r="K217"/>
  <c r="L217"/>
  <c r="M217"/>
  <c r="N217"/>
  <c r="O217"/>
  <c r="P217"/>
  <c r="Q217"/>
  <c r="R217"/>
  <c r="S217"/>
  <c r="T217"/>
  <c r="U217"/>
  <c r="V217"/>
  <c r="W217"/>
  <c r="X217"/>
  <c r="Y217"/>
  <c r="Z217"/>
  <c r="AA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P217"/>
  <c r="BQ217"/>
  <c r="BR217"/>
  <c r="BS217"/>
  <c r="BT217"/>
  <c r="BU217"/>
  <c r="BW217"/>
  <c r="BY217"/>
  <c r="BZ217"/>
  <c r="CA217"/>
  <c r="CB217"/>
  <c r="CC217"/>
  <c r="CD217"/>
  <c r="CE217"/>
  <c r="CF217"/>
  <c r="CH217"/>
  <c r="CI217"/>
  <c r="CJ217"/>
  <c r="CK217"/>
  <c r="CL217"/>
  <c r="CM217"/>
  <c r="CO217"/>
  <c r="CY217"/>
  <c r="CZ217"/>
  <c r="F218"/>
  <c r="G218"/>
  <c r="H218"/>
  <c r="I218"/>
  <c r="K218"/>
  <c r="L218"/>
  <c r="M218"/>
  <c r="N218"/>
  <c r="O218"/>
  <c r="P218"/>
  <c r="Q218"/>
  <c r="R218"/>
  <c r="S218"/>
  <c r="T218"/>
  <c r="U218"/>
  <c r="V218"/>
  <c r="W218"/>
  <c r="X218"/>
  <c r="Y218"/>
  <c r="Z218"/>
  <c r="AA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P218"/>
  <c r="BQ218"/>
  <c r="BR218"/>
  <c r="BS218"/>
  <c r="BT218"/>
  <c r="BU218"/>
  <c r="BW218"/>
  <c r="BY218"/>
  <c r="BZ218"/>
  <c r="CA218"/>
  <c r="CB218"/>
  <c r="CC218"/>
  <c r="CD218"/>
  <c r="CE218"/>
  <c r="CF218"/>
  <c r="CH218"/>
  <c r="CI218"/>
  <c r="CJ218"/>
  <c r="CK218"/>
  <c r="CL218"/>
  <c r="CM218"/>
  <c r="CO218"/>
  <c r="CY218"/>
  <c r="CZ218"/>
  <c r="F219"/>
  <c r="G219"/>
  <c r="H219"/>
  <c r="I219"/>
  <c r="K219"/>
  <c r="L219"/>
  <c r="M219"/>
  <c r="N219"/>
  <c r="O219"/>
  <c r="P219"/>
  <c r="Q219"/>
  <c r="R219"/>
  <c r="S219"/>
  <c r="T219"/>
  <c r="U219"/>
  <c r="V219"/>
  <c r="W219"/>
  <c r="X219"/>
  <c r="Y219"/>
  <c r="Z219"/>
  <c r="AA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P219"/>
  <c r="BQ219"/>
  <c r="BR219"/>
  <c r="BS219"/>
  <c r="BT219"/>
  <c r="BU219"/>
  <c r="BW219"/>
  <c r="BY219"/>
  <c r="BZ219"/>
  <c r="CA219"/>
  <c r="CB219"/>
  <c r="CC219"/>
  <c r="CD219"/>
  <c r="CE219"/>
  <c r="CF219"/>
  <c r="CH219"/>
  <c r="CI219"/>
  <c r="CJ219"/>
  <c r="CK219"/>
  <c r="CL219"/>
  <c r="CM219"/>
  <c r="CO219"/>
  <c r="CY219"/>
  <c r="CZ219"/>
  <c r="F220"/>
  <c r="G220"/>
  <c r="H220"/>
  <c r="I220"/>
  <c r="K220"/>
  <c r="L220"/>
  <c r="M220"/>
  <c r="N220"/>
  <c r="O220"/>
  <c r="P220"/>
  <c r="Q220"/>
  <c r="R220"/>
  <c r="S220"/>
  <c r="T220"/>
  <c r="U220"/>
  <c r="V220"/>
  <c r="W220"/>
  <c r="X220"/>
  <c r="Y220"/>
  <c r="Z220"/>
  <c r="AA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P220"/>
  <c r="BQ220"/>
  <c r="BR220"/>
  <c r="BS220"/>
  <c r="BT220"/>
  <c r="BU220"/>
  <c r="BW220"/>
  <c r="BY220"/>
  <c r="BZ220"/>
  <c r="CA220"/>
  <c r="CB220"/>
  <c r="CC220"/>
  <c r="CD220"/>
  <c r="CE220"/>
  <c r="CF220"/>
  <c r="CH220"/>
  <c r="CI220"/>
  <c r="CJ220"/>
  <c r="CK220"/>
  <c r="CL220"/>
  <c r="CM220"/>
  <c r="CO220"/>
  <c r="CY220"/>
  <c r="CZ220"/>
  <c r="F221"/>
  <c r="G221"/>
  <c r="H221"/>
  <c r="I221"/>
  <c r="K221"/>
  <c r="L221"/>
  <c r="M221"/>
  <c r="N221"/>
  <c r="O221"/>
  <c r="P221"/>
  <c r="Q221"/>
  <c r="R221"/>
  <c r="S221"/>
  <c r="T221"/>
  <c r="U221"/>
  <c r="V221"/>
  <c r="W221"/>
  <c r="X221"/>
  <c r="Y221"/>
  <c r="Z221"/>
  <c r="AA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P221"/>
  <c r="BQ221"/>
  <c r="BR221"/>
  <c r="BS221"/>
  <c r="BT221"/>
  <c r="BU221"/>
  <c r="BW221"/>
  <c r="BY221"/>
  <c r="BZ221"/>
  <c r="CA221"/>
  <c r="CB221"/>
  <c r="CC221"/>
  <c r="CD221"/>
  <c r="CE221"/>
  <c r="CF221"/>
  <c r="CH221"/>
  <c r="CI221"/>
  <c r="CJ221"/>
  <c r="CK221"/>
  <c r="CL221"/>
  <c r="CM221"/>
  <c r="CO221"/>
  <c r="CY221"/>
  <c r="CZ221"/>
  <c r="F222"/>
  <c r="G222"/>
  <c r="H222"/>
  <c r="I222"/>
  <c r="K222"/>
  <c r="L222"/>
  <c r="M222"/>
  <c r="N222"/>
  <c r="O222"/>
  <c r="P222"/>
  <c r="Q222"/>
  <c r="R222"/>
  <c r="S222"/>
  <c r="T222"/>
  <c r="U222"/>
  <c r="V222"/>
  <c r="W222"/>
  <c r="X222"/>
  <c r="Y222"/>
  <c r="Z222"/>
  <c r="AA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P222"/>
  <c r="BQ222"/>
  <c r="BR222"/>
  <c r="BS222"/>
  <c r="BT222"/>
  <c r="BU222"/>
  <c r="BW222"/>
  <c r="BY222"/>
  <c r="BZ222"/>
  <c r="CA222"/>
  <c r="CB222"/>
  <c r="CC222"/>
  <c r="CD222"/>
  <c r="CE222"/>
  <c r="CF222"/>
  <c r="CH222"/>
  <c r="CI222"/>
  <c r="CJ222"/>
  <c r="CK222"/>
  <c r="CL222"/>
  <c r="CM222"/>
  <c r="CO222"/>
  <c r="CY222"/>
  <c r="CZ222"/>
  <c r="F223"/>
  <c r="G223"/>
  <c r="H223"/>
  <c r="I223"/>
  <c r="K223"/>
  <c r="L223"/>
  <c r="M223"/>
  <c r="N223"/>
  <c r="O223"/>
  <c r="P223"/>
  <c r="Q223"/>
  <c r="R223"/>
  <c r="S223"/>
  <c r="T223"/>
  <c r="U223"/>
  <c r="V223"/>
  <c r="W223"/>
  <c r="X223"/>
  <c r="Y223"/>
  <c r="Z223"/>
  <c r="AA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P223"/>
  <c r="BQ223"/>
  <c r="BR223"/>
  <c r="BS223"/>
  <c r="BT223"/>
  <c r="BU223"/>
  <c r="BW223"/>
  <c r="BY223"/>
  <c r="BZ223"/>
  <c r="CA223"/>
  <c r="CB223"/>
  <c r="CC223"/>
  <c r="CD223"/>
  <c r="CE223"/>
  <c r="CF223"/>
  <c r="CH223"/>
  <c r="CI223"/>
  <c r="CJ223"/>
  <c r="CK223"/>
  <c r="CL223"/>
  <c r="CM223"/>
  <c r="CO223"/>
  <c r="CY223"/>
  <c r="CZ223"/>
  <c r="F224"/>
  <c r="G224"/>
  <c r="H224"/>
  <c r="I224"/>
  <c r="K224"/>
  <c r="L224"/>
  <c r="M224"/>
  <c r="N224"/>
  <c r="O224"/>
  <c r="P224"/>
  <c r="Q224"/>
  <c r="R224"/>
  <c r="S224"/>
  <c r="T224"/>
  <c r="U224"/>
  <c r="V224"/>
  <c r="W224"/>
  <c r="X224"/>
  <c r="Y224"/>
  <c r="Z224"/>
  <c r="AA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P224"/>
  <c r="BQ224"/>
  <c r="BR224"/>
  <c r="BS224"/>
  <c r="BT224"/>
  <c r="BU224"/>
  <c r="BW224"/>
  <c r="BY224"/>
  <c r="BZ224"/>
  <c r="CA224"/>
  <c r="CB224"/>
  <c r="CC224"/>
  <c r="CD224"/>
  <c r="CE224"/>
  <c r="CF224"/>
  <c r="CH224"/>
  <c r="CI224"/>
  <c r="CJ224"/>
  <c r="CK224"/>
  <c r="CL224"/>
  <c r="CM224"/>
  <c r="CO224"/>
  <c r="CY224"/>
  <c r="CZ224"/>
  <c r="F225"/>
  <c r="G225"/>
  <c r="H225"/>
  <c r="I225"/>
  <c r="K225"/>
  <c r="L225"/>
  <c r="M225"/>
  <c r="N225"/>
  <c r="O225"/>
  <c r="P225"/>
  <c r="Q225"/>
  <c r="R225"/>
  <c r="S225"/>
  <c r="T225"/>
  <c r="U225"/>
  <c r="V225"/>
  <c r="W225"/>
  <c r="X225"/>
  <c r="Y225"/>
  <c r="Z225"/>
  <c r="AA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P225"/>
  <c r="BQ225"/>
  <c r="BR225"/>
  <c r="BS225"/>
  <c r="BT225"/>
  <c r="BU225"/>
  <c r="BW225"/>
  <c r="BY225"/>
  <c r="BZ225"/>
  <c r="CA225"/>
  <c r="CB225"/>
  <c r="CC225"/>
  <c r="CD225"/>
  <c r="CE225"/>
  <c r="CF225"/>
  <c r="CH225"/>
  <c r="CI225"/>
  <c r="CJ225"/>
  <c r="CK225"/>
  <c r="CL225"/>
  <c r="CM225"/>
  <c r="CO225"/>
  <c r="CP225"/>
  <c r="CV225"/>
  <c r="CY225"/>
  <c r="CZ225"/>
  <c r="F226"/>
  <c r="G226"/>
  <c r="H226"/>
  <c r="I226"/>
  <c r="K226"/>
  <c r="L226"/>
  <c r="M226"/>
  <c r="N226"/>
  <c r="O226"/>
  <c r="P226"/>
  <c r="Q226"/>
  <c r="R226"/>
  <c r="S226"/>
  <c r="T226"/>
  <c r="U226"/>
  <c r="V226"/>
  <c r="W226"/>
  <c r="X226"/>
  <c r="Y226"/>
  <c r="Z226"/>
  <c r="AA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P226"/>
  <c r="BQ226"/>
  <c r="BR226"/>
  <c r="BS226"/>
  <c r="BT226"/>
  <c r="BU226"/>
  <c r="BW226"/>
  <c r="BY226"/>
  <c r="BZ226"/>
  <c r="CA226"/>
  <c r="CB226"/>
  <c r="CC226"/>
  <c r="CD226"/>
  <c r="CE226"/>
  <c r="CF226"/>
  <c r="CH226"/>
  <c r="CI226"/>
  <c r="CJ226"/>
  <c r="CK226"/>
  <c r="CL226"/>
  <c r="CM226"/>
  <c r="CO226"/>
  <c r="CY226"/>
  <c r="CZ226"/>
  <c r="F227"/>
  <c r="G227"/>
  <c r="H227"/>
  <c r="I227"/>
  <c r="K227"/>
  <c r="L227"/>
  <c r="M227"/>
  <c r="N227"/>
  <c r="O227"/>
  <c r="P227"/>
  <c r="Q227"/>
  <c r="R227"/>
  <c r="S227"/>
  <c r="T227"/>
  <c r="U227"/>
  <c r="V227"/>
  <c r="W227"/>
  <c r="X227"/>
  <c r="Y227"/>
  <c r="Z227"/>
  <c r="AA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P227"/>
  <c r="BQ227"/>
  <c r="BR227"/>
  <c r="BS227"/>
  <c r="BT227"/>
  <c r="BU227"/>
  <c r="BW227"/>
  <c r="BY227"/>
  <c r="BZ227"/>
  <c r="CA227"/>
  <c r="CB227"/>
  <c r="CC227"/>
  <c r="CD227"/>
  <c r="CE227"/>
  <c r="CF227"/>
  <c r="CH227"/>
  <c r="CI227"/>
  <c r="CJ227"/>
  <c r="CK227"/>
  <c r="CL227"/>
  <c r="CM227"/>
  <c r="CO227"/>
  <c r="CY227"/>
  <c r="CZ227"/>
  <c r="F228"/>
  <c r="G228"/>
  <c r="H228"/>
  <c r="I228"/>
  <c r="K228"/>
  <c r="L228"/>
  <c r="M228"/>
  <c r="N228"/>
  <c r="O228"/>
  <c r="P228"/>
  <c r="Q228"/>
  <c r="R228"/>
  <c r="S228"/>
  <c r="T228"/>
  <c r="U228"/>
  <c r="V228"/>
  <c r="W228"/>
  <c r="X228"/>
  <c r="Y228"/>
  <c r="Z228"/>
  <c r="AA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P228"/>
  <c r="BQ228"/>
  <c r="BR228"/>
  <c r="BS228"/>
  <c r="BT228"/>
  <c r="BU228"/>
  <c r="BW228"/>
  <c r="BY228"/>
  <c r="BZ228"/>
  <c r="CA228"/>
  <c r="CB228"/>
  <c r="CC228"/>
  <c r="CD228"/>
  <c r="CE228"/>
  <c r="CF228"/>
  <c r="CH228"/>
  <c r="CI228"/>
  <c r="CJ228"/>
  <c r="CK228"/>
  <c r="CL228"/>
  <c r="CM228"/>
  <c r="CO228"/>
  <c r="CY228"/>
  <c r="CZ228"/>
  <c r="F229"/>
  <c r="G229"/>
  <c r="H229"/>
  <c r="I229"/>
  <c r="K229"/>
  <c r="L229"/>
  <c r="M229"/>
  <c r="N229"/>
  <c r="O229"/>
  <c r="P229"/>
  <c r="Q229"/>
  <c r="R229"/>
  <c r="S229"/>
  <c r="T229"/>
  <c r="U229"/>
  <c r="V229"/>
  <c r="W229"/>
  <c r="X229"/>
  <c r="Y229"/>
  <c r="Z229"/>
  <c r="AA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P229"/>
  <c r="BQ229"/>
  <c r="BR229"/>
  <c r="BS229"/>
  <c r="BT229"/>
  <c r="BU229"/>
  <c r="BW229"/>
  <c r="BY229"/>
  <c r="BZ229"/>
  <c r="CA229"/>
  <c r="CB229"/>
  <c r="CC229"/>
  <c r="CD229"/>
  <c r="CE229"/>
  <c r="CF229"/>
  <c r="CH229"/>
  <c r="CI229"/>
  <c r="CJ229"/>
  <c r="CK229"/>
  <c r="CL229"/>
  <c r="CM229"/>
  <c r="CO229"/>
  <c r="CY229"/>
  <c r="CZ229"/>
  <c r="F230"/>
  <c r="G230"/>
  <c r="H230"/>
  <c r="I230"/>
  <c r="K230"/>
  <c r="L230"/>
  <c r="M230"/>
  <c r="N230"/>
  <c r="O230"/>
  <c r="P230"/>
  <c r="Q230"/>
  <c r="R230"/>
  <c r="S230"/>
  <c r="T230"/>
  <c r="U230"/>
  <c r="V230"/>
  <c r="W230"/>
  <c r="X230"/>
  <c r="Y230"/>
  <c r="Z230"/>
  <c r="AA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P230"/>
  <c r="BQ230"/>
  <c r="BR230"/>
  <c r="BS230"/>
  <c r="BT230"/>
  <c r="BU230"/>
  <c r="BW230"/>
  <c r="BY230"/>
  <c r="BZ230"/>
  <c r="CA230"/>
  <c r="CB230"/>
  <c r="CC230"/>
  <c r="CD230"/>
  <c r="CE230"/>
  <c r="CF230"/>
  <c r="CH230"/>
  <c r="CI230"/>
  <c r="CJ230"/>
  <c r="CK230"/>
  <c r="CL230"/>
  <c r="CM230"/>
  <c r="CO230"/>
  <c r="CY230"/>
  <c r="CZ230"/>
  <c r="F231"/>
  <c r="G231"/>
  <c r="H231"/>
  <c r="I231"/>
  <c r="K231"/>
  <c r="L231"/>
  <c r="M231"/>
  <c r="N231"/>
  <c r="O231"/>
  <c r="P231"/>
  <c r="Q231"/>
  <c r="R231"/>
  <c r="S231"/>
  <c r="T231"/>
  <c r="U231"/>
  <c r="V231"/>
  <c r="W231"/>
  <c r="X231"/>
  <c r="Y231"/>
  <c r="Z231"/>
  <c r="AA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P231"/>
  <c r="BQ231"/>
  <c r="BR231"/>
  <c r="BS231"/>
  <c r="BT231"/>
  <c r="BU231"/>
  <c r="BW231"/>
  <c r="BY231"/>
  <c r="BZ231"/>
  <c r="CA231"/>
  <c r="CB231"/>
  <c r="CC231"/>
  <c r="CD231"/>
  <c r="CE231"/>
  <c r="CF231"/>
  <c r="CH231"/>
  <c r="CI231"/>
  <c r="CJ231"/>
  <c r="CK231"/>
  <c r="CL231"/>
  <c r="CM231"/>
  <c r="CO231"/>
  <c r="CY231"/>
  <c r="CZ231"/>
  <c r="F232"/>
  <c r="G232"/>
  <c r="H232"/>
  <c r="I232"/>
  <c r="K232"/>
  <c r="L232"/>
  <c r="M232"/>
  <c r="N232"/>
  <c r="O232"/>
  <c r="P232"/>
  <c r="Q232"/>
  <c r="R232"/>
  <c r="S232"/>
  <c r="T232"/>
  <c r="U232"/>
  <c r="V232"/>
  <c r="W232"/>
  <c r="X232"/>
  <c r="Y232"/>
  <c r="Z232"/>
  <c r="AA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P232"/>
  <c r="BQ232"/>
  <c r="BR232"/>
  <c r="BS232"/>
  <c r="BT232"/>
  <c r="BU232"/>
  <c r="BW232"/>
  <c r="BY232"/>
  <c r="BZ232"/>
  <c r="CA232"/>
  <c r="CB232"/>
  <c r="CC232"/>
  <c r="CD232"/>
  <c r="CE232"/>
  <c r="CF232"/>
  <c r="CH232"/>
  <c r="CI232"/>
  <c r="CJ232"/>
  <c r="CK232"/>
  <c r="CL232"/>
  <c r="CM232"/>
  <c r="CO232"/>
  <c r="CY232"/>
  <c r="CZ232"/>
  <c r="F233"/>
  <c r="G233"/>
  <c r="H233"/>
  <c r="I233"/>
  <c r="K233"/>
  <c r="L233"/>
  <c r="M233"/>
  <c r="N233"/>
  <c r="O233"/>
  <c r="P233"/>
  <c r="Q233"/>
  <c r="R233"/>
  <c r="S233"/>
  <c r="T233"/>
  <c r="U233"/>
  <c r="V233"/>
  <c r="W233"/>
  <c r="X233"/>
  <c r="Y233"/>
  <c r="Z233"/>
  <c r="AA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P233"/>
  <c r="BQ233"/>
  <c r="BR233"/>
  <c r="BS233"/>
  <c r="BT233"/>
  <c r="BU233"/>
  <c r="BW233"/>
  <c r="BY233"/>
  <c r="BZ233"/>
  <c r="CA233"/>
  <c r="CB233"/>
  <c r="CC233"/>
  <c r="CD233"/>
  <c r="CE233"/>
  <c r="CF233"/>
  <c r="CH233"/>
  <c r="CI233"/>
  <c r="CJ233"/>
  <c r="CK233"/>
  <c r="CL233"/>
  <c r="CM233"/>
  <c r="CO233"/>
  <c r="CY233"/>
  <c r="CZ233"/>
  <c r="F234"/>
  <c r="G234"/>
  <c r="H234"/>
  <c r="I234"/>
  <c r="K234"/>
  <c r="L234"/>
  <c r="M234"/>
  <c r="N234"/>
  <c r="O234"/>
  <c r="P234"/>
  <c r="Q234"/>
  <c r="R234"/>
  <c r="S234"/>
  <c r="T234"/>
  <c r="U234"/>
  <c r="V234"/>
  <c r="W234"/>
  <c r="X234"/>
  <c r="Y234"/>
  <c r="Z234"/>
  <c r="AA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P234"/>
  <c r="BQ234"/>
  <c r="BR234"/>
  <c r="BS234"/>
  <c r="BT234"/>
  <c r="BU234"/>
  <c r="BW234"/>
  <c r="BY234"/>
  <c r="BZ234"/>
  <c r="CA234"/>
  <c r="CB234"/>
  <c r="CC234"/>
  <c r="CD234"/>
  <c r="CE234"/>
  <c r="CF234"/>
  <c r="CH234"/>
  <c r="CI234"/>
  <c r="CJ234"/>
  <c r="CK234"/>
  <c r="CL234"/>
  <c r="CM234"/>
  <c r="CO234"/>
  <c r="CY234"/>
  <c r="CZ234"/>
  <c r="F235"/>
  <c r="G235"/>
  <c r="H235"/>
  <c r="I235"/>
  <c r="K235"/>
  <c r="L235"/>
  <c r="M235"/>
  <c r="N235"/>
  <c r="O235"/>
  <c r="P235"/>
  <c r="Q235"/>
  <c r="R235"/>
  <c r="S235"/>
  <c r="T235"/>
  <c r="U235"/>
  <c r="V235"/>
  <c r="W235"/>
  <c r="X235"/>
  <c r="Y235"/>
  <c r="Z235"/>
  <c r="AA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P235"/>
  <c r="BQ235"/>
  <c r="BR235"/>
  <c r="BS235"/>
  <c r="BT235"/>
  <c r="BU235"/>
  <c r="BW235"/>
  <c r="BY235"/>
  <c r="BZ235"/>
  <c r="CA235"/>
  <c r="CB235"/>
  <c r="CC235"/>
  <c r="CD235"/>
  <c r="CE235"/>
  <c r="CF235"/>
  <c r="CH235"/>
  <c r="CI235"/>
  <c r="CJ235"/>
  <c r="CK235"/>
  <c r="CL235"/>
  <c r="CM235"/>
  <c r="CO235"/>
  <c r="CY235"/>
  <c r="CZ235"/>
  <c r="F236"/>
  <c r="G236"/>
  <c r="H236"/>
  <c r="I236"/>
  <c r="K236"/>
  <c r="L236"/>
  <c r="M236"/>
  <c r="N236"/>
  <c r="O236"/>
  <c r="P236"/>
  <c r="Q236"/>
  <c r="R236"/>
  <c r="S236"/>
  <c r="T236"/>
  <c r="U236"/>
  <c r="V236"/>
  <c r="W236"/>
  <c r="X236"/>
  <c r="Y236"/>
  <c r="Z236"/>
  <c r="AA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P236"/>
  <c r="BQ236"/>
  <c r="BR236"/>
  <c r="BS236"/>
  <c r="BT236"/>
  <c r="BU236"/>
  <c r="BW236"/>
  <c r="BY236"/>
  <c r="BZ236"/>
  <c r="CA236"/>
  <c r="CB236"/>
  <c r="CC236"/>
  <c r="CD236"/>
  <c r="CE236"/>
  <c r="CF236"/>
  <c r="CH236"/>
  <c r="CI236"/>
  <c r="CJ236"/>
  <c r="CK236"/>
  <c r="CL236"/>
  <c r="CM236"/>
  <c r="CO236"/>
  <c r="CY236"/>
  <c r="CZ236"/>
  <c r="F237"/>
  <c r="G237"/>
  <c r="H237"/>
  <c r="I237"/>
  <c r="K237"/>
  <c r="L237"/>
  <c r="M237"/>
  <c r="N237"/>
  <c r="O237"/>
  <c r="P237"/>
  <c r="Q237"/>
  <c r="R237"/>
  <c r="S237"/>
  <c r="T237"/>
  <c r="U237"/>
  <c r="V237"/>
  <c r="W237"/>
  <c r="X237"/>
  <c r="Y237"/>
  <c r="Z237"/>
  <c r="AA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P237"/>
  <c r="BQ237"/>
  <c r="BR237"/>
  <c r="BS237"/>
  <c r="BT237"/>
  <c r="BU237"/>
  <c r="BW237"/>
  <c r="BY237"/>
  <c r="BZ237"/>
  <c r="CA237"/>
  <c r="CB237"/>
  <c r="CC237"/>
  <c r="CD237"/>
  <c r="CE237"/>
  <c r="CF237"/>
  <c r="CH237"/>
  <c r="CI237"/>
  <c r="CJ237"/>
  <c r="CK237"/>
  <c r="CL237"/>
  <c r="CM237"/>
  <c r="CO237"/>
  <c r="CY237"/>
  <c r="CZ237"/>
  <c r="F238"/>
  <c r="G238"/>
  <c r="H238"/>
  <c r="I238"/>
  <c r="K238"/>
  <c r="L238"/>
  <c r="M238"/>
  <c r="N238"/>
  <c r="O238"/>
  <c r="P238"/>
  <c r="Q238"/>
  <c r="R238"/>
  <c r="S238"/>
  <c r="T238"/>
  <c r="U238"/>
  <c r="V238"/>
  <c r="W238"/>
  <c r="X238"/>
  <c r="Y238"/>
  <c r="Z238"/>
  <c r="AA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P238"/>
  <c r="BQ238"/>
  <c r="BR238"/>
  <c r="BS238"/>
  <c r="BT238"/>
  <c r="BU238"/>
  <c r="BW238"/>
  <c r="BY238"/>
  <c r="BZ238"/>
  <c r="CA238"/>
  <c r="CB238"/>
  <c r="CC238"/>
  <c r="CD238"/>
  <c r="CE238"/>
  <c r="CF238"/>
  <c r="CH238"/>
  <c r="CI238"/>
  <c r="CJ238"/>
  <c r="CK238"/>
  <c r="CL238"/>
  <c r="CM238"/>
  <c r="CO238"/>
  <c r="CY238"/>
  <c r="CZ238"/>
  <c r="F239"/>
  <c r="G239"/>
  <c r="H239"/>
  <c r="I239"/>
  <c r="K239"/>
  <c r="L239"/>
  <c r="M239"/>
  <c r="N239"/>
  <c r="O239"/>
  <c r="P239"/>
  <c r="Q239"/>
  <c r="R239"/>
  <c r="S239"/>
  <c r="T239"/>
  <c r="U239"/>
  <c r="V239"/>
  <c r="W239"/>
  <c r="X239"/>
  <c r="Y239"/>
  <c r="Z239"/>
  <c r="AA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P239"/>
  <c r="BQ239"/>
  <c r="BR239"/>
  <c r="BS239"/>
  <c r="BT239"/>
  <c r="BU239"/>
  <c r="BW239"/>
  <c r="BY239"/>
  <c r="BZ239"/>
  <c r="CA239"/>
  <c r="CB239"/>
  <c r="CC239"/>
  <c r="CD239"/>
  <c r="CE239"/>
  <c r="CF239"/>
  <c r="CH239"/>
  <c r="CI239"/>
  <c r="CJ239"/>
  <c r="CK239"/>
  <c r="CL239"/>
  <c r="CM239"/>
  <c r="CO239"/>
  <c r="CY239"/>
  <c r="CZ239"/>
  <c r="F240"/>
  <c r="G240"/>
  <c r="H240"/>
  <c r="I240"/>
  <c r="K240"/>
  <c r="L240"/>
  <c r="M240"/>
  <c r="N240"/>
  <c r="O240"/>
  <c r="P240"/>
  <c r="Q240"/>
  <c r="R240"/>
  <c r="S240"/>
  <c r="T240"/>
  <c r="U240"/>
  <c r="V240"/>
  <c r="W240"/>
  <c r="X240"/>
  <c r="Y240"/>
  <c r="Z240"/>
  <c r="AA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P240"/>
  <c r="BQ240"/>
  <c r="BR240"/>
  <c r="BS240"/>
  <c r="BT240"/>
  <c r="BU240"/>
  <c r="BW240"/>
  <c r="BY240"/>
  <c r="BZ240"/>
  <c r="CA240"/>
  <c r="CB240"/>
  <c r="CC240"/>
  <c r="CD240"/>
  <c r="CE240"/>
  <c r="CF240"/>
  <c r="CH240"/>
  <c r="CI240"/>
  <c r="CJ240"/>
  <c r="CK240"/>
  <c r="CL240"/>
  <c r="CM240"/>
  <c r="CO240"/>
  <c r="CP240"/>
  <c r="CR240"/>
  <c r="CT240"/>
  <c r="CV240"/>
  <c r="CW240"/>
  <c r="CY240"/>
  <c r="CZ240"/>
  <c r="F241"/>
  <c r="G241"/>
  <c r="H241"/>
  <c r="I241"/>
  <c r="K241"/>
  <c r="L241"/>
  <c r="M241"/>
  <c r="N241"/>
  <c r="O241"/>
  <c r="P241"/>
  <c r="Q241"/>
  <c r="R241"/>
  <c r="S241"/>
  <c r="T241"/>
  <c r="U241"/>
  <c r="V241"/>
  <c r="W241"/>
  <c r="X241"/>
  <c r="Y241"/>
  <c r="Z241"/>
  <c r="AA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P241"/>
  <c r="BQ241"/>
  <c r="BR241"/>
  <c r="BS241"/>
  <c r="BT241"/>
  <c r="BU241"/>
  <c r="BW241"/>
  <c r="BY241"/>
  <c r="BZ241"/>
  <c r="CA241"/>
  <c r="CB241"/>
  <c r="CC241"/>
  <c r="CD241"/>
  <c r="CE241"/>
  <c r="CF241"/>
  <c r="CH241"/>
  <c r="CI241"/>
  <c r="CJ241"/>
  <c r="CK241"/>
  <c r="CL241"/>
  <c r="CM241"/>
  <c r="CO241"/>
  <c r="CY241"/>
  <c r="CZ241"/>
  <c r="F242"/>
  <c r="G242"/>
  <c r="H242"/>
  <c r="I242"/>
  <c r="K242"/>
  <c r="L242"/>
  <c r="M242"/>
  <c r="N242"/>
  <c r="O242"/>
  <c r="P242"/>
  <c r="Q242"/>
  <c r="R242"/>
  <c r="S242"/>
  <c r="T242"/>
  <c r="U242"/>
  <c r="V242"/>
  <c r="W242"/>
  <c r="X242"/>
  <c r="Y242"/>
  <c r="Z242"/>
  <c r="AA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P242"/>
  <c r="BQ242"/>
  <c r="BR242"/>
  <c r="BS242"/>
  <c r="BT242"/>
  <c r="BU242"/>
  <c r="BW242"/>
  <c r="BY242"/>
  <c r="BZ242"/>
  <c r="CA242"/>
  <c r="CB242"/>
  <c r="CC242"/>
  <c r="CD242"/>
  <c r="CE242"/>
  <c r="CF242"/>
  <c r="CH242"/>
  <c r="CI242"/>
  <c r="CJ242"/>
  <c r="CK242"/>
  <c r="CL242"/>
  <c r="CM242"/>
  <c r="CO242"/>
  <c r="CY242"/>
  <c r="CZ242"/>
  <c r="F243"/>
  <c r="G243"/>
  <c r="H243"/>
  <c r="I243"/>
  <c r="K243"/>
  <c r="L243"/>
  <c r="M243"/>
  <c r="N243"/>
  <c r="O243"/>
  <c r="P243"/>
  <c r="Q243"/>
  <c r="R243"/>
  <c r="S243"/>
  <c r="T243"/>
  <c r="U243"/>
  <c r="V243"/>
  <c r="W243"/>
  <c r="X243"/>
  <c r="Y243"/>
  <c r="Z243"/>
  <c r="AA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P243"/>
  <c r="BQ243"/>
  <c r="BR243"/>
  <c r="BS243"/>
  <c r="BT243"/>
  <c r="BU243"/>
  <c r="BW243"/>
  <c r="BY243"/>
  <c r="BZ243"/>
  <c r="CA243"/>
  <c r="CB243"/>
  <c r="CC243"/>
  <c r="CD243"/>
  <c r="CE243"/>
  <c r="CF243"/>
  <c r="CH243"/>
  <c r="CI243"/>
  <c r="CJ243"/>
  <c r="CK243"/>
  <c r="CL243"/>
  <c r="CM243"/>
  <c r="CO243"/>
  <c r="CY243"/>
  <c r="CZ243"/>
  <c r="F244"/>
  <c r="G244"/>
  <c r="H244"/>
  <c r="I244"/>
  <c r="K244"/>
  <c r="L244"/>
  <c r="M244"/>
  <c r="N244"/>
  <c r="O244"/>
  <c r="P244"/>
  <c r="Q244"/>
  <c r="R244"/>
  <c r="S244"/>
  <c r="T244"/>
  <c r="U244"/>
  <c r="V244"/>
  <c r="W244"/>
  <c r="X244"/>
  <c r="Y244"/>
  <c r="Z244"/>
  <c r="AA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P244"/>
  <c r="BQ244"/>
  <c r="BR244"/>
  <c r="BS244"/>
  <c r="BT244"/>
  <c r="BU244"/>
  <c r="BW244"/>
  <c r="BY244"/>
  <c r="BZ244"/>
  <c r="CA244"/>
  <c r="CB244"/>
  <c r="CC244"/>
  <c r="CD244"/>
  <c r="CE244"/>
  <c r="CF244"/>
  <c r="CH244"/>
  <c r="CI244"/>
  <c r="CJ244"/>
  <c r="CK244"/>
  <c r="CL244"/>
  <c r="CM244"/>
  <c r="CO244"/>
  <c r="CY244"/>
  <c r="CZ244"/>
  <c r="F245"/>
  <c r="G245"/>
  <c r="H245"/>
  <c r="I245"/>
  <c r="K245"/>
  <c r="L245"/>
  <c r="M245"/>
  <c r="N245"/>
  <c r="O245"/>
  <c r="P245"/>
  <c r="Q245"/>
  <c r="R245"/>
  <c r="S245"/>
  <c r="T245"/>
  <c r="U245"/>
  <c r="V245"/>
  <c r="W245"/>
  <c r="X245"/>
  <c r="Y245"/>
  <c r="Z245"/>
  <c r="AA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P245"/>
  <c r="BQ245"/>
  <c r="BR245"/>
  <c r="BS245"/>
  <c r="BT245"/>
  <c r="BU245"/>
  <c r="BW245"/>
  <c r="BY245"/>
  <c r="BZ245"/>
  <c r="CA245"/>
  <c r="CB245"/>
  <c r="CC245"/>
  <c r="CD245"/>
  <c r="CE245"/>
  <c r="CF245"/>
  <c r="CH245"/>
  <c r="CI245"/>
  <c r="CJ245"/>
  <c r="CK245"/>
  <c r="CL245"/>
  <c r="CM245"/>
  <c r="CO245"/>
  <c r="CY245"/>
  <c r="CZ245"/>
  <c r="F246"/>
  <c r="G246"/>
  <c r="H246"/>
  <c r="I246"/>
  <c r="K246"/>
  <c r="L246"/>
  <c r="M246"/>
  <c r="N246"/>
  <c r="O246"/>
  <c r="P246"/>
  <c r="Q246"/>
  <c r="R246"/>
  <c r="S246"/>
  <c r="T246"/>
  <c r="U246"/>
  <c r="V246"/>
  <c r="W246"/>
  <c r="X246"/>
  <c r="Y246"/>
  <c r="Z246"/>
  <c r="AA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P246"/>
  <c r="BQ246"/>
  <c r="BR246"/>
  <c r="BS246"/>
  <c r="BT246"/>
  <c r="BU246"/>
  <c r="BW246"/>
  <c r="BY246"/>
  <c r="BZ246"/>
  <c r="CA246"/>
  <c r="CB246"/>
  <c r="CC246"/>
  <c r="CD246"/>
  <c r="CE246"/>
  <c r="CF246"/>
  <c r="CH246"/>
  <c r="CI246"/>
  <c r="CJ246"/>
  <c r="CK246"/>
  <c r="CL246"/>
  <c r="CM246"/>
  <c r="CO246"/>
  <c r="CY246"/>
  <c r="CZ246"/>
  <c r="F247"/>
  <c r="G247"/>
  <c r="H247"/>
  <c r="I247"/>
  <c r="K247"/>
  <c r="L247"/>
  <c r="M247"/>
  <c r="N247"/>
  <c r="O247"/>
  <c r="P247"/>
  <c r="Q247"/>
  <c r="R247"/>
  <c r="S247"/>
  <c r="T247"/>
  <c r="U247"/>
  <c r="V247"/>
  <c r="W247"/>
  <c r="X247"/>
  <c r="Y247"/>
  <c r="Z247"/>
  <c r="AA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P247"/>
  <c r="BQ247"/>
  <c r="BR247"/>
  <c r="BS247"/>
  <c r="BT247"/>
  <c r="BU247"/>
  <c r="BW247"/>
  <c r="BY247"/>
  <c r="BZ247"/>
  <c r="CA247"/>
  <c r="CB247"/>
  <c r="CC247"/>
  <c r="CD247"/>
  <c r="CE247"/>
  <c r="CF247"/>
  <c r="CH247"/>
  <c r="CI247"/>
  <c r="CJ247"/>
  <c r="CK247"/>
  <c r="CL247"/>
  <c r="CM247"/>
  <c r="CO247"/>
  <c r="CP247"/>
  <c r="CV247"/>
  <c r="CY247"/>
  <c r="CZ247"/>
  <c r="F248"/>
  <c r="G248"/>
  <c r="H248"/>
  <c r="I248"/>
  <c r="K248"/>
  <c r="L248"/>
  <c r="M248"/>
  <c r="N248"/>
  <c r="O248"/>
  <c r="P248"/>
  <c r="Q248"/>
  <c r="R248"/>
  <c r="S248"/>
  <c r="T248"/>
  <c r="U248"/>
  <c r="V248"/>
  <c r="W248"/>
  <c r="X248"/>
  <c r="Y248"/>
  <c r="Z248"/>
  <c r="AA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P248"/>
  <c r="BQ248"/>
  <c r="BR248"/>
  <c r="BS248"/>
  <c r="BT248"/>
  <c r="BU248"/>
  <c r="BW248"/>
  <c r="BY248"/>
  <c r="BZ248"/>
  <c r="CA248"/>
  <c r="CB248"/>
  <c r="CC248"/>
  <c r="CD248"/>
  <c r="CE248"/>
  <c r="CF248"/>
  <c r="CH248"/>
  <c r="CI248"/>
  <c r="CJ248"/>
  <c r="CK248"/>
  <c r="CL248"/>
  <c r="CM248"/>
  <c r="CO248"/>
  <c r="CY248"/>
  <c r="CZ248"/>
  <c r="F249"/>
  <c r="G249"/>
  <c r="H249"/>
  <c r="I249"/>
  <c r="K249"/>
  <c r="L249"/>
  <c r="M249"/>
  <c r="N249"/>
  <c r="O249"/>
  <c r="P249"/>
  <c r="Q249"/>
  <c r="R249"/>
  <c r="S249"/>
  <c r="T249"/>
  <c r="U249"/>
  <c r="V249"/>
  <c r="W249"/>
  <c r="X249"/>
  <c r="Y249"/>
  <c r="Z249"/>
  <c r="AA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P249"/>
  <c r="BQ249"/>
  <c r="BR249"/>
  <c r="BS249"/>
  <c r="BT249"/>
  <c r="BU249"/>
  <c r="BW249"/>
  <c r="BY249"/>
  <c r="BZ249"/>
  <c r="CA249"/>
  <c r="CB249"/>
  <c r="CC249"/>
  <c r="CD249"/>
  <c r="CE249"/>
  <c r="CF249"/>
  <c r="CH249"/>
  <c r="CI249"/>
  <c r="CJ249"/>
  <c r="CK249"/>
  <c r="CL249"/>
  <c r="CM249"/>
  <c r="CO249"/>
  <c r="CY249"/>
  <c r="CZ249"/>
  <c r="F250"/>
  <c r="G250"/>
  <c r="H250"/>
  <c r="I250"/>
  <c r="K250"/>
  <c r="L250"/>
  <c r="M250"/>
  <c r="N250"/>
  <c r="O250"/>
  <c r="P250"/>
  <c r="Q250"/>
  <c r="R250"/>
  <c r="S250"/>
  <c r="T250"/>
  <c r="U250"/>
  <c r="V250"/>
  <c r="W250"/>
  <c r="X250"/>
  <c r="Y250"/>
  <c r="Z250"/>
  <c r="AA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P250"/>
  <c r="BQ250"/>
  <c r="BR250"/>
  <c r="BS250"/>
  <c r="BT250"/>
  <c r="BU250"/>
  <c r="BW250"/>
  <c r="BY250"/>
  <c r="BZ250"/>
  <c r="CA250"/>
  <c r="CB250"/>
  <c r="CC250"/>
  <c r="CD250"/>
  <c r="CE250"/>
  <c r="CF250"/>
  <c r="CH250"/>
  <c r="CI250"/>
  <c r="CJ250"/>
  <c r="CK250"/>
  <c r="CL250"/>
  <c r="CM250"/>
  <c r="CO250"/>
  <c r="CY250"/>
  <c r="CZ250"/>
  <c r="F251"/>
  <c r="G251"/>
  <c r="H251"/>
  <c r="I251"/>
  <c r="K251"/>
  <c r="L251"/>
  <c r="M251"/>
  <c r="N251"/>
  <c r="O251"/>
  <c r="P251"/>
  <c r="Q251"/>
  <c r="R251"/>
  <c r="S251"/>
  <c r="T251"/>
  <c r="U251"/>
  <c r="V251"/>
  <c r="W251"/>
  <c r="X251"/>
  <c r="Y251"/>
  <c r="Z251"/>
  <c r="AA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P251"/>
  <c r="BQ251"/>
  <c r="BR251"/>
  <c r="BS251"/>
  <c r="BT251"/>
  <c r="BU251"/>
  <c r="BW251"/>
  <c r="BY251"/>
  <c r="BZ251"/>
  <c r="CA251"/>
  <c r="CB251"/>
  <c r="CC251"/>
  <c r="CD251"/>
  <c r="CE251"/>
  <c r="CF251"/>
  <c r="CH251"/>
  <c r="CI251"/>
  <c r="CJ251"/>
  <c r="CK251"/>
  <c r="CL251"/>
  <c r="CM251"/>
  <c r="CO251"/>
  <c r="CY251"/>
  <c r="CZ251"/>
  <c r="F252"/>
  <c r="G252"/>
  <c r="H252"/>
  <c r="I252"/>
  <c r="K252"/>
  <c r="L252"/>
  <c r="M252"/>
  <c r="N252"/>
  <c r="O252"/>
  <c r="P252"/>
  <c r="Q252"/>
  <c r="R252"/>
  <c r="S252"/>
  <c r="T252"/>
  <c r="U252"/>
  <c r="V252"/>
  <c r="W252"/>
  <c r="X252"/>
  <c r="Y252"/>
  <c r="Z252"/>
  <c r="AA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P252"/>
  <c r="BQ252"/>
  <c r="BR252"/>
  <c r="BS252"/>
  <c r="BT252"/>
  <c r="BU252"/>
  <c r="BW252"/>
  <c r="BY252"/>
  <c r="BZ252"/>
  <c r="CA252"/>
  <c r="CB252"/>
  <c r="CC252"/>
  <c r="CD252"/>
  <c r="CE252"/>
  <c r="CF252"/>
  <c r="CH252"/>
  <c r="CI252"/>
  <c r="CJ252"/>
  <c r="CK252"/>
  <c r="CL252"/>
  <c r="CM252"/>
  <c r="CO252"/>
  <c r="CY252"/>
  <c r="CZ252"/>
  <c r="F253"/>
  <c r="G253"/>
  <c r="H253"/>
  <c r="I253"/>
  <c r="K253"/>
  <c r="L253"/>
  <c r="M253"/>
  <c r="N253"/>
  <c r="O253"/>
  <c r="P253"/>
  <c r="Q253"/>
  <c r="R253"/>
  <c r="S253"/>
  <c r="T253"/>
  <c r="U253"/>
  <c r="V253"/>
  <c r="W253"/>
  <c r="X253"/>
  <c r="Y253"/>
  <c r="Z253"/>
  <c r="AA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P253"/>
  <c r="BQ253"/>
  <c r="BR253"/>
  <c r="BS253"/>
  <c r="BT253"/>
  <c r="BU253"/>
  <c r="BW253"/>
  <c r="BY253"/>
  <c r="BZ253"/>
  <c r="CA253"/>
  <c r="CB253"/>
  <c r="CC253"/>
  <c r="CD253"/>
  <c r="CE253"/>
  <c r="CF253"/>
  <c r="CH253"/>
  <c r="CI253"/>
  <c r="CJ253"/>
  <c r="CK253"/>
  <c r="CL253"/>
  <c r="CM253"/>
  <c r="CO253"/>
  <c r="CY253"/>
  <c r="CZ253"/>
  <c r="F254"/>
  <c r="G254"/>
  <c r="H254"/>
  <c r="I254"/>
  <c r="K254"/>
  <c r="L254"/>
  <c r="M254"/>
  <c r="N254"/>
  <c r="O254"/>
  <c r="P254"/>
  <c r="Q254"/>
  <c r="R254"/>
  <c r="S254"/>
  <c r="T254"/>
  <c r="U254"/>
  <c r="V254"/>
  <c r="W254"/>
  <c r="X254"/>
  <c r="Y254"/>
  <c r="Z254"/>
  <c r="AA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P254"/>
  <c r="BQ254"/>
  <c r="BR254"/>
  <c r="BS254"/>
  <c r="BT254"/>
  <c r="BU254"/>
  <c r="BW254"/>
  <c r="BY254"/>
  <c r="BZ254"/>
  <c r="CA254"/>
  <c r="CB254"/>
  <c r="CC254"/>
  <c r="CD254"/>
  <c r="CE254"/>
  <c r="CF254"/>
  <c r="CH254"/>
  <c r="CI254"/>
  <c r="CJ254"/>
  <c r="CK254"/>
  <c r="CL254"/>
  <c r="CM254"/>
  <c r="CO254"/>
  <c r="CY254"/>
  <c r="CZ254"/>
  <c r="F255"/>
  <c r="G255"/>
  <c r="H255"/>
  <c r="I255"/>
  <c r="K255"/>
  <c r="L255"/>
  <c r="M255"/>
  <c r="N255"/>
  <c r="O255"/>
  <c r="P255"/>
  <c r="Q255"/>
  <c r="R255"/>
  <c r="S255"/>
  <c r="T255"/>
  <c r="U255"/>
  <c r="V255"/>
  <c r="W255"/>
  <c r="X255"/>
  <c r="Y255"/>
  <c r="Z255"/>
  <c r="AA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P255"/>
  <c r="BQ255"/>
  <c r="BR255"/>
  <c r="BS255"/>
  <c r="BT255"/>
  <c r="BU255"/>
  <c r="BW255"/>
  <c r="BY255"/>
  <c r="BZ255"/>
  <c r="CA255"/>
  <c r="CB255"/>
  <c r="CC255"/>
  <c r="CD255"/>
  <c r="CE255"/>
  <c r="CF255"/>
  <c r="CH255"/>
  <c r="CI255"/>
  <c r="CJ255"/>
  <c r="CK255"/>
  <c r="CL255"/>
  <c r="CM255"/>
  <c r="CO255"/>
  <c r="CP255"/>
  <c r="CR255"/>
  <c r="CV255"/>
  <c r="CY255"/>
  <c r="CZ255"/>
  <c r="F256"/>
  <c r="G256"/>
  <c r="H256"/>
  <c r="I256"/>
  <c r="K256"/>
  <c r="L256"/>
  <c r="M256"/>
  <c r="N256"/>
  <c r="O256"/>
  <c r="P256"/>
  <c r="Q256"/>
  <c r="R256"/>
  <c r="S256"/>
  <c r="T256"/>
  <c r="U256"/>
  <c r="V256"/>
  <c r="W256"/>
  <c r="X256"/>
  <c r="Y256"/>
  <c r="Z256"/>
  <c r="AA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P256"/>
  <c r="BQ256"/>
  <c r="BR256"/>
  <c r="BS256"/>
  <c r="BT256"/>
  <c r="BU256"/>
  <c r="BW256"/>
  <c r="BY256"/>
  <c r="BZ256"/>
  <c r="CA256"/>
  <c r="CB256"/>
  <c r="CC256"/>
  <c r="CD256"/>
  <c r="CE256"/>
  <c r="CF256"/>
  <c r="CH256"/>
  <c r="CI256"/>
  <c r="CJ256"/>
  <c r="CK256"/>
  <c r="CL256"/>
  <c r="CM256"/>
  <c r="CO256"/>
  <c r="CY256"/>
  <c r="CZ256"/>
  <c r="F257"/>
  <c r="G257"/>
  <c r="H257"/>
  <c r="I257"/>
  <c r="K257"/>
  <c r="L257"/>
  <c r="M257"/>
  <c r="N257"/>
  <c r="O257"/>
  <c r="P257"/>
  <c r="Q257"/>
  <c r="R257"/>
  <c r="S257"/>
  <c r="T257"/>
  <c r="U257"/>
  <c r="V257"/>
  <c r="W257"/>
  <c r="X257"/>
  <c r="Y257"/>
  <c r="Z257"/>
  <c r="AA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P257"/>
  <c r="BQ257"/>
  <c r="BR257"/>
  <c r="BS257"/>
  <c r="BT257"/>
  <c r="BU257"/>
  <c r="BW257"/>
  <c r="BY257"/>
  <c r="BZ257"/>
  <c r="CA257"/>
  <c r="CB257"/>
  <c r="CC257"/>
  <c r="CD257"/>
  <c r="CE257"/>
  <c r="CF257"/>
  <c r="CH257"/>
  <c r="CI257"/>
  <c r="CJ257"/>
  <c r="CK257"/>
  <c r="CL257"/>
  <c r="CM257"/>
  <c r="CN257"/>
  <c r="CO257"/>
  <c r="CP257"/>
  <c r="CV257"/>
  <c r="CY257"/>
  <c r="CZ257"/>
  <c r="F258"/>
  <c r="G258"/>
  <c r="H258"/>
  <c r="I258"/>
  <c r="K258"/>
  <c r="L258"/>
  <c r="M258"/>
  <c r="N258"/>
  <c r="O258"/>
  <c r="P258"/>
  <c r="Q258"/>
  <c r="R258"/>
  <c r="S258"/>
  <c r="T258"/>
  <c r="U258"/>
  <c r="V258"/>
  <c r="W258"/>
  <c r="X258"/>
  <c r="Y258"/>
  <c r="Z258"/>
  <c r="AA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P258"/>
  <c r="BQ258"/>
  <c r="BR258"/>
  <c r="BS258"/>
  <c r="BT258"/>
  <c r="BU258"/>
  <c r="BW258"/>
  <c r="BY258"/>
  <c r="BZ258"/>
  <c r="CA258"/>
  <c r="CB258"/>
  <c r="CC258"/>
  <c r="CD258"/>
  <c r="CE258"/>
  <c r="CF258"/>
  <c r="CH258"/>
  <c r="CI258"/>
  <c r="CJ258"/>
  <c r="CK258"/>
  <c r="CL258"/>
  <c r="CM258"/>
  <c r="CO258"/>
  <c r="CY258"/>
  <c r="CZ258"/>
  <c r="F259"/>
  <c r="G259"/>
  <c r="H259"/>
  <c r="I259"/>
  <c r="K259"/>
  <c r="L259"/>
  <c r="M259"/>
  <c r="N259"/>
  <c r="O259"/>
  <c r="P259"/>
  <c r="Q259"/>
  <c r="R259"/>
  <c r="S259"/>
  <c r="T259"/>
  <c r="U259"/>
  <c r="V259"/>
  <c r="W259"/>
  <c r="X259"/>
  <c r="Y259"/>
  <c r="Z259"/>
  <c r="AA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P259"/>
  <c r="BQ259"/>
  <c r="BR259"/>
  <c r="BS259"/>
  <c r="BT259"/>
  <c r="BU259"/>
  <c r="BW259"/>
  <c r="BY259"/>
  <c r="BZ259"/>
  <c r="CA259"/>
  <c r="CB259"/>
  <c r="CC259"/>
  <c r="CD259"/>
  <c r="CE259"/>
  <c r="CF259"/>
  <c r="CH259"/>
  <c r="CI259"/>
  <c r="CJ259"/>
  <c r="CK259"/>
  <c r="CL259"/>
  <c r="CM259"/>
  <c r="CO259"/>
  <c r="CP259"/>
  <c r="CT259"/>
  <c r="CV259"/>
  <c r="CW259"/>
  <c r="CY259"/>
  <c r="CZ259"/>
  <c r="F260"/>
  <c r="G260"/>
  <c r="H260"/>
  <c r="I260"/>
  <c r="K260"/>
  <c r="L260"/>
  <c r="M260"/>
  <c r="N260"/>
  <c r="O260"/>
  <c r="P260"/>
  <c r="Q260"/>
  <c r="R260"/>
  <c r="S260"/>
  <c r="T260"/>
  <c r="U260"/>
  <c r="V260"/>
  <c r="W260"/>
  <c r="X260"/>
  <c r="Y260"/>
  <c r="Z260"/>
  <c r="AA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P260"/>
  <c r="BQ260"/>
  <c r="BR260"/>
  <c r="BS260"/>
  <c r="BT260"/>
  <c r="BU260"/>
  <c r="BW260"/>
  <c r="BY260"/>
  <c r="BZ260"/>
  <c r="CA260"/>
  <c r="CB260"/>
  <c r="CC260"/>
  <c r="CD260"/>
  <c r="CE260"/>
  <c r="CF260"/>
  <c r="CH260"/>
  <c r="CI260"/>
  <c r="CJ260"/>
  <c r="CK260"/>
  <c r="CL260"/>
  <c r="CM260"/>
  <c r="CO260"/>
  <c r="CY260"/>
  <c r="CZ260"/>
  <c r="F261"/>
  <c r="G261"/>
  <c r="H261"/>
  <c r="I261"/>
  <c r="K261"/>
  <c r="L261"/>
  <c r="M261"/>
  <c r="N261"/>
  <c r="O261"/>
  <c r="P261"/>
  <c r="Q261"/>
  <c r="R261"/>
  <c r="S261"/>
  <c r="T261"/>
  <c r="U261"/>
  <c r="V261"/>
  <c r="W261"/>
  <c r="X261"/>
  <c r="Y261"/>
  <c r="Z261"/>
  <c r="AA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P261"/>
  <c r="BQ261"/>
  <c r="BR261"/>
  <c r="BS261"/>
  <c r="BT261"/>
  <c r="BU261"/>
  <c r="BW261"/>
  <c r="BY261"/>
  <c r="BZ261"/>
  <c r="CA261"/>
  <c r="CB261"/>
  <c r="CC261"/>
  <c r="CD261"/>
  <c r="CE261"/>
  <c r="CF261"/>
  <c r="CH261"/>
  <c r="CI261"/>
  <c r="CJ261"/>
  <c r="CK261"/>
  <c r="CL261"/>
  <c r="CM261"/>
  <c r="CO261"/>
  <c r="CY261"/>
  <c r="CZ261"/>
  <c r="F262"/>
  <c r="G262"/>
  <c r="H262"/>
  <c r="I262"/>
  <c r="K262"/>
  <c r="L262"/>
  <c r="M262"/>
  <c r="N262"/>
  <c r="O262"/>
  <c r="P262"/>
  <c r="Q262"/>
  <c r="R262"/>
  <c r="S262"/>
  <c r="T262"/>
  <c r="U262"/>
  <c r="V262"/>
  <c r="W262"/>
  <c r="X262"/>
  <c r="Y262"/>
  <c r="Z262"/>
  <c r="AA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P262"/>
  <c r="BQ262"/>
  <c r="BR262"/>
  <c r="BS262"/>
  <c r="BT262"/>
  <c r="BU262"/>
  <c r="BW262"/>
  <c r="BY262"/>
  <c r="BZ262"/>
  <c r="CA262"/>
  <c r="CB262"/>
  <c r="CC262"/>
  <c r="CD262"/>
  <c r="CE262"/>
  <c r="CF262"/>
  <c r="CH262"/>
  <c r="CI262"/>
  <c r="CJ262"/>
  <c r="CK262"/>
  <c r="CL262"/>
  <c r="CM262"/>
  <c r="CO262"/>
  <c r="CY262"/>
  <c r="CZ262"/>
  <c r="F263"/>
  <c r="G263"/>
  <c r="H263"/>
  <c r="I263"/>
  <c r="K263"/>
  <c r="L263"/>
  <c r="M263"/>
  <c r="N263"/>
  <c r="O263"/>
  <c r="P263"/>
  <c r="Q263"/>
  <c r="R263"/>
  <c r="S263"/>
  <c r="T263"/>
  <c r="U263"/>
  <c r="V263"/>
  <c r="W263"/>
  <c r="X263"/>
  <c r="Y263"/>
  <c r="Z263"/>
  <c r="AA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P263"/>
  <c r="BQ263"/>
  <c r="BR263"/>
  <c r="BS263"/>
  <c r="BT263"/>
  <c r="BU263"/>
  <c r="BW263"/>
  <c r="BY263"/>
  <c r="BZ263"/>
  <c r="CA263"/>
  <c r="CB263"/>
  <c r="CC263"/>
  <c r="CD263"/>
  <c r="CE263"/>
  <c r="CF263"/>
  <c r="CH263"/>
  <c r="CI263"/>
  <c r="CJ263"/>
  <c r="CK263"/>
  <c r="CL263"/>
  <c r="CM263"/>
  <c r="CO263"/>
  <c r="CP263"/>
  <c r="CV263"/>
  <c r="CW263"/>
  <c r="CY263"/>
  <c r="CZ263"/>
  <c r="F264"/>
  <c r="G264"/>
  <c r="H264"/>
  <c r="I264"/>
  <c r="K264"/>
  <c r="L264"/>
  <c r="M264"/>
  <c r="N264"/>
  <c r="O264"/>
  <c r="P264"/>
  <c r="Q264"/>
  <c r="R264"/>
  <c r="S264"/>
  <c r="T264"/>
  <c r="U264"/>
  <c r="V264"/>
  <c r="W264"/>
  <c r="X264"/>
  <c r="Y264"/>
  <c r="Z264"/>
  <c r="AA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P264"/>
  <c r="BQ264"/>
  <c r="BR264"/>
  <c r="BS264"/>
  <c r="BT264"/>
  <c r="BU264"/>
  <c r="BW264"/>
  <c r="BY264"/>
  <c r="BZ264"/>
  <c r="CA264"/>
  <c r="CB264"/>
  <c r="CC264"/>
  <c r="CD264"/>
  <c r="CE264"/>
  <c r="CF264"/>
  <c r="CH264"/>
  <c r="CI264"/>
  <c r="CJ264"/>
  <c r="CK264"/>
  <c r="CL264"/>
  <c r="CM264"/>
  <c r="CO264"/>
  <c r="CY264"/>
  <c r="CZ264"/>
  <c r="F265"/>
  <c r="G265"/>
  <c r="H265"/>
  <c r="I265"/>
  <c r="K265"/>
  <c r="L265"/>
  <c r="M265"/>
  <c r="N265"/>
  <c r="O265"/>
  <c r="P265"/>
  <c r="Q265"/>
  <c r="R265"/>
  <c r="S265"/>
  <c r="T265"/>
  <c r="U265"/>
  <c r="V265"/>
  <c r="W265"/>
  <c r="X265"/>
  <c r="Y265"/>
  <c r="Z265"/>
  <c r="AA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P265"/>
  <c r="BQ265"/>
  <c r="BR265"/>
  <c r="BS265"/>
  <c r="BT265"/>
  <c r="BU265"/>
  <c r="BW265"/>
  <c r="BY265"/>
  <c r="BZ265"/>
  <c r="CA265"/>
  <c r="CB265"/>
  <c r="CC265"/>
  <c r="CD265"/>
  <c r="CE265"/>
  <c r="CF265"/>
  <c r="CH265"/>
  <c r="CI265"/>
  <c r="CJ265"/>
  <c r="CK265"/>
  <c r="CL265"/>
  <c r="CM265"/>
  <c r="CO265"/>
  <c r="CY265"/>
  <c r="CZ265"/>
  <c r="F266"/>
  <c r="G266"/>
  <c r="H266"/>
  <c r="I266"/>
  <c r="K266"/>
  <c r="L266"/>
  <c r="M266"/>
  <c r="N266"/>
  <c r="O266"/>
  <c r="P266"/>
  <c r="Q266"/>
  <c r="R266"/>
  <c r="S266"/>
  <c r="T266"/>
  <c r="U266"/>
  <c r="V266"/>
  <c r="W266"/>
  <c r="X266"/>
  <c r="Y266"/>
  <c r="Z266"/>
  <c r="AA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P266"/>
  <c r="BQ266"/>
  <c r="BR266"/>
  <c r="BS266"/>
  <c r="BT266"/>
  <c r="BU266"/>
  <c r="BW266"/>
  <c r="BY266"/>
  <c r="BZ266"/>
  <c r="CA266"/>
  <c r="CB266"/>
  <c r="CC266"/>
  <c r="CD266"/>
  <c r="CE266"/>
  <c r="CF266"/>
  <c r="CH266"/>
  <c r="CI266"/>
  <c r="CJ266"/>
  <c r="CK266"/>
  <c r="CL266"/>
  <c r="CM266"/>
  <c r="CO266"/>
  <c r="CY266"/>
  <c r="CZ266"/>
  <c r="F267"/>
  <c r="G267"/>
  <c r="H267"/>
  <c r="I267"/>
  <c r="K267"/>
  <c r="L267"/>
  <c r="M267"/>
  <c r="N267"/>
  <c r="O267"/>
  <c r="P267"/>
  <c r="Q267"/>
  <c r="R267"/>
  <c r="S267"/>
  <c r="T267"/>
  <c r="U267"/>
  <c r="V267"/>
  <c r="W267"/>
  <c r="X267"/>
  <c r="Y267"/>
  <c r="Z267"/>
  <c r="AA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P267"/>
  <c r="BQ267"/>
  <c r="BR267"/>
  <c r="BS267"/>
  <c r="BT267"/>
  <c r="BU267"/>
  <c r="BW267"/>
  <c r="BY267"/>
  <c r="BZ267"/>
  <c r="CA267"/>
  <c r="CB267"/>
  <c r="CC267"/>
  <c r="CD267"/>
  <c r="CE267"/>
  <c r="CF267"/>
  <c r="CH267"/>
  <c r="CI267"/>
  <c r="CJ267"/>
  <c r="CK267"/>
  <c r="CL267"/>
  <c r="CM267"/>
  <c r="CO267"/>
  <c r="CY267"/>
  <c r="CZ267"/>
  <c r="F268"/>
  <c r="G268"/>
  <c r="H268"/>
  <c r="I268"/>
  <c r="K268"/>
  <c r="L268"/>
  <c r="M268"/>
  <c r="N268"/>
  <c r="O268"/>
  <c r="P268"/>
  <c r="Q268"/>
  <c r="R268"/>
  <c r="S268"/>
  <c r="T268"/>
  <c r="U268"/>
  <c r="V268"/>
  <c r="W268"/>
  <c r="X268"/>
  <c r="Y268"/>
  <c r="Z268"/>
  <c r="AA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P268"/>
  <c r="BQ268"/>
  <c r="BR268"/>
  <c r="BS268"/>
  <c r="BT268"/>
  <c r="BU268"/>
  <c r="BW268"/>
  <c r="BY268"/>
  <c r="BZ268"/>
  <c r="CA268"/>
  <c r="CB268"/>
  <c r="CC268"/>
  <c r="CD268"/>
  <c r="CE268"/>
  <c r="CF268"/>
  <c r="CH268"/>
  <c r="CI268"/>
  <c r="CJ268"/>
  <c r="CK268"/>
  <c r="CL268"/>
  <c r="CM268"/>
  <c r="CO268"/>
  <c r="CY268"/>
  <c r="CZ268"/>
  <c r="F269"/>
  <c r="G269"/>
  <c r="H269"/>
  <c r="I269"/>
  <c r="K269"/>
  <c r="L269"/>
  <c r="M269"/>
  <c r="N269"/>
  <c r="O269"/>
  <c r="P269"/>
  <c r="Q269"/>
  <c r="R269"/>
  <c r="S269"/>
  <c r="T269"/>
  <c r="U269"/>
  <c r="V269"/>
  <c r="W269"/>
  <c r="X269"/>
  <c r="Y269"/>
  <c r="Z269"/>
  <c r="AA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P269"/>
  <c r="BQ269"/>
  <c r="BR269"/>
  <c r="BS269"/>
  <c r="BT269"/>
  <c r="BU269"/>
  <c r="BW269"/>
  <c r="BY269"/>
  <c r="BZ269"/>
  <c r="CA269"/>
  <c r="CB269"/>
  <c r="CC269"/>
  <c r="CD269"/>
  <c r="CE269"/>
  <c r="CF269"/>
  <c r="CH269"/>
  <c r="CI269"/>
  <c r="CJ269"/>
  <c r="CK269"/>
  <c r="CL269"/>
  <c r="CM269"/>
  <c r="CO269"/>
  <c r="CY269"/>
  <c r="CZ269"/>
  <c r="F270"/>
  <c r="G270"/>
  <c r="H270"/>
  <c r="I270"/>
  <c r="K270"/>
  <c r="L270"/>
  <c r="M270"/>
  <c r="N270"/>
  <c r="O270"/>
  <c r="P270"/>
  <c r="Q270"/>
  <c r="R270"/>
  <c r="S270"/>
  <c r="T270"/>
  <c r="U270"/>
  <c r="V270"/>
  <c r="W270"/>
  <c r="X270"/>
  <c r="Y270"/>
  <c r="Z270"/>
  <c r="AA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P270"/>
  <c r="BQ270"/>
  <c r="BR270"/>
  <c r="BS270"/>
  <c r="BT270"/>
  <c r="BU270"/>
  <c r="BW270"/>
  <c r="BY270"/>
  <c r="BZ270"/>
  <c r="CA270"/>
  <c r="CB270"/>
  <c r="CC270"/>
  <c r="CD270"/>
  <c r="CE270"/>
  <c r="CF270"/>
  <c r="CH270"/>
  <c r="CI270"/>
  <c r="CJ270"/>
  <c r="CK270"/>
  <c r="CL270"/>
  <c r="CM270"/>
  <c r="CO270"/>
  <c r="CY270"/>
  <c r="CZ270"/>
  <c r="F271"/>
  <c r="G271"/>
  <c r="H271"/>
  <c r="I271"/>
  <c r="K271"/>
  <c r="L271"/>
  <c r="M271"/>
  <c r="N271"/>
  <c r="O271"/>
  <c r="P271"/>
  <c r="Q271"/>
  <c r="R271"/>
  <c r="S271"/>
  <c r="T271"/>
  <c r="U271"/>
  <c r="V271"/>
  <c r="W271"/>
  <c r="X271"/>
  <c r="Y271"/>
  <c r="Z271"/>
  <c r="AA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P271"/>
  <c r="BQ271"/>
  <c r="BR271"/>
  <c r="BS271"/>
  <c r="BT271"/>
  <c r="BU271"/>
  <c r="BW271"/>
  <c r="BY271"/>
  <c r="BZ271"/>
  <c r="CA271"/>
  <c r="CB271"/>
  <c r="CC271"/>
  <c r="CD271"/>
  <c r="CE271"/>
  <c r="CF271"/>
  <c r="CH271"/>
  <c r="CI271"/>
  <c r="CJ271"/>
  <c r="CK271"/>
  <c r="CL271"/>
  <c r="CM271"/>
  <c r="CO271"/>
  <c r="CY271"/>
  <c r="CZ271"/>
  <c r="F272"/>
  <c r="G272"/>
  <c r="H272"/>
  <c r="I272"/>
  <c r="K272"/>
  <c r="L272"/>
  <c r="M272"/>
  <c r="N272"/>
  <c r="O272"/>
  <c r="P272"/>
  <c r="Q272"/>
  <c r="R272"/>
  <c r="S272"/>
  <c r="T272"/>
  <c r="U272"/>
  <c r="V272"/>
  <c r="W272"/>
  <c r="X272"/>
  <c r="Y272"/>
  <c r="Z272"/>
  <c r="AA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P272"/>
  <c r="BQ272"/>
  <c r="BR272"/>
  <c r="BS272"/>
  <c r="BT272"/>
  <c r="BU272"/>
  <c r="BW272"/>
  <c r="BY272"/>
  <c r="BZ272"/>
  <c r="CA272"/>
  <c r="CB272"/>
  <c r="CC272"/>
  <c r="CD272"/>
  <c r="CE272"/>
  <c r="CF272"/>
  <c r="CH272"/>
  <c r="CI272"/>
  <c r="CJ272"/>
  <c r="CK272"/>
  <c r="CL272"/>
  <c r="CM272"/>
  <c r="CO272"/>
  <c r="CY272"/>
  <c r="CZ272"/>
  <c r="F273"/>
  <c r="G273"/>
  <c r="H273"/>
  <c r="I273"/>
  <c r="K273"/>
  <c r="L273"/>
  <c r="M273"/>
  <c r="N273"/>
  <c r="O273"/>
  <c r="P273"/>
  <c r="Q273"/>
  <c r="R273"/>
  <c r="S273"/>
  <c r="T273"/>
  <c r="U273"/>
  <c r="V273"/>
  <c r="W273"/>
  <c r="X273"/>
  <c r="Y273"/>
  <c r="Z273"/>
  <c r="AA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P273"/>
  <c r="BQ273"/>
  <c r="BR273"/>
  <c r="BS273"/>
  <c r="BT273"/>
  <c r="BU273"/>
  <c r="BW273"/>
  <c r="BY273"/>
  <c r="BZ273"/>
  <c r="CA273"/>
  <c r="CB273"/>
  <c r="CC273"/>
  <c r="CD273"/>
  <c r="CE273"/>
  <c r="CF273"/>
  <c r="CH273"/>
  <c r="CI273"/>
  <c r="CJ273"/>
  <c r="CK273"/>
  <c r="CL273"/>
  <c r="CM273"/>
  <c r="CO273"/>
  <c r="CY273"/>
  <c r="CZ273"/>
  <c r="F274"/>
  <c r="G274"/>
  <c r="H274"/>
  <c r="I274"/>
  <c r="K274"/>
  <c r="L274"/>
  <c r="M274"/>
  <c r="N274"/>
  <c r="O274"/>
  <c r="P274"/>
  <c r="Q274"/>
  <c r="R274"/>
  <c r="S274"/>
  <c r="T274"/>
  <c r="U274"/>
  <c r="V274"/>
  <c r="W274"/>
  <c r="X274"/>
  <c r="Y274"/>
  <c r="Z274"/>
  <c r="AA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P274"/>
  <c r="BQ274"/>
  <c r="BR274"/>
  <c r="BS274"/>
  <c r="BT274"/>
  <c r="BU274"/>
  <c r="BW274"/>
  <c r="BY274"/>
  <c r="BZ274"/>
  <c r="CA274"/>
  <c r="CB274"/>
  <c r="CC274"/>
  <c r="CD274"/>
  <c r="CE274"/>
  <c r="CF274"/>
  <c r="CH274"/>
  <c r="CI274"/>
  <c r="CJ274"/>
  <c r="CK274"/>
  <c r="CL274"/>
  <c r="CM274"/>
  <c r="CN274"/>
  <c r="CO274"/>
  <c r="CY274"/>
  <c r="CZ274"/>
  <c r="F275"/>
  <c r="G275"/>
  <c r="H275"/>
  <c r="I275"/>
  <c r="K275"/>
  <c r="L275"/>
  <c r="M275"/>
  <c r="N275"/>
  <c r="O275"/>
  <c r="P275"/>
  <c r="Q275"/>
  <c r="R275"/>
  <c r="S275"/>
  <c r="T275"/>
  <c r="U275"/>
  <c r="V275"/>
  <c r="W275"/>
  <c r="X275"/>
  <c r="Y275"/>
  <c r="Z275"/>
  <c r="AA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P275"/>
  <c r="BQ275"/>
  <c r="BR275"/>
  <c r="BS275"/>
  <c r="BT275"/>
  <c r="BU275"/>
  <c r="BW275"/>
  <c r="BY275"/>
  <c r="BZ275"/>
  <c r="CA275"/>
  <c r="CB275"/>
  <c r="CC275"/>
  <c r="CD275"/>
  <c r="CE275"/>
  <c r="CF275"/>
  <c r="CH275"/>
  <c r="CI275"/>
  <c r="CJ275"/>
  <c r="CK275"/>
  <c r="CL275"/>
  <c r="CM275"/>
  <c r="CO275"/>
  <c r="CP275"/>
  <c r="CT275"/>
  <c r="CV275"/>
  <c r="CY275"/>
  <c r="CZ275"/>
  <c r="F276"/>
  <c r="G276"/>
  <c r="H276"/>
  <c r="I276"/>
  <c r="K276"/>
  <c r="L276"/>
  <c r="M276"/>
  <c r="N276"/>
  <c r="O276"/>
  <c r="P276"/>
  <c r="Q276"/>
  <c r="R276"/>
  <c r="S276"/>
  <c r="T276"/>
  <c r="U276"/>
  <c r="V276"/>
  <c r="W276"/>
  <c r="X276"/>
  <c r="Y276"/>
  <c r="Z276"/>
  <c r="AA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P276"/>
  <c r="BQ276"/>
  <c r="BR276"/>
  <c r="BS276"/>
  <c r="BT276"/>
  <c r="BU276"/>
  <c r="BW276"/>
  <c r="BY276"/>
  <c r="BZ276"/>
  <c r="CA276"/>
  <c r="CB276"/>
  <c r="CC276"/>
  <c r="CD276"/>
  <c r="CE276"/>
  <c r="CF276"/>
  <c r="CH276"/>
  <c r="CI276"/>
  <c r="CJ276"/>
  <c r="CK276"/>
  <c r="CL276"/>
  <c r="CM276"/>
  <c r="CO276"/>
  <c r="CY276"/>
  <c r="CZ276"/>
  <c r="F277"/>
  <c r="G277"/>
  <c r="H277"/>
  <c r="I277"/>
  <c r="K277"/>
  <c r="L277"/>
  <c r="M277"/>
  <c r="N277"/>
  <c r="O277"/>
  <c r="P277"/>
  <c r="Q277"/>
  <c r="R277"/>
  <c r="S277"/>
  <c r="T277"/>
  <c r="U277"/>
  <c r="V277"/>
  <c r="W277"/>
  <c r="X277"/>
  <c r="Y277"/>
  <c r="Z277"/>
  <c r="AA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P277"/>
  <c r="BQ277"/>
  <c r="BR277"/>
  <c r="BS277"/>
  <c r="BT277"/>
  <c r="BU277"/>
  <c r="BW277"/>
  <c r="BY277"/>
  <c r="BZ277"/>
  <c r="CA277"/>
  <c r="CB277"/>
  <c r="CC277"/>
  <c r="CD277"/>
  <c r="CE277"/>
  <c r="CF277"/>
  <c r="CH277"/>
  <c r="CI277"/>
  <c r="CJ277"/>
  <c r="CK277"/>
  <c r="CL277"/>
  <c r="CM277"/>
  <c r="CO277"/>
  <c r="CP277"/>
  <c r="CV277"/>
  <c r="CY277"/>
  <c r="CZ277"/>
  <c r="F278"/>
  <c r="G278"/>
  <c r="H278"/>
  <c r="I278"/>
  <c r="K278"/>
  <c r="L278"/>
  <c r="M278"/>
  <c r="N278"/>
  <c r="O278"/>
  <c r="P278"/>
  <c r="Q278"/>
  <c r="R278"/>
  <c r="S278"/>
  <c r="T278"/>
  <c r="U278"/>
  <c r="V278"/>
  <c r="W278"/>
  <c r="X278"/>
  <c r="Y278"/>
  <c r="Z278"/>
  <c r="AA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P278"/>
  <c r="BQ278"/>
  <c r="BR278"/>
  <c r="BS278"/>
  <c r="BT278"/>
  <c r="BU278"/>
  <c r="BW278"/>
  <c r="BY278"/>
  <c r="BZ278"/>
  <c r="CA278"/>
  <c r="CB278"/>
  <c r="CC278"/>
  <c r="CD278"/>
  <c r="CE278"/>
  <c r="CF278"/>
  <c r="CH278"/>
  <c r="CI278"/>
  <c r="CJ278"/>
  <c r="CK278"/>
  <c r="CL278"/>
  <c r="CM278"/>
  <c r="CO278"/>
  <c r="CY278"/>
  <c r="CZ278"/>
  <c r="F279"/>
  <c r="G279"/>
  <c r="H279"/>
  <c r="I279"/>
  <c r="K279"/>
  <c r="L279"/>
  <c r="M279"/>
  <c r="N279"/>
  <c r="O279"/>
  <c r="P279"/>
  <c r="Q279"/>
  <c r="R279"/>
  <c r="S279"/>
  <c r="T279"/>
  <c r="U279"/>
  <c r="V279"/>
  <c r="W279"/>
  <c r="X279"/>
  <c r="Y279"/>
  <c r="Z279"/>
  <c r="AA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P279"/>
  <c r="BQ279"/>
  <c r="BR279"/>
  <c r="BS279"/>
  <c r="BT279"/>
  <c r="BU279"/>
  <c r="BW279"/>
  <c r="BY279"/>
  <c r="BZ279"/>
  <c r="CA279"/>
  <c r="CB279"/>
  <c r="CC279"/>
  <c r="CD279"/>
  <c r="CE279"/>
  <c r="CF279"/>
  <c r="CH279"/>
  <c r="CI279"/>
  <c r="CJ279"/>
  <c r="CK279"/>
  <c r="CL279"/>
  <c r="CM279"/>
  <c r="CO279"/>
  <c r="CY279"/>
  <c r="CZ279"/>
  <c r="F280"/>
  <c r="G280"/>
  <c r="H280"/>
  <c r="I280"/>
  <c r="K280"/>
  <c r="L280"/>
  <c r="M280"/>
  <c r="N280"/>
  <c r="O280"/>
  <c r="P280"/>
  <c r="Q280"/>
  <c r="R280"/>
  <c r="S280"/>
  <c r="T280"/>
  <c r="U280"/>
  <c r="V280"/>
  <c r="W280"/>
  <c r="X280"/>
  <c r="Y280"/>
  <c r="Z280"/>
  <c r="AA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P280"/>
  <c r="BQ280"/>
  <c r="BR280"/>
  <c r="BS280"/>
  <c r="BT280"/>
  <c r="BU280"/>
  <c r="BW280"/>
  <c r="BY280"/>
  <c r="BZ280"/>
  <c r="CA280"/>
  <c r="CB280"/>
  <c r="CC280"/>
  <c r="CD280"/>
  <c r="CE280"/>
  <c r="CF280"/>
  <c r="CH280"/>
  <c r="CI280"/>
  <c r="CJ280"/>
  <c r="CK280"/>
  <c r="CL280"/>
  <c r="CM280"/>
  <c r="CO280"/>
  <c r="CY280"/>
  <c r="CZ280"/>
  <c r="F281"/>
  <c r="G281"/>
  <c r="H281"/>
  <c r="I281"/>
  <c r="K281"/>
  <c r="L281"/>
  <c r="M281"/>
  <c r="N281"/>
  <c r="O281"/>
  <c r="P281"/>
  <c r="Q281"/>
  <c r="R281"/>
  <c r="S281"/>
  <c r="T281"/>
  <c r="U281"/>
  <c r="V281"/>
  <c r="W281"/>
  <c r="X281"/>
  <c r="Y281"/>
  <c r="Z281"/>
  <c r="AA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P281"/>
  <c r="BQ281"/>
  <c r="BR281"/>
  <c r="BS281"/>
  <c r="BT281"/>
  <c r="BU281"/>
  <c r="BW281"/>
  <c r="BY281"/>
  <c r="BZ281"/>
  <c r="CA281"/>
  <c r="CB281"/>
  <c r="CC281"/>
  <c r="CD281"/>
  <c r="CE281"/>
  <c r="CF281"/>
  <c r="CH281"/>
  <c r="CI281"/>
  <c r="CJ281"/>
  <c r="CK281"/>
  <c r="CL281"/>
  <c r="CM281"/>
  <c r="CO281"/>
  <c r="CY281"/>
  <c r="CZ281"/>
  <c r="F282"/>
  <c r="G282"/>
  <c r="H282"/>
  <c r="I282"/>
  <c r="K282"/>
  <c r="L282"/>
  <c r="M282"/>
  <c r="N282"/>
  <c r="O282"/>
  <c r="P282"/>
  <c r="Q282"/>
  <c r="R282"/>
  <c r="S282"/>
  <c r="T282"/>
  <c r="U282"/>
  <c r="V282"/>
  <c r="W282"/>
  <c r="X282"/>
  <c r="Y282"/>
  <c r="Z282"/>
  <c r="AA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P282"/>
  <c r="BQ282"/>
  <c r="BR282"/>
  <c r="BS282"/>
  <c r="BT282"/>
  <c r="BU282"/>
  <c r="BW282"/>
  <c r="BY282"/>
  <c r="BZ282"/>
  <c r="CA282"/>
  <c r="CB282"/>
  <c r="CC282"/>
  <c r="CD282"/>
  <c r="CE282"/>
  <c r="CF282"/>
  <c r="CH282"/>
  <c r="CI282"/>
  <c r="CJ282"/>
  <c r="CK282"/>
  <c r="CL282"/>
  <c r="CM282"/>
  <c r="CO282"/>
  <c r="CY282"/>
  <c r="CZ282"/>
  <c r="F283"/>
  <c r="G283"/>
  <c r="H283"/>
  <c r="I283"/>
  <c r="K283"/>
  <c r="L283"/>
  <c r="M283"/>
  <c r="N283"/>
  <c r="O283"/>
  <c r="P283"/>
  <c r="Q283"/>
  <c r="R283"/>
  <c r="S283"/>
  <c r="T283"/>
  <c r="U283"/>
  <c r="V283"/>
  <c r="W283"/>
  <c r="X283"/>
  <c r="Y283"/>
  <c r="Z283"/>
  <c r="AA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P283"/>
  <c r="BQ283"/>
  <c r="BR283"/>
  <c r="BS283"/>
  <c r="BT283"/>
  <c r="BU283"/>
  <c r="BW283"/>
  <c r="BY283"/>
  <c r="BZ283"/>
  <c r="CA283"/>
  <c r="CB283"/>
  <c r="CC283"/>
  <c r="CD283"/>
  <c r="CE283"/>
  <c r="CF283"/>
  <c r="CH283"/>
  <c r="CI283"/>
  <c r="CJ283"/>
  <c r="CK283"/>
  <c r="CL283"/>
  <c r="CM283"/>
  <c r="CO283"/>
  <c r="CY283"/>
  <c r="CZ283"/>
  <c r="F284"/>
  <c r="G284"/>
  <c r="H284"/>
  <c r="I284"/>
  <c r="K284"/>
  <c r="L284"/>
  <c r="M284"/>
  <c r="N284"/>
  <c r="O284"/>
  <c r="P284"/>
  <c r="Q284"/>
  <c r="R284"/>
  <c r="S284"/>
  <c r="T284"/>
  <c r="U284"/>
  <c r="V284"/>
  <c r="W284"/>
  <c r="X284"/>
  <c r="Y284"/>
  <c r="Z284"/>
  <c r="AA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P284"/>
  <c r="BQ284"/>
  <c r="BR284"/>
  <c r="BS284"/>
  <c r="BT284"/>
  <c r="BU284"/>
  <c r="BW284"/>
  <c r="BY284"/>
  <c r="BZ284"/>
  <c r="CA284"/>
  <c r="CB284"/>
  <c r="CC284"/>
  <c r="CD284"/>
  <c r="CE284"/>
  <c r="CF284"/>
  <c r="CH284"/>
  <c r="CI284"/>
  <c r="CJ284"/>
  <c r="CK284"/>
  <c r="CL284"/>
  <c r="CM284"/>
  <c r="CO284"/>
  <c r="CY284"/>
  <c r="CZ284"/>
  <c r="F285"/>
  <c r="G285"/>
  <c r="H285"/>
  <c r="I285"/>
  <c r="K285"/>
  <c r="L285"/>
  <c r="M285"/>
  <c r="N285"/>
  <c r="O285"/>
  <c r="P285"/>
  <c r="Q285"/>
  <c r="R285"/>
  <c r="S285"/>
  <c r="T285"/>
  <c r="U285"/>
  <c r="V285"/>
  <c r="W285"/>
  <c r="X285"/>
  <c r="Y285"/>
  <c r="Z285"/>
  <c r="AA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P285"/>
  <c r="BQ285"/>
  <c r="BR285"/>
  <c r="BS285"/>
  <c r="BT285"/>
  <c r="BU285"/>
  <c r="BW285"/>
  <c r="BY285"/>
  <c r="BZ285"/>
  <c r="CA285"/>
  <c r="CB285"/>
  <c r="CC285"/>
  <c r="CD285"/>
  <c r="CE285"/>
  <c r="CF285"/>
  <c r="CH285"/>
  <c r="CI285"/>
  <c r="CJ285"/>
  <c r="CK285"/>
  <c r="CL285"/>
  <c r="CM285"/>
  <c r="CO285"/>
  <c r="CY285"/>
  <c r="CZ285"/>
  <c r="F286"/>
  <c r="G286"/>
  <c r="H286"/>
  <c r="I286"/>
  <c r="K286"/>
  <c r="L286"/>
  <c r="M286"/>
  <c r="N286"/>
  <c r="O286"/>
  <c r="P286"/>
  <c r="Q286"/>
  <c r="R286"/>
  <c r="S286"/>
  <c r="T286"/>
  <c r="U286"/>
  <c r="V286"/>
  <c r="W286"/>
  <c r="X286"/>
  <c r="Y286"/>
  <c r="Z286"/>
  <c r="AA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P286"/>
  <c r="BQ286"/>
  <c r="BR286"/>
  <c r="BS286"/>
  <c r="BT286"/>
  <c r="BU286"/>
  <c r="BW286"/>
  <c r="BY286"/>
  <c r="BZ286"/>
  <c r="CA286"/>
  <c r="CB286"/>
  <c r="CC286"/>
  <c r="CD286"/>
  <c r="CE286"/>
  <c r="CF286"/>
  <c r="CH286"/>
  <c r="CI286"/>
  <c r="CJ286"/>
  <c r="CK286"/>
  <c r="CL286"/>
  <c r="CM286"/>
  <c r="CO286"/>
  <c r="CY286"/>
  <c r="CZ286"/>
  <c r="F287"/>
  <c r="G287"/>
  <c r="H287"/>
  <c r="I287"/>
  <c r="K287"/>
  <c r="L287"/>
  <c r="M287"/>
  <c r="N287"/>
  <c r="O287"/>
  <c r="P287"/>
  <c r="Q287"/>
  <c r="R287"/>
  <c r="S287"/>
  <c r="T287"/>
  <c r="U287"/>
  <c r="V287"/>
  <c r="W287"/>
  <c r="X287"/>
  <c r="Y287"/>
  <c r="Z287"/>
  <c r="AA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P287"/>
  <c r="BQ287"/>
  <c r="BR287"/>
  <c r="BS287"/>
  <c r="BT287"/>
  <c r="BU287"/>
  <c r="BW287"/>
  <c r="BY287"/>
  <c r="BZ287"/>
  <c r="CA287"/>
  <c r="CB287"/>
  <c r="CC287"/>
  <c r="CD287"/>
  <c r="CE287"/>
  <c r="CF287"/>
  <c r="CH287"/>
  <c r="CI287"/>
  <c r="CJ287"/>
  <c r="CK287"/>
  <c r="CL287"/>
  <c r="CM287"/>
  <c r="CO287"/>
  <c r="CY287"/>
  <c r="CZ287"/>
  <c r="F288"/>
  <c r="G288"/>
  <c r="H288"/>
  <c r="I288"/>
  <c r="K288"/>
  <c r="L288"/>
  <c r="M288"/>
  <c r="N288"/>
  <c r="O288"/>
  <c r="P288"/>
  <c r="Q288"/>
  <c r="R288"/>
  <c r="S288"/>
  <c r="T288"/>
  <c r="U288"/>
  <c r="V288"/>
  <c r="W288"/>
  <c r="X288"/>
  <c r="Y288"/>
  <c r="Z288"/>
  <c r="AA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P288"/>
  <c r="BQ288"/>
  <c r="BR288"/>
  <c r="BS288"/>
  <c r="BT288"/>
  <c r="BU288"/>
  <c r="BW288"/>
  <c r="BY288"/>
  <c r="BZ288"/>
  <c r="CA288"/>
  <c r="CB288"/>
  <c r="CC288"/>
  <c r="CD288"/>
  <c r="CE288"/>
  <c r="CF288"/>
  <c r="CH288"/>
  <c r="CI288"/>
  <c r="CJ288"/>
  <c r="CK288"/>
  <c r="CL288"/>
  <c r="CM288"/>
  <c r="CO288"/>
  <c r="CY288"/>
  <c r="CZ288"/>
  <c r="F289"/>
  <c r="G289"/>
  <c r="H289"/>
  <c r="I289"/>
  <c r="K289"/>
  <c r="L289"/>
  <c r="M289"/>
  <c r="N289"/>
  <c r="O289"/>
  <c r="P289"/>
  <c r="Q289"/>
  <c r="R289"/>
  <c r="S289"/>
  <c r="T289"/>
  <c r="U289"/>
  <c r="V289"/>
  <c r="W289"/>
  <c r="X289"/>
  <c r="Y289"/>
  <c r="Z289"/>
  <c r="AA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P289"/>
  <c r="BQ289"/>
  <c r="BR289"/>
  <c r="BS289"/>
  <c r="BT289"/>
  <c r="BU289"/>
  <c r="BW289"/>
  <c r="BY289"/>
  <c r="BZ289"/>
  <c r="CA289"/>
  <c r="CB289"/>
  <c r="CC289"/>
  <c r="CD289"/>
  <c r="CE289"/>
  <c r="CF289"/>
  <c r="CH289"/>
  <c r="CI289"/>
  <c r="CJ289"/>
  <c r="CK289"/>
  <c r="CL289"/>
  <c r="CM289"/>
  <c r="CO289"/>
  <c r="CY289"/>
  <c r="CZ289"/>
  <c r="F290"/>
  <c r="G290"/>
  <c r="H290"/>
  <c r="I290"/>
  <c r="K290"/>
  <c r="L290"/>
  <c r="M290"/>
  <c r="N290"/>
  <c r="O290"/>
  <c r="P290"/>
  <c r="Q290"/>
  <c r="R290"/>
  <c r="S290"/>
  <c r="T290"/>
  <c r="U290"/>
  <c r="V290"/>
  <c r="W290"/>
  <c r="X290"/>
  <c r="Y290"/>
  <c r="Z290"/>
  <c r="AA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P290"/>
  <c r="BQ290"/>
  <c r="BR290"/>
  <c r="BS290"/>
  <c r="BT290"/>
  <c r="BU290"/>
  <c r="BW290"/>
  <c r="BY290"/>
  <c r="BZ290"/>
  <c r="CA290"/>
  <c r="CB290"/>
  <c r="CC290"/>
  <c r="CD290"/>
  <c r="CE290"/>
  <c r="CF290"/>
  <c r="CH290"/>
  <c r="CI290"/>
  <c r="CJ290"/>
  <c r="CK290"/>
  <c r="CL290"/>
  <c r="CM290"/>
  <c r="CO290"/>
  <c r="CY290"/>
  <c r="CZ290"/>
  <c r="F291"/>
  <c r="G291"/>
  <c r="H291"/>
  <c r="I291"/>
  <c r="K291"/>
  <c r="L291"/>
  <c r="M291"/>
  <c r="N291"/>
  <c r="O291"/>
  <c r="P291"/>
  <c r="Q291"/>
  <c r="R291"/>
  <c r="S291"/>
  <c r="T291"/>
  <c r="U291"/>
  <c r="V291"/>
  <c r="W291"/>
  <c r="X291"/>
  <c r="Y291"/>
  <c r="Z291"/>
  <c r="AA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P291"/>
  <c r="BQ291"/>
  <c r="BR291"/>
  <c r="BS291"/>
  <c r="BT291"/>
  <c r="BU291"/>
  <c r="BW291"/>
  <c r="BY291"/>
  <c r="BZ291"/>
  <c r="CA291"/>
  <c r="CB291"/>
  <c r="CC291"/>
  <c r="CD291"/>
  <c r="CE291"/>
  <c r="CF291"/>
  <c r="CH291"/>
  <c r="CI291"/>
  <c r="CJ291"/>
  <c r="CK291"/>
  <c r="CL291"/>
  <c r="CM291"/>
  <c r="CO291"/>
  <c r="CY291"/>
  <c r="CZ291"/>
  <c r="F292"/>
  <c r="G292"/>
  <c r="H292"/>
  <c r="I292"/>
  <c r="K292"/>
  <c r="L292"/>
  <c r="M292"/>
  <c r="N292"/>
  <c r="O292"/>
  <c r="P292"/>
  <c r="Q292"/>
  <c r="R292"/>
  <c r="S292"/>
  <c r="T292"/>
  <c r="U292"/>
  <c r="V292"/>
  <c r="W292"/>
  <c r="X292"/>
  <c r="Y292"/>
  <c r="Z292"/>
  <c r="AA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P292"/>
  <c r="BQ292"/>
  <c r="BR292"/>
  <c r="BS292"/>
  <c r="BT292"/>
  <c r="BU292"/>
  <c r="BW292"/>
  <c r="BY292"/>
  <c r="BZ292"/>
  <c r="CA292"/>
  <c r="CB292"/>
  <c r="CC292"/>
  <c r="CD292"/>
  <c r="CE292"/>
  <c r="CF292"/>
  <c r="CH292"/>
  <c r="CI292"/>
  <c r="CJ292"/>
  <c r="CK292"/>
  <c r="CL292"/>
  <c r="CM292"/>
  <c r="CO292"/>
  <c r="CY292"/>
  <c r="CZ292"/>
  <c r="F293"/>
  <c r="G293"/>
  <c r="H293"/>
  <c r="I293"/>
  <c r="K293"/>
  <c r="L293"/>
  <c r="M293"/>
  <c r="N293"/>
  <c r="O293"/>
  <c r="P293"/>
  <c r="Q293"/>
  <c r="R293"/>
  <c r="S293"/>
  <c r="T293"/>
  <c r="U293"/>
  <c r="V293"/>
  <c r="W293"/>
  <c r="X293"/>
  <c r="Y293"/>
  <c r="Z293"/>
  <c r="AA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P293"/>
  <c r="BQ293"/>
  <c r="BR293"/>
  <c r="BS293"/>
  <c r="BT293"/>
  <c r="BU293"/>
  <c r="BW293"/>
  <c r="BY293"/>
  <c r="BZ293"/>
  <c r="CA293"/>
  <c r="CB293"/>
  <c r="CC293"/>
  <c r="CD293"/>
  <c r="CE293"/>
  <c r="CF293"/>
  <c r="CH293"/>
  <c r="CI293"/>
  <c r="CJ293"/>
  <c r="CK293"/>
  <c r="CL293"/>
  <c r="CM293"/>
  <c r="CO293"/>
  <c r="CY293"/>
  <c r="CZ293"/>
  <c r="F294"/>
  <c r="G294"/>
  <c r="H294"/>
  <c r="I294"/>
  <c r="K294"/>
  <c r="L294"/>
  <c r="M294"/>
  <c r="N294"/>
  <c r="O294"/>
  <c r="P294"/>
  <c r="Q294"/>
  <c r="R294"/>
  <c r="S294"/>
  <c r="T294"/>
  <c r="U294"/>
  <c r="V294"/>
  <c r="W294"/>
  <c r="X294"/>
  <c r="Y294"/>
  <c r="Z294"/>
  <c r="AA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P294"/>
  <c r="BQ294"/>
  <c r="BR294"/>
  <c r="BS294"/>
  <c r="BT294"/>
  <c r="BU294"/>
  <c r="BW294"/>
  <c r="BY294"/>
  <c r="BZ294"/>
  <c r="CA294"/>
  <c r="CB294"/>
  <c r="CC294"/>
  <c r="CD294"/>
  <c r="CE294"/>
  <c r="CF294"/>
  <c r="CH294"/>
  <c r="CI294"/>
  <c r="CJ294"/>
  <c r="CK294"/>
  <c r="CL294"/>
  <c r="CM294"/>
  <c r="CO294"/>
  <c r="CY294"/>
  <c r="CZ294"/>
  <c r="F295"/>
  <c r="G295"/>
  <c r="H295"/>
  <c r="I295"/>
  <c r="K295"/>
  <c r="L295"/>
  <c r="M295"/>
  <c r="N295"/>
  <c r="O295"/>
  <c r="P295"/>
  <c r="Q295"/>
  <c r="R295"/>
  <c r="S295"/>
  <c r="T295"/>
  <c r="U295"/>
  <c r="V295"/>
  <c r="W295"/>
  <c r="X295"/>
  <c r="Y295"/>
  <c r="Z295"/>
  <c r="AA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P295"/>
  <c r="BQ295"/>
  <c r="BR295"/>
  <c r="BS295"/>
  <c r="BT295"/>
  <c r="BU295"/>
  <c r="BW295"/>
  <c r="BY295"/>
  <c r="BZ295"/>
  <c r="CA295"/>
  <c r="CB295"/>
  <c r="CC295"/>
  <c r="CD295"/>
  <c r="CE295"/>
  <c r="CF295"/>
  <c r="CH295"/>
  <c r="CI295"/>
  <c r="CJ295"/>
  <c r="CK295"/>
  <c r="CL295"/>
  <c r="CM295"/>
  <c r="CO295"/>
  <c r="CY295"/>
  <c r="CZ295"/>
  <c r="F296"/>
  <c r="G296"/>
  <c r="H296"/>
  <c r="I296"/>
  <c r="K296"/>
  <c r="L296"/>
  <c r="M296"/>
  <c r="N296"/>
  <c r="O296"/>
  <c r="P296"/>
  <c r="Q296"/>
  <c r="R296"/>
  <c r="S296"/>
  <c r="T296"/>
  <c r="U296"/>
  <c r="V296"/>
  <c r="W296"/>
  <c r="X296"/>
  <c r="Y296"/>
  <c r="Z296"/>
  <c r="AA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P296"/>
  <c r="BQ296"/>
  <c r="BR296"/>
  <c r="BS296"/>
  <c r="BT296"/>
  <c r="BU296"/>
  <c r="BW296"/>
  <c r="BY296"/>
  <c r="BZ296"/>
  <c r="CA296"/>
  <c r="CB296"/>
  <c r="CC296"/>
  <c r="CD296"/>
  <c r="CE296"/>
  <c r="CF296"/>
  <c r="CH296"/>
  <c r="CI296"/>
  <c r="CJ296"/>
  <c r="CK296"/>
  <c r="CL296"/>
  <c r="CM296"/>
  <c r="CO296"/>
  <c r="CY296"/>
  <c r="CZ296"/>
  <c r="F297"/>
  <c r="G297"/>
  <c r="H297"/>
  <c r="I297"/>
  <c r="K297"/>
  <c r="L297"/>
  <c r="M297"/>
  <c r="N297"/>
  <c r="O297"/>
  <c r="P297"/>
  <c r="Q297"/>
  <c r="R297"/>
  <c r="S297"/>
  <c r="T297"/>
  <c r="U297"/>
  <c r="V297"/>
  <c r="W297"/>
  <c r="X297"/>
  <c r="Y297"/>
  <c r="Z297"/>
  <c r="AA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P297"/>
  <c r="BQ297"/>
  <c r="BR297"/>
  <c r="BS297"/>
  <c r="BT297"/>
  <c r="BU297"/>
  <c r="BW297"/>
  <c r="BY297"/>
  <c r="BZ297"/>
  <c r="CA297"/>
  <c r="CB297"/>
  <c r="CC297"/>
  <c r="CD297"/>
  <c r="CE297"/>
  <c r="CF297"/>
  <c r="CH297"/>
  <c r="CI297"/>
  <c r="CJ297"/>
  <c r="CK297"/>
  <c r="CL297"/>
  <c r="CM297"/>
  <c r="CO297"/>
  <c r="CY297"/>
  <c r="CZ297"/>
  <c r="F298"/>
  <c r="G298"/>
  <c r="H298"/>
  <c r="I298"/>
  <c r="K298"/>
  <c r="L298"/>
  <c r="M298"/>
  <c r="N298"/>
  <c r="O298"/>
  <c r="P298"/>
  <c r="Q298"/>
  <c r="R298"/>
  <c r="S298"/>
  <c r="T298"/>
  <c r="U298"/>
  <c r="V298"/>
  <c r="W298"/>
  <c r="X298"/>
  <c r="Y298"/>
  <c r="Z298"/>
  <c r="AA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P298"/>
  <c r="BQ298"/>
  <c r="BR298"/>
  <c r="BS298"/>
  <c r="BT298"/>
  <c r="BU298"/>
  <c r="BW298"/>
  <c r="BY298"/>
  <c r="BZ298"/>
  <c r="CA298"/>
  <c r="CB298"/>
  <c r="CC298"/>
  <c r="CD298"/>
  <c r="CE298"/>
  <c r="CF298"/>
  <c r="CH298"/>
  <c r="CI298"/>
  <c r="CJ298"/>
  <c r="CK298"/>
  <c r="CL298"/>
  <c r="CM298"/>
  <c r="CO298"/>
  <c r="CY298"/>
  <c r="CZ298"/>
  <c r="F299"/>
  <c r="G299"/>
  <c r="H299"/>
  <c r="I299"/>
  <c r="K299"/>
  <c r="L299"/>
  <c r="M299"/>
  <c r="N299"/>
  <c r="O299"/>
  <c r="P299"/>
  <c r="Q299"/>
  <c r="R299"/>
  <c r="S299"/>
  <c r="T299"/>
  <c r="U299"/>
  <c r="V299"/>
  <c r="W299"/>
  <c r="X299"/>
  <c r="Y299"/>
  <c r="Z299"/>
  <c r="AA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P299"/>
  <c r="BQ299"/>
  <c r="BR299"/>
  <c r="BS299"/>
  <c r="BT299"/>
  <c r="BU299"/>
  <c r="BW299"/>
  <c r="BY299"/>
  <c r="BZ299"/>
  <c r="CA299"/>
  <c r="CB299"/>
  <c r="CC299"/>
  <c r="CD299"/>
  <c r="CE299"/>
  <c r="CF299"/>
  <c r="CH299"/>
  <c r="CI299"/>
  <c r="CJ299"/>
  <c r="CK299"/>
  <c r="CL299"/>
  <c r="CM299"/>
  <c r="CO299"/>
  <c r="CR299"/>
  <c r="CY299"/>
  <c r="CZ299"/>
  <c r="F300"/>
  <c r="G300"/>
  <c r="H300"/>
  <c r="I300"/>
  <c r="K300"/>
  <c r="L300"/>
  <c r="M300"/>
  <c r="N300"/>
  <c r="O300"/>
  <c r="P300"/>
  <c r="Q300"/>
  <c r="R300"/>
  <c r="S300"/>
  <c r="T300"/>
  <c r="U300"/>
  <c r="V300"/>
  <c r="W300"/>
  <c r="X300"/>
  <c r="Y300"/>
  <c r="Z300"/>
  <c r="AA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P300"/>
  <c r="BQ300"/>
  <c r="BR300"/>
  <c r="BS300"/>
  <c r="BT300"/>
  <c r="BU300"/>
  <c r="BW300"/>
  <c r="BY300"/>
  <c r="BZ300"/>
  <c r="CA300"/>
  <c r="CB300"/>
  <c r="CC300"/>
  <c r="CD300"/>
  <c r="CE300"/>
  <c r="CF300"/>
  <c r="CH300"/>
  <c r="CI300"/>
  <c r="CJ300"/>
  <c r="CK300"/>
  <c r="CL300"/>
  <c r="CM300"/>
  <c r="CN300"/>
  <c r="CO300"/>
  <c r="CP300"/>
  <c r="CR300"/>
  <c r="CT300"/>
  <c r="CX300"/>
  <c r="CY300"/>
  <c r="CZ300"/>
  <c r="F301"/>
  <c r="G301"/>
  <c r="H301"/>
  <c r="I301"/>
  <c r="K301"/>
  <c r="L301"/>
  <c r="M301"/>
  <c r="N301"/>
  <c r="O301"/>
  <c r="P301"/>
  <c r="Q301"/>
  <c r="R301"/>
  <c r="S301"/>
  <c r="T301"/>
  <c r="U301"/>
  <c r="V301"/>
  <c r="W301"/>
  <c r="X301"/>
  <c r="Y301"/>
  <c r="Z301"/>
  <c r="AA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P301"/>
  <c r="BQ301"/>
  <c r="BR301"/>
  <c r="BS301"/>
  <c r="BT301"/>
  <c r="BU301"/>
  <c r="BW301"/>
  <c r="BY301"/>
  <c r="BZ301"/>
  <c r="CA301"/>
  <c r="CB301"/>
  <c r="CC301"/>
  <c r="CD301"/>
  <c r="CE301"/>
  <c r="CF301"/>
  <c r="CH301"/>
  <c r="CI301"/>
  <c r="CJ301"/>
  <c r="CK301"/>
  <c r="CL301"/>
  <c r="CM301"/>
  <c r="CN301"/>
  <c r="CO301"/>
  <c r="CY301"/>
  <c r="CZ301"/>
  <c r="F302"/>
  <c r="G302"/>
  <c r="H302"/>
  <c r="I302"/>
  <c r="K302"/>
  <c r="L302"/>
  <c r="M302"/>
  <c r="N302"/>
  <c r="O302"/>
  <c r="P302"/>
  <c r="Q302"/>
  <c r="R302"/>
  <c r="S302"/>
  <c r="T302"/>
  <c r="U302"/>
  <c r="V302"/>
  <c r="W302"/>
  <c r="X302"/>
  <c r="Y302"/>
  <c r="Z302"/>
  <c r="AA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P302"/>
  <c r="BQ302"/>
  <c r="BR302"/>
  <c r="BS302"/>
  <c r="BT302"/>
  <c r="BU302"/>
  <c r="BW302"/>
  <c r="BY302"/>
  <c r="BZ302"/>
  <c r="CA302"/>
  <c r="CB302"/>
  <c r="CC302"/>
  <c r="CD302"/>
  <c r="CE302"/>
  <c r="CF302"/>
  <c r="CH302"/>
  <c r="CI302"/>
  <c r="CJ302"/>
  <c r="CK302"/>
  <c r="CL302"/>
  <c r="CM302"/>
  <c r="CO302"/>
  <c r="CP302"/>
  <c r="CT302"/>
  <c r="CV302"/>
  <c r="CY302"/>
  <c r="CZ302"/>
  <c r="F303"/>
  <c r="G303"/>
  <c r="H303"/>
  <c r="I303"/>
  <c r="K303"/>
  <c r="L303"/>
  <c r="M303"/>
  <c r="N303"/>
  <c r="O303"/>
  <c r="P303"/>
  <c r="Q303"/>
  <c r="R303"/>
  <c r="S303"/>
  <c r="T303"/>
  <c r="U303"/>
  <c r="V303"/>
  <c r="W303"/>
  <c r="X303"/>
  <c r="Y303"/>
  <c r="Z303"/>
  <c r="AA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P303"/>
  <c r="BQ303"/>
  <c r="BR303"/>
  <c r="BS303"/>
  <c r="BT303"/>
  <c r="BU303"/>
  <c r="BW303"/>
  <c r="BY303"/>
  <c r="BZ303"/>
  <c r="CA303"/>
  <c r="CB303"/>
  <c r="CC303"/>
  <c r="CD303"/>
  <c r="CE303"/>
  <c r="CF303"/>
  <c r="CH303"/>
  <c r="CI303"/>
  <c r="CJ303"/>
  <c r="CK303"/>
  <c r="CL303"/>
  <c r="CM303"/>
  <c r="CO303"/>
  <c r="CY303"/>
  <c r="CZ303"/>
  <c r="F304"/>
  <c r="G304"/>
  <c r="H304"/>
  <c r="I304"/>
  <c r="K304"/>
  <c r="L304"/>
  <c r="M304"/>
  <c r="N304"/>
  <c r="O304"/>
  <c r="P304"/>
  <c r="Q304"/>
  <c r="R304"/>
  <c r="S304"/>
  <c r="T304"/>
  <c r="U304"/>
  <c r="V304"/>
  <c r="W304"/>
  <c r="X304"/>
  <c r="Y304"/>
  <c r="Z304"/>
  <c r="AA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P304"/>
  <c r="BQ304"/>
  <c r="BR304"/>
  <c r="BS304"/>
  <c r="BT304"/>
  <c r="BU304"/>
  <c r="BW304"/>
  <c r="BY304"/>
  <c r="BZ304"/>
  <c r="CA304"/>
  <c r="CB304"/>
  <c r="CC304"/>
  <c r="CD304"/>
  <c r="CE304"/>
  <c r="CF304"/>
  <c r="CH304"/>
  <c r="CI304"/>
  <c r="CJ304"/>
  <c r="CK304"/>
  <c r="CL304"/>
  <c r="CM304"/>
  <c r="CO304"/>
  <c r="CP304"/>
  <c r="CR304"/>
  <c r="CT304"/>
  <c r="CX304"/>
  <c r="CY304"/>
  <c r="CZ304"/>
  <c r="F305"/>
  <c r="G305"/>
  <c r="H305"/>
  <c r="I305"/>
  <c r="K305"/>
  <c r="L305"/>
  <c r="M305"/>
  <c r="N305"/>
  <c r="O305"/>
  <c r="P305"/>
  <c r="Q305"/>
  <c r="R305"/>
  <c r="S305"/>
  <c r="T305"/>
  <c r="U305"/>
  <c r="V305"/>
  <c r="W305"/>
  <c r="X305"/>
  <c r="Y305"/>
  <c r="Z305"/>
  <c r="AA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P305"/>
  <c r="BQ305"/>
  <c r="BR305"/>
  <c r="BS305"/>
  <c r="BT305"/>
  <c r="BU305"/>
  <c r="BW305"/>
  <c r="BY305"/>
  <c r="BZ305"/>
  <c r="CA305"/>
  <c r="CB305"/>
  <c r="CC305"/>
  <c r="CD305"/>
  <c r="CE305"/>
  <c r="CF305"/>
  <c r="CH305"/>
  <c r="CI305"/>
  <c r="CJ305"/>
  <c r="CK305"/>
  <c r="CL305"/>
  <c r="CM305"/>
  <c r="CO305"/>
  <c r="CY305"/>
  <c r="CZ305"/>
  <c r="F306"/>
  <c r="G306"/>
  <c r="H306"/>
  <c r="I306"/>
  <c r="K306"/>
  <c r="L306"/>
  <c r="M306"/>
  <c r="N306"/>
  <c r="O306"/>
  <c r="P306"/>
  <c r="Q306"/>
  <c r="R306"/>
  <c r="S306"/>
  <c r="T306"/>
  <c r="U306"/>
  <c r="V306"/>
  <c r="W306"/>
  <c r="X306"/>
  <c r="Y306"/>
  <c r="Z306"/>
  <c r="AA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P306"/>
  <c r="BQ306"/>
  <c r="BR306"/>
  <c r="BS306"/>
  <c r="BT306"/>
  <c r="BU306"/>
  <c r="BW306"/>
  <c r="BY306"/>
  <c r="BZ306"/>
  <c r="CA306"/>
  <c r="CB306"/>
  <c r="CC306"/>
  <c r="CD306"/>
  <c r="CE306"/>
  <c r="CF306"/>
  <c r="CH306"/>
  <c r="CI306"/>
  <c r="CJ306"/>
  <c r="CK306"/>
  <c r="CL306"/>
  <c r="CM306"/>
  <c r="CO306"/>
  <c r="CP306"/>
  <c r="CV306"/>
  <c r="CY306"/>
  <c r="CZ306"/>
  <c r="F307"/>
  <c r="G307"/>
  <c r="H307"/>
  <c r="I307"/>
  <c r="K307"/>
  <c r="L307"/>
  <c r="M307"/>
  <c r="N307"/>
  <c r="O307"/>
  <c r="P307"/>
  <c r="Q307"/>
  <c r="R307"/>
  <c r="S307"/>
  <c r="T307"/>
  <c r="U307"/>
  <c r="V307"/>
  <c r="W307"/>
  <c r="X307"/>
  <c r="Y307"/>
  <c r="Z307"/>
  <c r="AA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P307"/>
  <c r="BQ307"/>
  <c r="BR307"/>
  <c r="BS307"/>
  <c r="BT307"/>
  <c r="BU307"/>
  <c r="BW307"/>
  <c r="BY307"/>
  <c r="BZ307"/>
  <c r="CA307"/>
  <c r="CB307"/>
  <c r="CC307"/>
  <c r="CD307"/>
  <c r="CE307"/>
  <c r="CF307"/>
  <c r="CH307"/>
  <c r="CI307"/>
  <c r="CJ307"/>
  <c r="CK307"/>
  <c r="CL307"/>
  <c r="CM307"/>
  <c r="CO307"/>
  <c r="CY307"/>
  <c r="CZ307"/>
  <c r="F308"/>
  <c r="G308"/>
  <c r="H308"/>
  <c r="I308"/>
  <c r="K308"/>
  <c r="L308"/>
  <c r="M308"/>
  <c r="N308"/>
  <c r="O308"/>
  <c r="P308"/>
  <c r="Q308"/>
  <c r="R308"/>
  <c r="S308"/>
  <c r="T308"/>
  <c r="U308"/>
  <c r="V308"/>
  <c r="W308"/>
  <c r="X308"/>
  <c r="Y308"/>
  <c r="Z308"/>
  <c r="AA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P308"/>
  <c r="BQ308"/>
  <c r="BR308"/>
  <c r="BS308"/>
  <c r="BT308"/>
  <c r="BU308"/>
  <c r="BW308"/>
  <c r="BY308"/>
  <c r="BZ308"/>
  <c r="CA308"/>
  <c r="CB308"/>
  <c r="CC308"/>
  <c r="CD308"/>
  <c r="CE308"/>
  <c r="CF308"/>
  <c r="CH308"/>
  <c r="CI308"/>
  <c r="CJ308"/>
  <c r="CK308"/>
  <c r="CL308"/>
  <c r="CM308"/>
  <c r="CO308"/>
  <c r="CY308"/>
  <c r="CZ308"/>
  <c r="F309"/>
  <c r="G309"/>
  <c r="H309"/>
  <c r="I309"/>
  <c r="K309"/>
  <c r="L309"/>
  <c r="M309"/>
  <c r="N309"/>
  <c r="O309"/>
  <c r="P309"/>
  <c r="Q309"/>
  <c r="R309"/>
  <c r="S309"/>
  <c r="T309"/>
  <c r="U309"/>
  <c r="V309"/>
  <c r="W309"/>
  <c r="X309"/>
  <c r="Y309"/>
  <c r="Z309"/>
  <c r="AA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P309"/>
  <c r="BQ309"/>
  <c r="BR309"/>
  <c r="BS309"/>
  <c r="BT309"/>
  <c r="BU309"/>
  <c r="BW309"/>
  <c r="BY309"/>
  <c r="BZ309"/>
  <c r="CA309"/>
  <c r="CB309"/>
  <c r="CC309"/>
  <c r="CD309"/>
  <c r="CE309"/>
  <c r="CF309"/>
  <c r="CH309"/>
  <c r="CI309"/>
  <c r="CJ309"/>
  <c r="CK309"/>
  <c r="CL309"/>
  <c r="CM309"/>
  <c r="CO309"/>
  <c r="CP309"/>
  <c r="CV309"/>
  <c r="CY309"/>
  <c r="CZ309"/>
  <c r="F310"/>
  <c r="G310"/>
  <c r="H310"/>
  <c r="I310"/>
  <c r="K310"/>
  <c r="L310"/>
  <c r="M310"/>
  <c r="N310"/>
  <c r="O310"/>
  <c r="P310"/>
  <c r="Q310"/>
  <c r="R310"/>
  <c r="S310"/>
  <c r="T310"/>
  <c r="U310"/>
  <c r="V310"/>
  <c r="W310"/>
  <c r="X310"/>
  <c r="Y310"/>
  <c r="Z310"/>
  <c r="AA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P310"/>
  <c r="BQ310"/>
  <c r="BR310"/>
  <c r="BS310"/>
  <c r="BT310"/>
  <c r="BU310"/>
  <c r="BW310"/>
  <c r="BY310"/>
  <c r="BZ310"/>
  <c r="CA310"/>
  <c r="CB310"/>
  <c r="CC310"/>
  <c r="CD310"/>
  <c r="CE310"/>
  <c r="CF310"/>
  <c r="CH310"/>
  <c r="CI310"/>
  <c r="CJ310"/>
  <c r="CK310"/>
  <c r="CL310"/>
  <c r="CM310"/>
  <c r="CO310"/>
  <c r="CY310"/>
  <c r="CZ310"/>
  <c r="F311"/>
  <c r="G311"/>
  <c r="H311"/>
  <c r="I311"/>
  <c r="K311"/>
  <c r="L311"/>
  <c r="M311"/>
  <c r="N311"/>
  <c r="O311"/>
  <c r="P311"/>
  <c r="Q311"/>
  <c r="R311"/>
  <c r="S311"/>
  <c r="T311"/>
  <c r="U311"/>
  <c r="V311"/>
  <c r="W311"/>
  <c r="X311"/>
  <c r="Y311"/>
  <c r="Z311"/>
  <c r="AA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P311"/>
  <c r="BQ311"/>
  <c r="BR311"/>
  <c r="BS311"/>
  <c r="BT311"/>
  <c r="BU311"/>
  <c r="BW311"/>
  <c r="BY311"/>
  <c r="BZ311"/>
  <c r="CA311"/>
  <c r="CB311"/>
  <c r="CC311"/>
  <c r="CD311"/>
  <c r="CE311"/>
  <c r="CF311"/>
  <c r="CH311"/>
  <c r="CI311"/>
  <c r="CJ311"/>
  <c r="CK311"/>
  <c r="CL311"/>
  <c r="CM311"/>
  <c r="CO311"/>
  <c r="CY311"/>
  <c r="CZ311"/>
  <c r="F312"/>
  <c r="G312"/>
  <c r="H312"/>
  <c r="I312"/>
  <c r="K312"/>
  <c r="L312"/>
  <c r="M312"/>
  <c r="N312"/>
  <c r="O312"/>
  <c r="P312"/>
  <c r="Q312"/>
  <c r="R312"/>
  <c r="S312"/>
  <c r="T312"/>
  <c r="U312"/>
  <c r="V312"/>
  <c r="W312"/>
  <c r="X312"/>
  <c r="Y312"/>
  <c r="Z312"/>
  <c r="AA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P312"/>
  <c r="BQ312"/>
  <c r="BR312"/>
  <c r="BS312"/>
  <c r="BT312"/>
  <c r="BU312"/>
  <c r="BW312"/>
  <c r="BY312"/>
  <c r="BZ312"/>
  <c r="CA312"/>
  <c r="CB312"/>
  <c r="CC312"/>
  <c r="CD312"/>
  <c r="CE312"/>
  <c r="CF312"/>
  <c r="CH312"/>
  <c r="CI312"/>
  <c r="CJ312"/>
  <c r="CK312"/>
  <c r="CL312"/>
  <c r="CM312"/>
  <c r="CO312"/>
  <c r="CY312"/>
  <c r="CZ312"/>
  <c r="F313"/>
  <c r="G313"/>
  <c r="H313"/>
  <c r="I313"/>
  <c r="K313"/>
  <c r="L313"/>
  <c r="M313"/>
  <c r="N313"/>
  <c r="O313"/>
  <c r="P313"/>
  <c r="Q313"/>
  <c r="R313"/>
  <c r="S313"/>
  <c r="T313"/>
  <c r="U313"/>
  <c r="V313"/>
  <c r="W313"/>
  <c r="X313"/>
  <c r="Y313"/>
  <c r="Z313"/>
  <c r="AA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P313"/>
  <c r="BQ313"/>
  <c r="BR313"/>
  <c r="BS313"/>
  <c r="BT313"/>
  <c r="BU313"/>
  <c r="BW313"/>
  <c r="BY313"/>
  <c r="BZ313"/>
  <c r="CA313"/>
  <c r="CB313"/>
  <c r="CC313"/>
  <c r="CD313"/>
  <c r="CE313"/>
  <c r="CF313"/>
  <c r="CH313"/>
  <c r="CI313"/>
  <c r="CJ313"/>
  <c r="CK313"/>
  <c r="CL313"/>
  <c r="CM313"/>
  <c r="CO313"/>
  <c r="CY313"/>
  <c r="CZ313"/>
  <c r="F314"/>
  <c r="G314"/>
  <c r="H314"/>
  <c r="I314"/>
  <c r="K314"/>
  <c r="L314"/>
  <c r="M314"/>
  <c r="N314"/>
  <c r="O314"/>
  <c r="P314"/>
  <c r="Q314"/>
  <c r="R314"/>
  <c r="S314"/>
  <c r="T314"/>
  <c r="U314"/>
  <c r="V314"/>
  <c r="W314"/>
  <c r="X314"/>
  <c r="Y314"/>
  <c r="Z314"/>
  <c r="AA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P314"/>
  <c r="BQ314"/>
  <c r="BR314"/>
  <c r="BS314"/>
  <c r="BT314"/>
  <c r="BU314"/>
  <c r="BW314"/>
  <c r="BY314"/>
  <c r="BZ314"/>
  <c r="CA314"/>
  <c r="CB314"/>
  <c r="CC314"/>
  <c r="CD314"/>
  <c r="CE314"/>
  <c r="CF314"/>
  <c r="CH314"/>
  <c r="CI314"/>
  <c r="CJ314"/>
  <c r="CK314"/>
  <c r="CL314"/>
  <c r="CM314"/>
  <c r="CO314"/>
  <c r="CY314"/>
  <c r="CZ314"/>
  <c r="F315"/>
  <c r="G315"/>
  <c r="H315"/>
  <c r="I315"/>
  <c r="K315"/>
  <c r="L315"/>
  <c r="M315"/>
  <c r="N315"/>
  <c r="O315"/>
  <c r="P315"/>
  <c r="Q315"/>
  <c r="R315"/>
  <c r="S315"/>
  <c r="T315"/>
  <c r="U315"/>
  <c r="V315"/>
  <c r="W315"/>
  <c r="X315"/>
  <c r="Y315"/>
  <c r="Z315"/>
  <c r="AA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P315"/>
  <c r="BQ315"/>
  <c r="BR315"/>
  <c r="BS315"/>
  <c r="BT315"/>
  <c r="BU315"/>
  <c r="BW315"/>
  <c r="BY315"/>
  <c r="BZ315"/>
  <c r="CA315"/>
  <c r="CB315"/>
  <c r="CC315"/>
  <c r="CD315"/>
  <c r="CE315"/>
  <c r="CF315"/>
  <c r="CH315"/>
  <c r="CI315"/>
  <c r="CJ315"/>
  <c r="CK315"/>
  <c r="CL315"/>
  <c r="CM315"/>
  <c r="CO315"/>
  <c r="CY315"/>
  <c r="CZ315"/>
  <c r="F316"/>
  <c r="G316"/>
  <c r="H316"/>
  <c r="I316"/>
  <c r="K316"/>
  <c r="L316"/>
  <c r="M316"/>
  <c r="N316"/>
  <c r="O316"/>
  <c r="P316"/>
  <c r="Q316"/>
  <c r="R316"/>
  <c r="S316"/>
  <c r="T316"/>
  <c r="U316"/>
  <c r="V316"/>
  <c r="W316"/>
  <c r="X316"/>
  <c r="Y316"/>
  <c r="Z316"/>
  <c r="AA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P316"/>
  <c r="BQ316"/>
  <c r="BR316"/>
  <c r="BS316"/>
  <c r="BT316"/>
  <c r="BU316"/>
  <c r="BW316"/>
  <c r="BY316"/>
  <c r="BZ316"/>
  <c r="CA316"/>
  <c r="CB316"/>
  <c r="CC316"/>
  <c r="CD316"/>
  <c r="CE316"/>
  <c r="CF316"/>
  <c r="CH316"/>
  <c r="CI316"/>
  <c r="CJ316"/>
  <c r="CK316"/>
  <c r="CL316"/>
  <c r="CM316"/>
  <c r="CO316"/>
  <c r="CY316"/>
  <c r="CZ316"/>
  <c r="F317"/>
  <c r="G317"/>
  <c r="H317"/>
  <c r="I317"/>
  <c r="K317"/>
  <c r="L317"/>
  <c r="M317"/>
  <c r="N317"/>
  <c r="O317"/>
  <c r="P317"/>
  <c r="Q317"/>
  <c r="R317"/>
  <c r="S317"/>
  <c r="T317"/>
  <c r="U317"/>
  <c r="V317"/>
  <c r="W317"/>
  <c r="X317"/>
  <c r="Y317"/>
  <c r="Z317"/>
  <c r="AA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P317"/>
  <c r="BQ317"/>
  <c r="BR317"/>
  <c r="BS317"/>
  <c r="BT317"/>
  <c r="BU317"/>
  <c r="BW317"/>
  <c r="BY317"/>
  <c r="BZ317"/>
  <c r="CA317"/>
  <c r="CB317"/>
  <c r="CC317"/>
  <c r="CD317"/>
  <c r="CE317"/>
  <c r="CF317"/>
  <c r="CH317"/>
  <c r="CI317"/>
  <c r="CJ317"/>
  <c r="CK317"/>
  <c r="CL317"/>
  <c r="CM317"/>
  <c r="CO317"/>
  <c r="CY317"/>
  <c r="CZ317"/>
  <c r="F318"/>
  <c r="G318"/>
  <c r="H318"/>
  <c r="I318"/>
  <c r="K318"/>
  <c r="L318"/>
  <c r="M318"/>
  <c r="N318"/>
  <c r="O318"/>
  <c r="P318"/>
  <c r="Q318"/>
  <c r="R318"/>
  <c r="S318"/>
  <c r="T318"/>
  <c r="U318"/>
  <c r="V318"/>
  <c r="W318"/>
  <c r="X318"/>
  <c r="Y318"/>
  <c r="Z318"/>
  <c r="AA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P318"/>
  <c r="BQ318"/>
  <c r="BR318"/>
  <c r="BS318"/>
  <c r="BT318"/>
  <c r="BU318"/>
  <c r="BW318"/>
  <c r="BY318"/>
  <c r="BZ318"/>
  <c r="CA318"/>
  <c r="CB318"/>
  <c r="CC318"/>
  <c r="CD318"/>
  <c r="CE318"/>
  <c r="CF318"/>
  <c r="CH318"/>
  <c r="CI318"/>
  <c r="CJ318"/>
  <c r="CK318"/>
  <c r="CL318"/>
  <c r="CM318"/>
  <c r="CO318"/>
  <c r="CP318"/>
  <c r="CR318"/>
  <c r="CV318"/>
  <c r="CY318"/>
  <c r="CZ318"/>
  <c r="F319"/>
  <c r="G319"/>
  <c r="H319"/>
  <c r="I319"/>
  <c r="K319"/>
  <c r="L319"/>
  <c r="M319"/>
  <c r="N319"/>
  <c r="O319"/>
  <c r="P319"/>
  <c r="Q319"/>
  <c r="R319"/>
  <c r="S319"/>
  <c r="T319"/>
  <c r="U319"/>
  <c r="V319"/>
  <c r="W319"/>
  <c r="X319"/>
  <c r="Y319"/>
  <c r="Z319"/>
  <c r="AA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P319"/>
  <c r="BQ319"/>
  <c r="BR319"/>
  <c r="BS319"/>
  <c r="BT319"/>
  <c r="BU319"/>
  <c r="BW319"/>
  <c r="BY319"/>
  <c r="BZ319"/>
  <c r="CA319"/>
  <c r="CB319"/>
  <c r="CC319"/>
  <c r="CD319"/>
  <c r="CE319"/>
  <c r="CF319"/>
  <c r="CH319"/>
  <c r="CI319"/>
  <c r="CJ319"/>
  <c r="CK319"/>
  <c r="CL319"/>
  <c r="CM319"/>
  <c r="CO319"/>
  <c r="CY319"/>
  <c r="CZ319"/>
  <c r="F320"/>
  <c r="G320"/>
  <c r="H320"/>
  <c r="I320"/>
  <c r="K320"/>
  <c r="L320"/>
  <c r="M320"/>
  <c r="N320"/>
  <c r="O320"/>
  <c r="P320"/>
  <c r="Q320"/>
  <c r="R320"/>
  <c r="S320"/>
  <c r="T320"/>
  <c r="U320"/>
  <c r="V320"/>
  <c r="W320"/>
  <c r="X320"/>
  <c r="Y320"/>
  <c r="Z320"/>
  <c r="AA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P320"/>
  <c r="BQ320"/>
  <c r="BR320"/>
  <c r="BS320"/>
  <c r="BT320"/>
  <c r="BU320"/>
  <c r="BW320"/>
  <c r="BY320"/>
  <c r="BZ320"/>
  <c r="CA320"/>
  <c r="CB320"/>
  <c r="CC320"/>
  <c r="CD320"/>
  <c r="CE320"/>
  <c r="CF320"/>
  <c r="CH320"/>
  <c r="CI320"/>
  <c r="CJ320"/>
  <c r="CK320"/>
  <c r="CL320"/>
  <c r="CM320"/>
  <c r="CO320"/>
  <c r="CY320"/>
  <c r="CZ320"/>
  <c r="F321"/>
  <c r="G321"/>
  <c r="H321"/>
  <c r="I321"/>
  <c r="K321"/>
  <c r="L321"/>
  <c r="M321"/>
  <c r="N321"/>
  <c r="O321"/>
  <c r="P321"/>
  <c r="Q321"/>
  <c r="R321"/>
  <c r="S321"/>
  <c r="T321"/>
  <c r="U321"/>
  <c r="V321"/>
  <c r="W321"/>
  <c r="X321"/>
  <c r="Y321"/>
  <c r="Z321"/>
  <c r="AA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P321"/>
  <c r="BQ321"/>
  <c r="BR321"/>
  <c r="BS321"/>
  <c r="BT321"/>
  <c r="BU321"/>
  <c r="BW321"/>
  <c r="BY321"/>
  <c r="BZ321"/>
  <c r="CA321"/>
  <c r="CB321"/>
  <c r="CC321"/>
  <c r="CD321"/>
  <c r="CE321"/>
  <c r="CF321"/>
  <c r="CH321"/>
  <c r="CI321"/>
  <c r="CJ321"/>
  <c r="CK321"/>
  <c r="CL321"/>
  <c r="CM321"/>
  <c r="CO321"/>
  <c r="CY321"/>
  <c r="CZ321"/>
  <c r="F322"/>
  <c r="G322"/>
  <c r="H322"/>
  <c r="I322"/>
  <c r="K322"/>
  <c r="L322"/>
  <c r="M322"/>
  <c r="N322"/>
  <c r="O322"/>
  <c r="P322"/>
  <c r="Q322"/>
  <c r="R322"/>
  <c r="S322"/>
  <c r="T322"/>
  <c r="U322"/>
  <c r="V322"/>
  <c r="W322"/>
  <c r="X322"/>
  <c r="Y322"/>
  <c r="Z322"/>
  <c r="AA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P322"/>
  <c r="BQ322"/>
  <c r="BR322"/>
  <c r="BS322"/>
  <c r="BT322"/>
  <c r="BU322"/>
  <c r="BW322"/>
  <c r="BY322"/>
  <c r="BZ322"/>
  <c r="CA322"/>
  <c r="CB322"/>
  <c r="CC322"/>
  <c r="CD322"/>
  <c r="CE322"/>
  <c r="CF322"/>
  <c r="CH322"/>
  <c r="CI322"/>
  <c r="CJ322"/>
  <c r="CK322"/>
  <c r="CL322"/>
  <c r="CM322"/>
  <c r="CO322"/>
  <c r="CY322"/>
  <c r="CZ322"/>
  <c r="F323"/>
  <c r="G323"/>
  <c r="H323"/>
  <c r="I323"/>
  <c r="K323"/>
  <c r="L323"/>
  <c r="M323"/>
  <c r="N323"/>
  <c r="O323"/>
  <c r="P323"/>
  <c r="Q323"/>
  <c r="R323"/>
  <c r="S323"/>
  <c r="T323"/>
  <c r="U323"/>
  <c r="V323"/>
  <c r="W323"/>
  <c r="X323"/>
  <c r="Y323"/>
  <c r="Z323"/>
  <c r="AA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P323"/>
  <c r="BQ323"/>
  <c r="BR323"/>
  <c r="BS323"/>
  <c r="BT323"/>
  <c r="BU323"/>
  <c r="BW323"/>
  <c r="BY323"/>
  <c r="BZ323"/>
  <c r="CA323"/>
  <c r="CB323"/>
  <c r="CC323"/>
  <c r="CD323"/>
  <c r="CE323"/>
  <c r="CF323"/>
  <c r="CH323"/>
  <c r="CI323"/>
  <c r="CJ323"/>
  <c r="CK323"/>
  <c r="CL323"/>
  <c r="CM323"/>
  <c r="CO323"/>
  <c r="CY323"/>
  <c r="CZ323"/>
  <c r="F324"/>
  <c r="G324"/>
  <c r="H324"/>
  <c r="I324"/>
  <c r="K324"/>
  <c r="L324"/>
  <c r="M324"/>
  <c r="N324"/>
  <c r="O324"/>
  <c r="P324"/>
  <c r="Q324"/>
  <c r="R324"/>
  <c r="S324"/>
  <c r="T324"/>
  <c r="U324"/>
  <c r="V324"/>
  <c r="W324"/>
  <c r="X324"/>
  <c r="Y324"/>
  <c r="Z324"/>
  <c r="AA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P324"/>
  <c r="BQ324"/>
  <c r="BR324"/>
  <c r="BS324"/>
  <c r="BT324"/>
  <c r="BU324"/>
  <c r="BW324"/>
  <c r="BY324"/>
  <c r="BZ324"/>
  <c r="CA324"/>
  <c r="CB324"/>
  <c r="CC324"/>
  <c r="CD324"/>
  <c r="CE324"/>
  <c r="CF324"/>
  <c r="CH324"/>
  <c r="CI324"/>
  <c r="CJ324"/>
  <c r="CK324"/>
  <c r="CL324"/>
  <c r="CM324"/>
  <c r="CO324"/>
  <c r="CY324"/>
  <c r="CZ324"/>
  <c r="F325"/>
  <c r="G325"/>
  <c r="H325"/>
  <c r="I325"/>
  <c r="K325"/>
  <c r="L325"/>
  <c r="M325"/>
  <c r="N325"/>
  <c r="O325"/>
  <c r="P325"/>
  <c r="Q325"/>
  <c r="R325"/>
  <c r="S325"/>
  <c r="T325"/>
  <c r="U325"/>
  <c r="V325"/>
  <c r="W325"/>
  <c r="X325"/>
  <c r="Y325"/>
  <c r="Z325"/>
  <c r="AA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P325"/>
  <c r="BQ325"/>
  <c r="BR325"/>
  <c r="BS325"/>
  <c r="BT325"/>
  <c r="BU325"/>
  <c r="BW325"/>
  <c r="BY325"/>
  <c r="BZ325"/>
  <c r="CA325"/>
  <c r="CB325"/>
  <c r="CC325"/>
  <c r="CD325"/>
  <c r="CE325"/>
  <c r="CF325"/>
  <c r="CH325"/>
  <c r="CI325"/>
  <c r="CJ325"/>
  <c r="CK325"/>
  <c r="CL325"/>
  <c r="CM325"/>
  <c r="CO325"/>
  <c r="CY325"/>
  <c r="CZ325"/>
  <c r="F326"/>
  <c r="G326"/>
  <c r="H326"/>
  <c r="I326"/>
  <c r="K326"/>
  <c r="L326"/>
  <c r="M326"/>
  <c r="N326"/>
  <c r="O326"/>
  <c r="P326"/>
  <c r="Q326"/>
  <c r="R326"/>
  <c r="S326"/>
  <c r="T326"/>
  <c r="U326"/>
  <c r="V326"/>
  <c r="W326"/>
  <c r="X326"/>
  <c r="Y326"/>
  <c r="Z326"/>
  <c r="AA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P326"/>
  <c r="BQ326"/>
  <c r="BR326"/>
  <c r="BS326"/>
  <c r="BT326"/>
  <c r="BU326"/>
  <c r="BW326"/>
  <c r="BY326"/>
  <c r="BZ326"/>
  <c r="CA326"/>
  <c r="CB326"/>
  <c r="CC326"/>
  <c r="CD326"/>
  <c r="CE326"/>
  <c r="CF326"/>
  <c r="CH326"/>
  <c r="CI326"/>
  <c r="CJ326"/>
  <c r="CK326"/>
  <c r="CL326"/>
  <c r="CM326"/>
  <c r="CO326"/>
  <c r="CY326"/>
  <c r="CZ326"/>
  <c r="F327"/>
  <c r="G327"/>
  <c r="H327"/>
  <c r="I327"/>
  <c r="K327"/>
  <c r="L327"/>
  <c r="M327"/>
  <c r="N327"/>
  <c r="O327"/>
  <c r="P327"/>
  <c r="Q327"/>
  <c r="R327"/>
  <c r="S327"/>
  <c r="T327"/>
  <c r="U327"/>
  <c r="V327"/>
  <c r="W327"/>
  <c r="X327"/>
  <c r="Y327"/>
  <c r="Z327"/>
  <c r="AA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P327"/>
  <c r="BQ327"/>
  <c r="BR327"/>
  <c r="BS327"/>
  <c r="BT327"/>
  <c r="BU327"/>
  <c r="BW327"/>
  <c r="BY327"/>
  <c r="BZ327"/>
  <c r="CA327"/>
  <c r="CB327"/>
  <c r="CC327"/>
  <c r="CD327"/>
  <c r="CE327"/>
  <c r="CF327"/>
  <c r="CH327"/>
  <c r="CI327"/>
  <c r="CJ327"/>
  <c r="CK327"/>
  <c r="CL327"/>
  <c r="CM327"/>
  <c r="CO327"/>
  <c r="CY327"/>
  <c r="CZ327"/>
  <c r="F328"/>
  <c r="G328"/>
  <c r="H328"/>
  <c r="I328"/>
  <c r="K328"/>
  <c r="L328"/>
  <c r="M328"/>
  <c r="N328"/>
  <c r="O328"/>
  <c r="P328"/>
  <c r="Q328"/>
  <c r="R328"/>
  <c r="S328"/>
  <c r="T328"/>
  <c r="U328"/>
  <c r="V328"/>
  <c r="W328"/>
  <c r="X328"/>
  <c r="Y328"/>
  <c r="Z328"/>
  <c r="AA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P328"/>
  <c r="BQ328"/>
  <c r="BR328"/>
  <c r="BS328"/>
  <c r="BT328"/>
  <c r="BU328"/>
  <c r="BW328"/>
  <c r="BY328"/>
  <c r="BZ328"/>
  <c r="CA328"/>
  <c r="CB328"/>
  <c r="CC328"/>
  <c r="CD328"/>
  <c r="CE328"/>
  <c r="CF328"/>
  <c r="CH328"/>
  <c r="CI328"/>
  <c r="CJ328"/>
  <c r="CK328"/>
  <c r="CL328"/>
  <c r="CM328"/>
  <c r="CO328"/>
  <c r="CY328"/>
  <c r="CZ328"/>
  <c r="F329"/>
  <c r="G329"/>
  <c r="H329"/>
  <c r="I329"/>
  <c r="K329"/>
  <c r="L329"/>
  <c r="M329"/>
  <c r="N329"/>
  <c r="O329"/>
  <c r="P329"/>
  <c r="Q329"/>
  <c r="R329"/>
  <c r="S329"/>
  <c r="T329"/>
  <c r="U329"/>
  <c r="V329"/>
  <c r="W329"/>
  <c r="X329"/>
  <c r="Y329"/>
  <c r="Z329"/>
  <c r="AA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P329"/>
  <c r="BQ329"/>
  <c r="BR329"/>
  <c r="BS329"/>
  <c r="BT329"/>
  <c r="BU329"/>
  <c r="BW329"/>
  <c r="BY329"/>
  <c r="BZ329"/>
  <c r="CA329"/>
  <c r="CB329"/>
  <c r="CC329"/>
  <c r="CD329"/>
  <c r="CE329"/>
  <c r="CF329"/>
  <c r="CH329"/>
  <c r="CI329"/>
  <c r="CJ329"/>
  <c r="CK329"/>
  <c r="CL329"/>
  <c r="CM329"/>
  <c r="CO329"/>
  <c r="CY329"/>
  <c r="CZ329"/>
  <c r="F330"/>
  <c r="G330"/>
  <c r="H330"/>
  <c r="I330"/>
  <c r="K330"/>
  <c r="L330"/>
  <c r="M330"/>
  <c r="N330"/>
  <c r="O330"/>
  <c r="P330"/>
  <c r="Q330"/>
  <c r="R330"/>
  <c r="S330"/>
  <c r="T330"/>
  <c r="U330"/>
  <c r="V330"/>
  <c r="W330"/>
  <c r="X330"/>
  <c r="Y330"/>
  <c r="Z330"/>
  <c r="AA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P330"/>
  <c r="BQ330"/>
  <c r="BR330"/>
  <c r="BS330"/>
  <c r="BT330"/>
  <c r="BU330"/>
  <c r="BW330"/>
  <c r="BY330"/>
  <c r="BZ330"/>
  <c r="CA330"/>
  <c r="CB330"/>
  <c r="CC330"/>
  <c r="CD330"/>
  <c r="CE330"/>
  <c r="CF330"/>
  <c r="CH330"/>
  <c r="CI330"/>
  <c r="CJ330"/>
  <c r="CK330"/>
  <c r="CL330"/>
  <c r="CM330"/>
  <c r="CO330"/>
  <c r="CY330"/>
  <c r="CZ330"/>
  <c r="F331"/>
  <c r="G331"/>
  <c r="H331"/>
  <c r="I331"/>
  <c r="K331"/>
  <c r="L331"/>
  <c r="M331"/>
  <c r="N331"/>
  <c r="O331"/>
  <c r="P331"/>
  <c r="Q331"/>
  <c r="R331"/>
  <c r="S331"/>
  <c r="T331"/>
  <c r="U331"/>
  <c r="V331"/>
  <c r="W331"/>
  <c r="X331"/>
  <c r="Y331"/>
  <c r="Z331"/>
  <c r="AA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P331"/>
  <c r="BQ331"/>
  <c r="BR331"/>
  <c r="BS331"/>
  <c r="BT331"/>
  <c r="BU331"/>
  <c r="BW331"/>
  <c r="BY331"/>
  <c r="BZ331"/>
  <c r="CA331"/>
  <c r="CB331"/>
  <c r="CC331"/>
  <c r="CD331"/>
  <c r="CE331"/>
  <c r="CF331"/>
  <c r="CH331"/>
  <c r="CI331"/>
  <c r="CJ331"/>
  <c r="CK331"/>
  <c r="CL331"/>
  <c r="CM331"/>
  <c r="CO331"/>
  <c r="CY331"/>
  <c r="CZ331"/>
  <c r="F332"/>
  <c r="G332"/>
  <c r="H332"/>
  <c r="I332"/>
  <c r="K332"/>
  <c r="L332"/>
  <c r="M332"/>
  <c r="N332"/>
  <c r="O332"/>
  <c r="P332"/>
  <c r="Q332"/>
  <c r="R332"/>
  <c r="S332"/>
  <c r="T332"/>
  <c r="U332"/>
  <c r="V332"/>
  <c r="W332"/>
  <c r="X332"/>
  <c r="Y332"/>
  <c r="Z332"/>
  <c r="AA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P332"/>
  <c r="BQ332"/>
  <c r="BR332"/>
  <c r="BS332"/>
  <c r="BT332"/>
  <c r="BU332"/>
  <c r="BW332"/>
  <c r="BY332"/>
  <c r="BZ332"/>
  <c r="CA332"/>
  <c r="CB332"/>
  <c r="CC332"/>
  <c r="CD332"/>
  <c r="CE332"/>
  <c r="CF332"/>
  <c r="CH332"/>
  <c r="CI332"/>
  <c r="CJ332"/>
  <c r="CK332"/>
  <c r="CL332"/>
  <c r="CM332"/>
  <c r="CO332"/>
  <c r="CY332"/>
  <c r="CZ332"/>
  <c r="F333"/>
  <c r="G333"/>
  <c r="H333"/>
  <c r="I333"/>
  <c r="K333"/>
  <c r="L333"/>
  <c r="M333"/>
  <c r="N333"/>
  <c r="O333"/>
  <c r="P333"/>
  <c r="Q333"/>
  <c r="R333"/>
  <c r="S333"/>
  <c r="T333"/>
  <c r="U333"/>
  <c r="V333"/>
  <c r="W333"/>
  <c r="X333"/>
  <c r="Y333"/>
  <c r="Z333"/>
  <c r="AA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P333"/>
  <c r="BQ333"/>
  <c r="BR333"/>
  <c r="BS333"/>
  <c r="BT333"/>
  <c r="BU333"/>
  <c r="BW333"/>
  <c r="BY333"/>
  <c r="BZ333"/>
  <c r="CA333"/>
  <c r="CB333"/>
  <c r="CC333"/>
  <c r="CD333"/>
  <c r="CE333"/>
  <c r="CF333"/>
  <c r="CH333"/>
  <c r="CI333"/>
  <c r="CJ333"/>
  <c r="CK333"/>
  <c r="CL333"/>
  <c r="CM333"/>
  <c r="CO333"/>
  <c r="CY333"/>
  <c r="CZ333"/>
  <c r="F334"/>
  <c r="G334"/>
  <c r="H334"/>
  <c r="I334"/>
  <c r="K334"/>
  <c r="L334"/>
  <c r="M334"/>
  <c r="N334"/>
  <c r="O334"/>
  <c r="P334"/>
  <c r="Q334"/>
  <c r="R334"/>
  <c r="S334"/>
  <c r="T334"/>
  <c r="U334"/>
  <c r="V334"/>
  <c r="W334"/>
  <c r="X334"/>
  <c r="Y334"/>
  <c r="Z334"/>
  <c r="AA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P334"/>
  <c r="BQ334"/>
  <c r="BR334"/>
  <c r="BS334"/>
  <c r="BT334"/>
  <c r="BU334"/>
  <c r="BW334"/>
  <c r="BY334"/>
  <c r="BZ334"/>
  <c r="CA334"/>
  <c r="CB334"/>
  <c r="CC334"/>
  <c r="CD334"/>
  <c r="CE334"/>
  <c r="CF334"/>
  <c r="CH334"/>
  <c r="CI334"/>
  <c r="CJ334"/>
  <c r="CK334"/>
  <c r="CL334"/>
  <c r="CM334"/>
  <c r="CO334"/>
  <c r="CY334"/>
  <c r="CZ334"/>
  <c r="F335"/>
  <c r="G335"/>
  <c r="H335"/>
  <c r="I335"/>
  <c r="K335"/>
  <c r="L335"/>
  <c r="M335"/>
  <c r="N335"/>
  <c r="O335"/>
  <c r="P335"/>
  <c r="Q335"/>
  <c r="R335"/>
  <c r="S335"/>
  <c r="T335"/>
  <c r="U335"/>
  <c r="V335"/>
  <c r="W335"/>
  <c r="X335"/>
  <c r="Y335"/>
  <c r="Z335"/>
  <c r="AA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P335"/>
  <c r="BQ335"/>
  <c r="BR335"/>
  <c r="BS335"/>
  <c r="BT335"/>
  <c r="BU335"/>
  <c r="BW335"/>
  <c r="BY335"/>
  <c r="BZ335"/>
  <c r="CA335"/>
  <c r="CB335"/>
  <c r="CC335"/>
  <c r="CD335"/>
  <c r="CE335"/>
  <c r="CF335"/>
  <c r="CH335"/>
  <c r="CI335"/>
  <c r="CJ335"/>
  <c r="CK335"/>
  <c r="CL335"/>
  <c r="CM335"/>
  <c r="CO335"/>
  <c r="CY335"/>
  <c r="CZ335"/>
  <c r="F336"/>
  <c r="G336"/>
  <c r="H336"/>
  <c r="I336"/>
  <c r="K336"/>
  <c r="L336"/>
  <c r="M336"/>
  <c r="N336"/>
  <c r="O336"/>
  <c r="P336"/>
  <c r="Q336"/>
  <c r="R336"/>
  <c r="S336"/>
  <c r="T336"/>
  <c r="U336"/>
  <c r="V336"/>
  <c r="W336"/>
  <c r="X336"/>
  <c r="Y336"/>
  <c r="Z336"/>
  <c r="AA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P336"/>
  <c r="BQ336"/>
  <c r="BR336"/>
  <c r="BS336"/>
  <c r="BT336"/>
  <c r="BU336"/>
  <c r="BW336"/>
  <c r="BY336"/>
  <c r="BZ336"/>
  <c r="CA336"/>
  <c r="CB336"/>
  <c r="CC336"/>
  <c r="CD336"/>
  <c r="CE336"/>
  <c r="CF336"/>
  <c r="CH336"/>
  <c r="CI336"/>
  <c r="CJ336"/>
  <c r="CK336"/>
  <c r="CL336"/>
  <c r="CM336"/>
  <c r="CO336"/>
  <c r="CY336"/>
  <c r="CZ336"/>
  <c r="F337"/>
  <c r="G337"/>
  <c r="H337"/>
  <c r="I337"/>
  <c r="K337"/>
  <c r="L337"/>
  <c r="M337"/>
  <c r="N337"/>
  <c r="O337"/>
  <c r="P337"/>
  <c r="Q337"/>
  <c r="R337"/>
  <c r="S337"/>
  <c r="T337"/>
  <c r="U337"/>
  <c r="V337"/>
  <c r="W337"/>
  <c r="X337"/>
  <c r="Y337"/>
  <c r="Z337"/>
  <c r="AA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P337"/>
  <c r="BQ337"/>
  <c r="BR337"/>
  <c r="BS337"/>
  <c r="BT337"/>
  <c r="BU337"/>
  <c r="BW337"/>
  <c r="BY337"/>
  <c r="BZ337"/>
  <c r="CA337"/>
  <c r="CB337"/>
  <c r="CC337"/>
  <c r="CD337"/>
  <c r="CE337"/>
  <c r="CF337"/>
  <c r="CH337"/>
  <c r="CI337"/>
  <c r="CJ337"/>
  <c r="CK337"/>
  <c r="CL337"/>
  <c r="CM337"/>
  <c r="CN337"/>
  <c r="CO337"/>
  <c r="CY337"/>
  <c r="CZ337"/>
  <c r="F338"/>
  <c r="G338"/>
  <c r="H338"/>
  <c r="I338"/>
  <c r="K338"/>
  <c r="L338"/>
  <c r="M338"/>
  <c r="N338"/>
  <c r="O338"/>
  <c r="P338"/>
  <c r="Q338"/>
  <c r="R338"/>
  <c r="S338"/>
  <c r="T338"/>
  <c r="U338"/>
  <c r="V338"/>
  <c r="W338"/>
  <c r="X338"/>
  <c r="Y338"/>
  <c r="Z338"/>
  <c r="AA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P338"/>
  <c r="BQ338"/>
  <c r="BR338"/>
  <c r="BS338"/>
  <c r="BT338"/>
  <c r="BU338"/>
  <c r="BW338"/>
  <c r="BY338"/>
  <c r="BZ338"/>
  <c r="CA338"/>
  <c r="CB338"/>
  <c r="CC338"/>
  <c r="CD338"/>
  <c r="CE338"/>
  <c r="CF338"/>
  <c r="CH338"/>
  <c r="CI338"/>
  <c r="CJ338"/>
  <c r="CK338"/>
  <c r="CL338"/>
  <c r="CM338"/>
  <c r="CO338"/>
  <c r="CY338"/>
  <c r="CZ338"/>
  <c r="F339"/>
  <c r="G339"/>
  <c r="H339"/>
  <c r="I339"/>
  <c r="K339"/>
  <c r="L339"/>
  <c r="M339"/>
  <c r="N339"/>
  <c r="O339"/>
  <c r="P339"/>
  <c r="Q339"/>
  <c r="R339"/>
  <c r="S339"/>
  <c r="T339"/>
  <c r="U339"/>
  <c r="V339"/>
  <c r="W339"/>
  <c r="X339"/>
  <c r="Y339"/>
  <c r="Z339"/>
  <c r="AA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P339"/>
  <c r="BQ339"/>
  <c r="BR339"/>
  <c r="BS339"/>
  <c r="BT339"/>
  <c r="BU339"/>
  <c r="BW339"/>
  <c r="BY339"/>
  <c r="BZ339"/>
  <c r="CA339"/>
  <c r="CB339"/>
  <c r="CC339"/>
  <c r="CD339"/>
  <c r="CE339"/>
  <c r="CF339"/>
  <c r="CH339"/>
  <c r="CI339"/>
  <c r="CJ339"/>
  <c r="CK339"/>
  <c r="CL339"/>
  <c r="CM339"/>
  <c r="CO339"/>
  <c r="CR339"/>
  <c r="CV339"/>
  <c r="CY339"/>
  <c r="CZ339"/>
  <c r="F340"/>
  <c r="G340"/>
  <c r="H340"/>
  <c r="I340"/>
  <c r="K340"/>
  <c r="L340"/>
  <c r="M340"/>
  <c r="N340"/>
  <c r="O340"/>
  <c r="P340"/>
  <c r="Q340"/>
  <c r="R340"/>
  <c r="S340"/>
  <c r="T340"/>
  <c r="U340"/>
  <c r="V340"/>
  <c r="W340"/>
  <c r="X340"/>
  <c r="Y340"/>
  <c r="Z340"/>
  <c r="AA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P340"/>
  <c r="BQ340"/>
  <c r="BR340"/>
  <c r="BS340"/>
  <c r="BT340"/>
  <c r="BU340"/>
  <c r="BW340"/>
  <c r="BY340"/>
  <c r="BZ340"/>
  <c r="CA340"/>
  <c r="CB340"/>
  <c r="CC340"/>
  <c r="CD340"/>
  <c r="CE340"/>
  <c r="CF340"/>
  <c r="CH340"/>
  <c r="CI340"/>
  <c r="CJ340"/>
  <c r="CK340"/>
  <c r="CL340"/>
  <c r="CM340"/>
  <c r="CO340"/>
  <c r="CY340"/>
  <c r="CZ340"/>
  <c r="F341"/>
  <c r="G341"/>
  <c r="H341"/>
  <c r="I341"/>
  <c r="K341"/>
  <c r="L341"/>
  <c r="M341"/>
  <c r="N341"/>
  <c r="O341"/>
  <c r="P341"/>
  <c r="Q341"/>
  <c r="R341"/>
  <c r="S341"/>
  <c r="T341"/>
  <c r="U341"/>
  <c r="V341"/>
  <c r="W341"/>
  <c r="X341"/>
  <c r="Y341"/>
  <c r="Z341"/>
  <c r="AA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P341"/>
  <c r="BQ341"/>
  <c r="BR341"/>
  <c r="BS341"/>
  <c r="BT341"/>
  <c r="BU341"/>
  <c r="BW341"/>
  <c r="BY341"/>
  <c r="BZ341"/>
  <c r="CA341"/>
  <c r="CB341"/>
  <c r="CC341"/>
  <c r="CD341"/>
  <c r="CE341"/>
  <c r="CF341"/>
  <c r="CH341"/>
  <c r="CI341"/>
  <c r="CJ341"/>
  <c r="CK341"/>
  <c r="CL341"/>
  <c r="CM341"/>
  <c r="CO341"/>
  <c r="CY341"/>
  <c r="CZ341"/>
  <c r="F342"/>
  <c r="G342"/>
  <c r="H342"/>
  <c r="I342"/>
  <c r="K342"/>
  <c r="L342"/>
  <c r="M342"/>
  <c r="N342"/>
  <c r="O342"/>
  <c r="P342"/>
  <c r="Q342"/>
  <c r="R342"/>
  <c r="S342"/>
  <c r="T342"/>
  <c r="U342"/>
  <c r="V342"/>
  <c r="W342"/>
  <c r="X342"/>
  <c r="Y342"/>
  <c r="Z342"/>
  <c r="AA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P342"/>
  <c r="BQ342"/>
  <c r="BR342"/>
  <c r="BS342"/>
  <c r="BT342"/>
  <c r="BU342"/>
  <c r="BW342"/>
  <c r="BY342"/>
  <c r="BZ342"/>
  <c r="CA342"/>
  <c r="CB342"/>
  <c r="CC342"/>
  <c r="CD342"/>
  <c r="CE342"/>
  <c r="CF342"/>
  <c r="CH342"/>
  <c r="CI342"/>
  <c r="CJ342"/>
  <c r="CK342"/>
  <c r="CL342"/>
  <c r="CM342"/>
  <c r="CO342"/>
  <c r="CY342"/>
  <c r="CZ342"/>
  <c r="F343"/>
  <c r="G343"/>
  <c r="H343"/>
  <c r="I343"/>
  <c r="K343"/>
  <c r="L343"/>
  <c r="M343"/>
  <c r="N343"/>
  <c r="O343"/>
  <c r="P343"/>
  <c r="Q343"/>
  <c r="R343"/>
  <c r="S343"/>
  <c r="T343"/>
  <c r="U343"/>
  <c r="V343"/>
  <c r="W343"/>
  <c r="X343"/>
  <c r="Y343"/>
  <c r="Z343"/>
  <c r="AA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P343"/>
  <c r="BQ343"/>
  <c r="BR343"/>
  <c r="BS343"/>
  <c r="BT343"/>
  <c r="BU343"/>
  <c r="BW343"/>
  <c r="BY343"/>
  <c r="BZ343"/>
  <c r="CA343"/>
  <c r="CB343"/>
  <c r="CC343"/>
  <c r="CD343"/>
  <c r="CE343"/>
  <c r="CF343"/>
  <c r="CH343"/>
  <c r="CI343"/>
  <c r="CJ343"/>
  <c r="CK343"/>
  <c r="CL343"/>
  <c r="CM343"/>
  <c r="CO343"/>
  <c r="CY343"/>
  <c r="CZ343"/>
  <c r="F344"/>
  <c r="G344"/>
  <c r="H344"/>
  <c r="I344"/>
  <c r="K344"/>
  <c r="L344"/>
  <c r="M344"/>
  <c r="N344"/>
  <c r="O344"/>
  <c r="P344"/>
  <c r="Q344"/>
  <c r="R344"/>
  <c r="S344"/>
  <c r="T344"/>
  <c r="U344"/>
  <c r="V344"/>
  <c r="W344"/>
  <c r="X344"/>
  <c r="Y344"/>
  <c r="Z344"/>
  <c r="AA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P344"/>
  <c r="BQ344"/>
  <c r="BR344"/>
  <c r="BS344"/>
  <c r="BT344"/>
  <c r="BU344"/>
  <c r="BW344"/>
  <c r="BY344"/>
  <c r="BZ344"/>
  <c r="CA344"/>
  <c r="CB344"/>
  <c r="CC344"/>
  <c r="CD344"/>
  <c r="CE344"/>
  <c r="CF344"/>
  <c r="CH344"/>
  <c r="CI344"/>
  <c r="CJ344"/>
  <c r="CK344"/>
  <c r="CL344"/>
  <c r="CM344"/>
  <c r="CO344"/>
  <c r="CY344"/>
  <c r="CZ344"/>
  <c r="F345"/>
  <c r="G345"/>
  <c r="H345"/>
  <c r="I345"/>
  <c r="K345"/>
  <c r="L345"/>
  <c r="M345"/>
  <c r="N345"/>
  <c r="O345"/>
  <c r="P345"/>
  <c r="Q345"/>
  <c r="R345"/>
  <c r="S345"/>
  <c r="T345"/>
  <c r="U345"/>
  <c r="V345"/>
  <c r="W345"/>
  <c r="X345"/>
  <c r="Y345"/>
  <c r="Z345"/>
  <c r="AA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P345"/>
  <c r="BQ345"/>
  <c r="BR345"/>
  <c r="BS345"/>
  <c r="BT345"/>
  <c r="BU345"/>
  <c r="BW345"/>
  <c r="BY345"/>
  <c r="BZ345"/>
  <c r="CA345"/>
  <c r="CB345"/>
  <c r="CC345"/>
  <c r="CD345"/>
  <c r="CE345"/>
  <c r="CF345"/>
  <c r="CH345"/>
  <c r="CI345"/>
  <c r="CJ345"/>
  <c r="CK345"/>
  <c r="CL345"/>
  <c r="CM345"/>
  <c r="CO345"/>
  <c r="CY345"/>
  <c r="CZ345"/>
  <c r="F346"/>
  <c r="G346"/>
  <c r="H346"/>
  <c r="I346"/>
  <c r="K346"/>
  <c r="L346"/>
  <c r="M346"/>
  <c r="N346"/>
  <c r="O346"/>
  <c r="P346"/>
  <c r="Q346"/>
  <c r="R346"/>
  <c r="S346"/>
  <c r="T346"/>
  <c r="U346"/>
  <c r="V346"/>
  <c r="W346"/>
  <c r="X346"/>
  <c r="Y346"/>
  <c r="Z346"/>
  <c r="AA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P346"/>
  <c r="BQ346"/>
  <c r="BR346"/>
  <c r="BS346"/>
  <c r="BT346"/>
  <c r="BU346"/>
  <c r="BW346"/>
  <c r="BY346"/>
  <c r="BZ346"/>
  <c r="CA346"/>
  <c r="CB346"/>
  <c r="CC346"/>
  <c r="CD346"/>
  <c r="CE346"/>
  <c r="CF346"/>
  <c r="CH346"/>
  <c r="CI346"/>
  <c r="CJ346"/>
  <c r="CK346"/>
  <c r="CL346"/>
  <c r="CM346"/>
  <c r="CO346"/>
  <c r="CP346"/>
  <c r="CT346"/>
  <c r="CV346"/>
  <c r="CY346"/>
  <c r="CZ346"/>
  <c r="F347"/>
  <c r="G347"/>
  <c r="H347"/>
  <c r="I347"/>
  <c r="K347"/>
  <c r="L347"/>
  <c r="M347"/>
  <c r="N347"/>
  <c r="O347"/>
  <c r="P347"/>
  <c r="Q347"/>
  <c r="R347"/>
  <c r="S347"/>
  <c r="T347"/>
  <c r="U347"/>
  <c r="V347"/>
  <c r="W347"/>
  <c r="X347"/>
  <c r="Y347"/>
  <c r="Z347"/>
  <c r="AA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P347"/>
  <c r="BQ347"/>
  <c r="BR347"/>
  <c r="BS347"/>
  <c r="BT347"/>
  <c r="BU347"/>
  <c r="BW347"/>
  <c r="BY347"/>
  <c r="BZ347"/>
  <c r="CA347"/>
  <c r="CB347"/>
  <c r="CC347"/>
  <c r="CD347"/>
  <c r="CE347"/>
  <c r="CF347"/>
  <c r="CH347"/>
  <c r="CI347"/>
  <c r="CJ347"/>
  <c r="CK347"/>
  <c r="CL347"/>
  <c r="CM347"/>
  <c r="CO347"/>
  <c r="CY347"/>
  <c r="CZ347"/>
  <c r="F348"/>
  <c r="G348"/>
  <c r="H348"/>
  <c r="I348"/>
  <c r="K348"/>
  <c r="L348"/>
  <c r="M348"/>
  <c r="N348"/>
  <c r="O348"/>
  <c r="P348"/>
  <c r="Q348"/>
  <c r="R348"/>
  <c r="S348"/>
  <c r="T348"/>
  <c r="U348"/>
  <c r="V348"/>
  <c r="W348"/>
  <c r="X348"/>
  <c r="Y348"/>
  <c r="Z348"/>
  <c r="AA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P348"/>
  <c r="BQ348"/>
  <c r="BR348"/>
  <c r="BS348"/>
  <c r="BT348"/>
  <c r="BU348"/>
  <c r="BW348"/>
  <c r="BY348"/>
  <c r="BZ348"/>
  <c r="CA348"/>
  <c r="CB348"/>
  <c r="CC348"/>
  <c r="CD348"/>
  <c r="CE348"/>
  <c r="CF348"/>
  <c r="CH348"/>
  <c r="CI348"/>
  <c r="CJ348"/>
  <c r="CK348"/>
  <c r="CL348"/>
  <c r="CM348"/>
  <c r="CN348"/>
  <c r="CO348"/>
  <c r="CY348"/>
  <c r="CZ348"/>
  <c r="F349"/>
  <c r="G349"/>
  <c r="H349"/>
  <c r="I349"/>
  <c r="K349"/>
  <c r="L349"/>
  <c r="M349"/>
  <c r="N349"/>
  <c r="O349"/>
  <c r="P349"/>
  <c r="Q349"/>
  <c r="R349"/>
  <c r="S349"/>
  <c r="T349"/>
  <c r="U349"/>
  <c r="V349"/>
  <c r="W349"/>
  <c r="X349"/>
  <c r="Y349"/>
  <c r="Z349"/>
  <c r="AA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P349"/>
  <c r="BQ349"/>
  <c r="BR349"/>
  <c r="BS349"/>
  <c r="BT349"/>
  <c r="BU349"/>
  <c r="BW349"/>
  <c r="BY349"/>
  <c r="BZ349"/>
  <c r="CA349"/>
  <c r="CB349"/>
  <c r="CC349"/>
  <c r="CD349"/>
  <c r="CE349"/>
  <c r="CF349"/>
  <c r="CH349"/>
  <c r="CI349"/>
  <c r="CJ349"/>
  <c r="CK349"/>
  <c r="CL349"/>
  <c r="CM349"/>
  <c r="CO349"/>
  <c r="CY349"/>
  <c r="CZ349"/>
  <c r="F350"/>
  <c r="G350"/>
  <c r="H350"/>
  <c r="I350"/>
  <c r="K350"/>
  <c r="L350"/>
  <c r="M350"/>
  <c r="N350"/>
  <c r="O350"/>
  <c r="P350"/>
  <c r="Q350"/>
  <c r="R350"/>
  <c r="S350"/>
  <c r="T350"/>
  <c r="U350"/>
  <c r="V350"/>
  <c r="W350"/>
  <c r="X350"/>
  <c r="Y350"/>
  <c r="Z350"/>
  <c r="AA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P350"/>
  <c r="BQ350"/>
  <c r="BR350"/>
  <c r="BS350"/>
  <c r="BT350"/>
  <c r="BU350"/>
  <c r="BW350"/>
  <c r="BY350"/>
  <c r="BZ350"/>
  <c r="CA350"/>
  <c r="CB350"/>
  <c r="CC350"/>
  <c r="CD350"/>
  <c r="CE350"/>
  <c r="CF350"/>
  <c r="CH350"/>
  <c r="CI350"/>
  <c r="CJ350"/>
  <c r="CK350"/>
  <c r="CL350"/>
  <c r="CM350"/>
  <c r="CO350"/>
  <c r="CY350"/>
  <c r="CZ350"/>
  <c r="F351"/>
  <c r="G351"/>
  <c r="H351"/>
  <c r="I351"/>
  <c r="K351"/>
  <c r="L351"/>
  <c r="M351"/>
  <c r="N351"/>
  <c r="O351"/>
  <c r="P351"/>
  <c r="Q351"/>
  <c r="R351"/>
  <c r="S351"/>
  <c r="T351"/>
  <c r="U351"/>
  <c r="V351"/>
  <c r="W351"/>
  <c r="X351"/>
  <c r="Y351"/>
  <c r="Z351"/>
  <c r="AA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P351"/>
  <c r="BQ351"/>
  <c r="BR351"/>
  <c r="BS351"/>
  <c r="BT351"/>
  <c r="BU351"/>
  <c r="BW351"/>
  <c r="BY351"/>
  <c r="BZ351"/>
  <c r="CA351"/>
  <c r="CB351"/>
  <c r="CC351"/>
  <c r="CD351"/>
  <c r="CE351"/>
  <c r="CF351"/>
  <c r="CH351"/>
  <c r="CI351"/>
  <c r="CJ351"/>
  <c r="CK351"/>
  <c r="CL351"/>
  <c r="CM351"/>
  <c r="CO351"/>
  <c r="CY351"/>
  <c r="CZ351"/>
  <c r="F352"/>
  <c r="G352"/>
  <c r="H352"/>
  <c r="I352"/>
  <c r="K352"/>
  <c r="L352"/>
  <c r="M352"/>
  <c r="N352"/>
  <c r="O352"/>
  <c r="P352"/>
  <c r="Q352"/>
  <c r="R352"/>
  <c r="S352"/>
  <c r="T352"/>
  <c r="U352"/>
  <c r="V352"/>
  <c r="W352"/>
  <c r="X352"/>
  <c r="Y352"/>
  <c r="Z352"/>
  <c r="AA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P352"/>
  <c r="BQ352"/>
  <c r="BR352"/>
  <c r="BS352"/>
  <c r="BT352"/>
  <c r="BU352"/>
  <c r="BW352"/>
  <c r="BY352"/>
  <c r="BZ352"/>
  <c r="CA352"/>
  <c r="CB352"/>
  <c r="CC352"/>
  <c r="CD352"/>
  <c r="CE352"/>
  <c r="CF352"/>
  <c r="CH352"/>
  <c r="CI352"/>
  <c r="CJ352"/>
  <c r="CK352"/>
  <c r="CL352"/>
  <c r="CM352"/>
  <c r="CO352"/>
  <c r="CY352"/>
  <c r="CZ352"/>
  <c r="F353"/>
  <c r="G353"/>
  <c r="H353"/>
  <c r="I353"/>
  <c r="K353"/>
  <c r="L353"/>
  <c r="M353"/>
  <c r="N353"/>
  <c r="O353"/>
  <c r="P353"/>
  <c r="Q353"/>
  <c r="R353"/>
  <c r="S353"/>
  <c r="T353"/>
  <c r="U353"/>
  <c r="V353"/>
  <c r="W353"/>
  <c r="X353"/>
  <c r="Y353"/>
  <c r="Z353"/>
  <c r="AA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P353"/>
  <c r="BQ353"/>
  <c r="BR353"/>
  <c r="BS353"/>
  <c r="BT353"/>
  <c r="BU353"/>
  <c r="BW353"/>
  <c r="BY353"/>
  <c r="BZ353"/>
  <c r="CA353"/>
  <c r="CB353"/>
  <c r="CC353"/>
  <c r="CD353"/>
  <c r="CE353"/>
  <c r="CF353"/>
  <c r="CH353"/>
  <c r="CI353"/>
  <c r="CJ353"/>
  <c r="CK353"/>
  <c r="CL353"/>
  <c r="CM353"/>
  <c r="CN353"/>
  <c r="CO353"/>
  <c r="CP353"/>
  <c r="CT353"/>
  <c r="CV353"/>
  <c r="CW353"/>
  <c r="CX353"/>
  <c r="CY353"/>
  <c r="CZ353"/>
  <c r="F354"/>
  <c r="G354"/>
  <c r="H354"/>
  <c r="I354"/>
  <c r="K354"/>
  <c r="L354"/>
  <c r="M354"/>
  <c r="N354"/>
  <c r="O354"/>
  <c r="P354"/>
  <c r="Q354"/>
  <c r="R354"/>
  <c r="S354"/>
  <c r="T354"/>
  <c r="U354"/>
  <c r="V354"/>
  <c r="W354"/>
  <c r="X354"/>
  <c r="Y354"/>
  <c r="Z354"/>
  <c r="AA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P354"/>
  <c r="BQ354"/>
  <c r="BR354"/>
  <c r="BS354"/>
  <c r="BT354"/>
  <c r="BU354"/>
  <c r="BW354"/>
  <c r="BY354"/>
  <c r="BZ354"/>
  <c r="CA354"/>
  <c r="CB354"/>
  <c r="CC354"/>
  <c r="CD354"/>
  <c r="CE354"/>
  <c r="CF354"/>
  <c r="CH354"/>
  <c r="CI354"/>
  <c r="CJ354"/>
  <c r="CK354"/>
  <c r="CL354"/>
  <c r="CM354"/>
  <c r="CO354"/>
  <c r="CY354"/>
  <c r="CZ354"/>
  <c r="F355"/>
  <c r="G355"/>
  <c r="H355"/>
  <c r="I355"/>
  <c r="K355"/>
  <c r="L355"/>
  <c r="M355"/>
  <c r="N355"/>
  <c r="O355"/>
  <c r="P355"/>
  <c r="Q355"/>
  <c r="R355"/>
  <c r="S355"/>
  <c r="T355"/>
  <c r="U355"/>
  <c r="V355"/>
  <c r="W355"/>
  <c r="X355"/>
  <c r="Y355"/>
  <c r="Z355"/>
  <c r="AA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P355"/>
  <c r="BQ355"/>
  <c r="BR355"/>
  <c r="BS355"/>
  <c r="BT355"/>
  <c r="BU355"/>
  <c r="BW355"/>
  <c r="BY355"/>
  <c r="BZ355"/>
  <c r="CA355"/>
  <c r="CB355"/>
  <c r="CC355"/>
  <c r="CD355"/>
  <c r="CE355"/>
  <c r="CF355"/>
  <c r="CH355"/>
  <c r="CI355"/>
  <c r="CJ355"/>
  <c r="CK355"/>
  <c r="CL355"/>
  <c r="CM355"/>
  <c r="CO355"/>
  <c r="CY355"/>
  <c r="CZ355"/>
  <c r="F356"/>
  <c r="G356"/>
  <c r="H356"/>
  <c r="I356"/>
  <c r="K356"/>
  <c r="L356"/>
  <c r="M356"/>
  <c r="N356"/>
  <c r="O356"/>
  <c r="P356"/>
  <c r="Q356"/>
  <c r="R356"/>
  <c r="S356"/>
  <c r="T356"/>
  <c r="U356"/>
  <c r="V356"/>
  <c r="W356"/>
  <c r="X356"/>
  <c r="Y356"/>
  <c r="Z356"/>
  <c r="AA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P356"/>
  <c r="BQ356"/>
  <c r="BR356"/>
  <c r="BS356"/>
  <c r="BT356"/>
  <c r="BU356"/>
  <c r="BW356"/>
  <c r="BY356"/>
  <c r="BZ356"/>
  <c r="CA356"/>
  <c r="CB356"/>
  <c r="CC356"/>
  <c r="CD356"/>
  <c r="CE356"/>
  <c r="CF356"/>
  <c r="CH356"/>
  <c r="CI356"/>
  <c r="CJ356"/>
  <c r="CK356"/>
  <c r="CL356"/>
  <c r="CM356"/>
  <c r="CO356"/>
  <c r="CY356"/>
  <c r="CZ356"/>
  <c r="F357"/>
  <c r="G357"/>
  <c r="H357"/>
  <c r="I357"/>
  <c r="K357"/>
  <c r="L357"/>
  <c r="M357"/>
  <c r="N357"/>
  <c r="O357"/>
  <c r="P357"/>
  <c r="Q357"/>
  <c r="R357"/>
  <c r="S357"/>
  <c r="T357"/>
  <c r="U357"/>
  <c r="V357"/>
  <c r="W357"/>
  <c r="X357"/>
  <c r="Y357"/>
  <c r="Z357"/>
  <c r="AA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P357"/>
  <c r="BQ357"/>
  <c r="BR357"/>
  <c r="BS357"/>
  <c r="BT357"/>
  <c r="BU357"/>
  <c r="BW357"/>
  <c r="BY357"/>
  <c r="BZ357"/>
  <c r="CA357"/>
  <c r="CB357"/>
  <c r="CC357"/>
  <c r="CD357"/>
  <c r="CE357"/>
  <c r="CF357"/>
  <c r="CH357"/>
  <c r="CI357"/>
  <c r="CJ357"/>
  <c r="CK357"/>
  <c r="CL357"/>
  <c r="CM357"/>
  <c r="CO357"/>
  <c r="CY357"/>
  <c r="CZ357"/>
  <c r="F358"/>
  <c r="G358"/>
  <c r="H358"/>
  <c r="I358"/>
  <c r="K358"/>
  <c r="L358"/>
  <c r="M358"/>
  <c r="N358"/>
  <c r="O358"/>
  <c r="P358"/>
  <c r="Q358"/>
  <c r="R358"/>
  <c r="S358"/>
  <c r="T358"/>
  <c r="U358"/>
  <c r="V358"/>
  <c r="W358"/>
  <c r="X358"/>
  <c r="Y358"/>
  <c r="Z358"/>
  <c r="AA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P358"/>
  <c r="BQ358"/>
  <c r="BR358"/>
  <c r="BS358"/>
  <c r="BT358"/>
  <c r="BU358"/>
  <c r="BW358"/>
  <c r="BY358"/>
  <c r="BZ358"/>
  <c r="CA358"/>
  <c r="CB358"/>
  <c r="CC358"/>
  <c r="CD358"/>
  <c r="CE358"/>
  <c r="CF358"/>
  <c r="CH358"/>
  <c r="CI358"/>
  <c r="CJ358"/>
  <c r="CK358"/>
  <c r="CL358"/>
  <c r="CM358"/>
  <c r="CO358"/>
  <c r="CR358"/>
  <c r="CY358"/>
  <c r="CZ358"/>
  <c r="F359"/>
  <c r="G359"/>
  <c r="H359"/>
  <c r="I359"/>
  <c r="K359"/>
  <c r="L359"/>
  <c r="M359"/>
  <c r="N359"/>
  <c r="O359"/>
  <c r="P359"/>
  <c r="Q359"/>
  <c r="R359"/>
  <c r="S359"/>
  <c r="T359"/>
  <c r="U359"/>
  <c r="V359"/>
  <c r="W359"/>
  <c r="X359"/>
  <c r="Y359"/>
  <c r="Z359"/>
  <c r="AA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P359"/>
  <c r="BQ359"/>
  <c r="BR359"/>
  <c r="BS359"/>
  <c r="BT359"/>
  <c r="BU359"/>
  <c r="BW359"/>
  <c r="BY359"/>
  <c r="BZ359"/>
  <c r="CA359"/>
  <c r="CB359"/>
  <c r="CC359"/>
  <c r="CD359"/>
  <c r="CE359"/>
  <c r="CF359"/>
  <c r="CH359"/>
  <c r="CI359"/>
  <c r="CJ359"/>
  <c r="CK359"/>
  <c r="CL359"/>
  <c r="CM359"/>
  <c r="CO359"/>
  <c r="CY359"/>
  <c r="CZ359"/>
  <c r="F360"/>
  <c r="G360"/>
  <c r="H360"/>
  <c r="I360"/>
  <c r="K360"/>
  <c r="L360"/>
  <c r="M360"/>
  <c r="N360"/>
  <c r="O360"/>
  <c r="P360"/>
  <c r="Q360"/>
  <c r="R360"/>
  <c r="S360"/>
  <c r="T360"/>
  <c r="U360"/>
  <c r="V360"/>
  <c r="W360"/>
  <c r="X360"/>
  <c r="Y360"/>
  <c r="Z360"/>
  <c r="AA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P360"/>
  <c r="BQ360"/>
  <c r="BR360"/>
  <c r="BS360"/>
  <c r="BT360"/>
  <c r="BU360"/>
  <c r="BW360"/>
  <c r="BY360"/>
  <c r="BZ360"/>
  <c r="CA360"/>
  <c r="CB360"/>
  <c r="CC360"/>
  <c r="CD360"/>
  <c r="CE360"/>
  <c r="CF360"/>
  <c r="CH360"/>
  <c r="CI360"/>
  <c r="CJ360"/>
  <c r="CK360"/>
  <c r="CL360"/>
  <c r="CM360"/>
  <c r="CO360"/>
  <c r="CY360"/>
  <c r="CZ360"/>
  <c r="F361"/>
  <c r="G361"/>
  <c r="H361"/>
  <c r="I361"/>
  <c r="K361"/>
  <c r="L361"/>
  <c r="M361"/>
  <c r="N361"/>
  <c r="O361"/>
  <c r="P361"/>
  <c r="Q361"/>
  <c r="R361"/>
  <c r="S361"/>
  <c r="T361"/>
  <c r="U361"/>
  <c r="V361"/>
  <c r="W361"/>
  <c r="X361"/>
  <c r="Y361"/>
  <c r="Z361"/>
  <c r="AA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P361"/>
  <c r="BQ361"/>
  <c r="BR361"/>
  <c r="BS361"/>
  <c r="BT361"/>
  <c r="BU361"/>
  <c r="BW361"/>
  <c r="BY361"/>
  <c r="BZ361"/>
  <c r="CA361"/>
  <c r="CB361"/>
  <c r="CC361"/>
  <c r="CD361"/>
  <c r="CE361"/>
  <c r="CF361"/>
  <c r="CH361"/>
  <c r="CI361"/>
  <c r="CJ361"/>
  <c r="CK361"/>
  <c r="CL361"/>
  <c r="CM361"/>
  <c r="CO361"/>
  <c r="CY361"/>
  <c r="CZ361"/>
  <c r="F362"/>
  <c r="G362"/>
  <c r="H362"/>
  <c r="I362"/>
  <c r="K362"/>
  <c r="L362"/>
  <c r="M362"/>
  <c r="N362"/>
  <c r="O362"/>
  <c r="P362"/>
  <c r="Q362"/>
  <c r="R362"/>
  <c r="S362"/>
  <c r="T362"/>
  <c r="U362"/>
  <c r="V362"/>
  <c r="W362"/>
  <c r="X362"/>
  <c r="Y362"/>
  <c r="Z362"/>
  <c r="AA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P362"/>
  <c r="BQ362"/>
  <c r="BR362"/>
  <c r="BS362"/>
  <c r="BT362"/>
  <c r="BU362"/>
  <c r="BW362"/>
  <c r="BY362"/>
  <c r="BZ362"/>
  <c r="CA362"/>
  <c r="CB362"/>
  <c r="CC362"/>
  <c r="CD362"/>
  <c r="CE362"/>
  <c r="CF362"/>
  <c r="CH362"/>
  <c r="CI362"/>
  <c r="CJ362"/>
  <c r="CK362"/>
  <c r="CL362"/>
  <c r="CM362"/>
  <c r="CO362"/>
  <c r="CY362"/>
  <c r="CZ362"/>
  <c r="F363"/>
  <c r="G363"/>
  <c r="H363"/>
  <c r="I363"/>
  <c r="K363"/>
  <c r="L363"/>
  <c r="M363"/>
  <c r="N363"/>
  <c r="O363"/>
  <c r="P363"/>
  <c r="Q363"/>
  <c r="R363"/>
  <c r="S363"/>
  <c r="T363"/>
  <c r="U363"/>
  <c r="V363"/>
  <c r="W363"/>
  <c r="X363"/>
  <c r="Y363"/>
  <c r="Z363"/>
  <c r="AA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P363"/>
  <c r="BQ363"/>
  <c r="BR363"/>
  <c r="BS363"/>
  <c r="BT363"/>
  <c r="BU363"/>
  <c r="BW363"/>
  <c r="BY363"/>
  <c r="BZ363"/>
  <c r="CA363"/>
  <c r="CB363"/>
  <c r="CC363"/>
  <c r="CD363"/>
  <c r="CE363"/>
  <c r="CF363"/>
  <c r="CH363"/>
  <c r="CI363"/>
  <c r="CJ363"/>
  <c r="CK363"/>
  <c r="CL363"/>
  <c r="CM363"/>
  <c r="CO363"/>
  <c r="CY363"/>
  <c r="CZ363"/>
  <c r="F364"/>
  <c r="G364"/>
  <c r="H364"/>
  <c r="I364"/>
  <c r="K364"/>
  <c r="L364"/>
  <c r="M364"/>
  <c r="N364"/>
  <c r="O364"/>
  <c r="P364"/>
  <c r="Q364"/>
  <c r="R364"/>
  <c r="S364"/>
  <c r="T364"/>
  <c r="U364"/>
  <c r="V364"/>
  <c r="W364"/>
  <c r="X364"/>
  <c r="Y364"/>
  <c r="Z364"/>
  <c r="AA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P364"/>
  <c r="BQ364"/>
  <c r="BR364"/>
  <c r="BS364"/>
  <c r="BT364"/>
  <c r="BU364"/>
  <c r="BW364"/>
  <c r="BY364"/>
  <c r="BZ364"/>
  <c r="CA364"/>
  <c r="CB364"/>
  <c r="CC364"/>
  <c r="CD364"/>
  <c r="CE364"/>
  <c r="CF364"/>
  <c r="CH364"/>
  <c r="CI364"/>
  <c r="CJ364"/>
  <c r="CK364"/>
  <c r="CL364"/>
  <c r="CM364"/>
  <c r="CO364"/>
  <c r="CP364"/>
  <c r="CR364"/>
  <c r="CT364"/>
  <c r="CV364"/>
  <c r="CY364"/>
  <c r="CZ364"/>
  <c r="F365"/>
  <c r="G365"/>
  <c r="H365"/>
  <c r="I365"/>
  <c r="K365"/>
  <c r="L365"/>
  <c r="M365"/>
  <c r="N365"/>
  <c r="O365"/>
  <c r="P365"/>
  <c r="Q365"/>
  <c r="R365"/>
  <c r="S365"/>
  <c r="T365"/>
  <c r="U365"/>
  <c r="V365"/>
  <c r="W365"/>
  <c r="X365"/>
  <c r="Y365"/>
  <c r="Z365"/>
  <c r="AA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P365"/>
  <c r="BQ365"/>
  <c r="BR365"/>
  <c r="BS365"/>
  <c r="BT365"/>
  <c r="BU365"/>
  <c r="BW365"/>
  <c r="BY365"/>
  <c r="BZ365"/>
  <c r="CA365"/>
  <c r="CB365"/>
  <c r="CC365"/>
  <c r="CD365"/>
  <c r="CE365"/>
  <c r="CF365"/>
  <c r="CH365"/>
  <c r="CI365"/>
  <c r="CJ365"/>
  <c r="CK365"/>
  <c r="CL365"/>
  <c r="CM365"/>
  <c r="CO365"/>
  <c r="CY365"/>
  <c r="CZ365"/>
  <c r="F366"/>
  <c r="G366"/>
  <c r="H366"/>
  <c r="I366"/>
  <c r="K366"/>
  <c r="L366"/>
  <c r="M366"/>
  <c r="N366"/>
  <c r="O366"/>
  <c r="P366"/>
  <c r="Q366"/>
  <c r="R366"/>
  <c r="S366"/>
  <c r="T366"/>
  <c r="U366"/>
  <c r="V366"/>
  <c r="W366"/>
  <c r="X366"/>
  <c r="Y366"/>
  <c r="Z366"/>
  <c r="AA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P366"/>
  <c r="BQ366"/>
  <c r="BR366"/>
  <c r="BS366"/>
  <c r="BT366"/>
  <c r="BU366"/>
  <c r="BW366"/>
  <c r="BY366"/>
  <c r="BZ366"/>
  <c r="CA366"/>
  <c r="CB366"/>
  <c r="CC366"/>
  <c r="CD366"/>
  <c r="CE366"/>
  <c r="CF366"/>
  <c r="CH366"/>
  <c r="CI366"/>
  <c r="CJ366"/>
  <c r="CK366"/>
  <c r="CL366"/>
  <c r="CM366"/>
  <c r="CO366"/>
  <c r="CY366"/>
  <c r="CZ366"/>
  <c r="F367"/>
  <c r="G367"/>
  <c r="H367"/>
  <c r="I367"/>
  <c r="K367"/>
  <c r="L367"/>
  <c r="M367"/>
  <c r="N367"/>
  <c r="O367"/>
  <c r="P367"/>
  <c r="Q367"/>
  <c r="R367"/>
  <c r="S367"/>
  <c r="T367"/>
  <c r="U367"/>
  <c r="V367"/>
  <c r="W367"/>
  <c r="X367"/>
  <c r="Y367"/>
  <c r="Z367"/>
  <c r="AA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P367"/>
  <c r="BQ367"/>
  <c r="BR367"/>
  <c r="BS367"/>
  <c r="BT367"/>
  <c r="BU367"/>
  <c r="BW367"/>
  <c r="BY367"/>
  <c r="BZ367"/>
  <c r="CA367"/>
  <c r="CB367"/>
  <c r="CC367"/>
  <c r="CD367"/>
  <c r="CE367"/>
  <c r="CF367"/>
  <c r="CH367"/>
  <c r="CI367"/>
  <c r="CJ367"/>
  <c r="CK367"/>
  <c r="CL367"/>
  <c r="CM367"/>
  <c r="CO367"/>
  <c r="CY367"/>
  <c r="CZ367"/>
  <c r="F368"/>
  <c r="G368"/>
  <c r="H368"/>
  <c r="I368"/>
  <c r="K368"/>
  <c r="L368"/>
  <c r="M368"/>
  <c r="N368"/>
  <c r="O368"/>
  <c r="P368"/>
  <c r="Q368"/>
  <c r="R368"/>
  <c r="S368"/>
  <c r="T368"/>
  <c r="U368"/>
  <c r="V368"/>
  <c r="W368"/>
  <c r="X368"/>
  <c r="Y368"/>
  <c r="Z368"/>
  <c r="AA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P368"/>
  <c r="BQ368"/>
  <c r="BR368"/>
  <c r="BS368"/>
  <c r="BT368"/>
  <c r="BU368"/>
  <c r="BW368"/>
  <c r="BY368"/>
  <c r="BZ368"/>
  <c r="CA368"/>
  <c r="CB368"/>
  <c r="CC368"/>
  <c r="CD368"/>
  <c r="CE368"/>
  <c r="CF368"/>
  <c r="CH368"/>
  <c r="CI368"/>
  <c r="CJ368"/>
  <c r="CK368"/>
  <c r="CL368"/>
  <c r="CM368"/>
  <c r="CO368"/>
  <c r="CY368"/>
  <c r="CZ368"/>
  <c r="F369"/>
  <c r="G369"/>
  <c r="H369"/>
  <c r="I369"/>
  <c r="K369"/>
  <c r="L369"/>
  <c r="M369"/>
  <c r="N369"/>
  <c r="O369"/>
  <c r="P369"/>
  <c r="Q369"/>
  <c r="R369"/>
  <c r="S369"/>
  <c r="T369"/>
  <c r="U369"/>
  <c r="V369"/>
  <c r="W369"/>
  <c r="X369"/>
  <c r="Y369"/>
  <c r="Z369"/>
  <c r="AA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P369"/>
  <c r="BQ369"/>
  <c r="BR369"/>
  <c r="BS369"/>
  <c r="BT369"/>
  <c r="BU369"/>
  <c r="BW369"/>
  <c r="BY369"/>
  <c r="BZ369"/>
  <c r="CA369"/>
  <c r="CB369"/>
  <c r="CC369"/>
  <c r="CD369"/>
  <c r="CE369"/>
  <c r="CF369"/>
  <c r="CH369"/>
  <c r="CI369"/>
  <c r="CJ369"/>
  <c r="CK369"/>
  <c r="CL369"/>
  <c r="CM369"/>
  <c r="CO369"/>
  <c r="CY369"/>
  <c r="CZ369"/>
  <c r="F370"/>
  <c r="G370"/>
  <c r="H370"/>
  <c r="I370"/>
  <c r="K370"/>
  <c r="L370"/>
  <c r="M370"/>
  <c r="N370"/>
  <c r="O370"/>
  <c r="P370"/>
  <c r="Q370"/>
  <c r="R370"/>
  <c r="S370"/>
  <c r="T370"/>
  <c r="U370"/>
  <c r="V370"/>
  <c r="W370"/>
  <c r="X370"/>
  <c r="Y370"/>
  <c r="Z370"/>
  <c r="AA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P370"/>
  <c r="BQ370"/>
  <c r="BR370"/>
  <c r="BS370"/>
  <c r="BT370"/>
  <c r="BU370"/>
  <c r="BW370"/>
  <c r="BY370"/>
  <c r="BZ370"/>
  <c r="CA370"/>
  <c r="CB370"/>
  <c r="CC370"/>
  <c r="CD370"/>
  <c r="CE370"/>
  <c r="CF370"/>
  <c r="CH370"/>
  <c r="CI370"/>
  <c r="CJ370"/>
  <c r="CK370"/>
  <c r="CL370"/>
  <c r="CM370"/>
  <c r="CO370"/>
  <c r="CY370"/>
  <c r="CZ370"/>
  <c r="F371"/>
  <c r="G371"/>
  <c r="H371"/>
  <c r="I371"/>
  <c r="K371"/>
  <c r="L371"/>
  <c r="M371"/>
  <c r="N371"/>
  <c r="O371"/>
  <c r="P371"/>
  <c r="Q371"/>
  <c r="R371"/>
  <c r="S371"/>
  <c r="T371"/>
  <c r="U371"/>
  <c r="V371"/>
  <c r="W371"/>
  <c r="X371"/>
  <c r="Y371"/>
  <c r="Z371"/>
  <c r="AA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P371"/>
  <c r="BQ371"/>
  <c r="BR371"/>
  <c r="BS371"/>
  <c r="BT371"/>
  <c r="BU371"/>
  <c r="BW371"/>
  <c r="BY371"/>
  <c r="BZ371"/>
  <c r="CA371"/>
  <c r="CB371"/>
  <c r="CC371"/>
  <c r="CD371"/>
  <c r="CE371"/>
  <c r="CF371"/>
  <c r="CH371"/>
  <c r="CI371"/>
  <c r="CJ371"/>
  <c r="CK371"/>
  <c r="CL371"/>
  <c r="CM371"/>
  <c r="CO371"/>
  <c r="CY371"/>
  <c r="CZ371"/>
  <c r="F372"/>
  <c r="G372"/>
  <c r="H372"/>
  <c r="I372"/>
  <c r="K372"/>
  <c r="L372"/>
  <c r="M372"/>
  <c r="N372"/>
  <c r="O372"/>
  <c r="P372"/>
  <c r="Q372"/>
  <c r="R372"/>
  <c r="S372"/>
  <c r="T372"/>
  <c r="U372"/>
  <c r="V372"/>
  <c r="W372"/>
  <c r="X372"/>
  <c r="Y372"/>
  <c r="Z372"/>
  <c r="AA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P372"/>
  <c r="BQ372"/>
  <c r="BR372"/>
  <c r="BS372"/>
  <c r="BT372"/>
  <c r="BU372"/>
  <c r="BW372"/>
  <c r="BY372"/>
  <c r="BZ372"/>
  <c r="CA372"/>
  <c r="CB372"/>
  <c r="CC372"/>
  <c r="CD372"/>
  <c r="CE372"/>
  <c r="CF372"/>
  <c r="CH372"/>
  <c r="CI372"/>
  <c r="CJ372"/>
  <c r="CK372"/>
  <c r="CL372"/>
  <c r="CM372"/>
  <c r="CO372"/>
  <c r="CY372"/>
  <c r="CZ372"/>
  <c r="F373"/>
  <c r="G373"/>
  <c r="H373"/>
  <c r="I373"/>
  <c r="K373"/>
  <c r="L373"/>
  <c r="M373"/>
  <c r="N373"/>
  <c r="O373"/>
  <c r="P373"/>
  <c r="Q373"/>
  <c r="R373"/>
  <c r="S373"/>
  <c r="T373"/>
  <c r="U373"/>
  <c r="V373"/>
  <c r="W373"/>
  <c r="X373"/>
  <c r="Y373"/>
  <c r="Z373"/>
  <c r="AA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P373"/>
  <c r="BQ373"/>
  <c r="BR373"/>
  <c r="BS373"/>
  <c r="BT373"/>
  <c r="BU373"/>
  <c r="BW373"/>
  <c r="BY373"/>
  <c r="BZ373"/>
  <c r="CA373"/>
  <c r="CB373"/>
  <c r="CC373"/>
  <c r="CD373"/>
  <c r="CE373"/>
  <c r="CF373"/>
  <c r="CH373"/>
  <c r="CI373"/>
  <c r="CJ373"/>
  <c r="CK373"/>
  <c r="CL373"/>
  <c r="CM373"/>
  <c r="CO373"/>
  <c r="CY373"/>
  <c r="CZ373"/>
  <c r="F374"/>
  <c r="G374"/>
  <c r="H374"/>
  <c r="I374"/>
  <c r="K374"/>
  <c r="L374"/>
  <c r="M374"/>
  <c r="N374"/>
  <c r="O374"/>
  <c r="P374"/>
  <c r="Q374"/>
  <c r="R374"/>
  <c r="S374"/>
  <c r="T374"/>
  <c r="U374"/>
  <c r="V374"/>
  <c r="W374"/>
  <c r="X374"/>
  <c r="Y374"/>
  <c r="Z374"/>
  <c r="AA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P374"/>
  <c r="BQ374"/>
  <c r="BR374"/>
  <c r="BS374"/>
  <c r="BT374"/>
  <c r="BU374"/>
  <c r="BW374"/>
  <c r="BY374"/>
  <c r="BZ374"/>
  <c r="CA374"/>
  <c r="CB374"/>
  <c r="CC374"/>
  <c r="CD374"/>
  <c r="CE374"/>
  <c r="CF374"/>
  <c r="CH374"/>
  <c r="CI374"/>
  <c r="CJ374"/>
  <c r="CK374"/>
  <c r="CL374"/>
  <c r="CM374"/>
  <c r="CO374"/>
  <c r="CY374"/>
  <c r="CZ374"/>
  <c r="F375"/>
  <c r="G375"/>
  <c r="H375"/>
  <c r="I375"/>
  <c r="K375"/>
  <c r="L375"/>
  <c r="M375"/>
  <c r="N375"/>
  <c r="O375"/>
  <c r="P375"/>
  <c r="Q375"/>
  <c r="R375"/>
  <c r="S375"/>
  <c r="T375"/>
  <c r="U375"/>
  <c r="V375"/>
  <c r="W375"/>
  <c r="X375"/>
  <c r="Y375"/>
  <c r="Z375"/>
  <c r="AA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P375"/>
  <c r="BQ375"/>
  <c r="BR375"/>
  <c r="BS375"/>
  <c r="BT375"/>
  <c r="BU375"/>
  <c r="BW375"/>
  <c r="BY375"/>
  <c r="BZ375"/>
  <c r="CA375"/>
  <c r="CB375"/>
  <c r="CC375"/>
  <c r="CD375"/>
  <c r="CE375"/>
  <c r="CF375"/>
  <c r="CH375"/>
  <c r="CI375"/>
  <c r="CJ375"/>
  <c r="CK375"/>
  <c r="CL375"/>
  <c r="CM375"/>
  <c r="CO375"/>
  <c r="CY375"/>
  <c r="CZ375"/>
  <c r="F376"/>
  <c r="G376"/>
  <c r="H376"/>
  <c r="I376"/>
  <c r="K376"/>
  <c r="L376"/>
  <c r="M376"/>
  <c r="N376"/>
  <c r="O376"/>
  <c r="P376"/>
  <c r="Q376"/>
  <c r="R376"/>
  <c r="S376"/>
  <c r="T376"/>
  <c r="U376"/>
  <c r="V376"/>
  <c r="W376"/>
  <c r="X376"/>
  <c r="Y376"/>
  <c r="Z376"/>
  <c r="AA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P376"/>
  <c r="BQ376"/>
  <c r="BR376"/>
  <c r="BS376"/>
  <c r="BT376"/>
  <c r="BU376"/>
  <c r="BW376"/>
  <c r="BY376"/>
  <c r="BZ376"/>
  <c r="CA376"/>
  <c r="CB376"/>
  <c r="CC376"/>
  <c r="CD376"/>
  <c r="CE376"/>
  <c r="CF376"/>
  <c r="CH376"/>
  <c r="CI376"/>
  <c r="CJ376"/>
  <c r="CK376"/>
  <c r="CL376"/>
  <c r="CM376"/>
  <c r="CO376"/>
  <c r="CY376"/>
  <c r="CZ376"/>
  <c r="F377"/>
  <c r="G377"/>
  <c r="H377"/>
  <c r="I377"/>
  <c r="K377"/>
  <c r="L377"/>
  <c r="M377"/>
  <c r="N377"/>
  <c r="O377"/>
  <c r="P377"/>
  <c r="Q377"/>
  <c r="R377"/>
  <c r="S377"/>
  <c r="T377"/>
  <c r="U377"/>
  <c r="V377"/>
  <c r="W377"/>
  <c r="X377"/>
  <c r="Y377"/>
  <c r="Z377"/>
  <c r="AA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P377"/>
  <c r="BQ377"/>
  <c r="BR377"/>
  <c r="BS377"/>
  <c r="BT377"/>
  <c r="BU377"/>
  <c r="BW377"/>
  <c r="BY377"/>
  <c r="BZ377"/>
  <c r="CA377"/>
  <c r="CB377"/>
  <c r="CC377"/>
  <c r="CD377"/>
  <c r="CE377"/>
  <c r="CF377"/>
  <c r="CH377"/>
  <c r="CI377"/>
  <c r="CJ377"/>
  <c r="CK377"/>
  <c r="CL377"/>
  <c r="CM377"/>
  <c r="CO377"/>
  <c r="CY377"/>
  <c r="CZ377"/>
  <c r="F378"/>
  <c r="G378"/>
  <c r="H378"/>
  <c r="I378"/>
  <c r="K378"/>
  <c r="L378"/>
  <c r="M378"/>
  <c r="N378"/>
  <c r="O378"/>
  <c r="P378"/>
  <c r="Q378"/>
  <c r="R378"/>
  <c r="S378"/>
  <c r="T378"/>
  <c r="U378"/>
  <c r="V378"/>
  <c r="W378"/>
  <c r="X378"/>
  <c r="Y378"/>
  <c r="Z378"/>
  <c r="AA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P378"/>
  <c r="BQ378"/>
  <c r="BR378"/>
  <c r="BS378"/>
  <c r="BT378"/>
  <c r="BU378"/>
  <c r="BW378"/>
  <c r="BY378"/>
  <c r="BZ378"/>
  <c r="CA378"/>
  <c r="CB378"/>
  <c r="CC378"/>
  <c r="CD378"/>
  <c r="CE378"/>
  <c r="CF378"/>
  <c r="CH378"/>
  <c r="CI378"/>
  <c r="CJ378"/>
  <c r="CK378"/>
  <c r="CL378"/>
  <c r="CM378"/>
  <c r="CO378"/>
  <c r="CP378"/>
  <c r="CV378"/>
  <c r="CY378"/>
  <c r="CZ378"/>
  <c r="F379"/>
  <c r="G379"/>
  <c r="H379"/>
  <c r="I379"/>
  <c r="K379"/>
  <c r="L379"/>
  <c r="M379"/>
  <c r="N379"/>
  <c r="O379"/>
  <c r="P379"/>
  <c r="Q379"/>
  <c r="R379"/>
  <c r="S379"/>
  <c r="T379"/>
  <c r="U379"/>
  <c r="V379"/>
  <c r="W379"/>
  <c r="X379"/>
  <c r="Y379"/>
  <c r="Z379"/>
  <c r="AA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P379"/>
  <c r="BQ379"/>
  <c r="BR379"/>
  <c r="BS379"/>
  <c r="BT379"/>
  <c r="BU379"/>
  <c r="BW379"/>
  <c r="BY379"/>
  <c r="BZ379"/>
  <c r="CA379"/>
  <c r="CB379"/>
  <c r="CC379"/>
  <c r="CD379"/>
  <c r="CE379"/>
  <c r="CF379"/>
  <c r="CH379"/>
  <c r="CI379"/>
  <c r="CJ379"/>
  <c r="CK379"/>
  <c r="CL379"/>
  <c r="CM379"/>
  <c r="CO379"/>
  <c r="CY379"/>
  <c r="CZ379"/>
  <c r="F380"/>
  <c r="G380"/>
  <c r="H380"/>
  <c r="I380"/>
  <c r="K380"/>
  <c r="L380"/>
  <c r="M380"/>
  <c r="N380"/>
  <c r="O380"/>
  <c r="P380"/>
  <c r="Q380"/>
  <c r="R380"/>
  <c r="S380"/>
  <c r="T380"/>
  <c r="U380"/>
  <c r="V380"/>
  <c r="W380"/>
  <c r="X380"/>
  <c r="Y380"/>
  <c r="Z380"/>
  <c r="AA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P380"/>
  <c r="BQ380"/>
  <c r="BR380"/>
  <c r="BS380"/>
  <c r="BT380"/>
  <c r="BU380"/>
  <c r="BW380"/>
  <c r="BY380"/>
  <c r="BZ380"/>
  <c r="CA380"/>
  <c r="CB380"/>
  <c r="CC380"/>
  <c r="CD380"/>
  <c r="CE380"/>
  <c r="CF380"/>
  <c r="CH380"/>
  <c r="CI380"/>
  <c r="CJ380"/>
  <c r="CK380"/>
  <c r="CL380"/>
  <c r="CM380"/>
  <c r="CO380"/>
  <c r="CP380"/>
  <c r="CV380"/>
  <c r="CY380"/>
  <c r="CZ380"/>
  <c r="F381"/>
  <c r="G381"/>
  <c r="H381"/>
  <c r="I381"/>
  <c r="K381"/>
  <c r="L381"/>
  <c r="M381"/>
  <c r="N381"/>
  <c r="O381"/>
  <c r="P381"/>
  <c r="Q381"/>
  <c r="R381"/>
  <c r="S381"/>
  <c r="T381"/>
  <c r="U381"/>
  <c r="V381"/>
  <c r="W381"/>
  <c r="X381"/>
  <c r="Y381"/>
  <c r="Z381"/>
  <c r="AA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P381"/>
  <c r="BQ381"/>
  <c r="BR381"/>
  <c r="BS381"/>
  <c r="BT381"/>
  <c r="BU381"/>
  <c r="BW381"/>
  <c r="BY381"/>
  <c r="BZ381"/>
  <c r="CA381"/>
  <c r="CB381"/>
  <c r="CC381"/>
  <c r="CD381"/>
  <c r="CE381"/>
  <c r="CF381"/>
  <c r="CH381"/>
  <c r="CI381"/>
  <c r="CJ381"/>
  <c r="CK381"/>
  <c r="CL381"/>
  <c r="CM381"/>
  <c r="CO381"/>
  <c r="CY381"/>
  <c r="CZ381"/>
  <c r="F382"/>
  <c r="G382"/>
  <c r="H382"/>
  <c r="I382"/>
  <c r="K382"/>
  <c r="L382"/>
  <c r="M382"/>
  <c r="N382"/>
  <c r="O382"/>
  <c r="P382"/>
  <c r="Q382"/>
  <c r="R382"/>
  <c r="S382"/>
  <c r="T382"/>
  <c r="U382"/>
  <c r="V382"/>
  <c r="W382"/>
  <c r="X382"/>
  <c r="Y382"/>
  <c r="Z382"/>
  <c r="AA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P382"/>
  <c r="BQ382"/>
  <c r="BR382"/>
  <c r="BS382"/>
  <c r="BT382"/>
  <c r="BU382"/>
  <c r="BW382"/>
  <c r="BY382"/>
  <c r="BZ382"/>
  <c r="CA382"/>
  <c r="CB382"/>
  <c r="CC382"/>
  <c r="CD382"/>
  <c r="CE382"/>
  <c r="CF382"/>
  <c r="CH382"/>
  <c r="CI382"/>
  <c r="CJ382"/>
  <c r="CK382"/>
  <c r="CL382"/>
  <c r="CM382"/>
  <c r="CO382"/>
  <c r="CY382"/>
  <c r="CZ382"/>
  <c r="F383"/>
  <c r="G383"/>
  <c r="H383"/>
  <c r="I383"/>
  <c r="K383"/>
  <c r="L383"/>
  <c r="M383"/>
  <c r="N383"/>
  <c r="O383"/>
  <c r="P383"/>
  <c r="Q383"/>
  <c r="R383"/>
  <c r="S383"/>
  <c r="T383"/>
  <c r="U383"/>
  <c r="V383"/>
  <c r="W383"/>
  <c r="X383"/>
  <c r="Y383"/>
  <c r="Z383"/>
  <c r="AA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P383"/>
  <c r="BQ383"/>
  <c r="BR383"/>
  <c r="BS383"/>
  <c r="BT383"/>
  <c r="BU383"/>
  <c r="BW383"/>
  <c r="BY383"/>
  <c r="BZ383"/>
  <c r="CA383"/>
  <c r="CB383"/>
  <c r="CC383"/>
  <c r="CD383"/>
  <c r="CE383"/>
  <c r="CF383"/>
  <c r="CH383"/>
  <c r="CI383"/>
  <c r="CJ383"/>
  <c r="CK383"/>
  <c r="CL383"/>
  <c r="CM383"/>
  <c r="CO383"/>
  <c r="CP383"/>
  <c r="CT383"/>
  <c r="CV383"/>
  <c r="CW383"/>
  <c r="CY383"/>
  <c r="CZ383"/>
  <c r="F384"/>
  <c r="G384"/>
  <c r="H384"/>
  <c r="I384"/>
  <c r="K384"/>
  <c r="L384"/>
  <c r="M384"/>
  <c r="N384"/>
  <c r="O384"/>
  <c r="P384"/>
  <c r="Q384"/>
  <c r="R384"/>
  <c r="S384"/>
  <c r="T384"/>
  <c r="U384"/>
  <c r="V384"/>
  <c r="W384"/>
  <c r="X384"/>
  <c r="Y384"/>
  <c r="Z384"/>
  <c r="AA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P384"/>
  <c r="BQ384"/>
  <c r="BR384"/>
  <c r="BS384"/>
  <c r="BT384"/>
  <c r="BU384"/>
  <c r="BW384"/>
  <c r="BY384"/>
  <c r="BZ384"/>
  <c r="CA384"/>
  <c r="CB384"/>
  <c r="CC384"/>
  <c r="CD384"/>
  <c r="CE384"/>
  <c r="CF384"/>
  <c r="CH384"/>
  <c r="CI384"/>
  <c r="CJ384"/>
  <c r="CK384"/>
  <c r="CL384"/>
  <c r="CM384"/>
  <c r="CO384"/>
  <c r="CY384"/>
  <c r="CZ384"/>
  <c r="F385"/>
  <c r="G385"/>
  <c r="H385"/>
  <c r="I385"/>
  <c r="K385"/>
  <c r="L385"/>
  <c r="M385"/>
  <c r="N385"/>
  <c r="O385"/>
  <c r="P385"/>
  <c r="Q385"/>
  <c r="R385"/>
  <c r="S385"/>
  <c r="T385"/>
  <c r="U385"/>
  <c r="V385"/>
  <c r="W385"/>
  <c r="X385"/>
  <c r="Y385"/>
  <c r="Z385"/>
  <c r="AA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P385"/>
  <c r="BQ385"/>
  <c r="BR385"/>
  <c r="BS385"/>
  <c r="BT385"/>
  <c r="BU385"/>
  <c r="BW385"/>
  <c r="BY385"/>
  <c r="BZ385"/>
  <c r="CA385"/>
  <c r="CB385"/>
  <c r="CC385"/>
  <c r="CD385"/>
  <c r="CE385"/>
  <c r="CF385"/>
  <c r="CH385"/>
  <c r="CI385"/>
  <c r="CJ385"/>
  <c r="CK385"/>
  <c r="CL385"/>
  <c r="CM385"/>
  <c r="CO385"/>
  <c r="CY385"/>
  <c r="CZ385"/>
  <c r="F386"/>
  <c r="G386"/>
  <c r="H386"/>
  <c r="I386"/>
  <c r="K386"/>
  <c r="L386"/>
  <c r="M386"/>
  <c r="N386"/>
  <c r="O386"/>
  <c r="P386"/>
  <c r="Q386"/>
  <c r="R386"/>
  <c r="S386"/>
  <c r="T386"/>
  <c r="U386"/>
  <c r="V386"/>
  <c r="W386"/>
  <c r="X386"/>
  <c r="Y386"/>
  <c r="Z386"/>
  <c r="AA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P386"/>
  <c r="BQ386"/>
  <c r="BR386"/>
  <c r="BS386"/>
  <c r="BT386"/>
  <c r="BU386"/>
  <c r="BW386"/>
  <c r="BY386"/>
  <c r="BZ386"/>
  <c r="CA386"/>
  <c r="CB386"/>
  <c r="CC386"/>
  <c r="CD386"/>
  <c r="CE386"/>
  <c r="CF386"/>
  <c r="CH386"/>
  <c r="CI386"/>
  <c r="CJ386"/>
  <c r="CK386"/>
  <c r="CL386"/>
  <c r="CM386"/>
  <c r="CO386"/>
  <c r="CY386"/>
  <c r="CZ386"/>
  <c r="F387"/>
  <c r="G387"/>
  <c r="H387"/>
  <c r="I387"/>
  <c r="K387"/>
  <c r="L387"/>
  <c r="M387"/>
  <c r="N387"/>
  <c r="O387"/>
  <c r="P387"/>
  <c r="Q387"/>
  <c r="R387"/>
  <c r="S387"/>
  <c r="T387"/>
  <c r="U387"/>
  <c r="V387"/>
  <c r="W387"/>
  <c r="X387"/>
  <c r="Y387"/>
  <c r="Z387"/>
  <c r="AA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P387"/>
  <c r="BQ387"/>
  <c r="BR387"/>
  <c r="BS387"/>
  <c r="BT387"/>
  <c r="BU387"/>
  <c r="BW387"/>
  <c r="BY387"/>
  <c r="BZ387"/>
  <c r="CA387"/>
  <c r="CB387"/>
  <c r="CC387"/>
  <c r="CD387"/>
  <c r="CE387"/>
  <c r="CF387"/>
  <c r="CH387"/>
  <c r="CI387"/>
  <c r="CJ387"/>
  <c r="CK387"/>
  <c r="CL387"/>
  <c r="CM387"/>
  <c r="CO387"/>
  <c r="CY387"/>
  <c r="CZ387"/>
  <c r="F388"/>
  <c r="G388"/>
  <c r="H388"/>
  <c r="I388"/>
  <c r="K388"/>
  <c r="L388"/>
  <c r="M388"/>
  <c r="N388"/>
  <c r="O388"/>
  <c r="P388"/>
  <c r="Q388"/>
  <c r="R388"/>
  <c r="S388"/>
  <c r="T388"/>
  <c r="U388"/>
  <c r="V388"/>
  <c r="W388"/>
  <c r="X388"/>
  <c r="Y388"/>
  <c r="Z388"/>
  <c r="AA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P388"/>
  <c r="BQ388"/>
  <c r="BR388"/>
  <c r="BS388"/>
  <c r="BT388"/>
  <c r="BU388"/>
  <c r="BW388"/>
  <c r="BY388"/>
  <c r="BZ388"/>
  <c r="CA388"/>
  <c r="CB388"/>
  <c r="CC388"/>
  <c r="CD388"/>
  <c r="CE388"/>
  <c r="CF388"/>
  <c r="CH388"/>
  <c r="CI388"/>
  <c r="CJ388"/>
  <c r="CK388"/>
  <c r="CL388"/>
  <c r="CM388"/>
  <c r="CO388"/>
  <c r="CY388"/>
  <c r="CZ388"/>
  <c r="F389"/>
  <c r="G389"/>
  <c r="H389"/>
  <c r="I389"/>
  <c r="K389"/>
  <c r="L389"/>
  <c r="M389"/>
  <c r="N389"/>
  <c r="O389"/>
  <c r="P389"/>
  <c r="Q389"/>
  <c r="R389"/>
  <c r="S389"/>
  <c r="T389"/>
  <c r="U389"/>
  <c r="V389"/>
  <c r="W389"/>
  <c r="X389"/>
  <c r="Y389"/>
  <c r="Z389"/>
  <c r="AA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P389"/>
  <c r="BQ389"/>
  <c r="BR389"/>
  <c r="BS389"/>
  <c r="BT389"/>
  <c r="BU389"/>
  <c r="BW389"/>
  <c r="BY389"/>
  <c r="BZ389"/>
  <c r="CA389"/>
  <c r="CB389"/>
  <c r="CC389"/>
  <c r="CD389"/>
  <c r="CE389"/>
  <c r="CF389"/>
  <c r="CH389"/>
  <c r="CI389"/>
  <c r="CJ389"/>
  <c r="CK389"/>
  <c r="CL389"/>
  <c r="CM389"/>
  <c r="CO389"/>
  <c r="CY389"/>
  <c r="CZ389"/>
  <c r="F390"/>
  <c r="G390"/>
  <c r="H390"/>
  <c r="I390"/>
  <c r="K390"/>
  <c r="L390"/>
  <c r="M390"/>
  <c r="N390"/>
  <c r="O390"/>
  <c r="P390"/>
  <c r="Q390"/>
  <c r="R390"/>
  <c r="S390"/>
  <c r="T390"/>
  <c r="U390"/>
  <c r="V390"/>
  <c r="W390"/>
  <c r="X390"/>
  <c r="Y390"/>
  <c r="Z390"/>
  <c r="AA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P390"/>
  <c r="BQ390"/>
  <c r="BR390"/>
  <c r="BS390"/>
  <c r="BT390"/>
  <c r="BU390"/>
  <c r="BW390"/>
  <c r="BY390"/>
  <c r="BZ390"/>
  <c r="CA390"/>
  <c r="CB390"/>
  <c r="CC390"/>
  <c r="CD390"/>
  <c r="CE390"/>
  <c r="CF390"/>
  <c r="CH390"/>
  <c r="CI390"/>
  <c r="CJ390"/>
  <c r="CK390"/>
  <c r="CL390"/>
  <c r="CM390"/>
  <c r="CO390"/>
  <c r="CP390"/>
  <c r="CT390"/>
  <c r="CV390"/>
  <c r="CW390"/>
  <c r="CY390"/>
  <c r="CZ390"/>
  <c r="F391"/>
  <c r="G391"/>
  <c r="H391"/>
  <c r="I391"/>
  <c r="K391"/>
  <c r="L391"/>
  <c r="M391"/>
  <c r="N391"/>
  <c r="O391"/>
  <c r="P391"/>
  <c r="Q391"/>
  <c r="R391"/>
  <c r="S391"/>
  <c r="T391"/>
  <c r="U391"/>
  <c r="V391"/>
  <c r="W391"/>
  <c r="X391"/>
  <c r="Y391"/>
  <c r="Z391"/>
  <c r="AA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P391"/>
  <c r="BQ391"/>
  <c r="BR391"/>
  <c r="BS391"/>
  <c r="BT391"/>
  <c r="BU391"/>
  <c r="BW391"/>
  <c r="BY391"/>
  <c r="BZ391"/>
  <c r="CA391"/>
  <c r="CB391"/>
  <c r="CC391"/>
  <c r="CD391"/>
  <c r="CE391"/>
  <c r="CF391"/>
  <c r="CH391"/>
  <c r="CI391"/>
  <c r="CJ391"/>
  <c r="CK391"/>
  <c r="CL391"/>
  <c r="CM391"/>
  <c r="CO391"/>
  <c r="CY391"/>
  <c r="CZ391"/>
  <c r="F392"/>
  <c r="G392"/>
  <c r="H392"/>
  <c r="I392"/>
  <c r="K392"/>
  <c r="L392"/>
  <c r="M392"/>
  <c r="N392"/>
  <c r="O392"/>
  <c r="P392"/>
  <c r="Q392"/>
  <c r="R392"/>
  <c r="S392"/>
  <c r="T392"/>
  <c r="U392"/>
  <c r="V392"/>
  <c r="W392"/>
  <c r="X392"/>
  <c r="Y392"/>
  <c r="Z392"/>
  <c r="AA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P392"/>
  <c r="BQ392"/>
  <c r="BR392"/>
  <c r="BS392"/>
  <c r="BT392"/>
  <c r="BU392"/>
  <c r="BW392"/>
  <c r="BY392"/>
  <c r="BZ392"/>
  <c r="CA392"/>
  <c r="CB392"/>
  <c r="CC392"/>
  <c r="CD392"/>
  <c r="CE392"/>
  <c r="CF392"/>
  <c r="CH392"/>
  <c r="CI392"/>
  <c r="CJ392"/>
  <c r="CK392"/>
  <c r="CL392"/>
  <c r="CM392"/>
  <c r="CO392"/>
  <c r="CY392"/>
  <c r="CZ392"/>
  <c r="F393"/>
  <c r="G393"/>
  <c r="H393"/>
  <c r="I393"/>
  <c r="K393"/>
  <c r="L393"/>
  <c r="M393"/>
  <c r="N393"/>
  <c r="O393"/>
  <c r="P393"/>
  <c r="Q393"/>
  <c r="R393"/>
  <c r="S393"/>
  <c r="T393"/>
  <c r="U393"/>
  <c r="V393"/>
  <c r="W393"/>
  <c r="X393"/>
  <c r="Y393"/>
  <c r="Z393"/>
  <c r="AA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P393"/>
  <c r="BQ393"/>
  <c r="BR393"/>
  <c r="BS393"/>
  <c r="BT393"/>
  <c r="BU393"/>
  <c r="BW393"/>
  <c r="BY393"/>
  <c r="BZ393"/>
  <c r="CA393"/>
  <c r="CB393"/>
  <c r="CC393"/>
  <c r="CD393"/>
  <c r="CE393"/>
  <c r="CF393"/>
  <c r="CH393"/>
  <c r="CI393"/>
  <c r="CJ393"/>
  <c r="CK393"/>
  <c r="CL393"/>
  <c r="CM393"/>
  <c r="CO393"/>
  <c r="CY393"/>
  <c r="CZ393"/>
  <c r="F394"/>
  <c r="G394"/>
  <c r="H394"/>
  <c r="I394"/>
  <c r="K394"/>
  <c r="L394"/>
  <c r="M394"/>
  <c r="N394"/>
  <c r="O394"/>
  <c r="P394"/>
  <c r="Q394"/>
  <c r="R394"/>
  <c r="S394"/>
  <c r="T394"/>
  <c r="U394"/>
  <c r="V394"/>
  <c r="W394"/>
  <c r="X394"/>
  <c r="Y394"/>
  <c r="Z394"/>
  <c r="AA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P394"/>
  <c r="BQ394"/>
  <c r="BR394"/>
  <c r="BS394"/>
  <c r="BT394"/>
  <c r="BU394"/>
  <c r="BW394"/>
  <c r="BY394"/>
  <c r="BZ394"/>
  <c r="CA394"/>
  <c r="CB394"/>
  <c r="CC394"/>
  <c r="CD394"/>
  <c r="CE394"/>
  <c r="CF394"/>
  <c r="CH394"/>
  <c r="CI394"/>
  <c r="CJ394"/>
  <c r="CK394"/>
  <c r="CL394"/>
  <c r="CM394"/>
  <c r="CO394"/>
  <c r="CY394"/>
  <c r="CZ394"/>
  <c r="F395"/>
  <c r="G395"/>
  <c r="H395"/>
  <c r="I395"/>
  <c r="K395"/>
  <c r="L395"/>
  <c r="M395"/>
  <c r="N395"/>
  <c r="O395"/>
  <c r="P395"/>
  <c r="Q395"/>
  <c r="R395"/>
  <c r="S395"/>
  <c r="T395"/>
  <c r="U395"/>
  <c r="V395"/>
  <c r="W395"/>
  <c r="X395"/>
  <c r="Y395"/>
  <c r="Z395"/>
  <c r="AA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P395"/>
  <c r="BQ395"/>
  <c r="BR395"/>
  <c r="BS395"/>
  <c r="BT395"/>
  <c r="BU395"/>
  <c r="BW395"/>
  <c r="BY395"/>
  <c r="BZ395"/>
  <c r="CA395"/>
  <c r="CB395"/>
  <c r="CC395"/>
  <c r="CD395"/>
  <c r="CE395"/>
  <c r="CF395"/>
  <c r="CH395"/>
  <c r="CI395"/>
  <c r="CJ395"/>
  <c r="CK395"/>
  <c r="CL395"/>
  <c r="CM395"/>
  <c r="CO395"/>
  <c r="CY395"/>
  <c r="CZ395"/>
  <c r="F396"/>
  <c r="G396"/>
  <c r="H396"/>
  <c r="I396"/>
  <c r="K396"/>
  <c r="L396"/>
  <c r="M396"/>
  <c r="N396"/>
  <c r="O396"/>
  <c r="P396"/>
  <c r="Q396"/>
  <c r="R396"/>
  <c r="S396"/>
  <c r="T396"/>
  <c r="U396"/>
  <c r="V396"/>
  <c r="W396"/>
  <c r="X396"/>
  <c r="Y396"/>
  <c r="Z396"/>
  <c r="AA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P396"/>
  <c r="BQ396"/>
  <c r="BR396"/>
  <c r="BS396"/>
  <c r="BT396"/>
  <c r="BU396"/>
  <c r="BW396"/>
  <c r="BY396"/>
  <c r="BZ396"/>
  <c r="CA396"/>
  <c r="CB396"/>
  <c r="CC396"/>
  <c r="CD396"/>
  <c r="CE396"/>
  <c r="CF396"/>
  <c r="CH396"/>
  <c r="CI396"/>
  <c r="CJ396"/>
  <c r="CK396"/>
  <c r="CL396"/>
  <c r="CM396"/>
  <c r="CO396"/>
  <c r="CY396"/>
  <c r="CZ396"/>
  <c r="F397"/>
  <c r="G397"/>
  <c r="H397"/>
  <c r="I397"/>
  <c r="K397"/>
  <c r="L397"/>
  <c r="M397"/>
  <c r="N397"/>
  <c r="O397"/>
  <c r="P397"/>
  <c r="Q397"/>
  <c r="R397"/>
  <c r="S397"/>
  <c r="T397"/>
  <c r="U397"/>
  <c r="V397"/>
  <c r="W397"/>
  <c r="X397"/>
  <c r="Y397"/>
  <c r="Z397"/>
  <c r="AA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P397"/>
  <c r="BQ397"/>
  <c r="BR397"/>
  <c r="BS397"/>
  <c r="BT397"/>
  <c r="BU397"/>
  <c r="BW397"/>
  <c r="BY397"/>
  <c r="BZ397"/>
  <c r="CA397"/>
  <c r="CB397"/>
  <c r="CC397"/>
  <c r="CD397"/>
  <c r="CE397"/>
  <c r="CF397"/>
  <c r="CH397"/>
  <c r="CI397"/>
  <c r="CJ397"/>
  <c r="CK397"/>
  <c r="CL397"/>
  <c r="CM397"/>
  <c r="CO397"/>
  <c r="CY397"/>
  <c r="CZ397"/>
  <c r="F398"/>
  <c r="G398"/>
  <c r="H398"/>
  <c r="I398"/>
  <c r="K398"/>
  <c r="L398"/>
  <c r="M398"/>
  <c r="N398"/>
  <c r="O398"/>
  <c r="P398"/>
  <c r="Q398"/>
  <c r="R398"/>
  <c r="S398"/>
  <c r="T398"/>
  <c r="U398"/>
  <c r="V398"/>
  <c r="W398"/>
  <c r="X398"/>
  <c r="Y398"/>
  <c r="Z398"/>
  <c r="AA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P398"/>
  <c r="BQ398"/>
  <c r="BR398"/>
  <c r="BS398"/>
  <c r="BT398"/>
  <c r="BU398"/>
  <c r="BW398"/>
  <c r="BY398"/>
  <c r="BZ398"/>
  <c r="CA398"/>
  <c r="CB398"/>
  <c r="CC398"/>
  <c r="CD398"/>
  <c r="CE398"/>
  <c r="CF398"/>
  <c r="CH398"/>
  <c r="CI398"/>
  <c r="CJ398"/>
  <c r="CK398"/>
  <c r="CL398"/>
  <c r="CM398"/>
  <c r="CO398"/>
  <c r="CY398"/>
  <c r="CZ398"/>
  <c r="F399"/>
  <c r="G399"/>
  <c r="H399"/>
  <c r="I399"/>
  <c r="K399"/>
  <c r="L399"/>
  <c r="M399"/>
  <c r="N399"/>
  <c r="O399"/>
  <c r="P399"/>
  <c r="Q399"/>
  <c r="R399"/>
  <c r="S399"/>
  <c r="T399"/>
  <c r="U399"/>
  <c r="V399"/>
  <c r="W399"/>
  <c r="X399"/>
  <c r="Y399"/>
  <c r="Z399"/>
  <c r="AA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P399"/>
  <c r="BQ399"/>
  <c r="BR399"/>
  <c r="BS399"/>
  <c r="BT399"/>
  <c r="BU399"/>
  <c r="BW399"/>
  <c r="BY399"/>
  <c r="BZ399"/>
  <c r="CA399"/>
  <c r="CB399"/>
  <c r="CC399"/>
  <c r="CD399"/>
  <c r="CE399"/>
  <c r="CF399"/>
  <c r="CH399"/>
  <c r="CI399"/>
  <c r="CJ399"/>
  <c r="CK399"/>
  <c r="CL399"/>
  <c r="CM399"/>
  <c r="CO399"/>
  <c r="CY399"/>
  <c r="CZ399"/>
  <c r="F400"/>
  <c r="G400"/>
  <c r="H400"/>
  <c r="I400"/>
  <c r="K400"/>
  <c r="L400"/>
  <c r="M400"/>
  <c r="N400"/>
  <c r="O400"/>
  <c r="P400"/>
  <c r="Q400"/>
  <c r="R400"/>
  <c r="S400"/>
  <c r="T400"/>
  <c r="U400"/>
  <c r="V400"/>
  <c r="W400"/>
  <c r="X400"/>
  <c r="Y400"/>
  <c r="Z400"/>
  <c r="AA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P400"/>
  <c r="BQ400"/>
  <c r="BR400"/>
  <c r="BS400"/>
  <c r="BT400"/>
  <c r="BU400"/>
  <c r="BW400"/>
  <c r="BY400"/>
  <c r="BZ400"/>
  <c r="CA400"/>
  <c r="CB400"/>
  <c r="CC400"/>
  <c r="CD400"/>
  <c r="CE400"/>
  <c r="CF400"/>
  <c r="CH400"/>
  <c r="CI400"/>
  <c r="CJ400"/>
  <c r="CK400"/>
  <c r="CL400"/>
  <c r="CM400"/>
  <c r="CO400"/>
  <c r="CY400"/>
  <c r="CZ400"/>
  <c r="F401"/>
  <c r="G401"/>
  <c r="H401"/>
  <c r="I401"/>
  <c r="K401"/>
  <c r="L401"/>
  <c r="M401"/>
  <c r="N401"/>
  <c r="O401"/>
  <c r="P401"/>
  <c r="Q401"/>
  <c r="R401"/>
  <c r="S401"/>
  <c r="T401"/>
  <c r="U401"/>
  <c r="V401"/>
  <c r="W401"/>
  <c r="X401"/>
  <c r="Y401"/>
  <c r="Z401"/>
  <c r="AA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P401"/>
  <c r="BQ401"/>
  <c r="BR401"/>
  <c r="BS401"/>
  <c r="BT401"/>
  <c r="BU401"/>
  <c r="BW401"/>
  <c r="BY401"/>
  <c r="BZ401"/>
  <c r="CA401"/>
  <c r="CB401"/>
  <c r="CC401"/>
  <c r="CD401"/>
  <c r="CE401"/>
  <c r="CF401"/>
  <c r="CH401"/>
  <c r="CI401"/>
  <c r="CJ401"/>
  <c r="CK401"/>
  <c r="CL401"/>
  <c r="CM401"/>
  <c r="CO401"/>
  <c r="CY401"/>
  <c r="CZ401"/>
  <c r="F402"/>
  <c r="G402"/>
  <c r="H402"/>
  <c r="I402"/>
  <c r="K402"/>
  <c r="L402"/>
  <c r="M402"/>
  <c r="N402"/>
  <c r="O402"/>
  <c r="P402"/>
  <c r="Q402"/>
  <c r="R402"/>
  <c r="S402"/>
  <c r="T402"/>
  <c r="U402"/>
  <c r="V402"/>
  <c r="W402"/>
  <c r="X402"/>
  <c r="Y402"/>
  <c r="Z402"/>
  <c r="AA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P402"/>
  <c r="BQ402"/>
  <c r="BR402"/>
  <c r="BS402"/>
  <c r="BT402"/>
  <c r="BU402"/>
  <c r="BW402"/>
  <c r="BY402"/>
  <c r="BZ402"/>
  <c r="CA402"/>
  <c r="CB402"/>
  <c r="CC402"/>
  <c r="CD402"/>
  <c r="CE402"/>
  <c r="CF402"/>
  <c r="CH402"/>
  <c r="CI402"/>
  <c r="CJ402"/>
  <c r="CK402"/>
  <c r="CL402"/>
  <c r="CM402"/>
  <c r="CO402"/>
  <c r="CY402"/>
  <c r="CZ402"/>
  <c r="F403"/>
  <c r="G403"/>
  <c r="H403"/>
  <c r="I403"/>
  <c r="K403"/>
  <c r="L403"/>
  <c r="M403"/>
  <c r="N403"/>
  <c r="O403"/>
  <c r="P403"/>
  <c r="Q403"/>
  <c r="R403"/>
  <c r="S403"/>
  <c r="T403"/>
  <c r="U403"/>
  <c r="V403"/>
  <c r="W403"/>
  <c r="X403"/>
  <c r="Y403"/>
  <c r="Z403"/>
  <c r="AA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P403"/>
  <c r="BQ403"/>
  <c r="BR403"/>
  <c r="BS403"/>
  <c r="BT403"/>
  <c r="BU403"/>
  <c r="BW403"/>
  <c r="BY403"/>
  <c r="BZ403"/>
  <c r="CA403"/>
  <c r="CB403"/>
  <c r="CC403"/>
  <c r="CD403"/>
  <c r="CE403"/>
  <c r="CF403"/>
  <c r="CH403"/>
  <c r="CI403"/>
  <c r="CJ403"/>
  <c r="CK403"/>
  <c r="CL403"/>
  <c r="CM403"/>
  <c r="CO403"/>
  <c r="CY403"/>
  <c r="CZ403"/>
  <c r="F404"/>
  <c r="G404"/>
  <c r="H404"/>
  <c r="I404"/>
  <c r="K404"/>
  <c r="L404"/>
  <c r="M404"/>
  <c r="N404"/>
  <c r="O404"/>
  <c r="P404"/>
  <c r="Q404"/>
  <c r="R404"/>
  <c r="S404"/>
  <c r="T404"/>
  <c r="U404"/>
  <c r="V404"/>
  <c r="W404"/>
  <c r="X404"/>
  <c r="Y404"/>
  <c r="Z404"/>
  <c r="AA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P404"/>
  <c r="BQ404"/>
  <c r="BR404"/>
  <c r="BS404"/>
  <c r="BT404"/>
  <c r="BU404"/>
  <c r="BW404"/>
  <c r="BY404"/>
  <c r="BZ404"/>
  <c r="CA404"/>
  <c r="CB404"/>
  <c r="CC404"/>
  <c r="CD404"/>
  <c r="CE404"/>
  <c r="CF404"/>
  <c r="CH404"/>
  <c r="CI404"/>
  <c r="CJ404"/>
  <c r="CK404"/>
  <c r="CL404"/>
  <c r="CM404"/>
  <c r="CO404"/>
  <c r="CY404"/>
  <c r="CZ404"/>
  <c r="F405"/>
  <c r="G405"/>
  <c r="H405"/>
  <c r="I405"/>
  <c r="K405"/>
  <c r="L405"/>
  <c r="M405"/>
  <c r="N405"/>
  <c r="O405"/>
  <c r="P405"/>
  <c r="Q405"/>
  <c r="R405"/>
  <c r="S405"/>
  <c r="T405"/>
  <c r="U405"/>
  <c r="V405"/>
  <c r="W405"/>
  <c r="X405"/>
  <c r="Y405"/>
  <c r="Z405"/>
  <c r="AA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P405"/>
  <c r="BQ405"/>
  <c r="BR405"/>
  <c r="BS405"/>
  <c r="BT405"/>
  <c r="BU405"/>
  <c r="BW405"/>
  <c r="BY405"/>
  <c r="BZ405"/>
  <c r="CA405"/>
  <c r="CB405"/>
  <c r="CC405"/>
  <c r="CD405"/>
  <c r="CE405"/>
  <c r="CF405"/>
  <c r="CH405"/>
  <c r="CI405"/>
  <c r="CJ405"/>
  <c r="CK405"/>
  <c r="CL405"/>
  <c r="CM405"/>
  <c r="CO405"/>
  <c r="CY405"/>
  <c r="CZ405"/>
  <c r="F406"/>
  <c r="G406"/>
  <c r="H406"/>
  <c r="I406"/>
  <c r="K406"/>
  <c r="L406"/>
  <c r="M406"/>
  <c r="N406"/>
  <c r="O406"/>
  <c r="P406"/>
  <c r="Q406"/>
  <c r="R406"/>
  <c r="S406"/>
  <c r="T406"/>
  <c r="U406"/>
  <c r="V406"/>
  <c r="W406"/>
  <c r="X406"/>
  <c r="Y406"/>
  <c r="Z406"/>
  <c r="AA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P406"/>
  <c r="BQ406"/>
  <c r="BR406"/>
  <c r="BS406"/>
  <c r="BT406"/>
  <c r="BU406"/>
  <c r="BW406"/>
  <c r="BY406"/>
  <c r="BZ406"/>
  <c r="CA406"/>
  <c r="CB406"/>
  <c r="CC406"/>
  <c r="CD406"/>
  <c r="CE406"/>
  <c r="CF406"/>
  <c r="CH406"/>
  <c r="CI406"/>
  <c r="CJ406"/>
  <c r="CK406"/>
  <c r="CL406"/>
  <c r="CM406"/>
  <c r="CN406"/>
  <c r="CO406"/>
  <c r="CY406"/>
  <c r="CZ406"/>
  <c r="F407"/>
  <c r="G407"/>
  <c r="H407"/>
  <c r="I407"/>
  <c r="K407"/>
  <c r="L407"/>
  <c r="M407"/>
  <c r="N407"/>
  <c r="O407"/>
  <c r="P407"/>
  <c r="Q407"/>
  <c r="R407"/>
  <c r="S407"/>
  <c r="T407"/>
  <c r="U407"/>
  <c r="V407"/>
  <c r="W407"/>
  <c r="X407"/>
  <c r="Y407"/>
  <c r="Z407"/>
  <c r="AA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P407"/>
  <c r="BQ407"/>
  <c r="BR407"/>
  <c r="BS407"/>
  <c r="BT407"/>
  <c r="BU407"/>
  <c r="BW407"/>
  <c r="BY407"/>
  <c r="BZ407"/>
  <c r="CA407"/>
  <c r="CB407"/>
  <c r="CC407"/>
  <c r="CD407"/>
  <c r="CE407"/>
  <c r="CF407"/>
  <c r="CH407"/>
  <c r="CI407"/>
  <c r="CJ407"/>
  <c r="CK407"/>
  <c r="CL407"/>
  <c r="CM407"/>
  <c r="CN407"/>
  <c r="CO407"/>
  <c r="CY407"/>
  <c r="CZ407"/>
  <c r="F408"/>
  <c r="G408"/>
  <c r="H408"/>
  <c r="I408"/>
  <c r="K408"/>
  <c r="L408"/>
  <c r="M408"/>
  <c r="N408"/>
  <c r="O408"/>
  <c r="P408"/>
  <c r="Q408"/>
  <c r="R408"/>
  <c r="S408"/>
  <c r="T408"/>
  <c r="U408"/>
  <c r="V408"/>
  <c r="W408"/>
  <c r="X408"/>
  <c r="Y408"/>
  <c r="Z408"/>
  <c r="AA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P408"/>
  <c r="BQ408"/>
  <c r="BR408"/>
  <c r="BS408"/>
  <c r="BT408"/>
  <c r="BU408"/>
  <c r="BW408"/>
  <c r="BY408"/>
  <c r="BZ408"/>
  <c r="CA408"/>
  <c r="CB408"/>
  <c r="CC408"/>
  <c r="CD408"/>
  <c r="CE408"/>
  <c r="CF408"/>
  <c r="CH408"/>
  <c r="CI408"/>
  <c r="CJ408"/>
  <c r="CK408"/>
  <c r="CL408"/>
  <c r="CM408"/>
  <c r="CO408"/>
  <c r="CY408"/>
  <c r="CZ408"/>
  <c r="F409"/>
  <c r="G409"/>
  <c r="H409"/>
  <c r="I409"/>
  <c r="K409"/>
  <c r="L409"/>
  <c r="M409"/>
  <c r="N409"/>
  <c r="O409"/>
  <c r="P409"/>
  <c r="Q409"/>
  <c r="R409"/>
  <c r="S409"/>
  <c r="T409"/>
  <c r="U409"/>
  <c r="V409"/>
  <c r="W409"/>
  <c r="X409"/>
  <c r="Y409"/>
  <c r="Z409"/>
  <c r="AA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P409"/>
  <c r="BQ409"/>
  <c r="BR409"/>
  <c r="BS409"/>
  <c r="BT409"/>
  <c r="BU409"/>
  <c r="BW409"/>
  <c r="BY409"/>
  <c r="BZ409"/>
  <c r="CA409"/>
  <c r="CB409"/>
  <c r="CC409"/>
  <c r="CD409"/>
  <c r="CE409"/>
  <c r="CF409"/>
  <c r="CH409"/>
  <c r="CI409"/>
  <c r="CJ409"/>
  <c r="CK409"/>
  <c r="CL409"/>
  <c r="CM409"/>
  <c r="CO409"/>
  <c r="CY409"/>
  <c r="CZ409"/>
  <c r="F410"/>
  <c r="G410"/>
  <c r="H410"/>
  <c r="I410"/>
  <c r="K410"/>
  <c r="L410"/>
  <c r="M410"/>
  <c r="N410"/>
  <c r="O410"/>
  <c r="P410"/>
  <c r="Q410"/>
  <c r="R410"/>
  <c r="S410"/>
  <c r="T410"/>
  <c r="U410"/>
  <c r="V410"/>
  <c r="W410"/>
  <c r="X410"/>
  <c r="Y410"/>
  <c r="Z410"/>
  <c r="AA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P410"/>
  <c r="BQ410"/>
  <c r="BR410"/>
  <c r="BS410"/>
  <c r="BT410"/>
  <c r="BU410"/>
  <c r="BW410"/>
  <c r="BY410"/>
  <c r="BZ410"/>
  <c r="CA410"/>
  <c r="CB410"/>
  <c r="CC410"/>
  <c r="CD410"/>
  <c r="CE410"/>
  <c r="CF410"/>
  <c r="CH410"/>
  <c r="CI410"/>
  <c r="CJ410"/>
  <c r="CK410"/>
  <c r="CL410"/>
  <c r="CM410"/>
  <c r="CO410"/>
  <c r="CY410"/>
  <c r="CZ410"/>
  <c r="F411"/>
  <c r="G411"/>
  <c r="H411"/>
  <c r="I411"/>
  <c r="K411"/>
  <c r="L411"/>
  <c r="M411"/>
  <c r="N411"/>
  <c r="O411"/>
  <c r="P411"/>
  <c r="Q411"/>
  <c r="R411"/>
  <c r="S411"/>
  <c r="T411"/>
  <c r="U411"/>
  <c r="V411"/>
  <c r="W411"/>
  <c r="X411"/>
  <c r="Y411"/>
  <c r="Z411"/>
  <c r="AA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P411"/>
  <c r="BQ411"/>
  <c r="BR411"/>
  <c r="BS411"/>
  <c r="BT411"/>
  <c r="BU411"/>
  <c r="BW411"/>
  <c r="BY411"/>
  <c r="BZ411"/>
  <c r="CA411"/>
  <c r="CB411"/>
  <c r="CC411"/>
  <c r="CD411"/>
  <c r="CE411"/>
  <c r="CF411"/>
  <c r="CH411"/>
  <c r="CI411"/>
  <c r="CJ411"/>
  <c r="CK411"/>
  <c r="CL411"/>
  <c r="CM411"/>
  <c r="CO411"/>
  <c r="CP411"/>
  <c r="CT411"/>
  <c r="CU411"/>
  <c r="CV411"/>
  <c r="CY411"/>
  <c r="CZ411"/>
  <c r="F412"/>
  <c r="G412"/>
  <c r="H412"/>
  <c r="I412"/>
  <c r="K412"/>
  <c r="L412"/>
  <c r="M412"/>
  <c r="N412"/>
  <c r="O412"/>
  <c r="P412"/>
  <c r="Q412"/>
  <c r="R412"/>
  <c r="S412"/>
  <c r="T412"/>
  <c r="U412"/>
  <c r="V412"/>
  <c r="W412"/>
  <c r="X412"/>
  <c r="Y412"/>
  <c r="Z412"/>
  <c r="AA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P412"/>
  <c r="BQ412"/>
  <c r="BR412"/>
  <c r="BS412"/>
  <c r="BT412"/>
  <c r="BU412"/>
  <c r="BW412"/>
  <c r="BY412"/>
  <c r="BZ412"/>
  <c r="CA412"/>
  <c r="CB412"/>
  <c r="CC412"/>
  <c r="CD412"/>
  <c r="CE412"/>
  <c r="CF412"/>
  <c r="CH412"/>
  <c r="CI412"/>
  <c r="CJ412"/>
  <c r="CK412"/>
  <c r="CL412"/>
  <c r="CM412"/>
  <c r="CO412"/>
  <c r="CY412"/>
  <c r="CZ412"/>
  <c r="F413"/>
  <c r="G413"/>
  <c r="H413"/>
  <c r="I413"/>
  <c r="K413"/>
  <c r="L413"/>
  <c r="M413"/>
  <c r="N413"/>
  <c r="O413"/>
  <c r="P413"/>
  <c r="Q413"/>
  <c r="R413"/>
  <c r="S413"/>
  <c r="T413"/>
  <c r="U413"/>
  <c r="V413"/>
  <c r="W413"/>
  <c r="X413"/>
  <c r="Y413"/>
  <c r="Z413"/>
  <c r="AA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P413"/>
  <c r="BQ413"/>
  <c r="BR413"/>
  <c r="BS413"/>
  <c r="BT413"/>
  <c r="BU413"/>
  <c r="BW413"/>
  <c r="BY413"/>
  <c r="BZ413"/>
  <c r="CA413"/>
  <c r="CB413"/>
  <c r="CC413"/>
  <c r="CD413"/>
  <c r="CE413"/>
  <c r="CF413"/>
  <c r="CH413"/>
  <c r="CI413"/>
  <c r="CJ413"/>
  <c r="CK413"/>
  <c r="CL413"/>
  <c r="CM413"/>
  <c r="CO413"/>
  <c r="CY413"/>
  <c r="CZ413"/>
  <c r="F414"/>
  <c r="G414"/>
  <c r="H414"/>
  <c r="I414"/>
  <c r="K414"/>
  <c r="L414"/>
  <c r="M414"/>
  <c r="N414"/>
  <c r="O414"/>
  <c r="P414"/>
  <c r="Q414"/>
  <c r="R414"/>
  <c r="S414"/>
  <c r="T414"/>
  <c r="U414"/>
  <c r="V414"/>
  <c r="W414"/>
  <c r="X414"/>
  <c r="Y414"/>
  <c r="Z414"/>
  <c r="AA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P414"/>
  <c r="BQ414"/>
  <c r="BR414"/>
  <c r="BS414"/>
  <c r="BT414"/>
  <c r="BU414"/>
  <c r="BW414"/>
  <c r="BY414"/>
  <c r="BZ414"/>
  <c r="CA414"/>
  <c r="CB414"/>
  <c r="CC414"/>
  <c r="CD414"/>
  <c r="CE414"/>
  <c r="CF414"/>
  <c r="CH414"/>
  <c r="CI414"/>
  <c r="CJ414"/>
  <c r="CL414"/>
  <c r="CM414"/>
  <c r="CN414"/>
  <c r="CO414"/>
  <c r="CY414"/>
  <c r="CZ414"/>
  <c r="F415"/>
  <c r="G415"/>
  <c r="H415"/>
  <c r="I415"/>
  <c r="K415"/>
  <c r="L415"/>
  <c r="M415"/>
  <c r="N415"/>
  <c r="O415"/>
  <c r="P415"/>
  <c r="Q415"/>
  <c r="R415"/>
  <c r="S415"/>
  <c r="T415"/>
  <c r="U415"/>
  <c r="V415"/>
  <c r="W415"/>
  <c r="X415"/>
  <c r="Y415"/>
  <c r="Z415"/>
  <c r="AA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P415"/>
  <c r="BQ415"/>
  <c r="BR415"/>
  <c r="BS415"/>
  <c r="BT415"/>
  <c r="BU415"/>
  <c r="BW415"/>
  <c r="BY415"/>
  <c r="BZ415"/>
  <c r="CA415"/>
  <c r="CB415"/>
  <c r="CC415"/>
  <c r="CD415"/>
  <c r="CE415"/>
  <c r="CF415"/>
  <c r="CH415"/>
  <c r="CI415"/>
  <c r="CJ415"/>
  <c r="CK415"/>
  <c r="CL415"/>
  <c r="CM415"/>
  <c r="CO415"/>
  <c r="CY415"/>
  <c r="CZ415"/>
  <c r="F416"/>
  <c r="G416"/>
  <c r="H416"/>
  <c r="I416"/>
  <c r="K416"/>
  <c r="L416"/>
  <c r="M416"/>
  <c r="N416"/>
  <c r="O416"/>
  <c r="P416"/>
  <c r="Q416"/>
  <c r="R416"/>
  <c r="S416"/>
  <c r="T416"/>
  <c r="U416"/>
  <c r="V416"/>
  <c r="W416"/>
  <c r="X416"/>
  <c r="Y416"/>
  <c r="Z416"/>
  <c r="AA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P416"/>
  <c r="BQ416"/>
  <c r="BR416"/>
  <c r="BS416"/>
  <c r="BT416"/>
  <c r="BU416"/>
  <c r="BW416"/>
  <c r="BY416"/>
  <c r="BZ416"/>
  <c r="CA416"/>
  <c r="CB416"/>
  <c r="CC416"/>
  <c r="CD416"/>
  <c r="CE416"/>
  <c r="CF416"/>
  <c r="CH416"/>
  <c r="CI416"/>
  <c r="CJ416"/>
  <c r="CK416"/>
  <c r="CL416"/>
  <c r="CM416"/>
  <c r="CO416"/>
  <c r="CY416"/>
  <c r="CZ416"/>
  <c r="F417"/>
  <c r="G417"/>
  <c r="H417"/>
  <c r="I417"/>
  <c r="K417"/>
  <c r="L417"/>
  <c r="M417"/>
  <c r="N417"/>
  <c r="O417"/>
  <c r="P417"/>
  <c r="Q417"/>
  <c r="R417"/>
  <c r="S417"/>
  <c r="T417"/>
  <c r="U417"/>
  <c r="V417"/>
  <c r="W417"/>
  <c r="X417"/>
  <c r="Y417"/>
  <c r="Z417"/>
  <c r="AA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P417"/>
  <c r="BQ417"/>
  <c r="BR417"/>
  <c r="BS417"/>
  <c r="BT417"/>
  <c r="BU417"/>
  <c r="BW417"/>
  <c r="BY417"/>
  <c r="BZ417"/>
  <c r="CA417"/>
  <c r="CB417"/>
  <c r="CC417"/>
  <c r="CD417"/>
  <c r="CE417"/>
  <c r="CF417"/>
  <c r="CH417"/>
  <c r="CI417"/>
  <c r="CJ417"/>
  <c r="CK417"/>
  <c r="CL417"/>
  <c r="CM417"/>
  <c r="CO417"/>
  <c r="CY417"/>
  <c r="CZ417"/>
  <c r="F418"/>
  <c r="G418"/>
  <c r="H418"/>
  <c r="I418"/>
  <c r="K418"/>
  <c r="L418"/>
  <c r="M418"/>
  <c r="N418"/>
  <c r="O418"/>
  <c r="P418"/>
  <c r="Q418"/>
  <c r="R418"/>
  <c r="S418"/>
  <c r="T418"/>
  <c r="U418"/>
  <c r="V418"/>
  <c r="W418"/>
  <c r="X418"/>
  <c r="Y418"/>
  <c r="Z418"/>
  <c r="AA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P418"/>
  <c r="BQ418"/>
  <c r="BR418"/>
  <c r="BS418"/>
  <c r="BT418"/>
  <c r="BU418"/>
  <c r="BW418"/>
  <c r="BY418"/>
  <c r="BZ418"/>
  <c r="CA418"/>
  <c r="CB418"/>
  <c r="CC418"/>
  <c r="CD418"/>
  <c r="CE418"/>
  <c r="CF418"/>
  <c r="CH418"/>
  <c r="CI418"/>
  <c r="CJ418"/>
  <c r="CK418"/>
  <c r="CL418"/>
  <c r="CM418"/>
  <c r="CO418"/>
  <c r="CY418"/>
  <c r="CZ418"/>
  <c r="F419"/>
  <c r="G419"/>
  <c r="H419"/>
  <c r="I419"/>
  <c r="K419"/>
  <c r="L419"/>
  <c r="M419"/>
  <c r="N419"/>
  <c r="O419"/>
  <c r="P419"/>
  <c r="Q419"/>
  <c r="R419"/>
  <c r="S419"/>
  <c r="T419"/>
  <c r="U419"/>
  <c r="V419"/>
  <c r="W419"/>
  <c r="X419"/>
  <c r="Y419"/>
  <c r="Z419"/>
  <c r="AA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P419"/>
  <c r="BQ419"/>
  <c r="BR419"/>
  <c r="BS419"/>
  <c r="BT419"/>
  <c r="BU419"/>
  <c r="BW419"/>
  <c r="BY419"/>
  <c r="BZ419"/>
  <c r="CA419"/>
  <c r="CB419"/>
  <c r="CC419"/>
  <c r="CD419"/>
  <c r="CE419"/>
  <c r="CF419"/>
  <c r="CH419"/>
  <c r="CI419"/>
  <c r="CJ419"/>
  <c r="CK419"/>
  <c r="CL419"/>
  <c r="CM419"/>
  <c r="CO419"/>
  <c r="CY419"/>
  <c r="CZ419"/>
  <c r="F420"/>
  <c r="G420"/>
  <c r="H420"/>
  <c r="I420"/>
  <c r="K420"/>
  <c r="L420"/>
  <c r="M420"/>
  <c r="N420"/>
  <c r="O420"/>
  <c r="P420"/>
  <c r="Q420"/>
  <c r="R420"/>
  <c r="S420"/>
  <c r="T420"/>
  <c r="U420"/>
  <c r="V420"/>
  <c r="W420"/>
  <c r="X420"/>
  <c r="Y420"/>
  <c r="Z420"/>
  <c r="AA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P420"/>
  <c r="BQ420"/>
  <c r="BR420"/>
  <c r="BS420"/>
  <c r="BT420"/>
  <c r="BU420"/>
  <c r="BW420"/>
  <c r="BY420"/>
  <c r="BZ420"/>
  <c r="CA420"/>
  <c r="CB420"/>
  <c r="CC420"/>
  <c r="CD420"/>
  <c r="CE420"/>
  <c r="CF420"/>
  <c r="CH420"/>
  <c r="CI420"/>
  <c r="CJ420"/>
  <c r="CK420"/>
  <c r="CL420"/>
  <c r="CM420"/>
  <c r="CN420"/>
  <c r="CO420"/>
  <c r="CP420"/>
  <c r="CT420"/>
  <c r="CV420"/>
  <c r="CY420"/>
  <c r="CZ420"/>
  <c r="F421"/>
  <c r="G421"/>
  <c r="H421"/>
  <c r="I421"/>
  <c r="K421"/>
  <c r="L421"/>
  <c r="M421"/>
  <c r="N421"/>
  <c r="O421"/>
  <c r="P421"/>
  <c r="Q421"/>
  <c r="R421"/>
  <c r="S421"/>
  <c r="T421"/>
  <c r="U421"/>
  <c r="V421"/>
  <c r="W421"/>
  <c r="X421"/>
  <c r="Y421"/>
  <c r="Z421"/>
  <c r="AA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P421"/>
  <c r="BQ421"/>
  <c r="BR421"/>
  <c r="BS421"/>
  <c r="BT421"/>
  <c r="BU421"/>
  <c r="BW421"/>
  <c r="BY421"/>
  <c r="BZ421"/>
  <c r="CA421"/>
  <c r="CB421"/>
  <c r="CC421"/>
  <c r="CD421"/>
  <c r="CE421"/>
  <c r="CF421"/>
  <c r="CH421"/>
  <c r="CI421"/>
  <c r="CJ421"/>
  <c r="CK421"/>
  <c r="CL421"/>
  <c r="CM421"/>
  <c r="CO421"/>
  <c r="CY421"/>
  <c r="CZ421"/>
  <c r="F422"/>
  <c r="G422"/>
  <c r="H422"/>
  <c r="I422"/>
  <c r="K422"/>
  <c r="L422"/>
  <c r="M422"/>
  <c r="N422"/>
  <c r="O422"/>
  <c r="P422"/>
  <c r="Q422"/>
  <c r="R422"/>
  <c r="S422"/>
  <c r="T422"/>
  <c r="U422"/>
  <c r="V422"/>
  <c r="W422"/>
  <c r="X422"/>
  <c r="Y422"/>
  <c r="Z422"/>
  <c r="AA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P422"/>
  <c r="BQ422"/>
  <c r="BR422"/>
  <c r="BS422"/>
  <c r="BT422"/>
  <c r="BU422"/>
  <c r="BW422"/>
  <c r="BY422"/>
  <c r="BZ422"/>
  <c r="CA422"/>
  <c r="CB422"/>
  <c r="CC422"/>
  <c r="CD422"/>
  <c r="CE422"/>
  <c r="CF422"/>
  <c r="CH422"/>
  <c r="CI422"/>
  <c r="CJ422"/>
  <c r="CK422"/>
  <c r="CL422"/>
  <c r="CM422"/>
  <c r="CO422"/>
  <c r="CY422"/>
  <c r="CZ422"/>
  <c r="F423"/>
  <c r="G423"/>
  <c r="H423"/>
  <c r="I423"/>
  <c r="K423"/>
  <c r="L423"/>
  <c r="M423"/>
  <c r="N423"/>
  <c r="O423"/>
  <c r="P423"/>
  <c r="Q423"/>
  <c r="R423"/>
  <c r="S423"/>
  <c r="T423"/>
  <c r="U423"/>
  <c r="V423"/>
  <c r="W423"/>
  <c r="X423"/>
  <c r="Y423"/>
  <c r="Z423"/>
  <c r="AA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P423"/>
  <c r="BQ423"/>
  <c r="BR423"/>
  <c r="BS423"/>
  <c r="BT423"/>
  <c r="BU423"/>
  <c r="BW423"/>
  <c r="BY423"/>
  <c r="BZ423"/>
  <c r="CA423"/>
  <c r="CB423"/>
  <c r="CC423"/>
  <c r="CD423"/>
  <c r="CE423"/>
  <c r="CF423"/>
  <c r="CH423"/>
  <c r="CI423"/>
  <c r="CJ423"/>
  <c r="CK423"/>
  <c r="CL423"/>
  <c r="CM423"/>
  <c r="CO423"/>
  <c r="CY423"/>
  <c r="CZ423"/>
  <c r="F424"/>
  <c r="G424"/>
  <c r="H424"/>
  <c r="I424"/>
  <c r="K424"/>
  <c r="L424"/>
  <c r="M424"/>
  <c r="N424"/>
  <c r="O424"/>
  <c r="P424"/>
  <c r="Q424"/>
  <c r="R424"/>
  <c r="S424"/>
  <c r="T424"/>
  <c r="U424"/>
  <c r="V424"/>
  <c r="W424"/>
  <c r="X424"/>
  <c r="Y424"/>
  <c r="Z424"/>
  <c r="AA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P424"/>
  <c r="BQ424"/>
  <c r="BR424"/>
  <c r="BS424"/>
  <c r="BT424"/>
  <c r="BU424"/>
  <c r="BW424"/>
  <c r="BY424"/>
  <c r="BZ424"/>
  <c r="CA424"/>
  <c r="CB424"/>
  <c r="CC424"/>
  <c r="CD424"/>
  <c r="CE424"/>
  <c r="CF424"/>
  <c r="CH424"/>
  <c r="CI424"/>
  <c r="CJ424"/>
  <c r="CK424"/>
  <c r="CL424"/>
  <c r="CM424"/>
  <c r="CO424"/>
  <c r="CY424"/>
  <c r="CZ424"/>
  <c r="F425"/>
  <c r="G425"/>
  <c r="H425"/>
  <c r="I425"/>
  <c r="K425"/>
  <c r="L425"/>
  <c r="M425"/>
  <c r="N425"/>
  <c r="O425"/>
  <c r="P425"/>
  <c r="Q425"/>
  <c r="R425"/>
  <c r="S425"/>
  <c r="T425"/>
  <c r="U425"/>
  <c r="V425"/>
  <c r="W425"/>
  <c r="X425"/>
  <c r="Y425"/>
  <c r="Z425"/>
  <c r="AA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P425"/>
  <c r="BQ425"/>
  <c r="BR425"/>
  <c r="BS425"/>
  <c r="BT425"/>
  <c r="BU425"/>
  <c r="BW425"/>
  <c r="BY425"/>
  <c r="BZ425"/>
  <c r="CA425"/>
  <c r="CB425"/>
  <c r="CC425"/>
  <c r="CD425"/>
  <c r="CE425"/>
  <c r="CF425"/>
  <c r="CH425"/>
  <c r="CI425"/>
  <c r="CJ425"/>
  <c r="CK425"/>
  <c r="CL425"/>
  <c r="CM425"/>
  <c r="CO425"/>
  <c r="CY425"/>
  <c r="CZ425"/>
  <c r="F426"/>
  <c r="G426"/>
  <c r="H426"/>
  <c r="I426"/>
  <c r="K426"/>
  <c r="L426"/>
  <c r="M426"/>
  <c r="N426"/>
  <c r="O426"/>
  <c r="P426"/>
  <c r="Q426"/>
  <c r="R426"/>
  <c r="S426"/>
  <c r="T426"/>
  <c r="U426"/>
  <c r="V426"/>
  <c r="W426"/>
  <c r="X426"/>
  <c r="Y426"/>
  <c r="Z426"/>
  <c r="AA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P426"/>
  <c r="BQ426"/>
  <c r="BR426"/>
  <c r="BS426"/>
  <c r="BT426"/>
  <c r="BU426"/>
  <c r="BW426"/>
  <c r="BY426"/>
  <c r="BZ426"/>
  <c r="CA426"/>
  <c r="CB426"/>
  <c r="CC426"/>
  <c r="CD426"/>
  <c r="CE426"/>
  <c r="CF426"/>
  <c r="CH426"/>
  <c r="CI426"/>
  <c r="CJ426"/>
  <c r="CK426"/>
  <c r="CL426"/>
  <c r="CM426"/>
  <c r="CO426"/>
  <c r="CY426"/>
  <c r="CZ426"/>
  <c r="F427"/>
  <c r="G427"/>
  <c r="H427"/>
  <c r="I427"/>
  <c r="K427"/>
  <c r="L427"/>
  <c r="M427"/>
  <c r="N427"/>
  <c r="O427"/>
  <c r="P427"/>
  <c r="Q427"/>
  <c r="R427"/>
  <c r="S427"/>
  <c r="T427"/>
  <c r="U427"/>
  <c r="V427"/>
  <c r="W427"/>
  <c r="X427"/>
  <c r="Y427"/>
  <c r="Z427"/>
  <c r="AA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P427"/>
  <c r="BQ427"/>
  <c r="BR427"/>
  <c r="BS427"/>
  <c r="BT427"/>
  <c r="BU427"/>
  <c r="BW427"/>
  <c r="BY427"/>
  <c r="BZ427"/>
  <c r="CA427"/>
  <c r="CB427"/>
  <c r="CC427"/>
  <c r="CD427"/>
  <c r="CE427"/>
  <c r="CF427"/>
  <c r="CH427"/>
  <c r="CI427"/>
  <c r="CJ427"/>
  <c r="CK427"/>
  <c r="CL427"/>
  <c r="CM427"/>
  <c r="CO427"/>
  <c r="CY427"/>
  <c r="CZ427"/>
  <c r="F428"/>
  <c r="G428"/>
  <c r="H428"/>
  <c r="I428"/>
  <c r="K428"/>
  <c r="L428"/>
  <c r="M428"/>
  <c r="N428"/>
  <c r="O428"/>
  <c r="P428"/>
  <c r="Q428"/>
  <c r="R428"/>
  <c r="S428"/>
  <c r="T428"/>
  <c r="U428"/>
  <c r="V428"/>
  <c r="W428"/>
  <c r="X428"/>
  <c r="Y428"/>
  <c r="Z428"/>
  <c r="AA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P428"/>
  <c r="BQ428"/>
  <c r="BR428"/>
  <c r="BS428"/>
  <c r="BT428"/>
  <c r="BU428"/>
  <c r="BW428"/>
  <c r="BY428"/>
  <c r="BZ428"/>
  <c r="CA428"/>
  <c r="CB428"/>
  <c r="CC428"/>
  <c r="CD428"/>
  <c r="CE428"/>
  <c r="CF428"/>
  <c r="CH428"/>
  <c r="CI428"/>
  <c r="CJ428"/>
  <c r="CK428"/>
  <c r="CL428"/>
  <c r="CM428"/>
  <c r="CO428"/>
  <c r="CY428"/>
  <c r="CZ428"/>
  <c r="F429"/>
  <c r="G429"/>
  <c r="H429"/>
  <c r="I429"/>
  <c r="K429"/>
  <c r="L429"/>
  <c r="M429"/>
  <c r="N429"/>
  <c r="O429"/>
  <c r="P429"/>
  <c r="Q429"/>
  <c r="R429"/>
  <c r="S429"/>
  <c r="T429"/>
  <c r="U429"/>
  <c r="V429"/>
  <c r="W429"/>
  <c r="X429"/>
  <c r="Y429"/>
  <c r="Z429"/>
  <c r="AA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P429"/>
  <c r="BQ429"/>
  <c r="BR429"/>
  <c r="BS429"/>
  <c r="BT429"/>
  <c r="BU429"/>
  <c r="BW429"/>
  <c r="BY429"/>
  <c r="BZ429"/>
  <c r="CA429"/>
  <c r="CB429"/>
  <c r="CC429"/>
  <c r="CD429"/>
  <c r="CE429"/>
  <c r="CF429"/>
  <c r="CH429"/>
  <c r="CI429"/>
  <c r="CJ429"/>
  <c r="CK429"/>
  <c r="CL429"/>
  <c r="CM429"/>
  <c r="CO429"/>
  <c r="CY429"/>
  <c r="CZ429"/>
  <c r="F430"/>
  <c r="G430"/>
  <c r="H430"/>
  <c r="I430"/>
  <c r="K430"/>
  <c r="L430"/>
  <c r="M430"/>
  <c r="N430"/>
  <c r="O430"/>
  <c r="P430"/>
  <c r="Q430"/>
  <c r="R430"/>
  <c r="S430"/>
  <c r="T430"/>
  <c r="U430"/>
  <c r="V430"/>
  <c r="W430"/>
  <c r="X430"/>
  <c r="Y430"/>
  <c r="Z430"/>
  <c r="AA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P430"/>
  <c r="BQ430"/>
  <c r="BR430"/>
  <c r="BS430"/>
  <c r="BT430"/>
  <c r="BU430"/>
  <c r="BW430"/>
  <c r="BY430"/>
  <c r="BZ430"/>
  <c r="CA430"/>
  <c r="CB430"/>
  <c r="CC430"/>
  <c r="CD430"/>
  <c r="CE430"/>
  <c r="CF430"/>
  <c r="CH430"/>
  <c r="CI430"/>
  <c r="CJ430"/>
  <c r="CK430"/>
  <c r="CL430"/>
  <c r="CM430"/>
  <c r="CN430"/>
  <c r="CO430"/>
  <c r="CP430"/>
  <c r="CR430"/>
  <c r="CV430"/>
  <c r="CY430"/>
  <c r="CZ430"/>
  <c r="F431"/>
  <c r="G431"/>
  <c r="H431"/>
  <c r="I431"/>
  <c r="K431"/>
  <c r="L431"/>
  <c r="M431"/>
  <c r="N431"/>
  <c r="O431"/>
  <c r="P431"/>
  <c r="Q431"/>
  <c r="R431"/>
  <c r="S431"/>
  <c r="T431"/>
  <c r="U431"/>
  <c r="V431"/>
  <c r="W431"/>
  <c r="X431"/>
  <c r="Y431"/>
  <c r="Z431"/>
  <c r="AA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P431"/>
  <c r="BQ431"/>
  <c r="BR431"/>
  <c r="BS431"/>
  <c r="BT431"/>
  <c r="BU431"/>
  <c r="BW431"/>
  <c r="BY431"/>
  <c r="BZ431"/>
  <c r="CA431"/>
  <c r="CB431"/>
  <c r="CC431"/>
  <c r="CD431"/>
  <c r="CE431"/>
  <c r="CF431"/>
  <c r="CH431"/>
  <c r="CI431"/>
  <c r="CJ431"/>
  <c r="CK431"/>
  <c r="CL431"/>
  <c r="CM431"/>
  <c r="CO431"/>
  <c r="CY431"/>
  <c r="CZ431"/>
  <c r="F432"/>
  <c r="G432"/>
  <c r="H432"/>
  <c r="I432"/>
  <c r="K432"/>
  <c r="L432"/>
  <c r="M432"/>
  <c r="N432"/>
  <c r="O432"/>
  <c r="P432"/>
  <c r="Q432"/>
  <c r="R432"/>
  <c r="S432"/>
  <c r="T432"/>
  <c r="U432"/>
  <c r="V432"/>
  <c r="W432"/>
  <c r="X432"/>
  <c r="Y432"/>
  <c r="Z432"/>
  <c r="AA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P432"/>
  <c r="BQ432"/>
  <c r="BR432"/>
  <c r="BS432"/>
  <c r="BT432"/>
  <c r="BU432"/>
  <c r="BW432"/>
  <c r="BY432"/>
  <c r="BZ432"/>
  <c r="CA432"/>
  <c r="CB432"/>
  <c r="CC432"/>
  <c r="CD432"/>
  <c r="CE432"/>
  <c r="CF432"/>
  <c r="CH432"/>
  <c r="CI432"/>
  <c r="CJ432"/>
  <c r="CK432"/>
  <c r="CL432"/>
  <c r="CM432"/>
  <c r="CO432"/>
  <c r="CY432"/>
  <c r="CZ432"/>
  <c r="F433"/>
  <c r="G433"/>
  <c r="H433"/>
  <c r="I433"/>
  <c r="K433"/>
  <c r="L433"/>
  <c r="M433"/>
  <c r="N433"/>
  <c r="O433"/>
  <c r="P433"/>
  <c r="Q433"/>
  <c r="R433"/>
  <c r="S433"/>
  <c r="T433"/>
  <c r="U433"/>
  <c r="V433"/>
  <c r="W433"/>
  <c r="X433"/>
  <c r="Y433"/>
  <c r="Z433"/>
  <c r="AA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P433"/>
  <c r="BQ433"/>
  <c r="BR433"/>
  <c r="BS433"/>
  <c r="BT433"/>
  <c r="BU433"/>
  <c r="BW433"/>
  <c r="BY433"/>
  <c r="BZ433"/>
  <c r="CA433"/>
  <c r="CB433"/>
  <c r="CC433"/>
  <c r="CD433"/>
  <c r="CE433"/>
  <c r="CF433"/>
  <c r="CH433"/>
  <c r="CI433"/>
  <c r="CJ433"/>
  <c r="CK433"/>
  <c r="CL433"/>
  <c r="CM433"/>
  <c r="CO433"/>
  <c r="CY433"/>
  <c r="CZ433"/>
  <c r="F434"/>
  <c r="G434"/>
  <c r="H434"/>
  <c r="I434"/>
  <c r="K434"/>
  <c r="L434"/>
  <c r="M434"/>
  <c r="N434"/>
  <c r="O434"/>
  <c r="P434"/>
  <c r="Q434"/>
  <c r="R434"/>
  <c r="S434"/>
  <c r="T434"/>
  <c r="U434"/>
  <c r="V434"/>
  <c r="W434"/>
  <c r="X434"/>
  <c r="Y434"/>
  <c r="Z434"/>
  <c r="AA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P434"/>
  <c r="BQ434"/>
  <c r="BR434"/>
  <c r="BS434"/>
  <c r="BT434"/>
  <c r="BU434"/>
  <c r="BW434"/>
  <c r="BY434"/>
  <c r="BZ434"/>
  <c r="CA434"/>
  <c r="CB434"/>
  <c r="CC434"/>
  <c r="CD434"/>
  <c r="CE434"/>
  <c r="CF434"/>
  <c r="CH434"/>
  <c r="CI434"/>
  <c r="CJ434"/>
  <c r="CK434"/>
  <c r="CL434"/>
  <c r="CM434"/>
  <c r="CO434"/>
  <c r="CT434"/>
  <c r="CV434"/>
  <c r="CW434"/>
  <c r="CY434"/>
  <c r="CZ434"/>
  <c r="F435"/>
  <c r="G435"/>
  <c r="H435"/>
  <c r="I435"/>
  <c r="K435"/>
  <c r="L435"/>
  <c r="M435"/>
  <c r="N435"/>
  <c r="O435"/>
  <c r="P435"/>
  <c r="Q435"/>
  <c r="R435"/>
  <c r="S435"/>
  <c r="T435"/>
  <c r="U435"/>
  <c r="V435"/>
  <c r="W435"/>
  <c r="X435"/>
  <c r="Y435"/>
  <c r="Z435"/>
  <c r="AA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P435"/>
  <c r="BQ435"/>
  <c r="BR435"/>
  <c r="BS435"/>
  <c r="BT435"/>
  <c r="BU435"/>
  <c r="BW435"/>
  <c r="BY435"/>
  <c r="BZ435"/>
  <c r="CA435"/>
  <c r="CB435"/>
  <c r="CC435"/>
  <c r="CD435"/>
  <c r="CE435"/>
  <c r="CF435"/>
  <c r="CH435"/>
  <c r="CI435"/>
  <c r="CJ435"/>
  <c r="CK435"/>
  <c r="CL435"/>
  <c r="CM435"/>
  <c r="CO435"/>
  <c r="CY435"/>
  <c r="CZ435"/>
  <c r="F436"/>
  <c r="G436"/>
  <c r="H436"/>
  <c r="I436"/>
  <c r="K436"/>
  <c r="L436"/>
  <c r="M436"/>
  <c r="N436"/>
  <c r="O436"/>
  <c r="P436"/>
  <c r="Q436"/>
  <c r="R436"/>
  <c r="S436"/>
  <c r="T436"/>
  <c r="U436"/>
  <c r="V436"/>
  <c r="W436"/>
  <c r="X436"/>
  <c r="Y436"/>
  <c r="Z436"/>
  <c r="AA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P436"/>
  <c r="BQ436"/>
  <c r="BR436"/>
  <c r="BS436"/>
  <c r="BT436"/>
  <c r="BU436"/>
  <c r="BW436"/>
  <c r="BY436"/>
  <c r="BZ436"/>
  <c r="CA436"/>
  <c r="CB436"/>
  <c r="CC436"/>
  <c r="CD436"/>
  <c r="CE436"/>
  <c r="CF436"/>
  <c r="CH436"/>
  <c r="CI436"/>
  <c r="CJ436"/>
  <c r="CK436"/>
  <c r="CL436"/>
  <c r="CM436"/>
  <c r="CO436"/>
  <c r="CY436"/>
  <c r="CZ436"/>
  <c r="F437"/>
  <c r="G437"/>
  <c r="H437"/>
  <c r="I437"/>
  <c r="K437"/>
  <c r="L437"/>
  <c r="M437"/>
  <c r="N437"/>
  <c r="O437"/>
  <c r="P437"/>
  <c r="Q437"/>
  <c r="R437"/>
  <c r="S437"/>
  <c r="T437"/>
  <c r="U437"/>
  <c r="V437"/>
  <c r="W437"/>
  <c r="X437"/>
  <c r="Y437"/>
  <c r="Z437"/>
  <c r="AA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P437"/>
  <c r="BQ437"/>
  <c r="BR437"/>
  <c r="BS437"/>
  <c r="BT437"/>
  <c r="BU437"/>
  <c r="BW437"/>
  <c r="BY437"/>
  <c r="BZ437"/>
  <c r="CA437"/>
  <c r="CB437"/>
  <c r="CC437"/>
  <c r="CD437"/>
  <c r="CE437"/>
  <c r="CF437"/>
  <c r="CH437"/>
  <c r="CI437"/>
  <c r="CJ437"/>
  <c r="CK437"/>
  <c r="CL437"/>
  <c r="CM437"/>
  <c r="CO437"/>
  <c r="CY437"/>
  <c r="CZ437"/>
  <c r="F438"/>
  <c r="G438"/>
  <c r="H438"/>
  <c r="I438"/>
  <c r="K438"/>
  <c r="L438"/>
  <c r="M438"/>
  <c r="N438"/>
  <c r="O438"/>
  <c r="P438"/>
  <c r="Q438"/>
  <c r="R438"/>
  <c r="S438"/>
  <c r="T438"/>
  <c r="U438"/>
  <c r="V438"/>
  <c r="W438"/>
  <c r="X438"/>
  <c r="Y438"/>
  <c r="Z438"/>
  <c r="AA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P438"/>
  <c r="BQ438"/>
  <c r="BR438"/>
  <c r="BS438"/>
  <c r="BT438"/>
  <c r="BU438"/>
  <c r="BW438"/>
  <c r="BY438"/>
  <c r="BZ438"/>
  <c r="CA438"/>
  <c r="CB438"/>
  <c r="CC438"/>
  <c r="CD438"/>
  <c r="CE438"/>
  <c r="CF438"/>
  <c r="CH438"/>
  <c r="CI438"/>
  <c r="CJ438"/>
  <c r="CK438"/>
  <c r="CL438"/>
  <c r="CM438"/>
  <c r="CN438"/>
  <c r="CO438"/>
  <c r="CP438"/>
  <c r="CT438"/>
  <c r="CV438"/>
  <c r="CW438"/>
  <c r="CY438"/>
  <c r="CZ438"/>
  <c r="F439"/>
  <c r="G439"/>
  <c r="H439"/>
  <c r="I439"/>
  <c r="K439"/>
  <c r="L439"/>
  <c r="M439"/>
  <c r="N439"/>
  <c r="O439"/>
  <c r="P439"/>
  <c r="Q439"/>
  <c r="R439"/>
  <c r="S439"/>
  <c r="T439"/>
  <c r="U439"/>
  <c r="V439"/>
  <c r="W439"/>
  <c r="X439"/>
  <c r="Y439"/>
  <c r="Z439"/>
  <c r="AA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P439"/>
  <c r="BQ439"/>
  <c r="BR439"/>
  <c r="BS439"/>
  <c r="BT439"/>
  <c r="BU439"/>
  <c r="BW439"/>
  <c r="BY439"/>
  <c r="BZ439"/>
  <c r="CA439"/>
  <c r="CB439"/>
  <c r="CC439"/>
  <c r="CD439"/>
  <c r="CE439"/>
  <c r="CF439"/>
  <c r="CH439"/>
  <c r="CI439"/>
  <c r="CJ439"/>
  <c r="CK439"/>
  <c r="CL439"/>
  <c r="CM439"/>
  <c r="CO439"/>
  <c r="CY439"/>
  <c r="CZ439"/>
  <c r="F440"/>
  <c r="G440"/>
  <c r="H440"/>
  <c r="I440"/>
  <c r="K440"/>
  <c r="L440"/>
  <c r="M440"/>
  <c r="N440"/>
  <c r="O440"/>
  <c r="P440"/>
  <c r="Q440"/>
  <c r="R440"/>
  <c r="S440"/>
  <c r="T440"/>
  <c r="U440"/>
  <c r="V440"/>
  <c r="W440"/>
  <c r="X440"/>
  <c r="Y440"/>
  <c r="Z440"/>
  <c r="AA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P440"/>
  <c r="BQ440"/>
  <c r="BR440"/>
  <c r="BS440"/>
  <c r="BT440"/>
  <c r="BU440"/>
  <c r="BW440"/>
  <c r="BY440"/>
  <c r="BZ440"/>
  <c r="CA440"/>
  <c r="CB440"/>
  <c r="CC440"/>
  <c r="CD440"/>
  <c r="CE440"/>
  <c r="CF440"/>
  <c r="CH440"/>
  <c r="CI440"/>
  <c r="CJ440"/>
  <c r="CK440"/>
  <c r="CL440"/>
  <c r="CM440"/>
  <c r="CO440"/>
  <c r="CY440"/>
  <c r="CZ440"/>
  <c r="F441"/>
  <c r="G441"/>
  <c r="H441"/>
  <c r="I441"/>
  <c r="K441"/>
  <c r="L441"/>
  <c r="M441"/>
  <c r="N441"/>
  <c r="O441"/>
  <c r="P441"/>
  <c r="Q441"/>
  <c r="R441"/>
  <c r="S441"/>
  <c r="T441"/>
  <c r="U441"/>
  <c r="V441"/>
  <c r="W441"/>
  <c r="X441"/>
  <c r="Y441"/>
  <c r="Z441"/>
  <c r="AA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P441"/>
  <c r="BQ441"/>
  <c r="BR441"/>
  <c r="BS441"/>
  <c r="BT441"/>
  <c r="BU441"/>
  <c r="BW441"/>
  <c r="BY441"/>
  <c r="BZ441"/>
  <c r="CA441"/>
  <c r="CB441"/>
  <c r="CC441"/>
  <c r="CD441"/>
  <c r="CE441"/>
  <c r="CF441"/>
  <c r="CH441"/>
  <c r="CI441"/>
  <c r="CJ441"/>
  <c r="CK441"/>
  <c r="CL441"/>
  <c r="CM441"/>
  <c r="CO441"/>
  <c r="CR441"/>
  <c r="CY441"/>
  <c r="CZ441"/>
  <c r="F442"/>
  <c r="G442"/>
  <c r="H442"/>
  <c r="I442"/>
  <c r="K442"/>
  <c r="L442"/>
  <c r="M442"/>
  <c r="N442"/>
  <c r="O442"/>
  <c r="P442"/>
  <c r="Q442"/>
  <c r="R442"/>
  <c r="S442"/>
  <c r="T442"/>
  <c r="U442"/>
  <c r="V442"/>
  <c r="W442"/>
  <c r="X442"/>
  <c r="Y442"/>
  <c r="Z442"/>
  <c r="AA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P442"/>
  <c r="BQ442"/>
  <c r="BR442"/>
  <c r="BS442"/>
  <c r="BT442"/>
  <c r="BU442"/>
  <c r="BW442"/>
  <c r="BY442"/>
  <c r="BZ442"/>
  <c r="CA442"/>
  <c r="CB442"/>
  <c r="CC442"/>
  <c r="CD442"/>
  <c r="CE442"/>
  <c r="CF442"/>
  <c r="CH442"/>
  <c r="CI442"/>
  <c r="CJ442"/>
  <c r="CK442"/>
  <c r="CL442"/>
  <c r="CM442"/>
  <c r="CO442"/>
  <c r="CP442"/>
  <c r="CV442"/>
  <c r="CY442"/>
  <c r="CZ442"/>
  <c r="F443"/>
  <c r="G443"/>
  <c r="H443"/>
  <c r="I443"/>
  <c r="K443"/>
  <c r="L443"/>
  <c r="M443"/>
  <c r="N443"/>
  <c r="O443"/>
  <c r="P443"/>
  <c r="Q443"/>
  <c r="R443"/>
  <c r="S443"/>
  <c r="T443"/>
  <c r="U443"/>
  <c r="V443"/>
  <c r="W443"/>
  <c r="X443"/>
  <c r="Y443"/>
  <c r="Z443"/>
  <c r="AA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P443"/>
  <c r="BQ443"/>
  <c r="BR443"/>
  <c r="BS443"/>
  <c r="BT443"/>
  <c r="BU443"/>
  <c r="BW443"/>
  <c r="BY443"/>
  <c r="BZ443"/>
  <c r="CA443"/>
  <c r="CB443"/>
  <c r="CC443"/>
  <c r="CD443"/>
  <c r="CE443"/>
  <c r="CF443"/>
  <c r="CH443"/>
  <c r="CI443"/>
  <c r="CJ443"/>
  <c r="CK443"/>
  <c r="CL443"/>
  <c r="CM443"/>
  <c r="CO443"/>
  <c r="CR443"/>
  <c r="CY443"/>
  <c r="CZ443"/>
  <c r="F444"/>
  <c r="G444"/>
  <c r="H444"/>
  <c r="I444"/>
  <c r="K444"/>
  <c r="L444"/>
  <c r="M444"/>
  <c r="N444"/>
  <c r="O444"/>
  <c r="P444"/>
  <c r="Q444"/>
  <c r="R444"/>
  <c r="S444"/>
  <c r="T444"/>
  <c r="U444"/>
  <c r="V444"/>
  <c r="W444"/>
  <c r="X444"/>
  <c r="Y444"/>
  <c r="Z444"/>
  <c r="AA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P444"/>
  <c r="BQ444"/>
  <c r="BR444"/>
  <c r="BS444"/>
  <c r="BT444"/>
  <c r="BU444"/>
  <c r="BW444"/>
  <c r="BY444"/>
  <c r="BZ444"/>
  <c r="CA444"/>
  <c r="CB444"/>
  <c r="CC444"/>
  <c r="CD444"/>
  <c r="CE444"/>
  <c r="CF444"/>
  <c r="CH444"/>
  <c r="CI444"/>
  <c r="CJ444"/>
  <c r="CK444"/>
  <c r="CL444"/>
  <c r="CM444"/>
  <c r="CO444"/>
  <c r="CP444"/>
  <c r="CT444"/>
  <c r="CV444"/>
  <c r="CW444"/>
  <c r="CY444"/>
  <c r="CZ444"/>
  <c r="F445"/>
  <c r="G445"/>
  <c r="H445"/>
  <c r="I445"/>
  <c r="K445"/>
  <c r="L445"/>
  <c r="M445"/>
  <c r="N445"/>
  <c r="O445"/>
  <c r="P445"/>
  <c r="Q445"/>
  <c r="R445"/>
  <c r="S445"/>
  <c r="T445"/>
  <c r="U445"/>
  <c r="V445"/>
  <c r="W445"/>
  <c r="X445"/>
  <c r="Y445"/>
  <c r="Z445"/>
  <c r="AA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P445"/>
  <c r="BQ445"/>
  <c r="BR445"/>
  <c r="BS445"/>
  <c r="BT445"/>
  <c r="BU445"/>
  <c r="BW445"/>
  <c r="BY445"/>
  <c r="BZ445"/>
  <c r="CA445"/>
  <c r="CB445"/>
  <c r="CC445"/>
  <c r="CD445"/>
  <c r="CE445"/>
  <c r="CF445"/>
  <c r="CH445"/>
  <c r="CI445"/>
  <c r="CJ445"/>
  <c r="CK445"/>
  <c r="CL445"/>
  <c r="CM445"/>
  <c r="CO445"/>
  <c r="CY445"/>
  <c r="CZ445"/>
  <c r="F446"/>
  <c r="G446"/>
  <c r="H446"/>
  <c r="I446"/>
  <c r="K446"/>
  <c r="L446"/>
  <c r="M446"/>
  <c r="N446"/>
  <c r="O446"/>
  <c r="P446"/>
  <c r="Q446"/>
  <c r="R446"/>
  <c r="S446"/>
  <c r="T446"/>
  <c r="U446"/>
  <c r="V446"/>
  <c r="W446"/>
  <c r="X446"/>
  <c r="Y446"/>
  <c r="Z446"/>
  <c r="AA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P446"/>
  <c r="BQ446"/>
  <c r="BR446"/>
  <c r="BS446"/>
  <c r="BT446"/>
  <c r="BU446"/>
  <c r="BW446"/>
  <c r="BY446"/>
  <c r="BZ446"/>
  <c r="CA446"/>
  <c r="CB446"/>
  <c r="CC446"/>
  <c r="CD446"/>
  <c r="CE446"/>
  <c r="CF446"/>
  <c r="CH446"/>
  <c r="CI446"/>
  <c r="CJ446"/>
  <c r="CK446"/>
  <c r="CL446"/>
  <c r="CM446"/>
  <c r="CO446"/>
  <c r="CY446"/>
  <c r="CZ446"/>
  <c r="F447"/>
  <c r="G447"/>
  <c r="H447"/>
  <c r="I447"/>
  <c r="K447"/>
  <c r="L447"/>
  <c r="M447"/>
  <c r="N447"/>
  <c r="O447"/>
  <c r="P447"/>
  <c r="Q447"/>
  <c r="R447"/>
  <c r="S447"/>
  <c r="T447"/>
  <c r="U447"/>
  <c r="V447"/>
  <c r="W447"/>
  <c r="X447"/>
  <c r="Y447"/>
  <c r="Z447"/>
  <c r="AA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P447"/>
  <c r="BQ447"/>
  <c r="BR447"/>
  <c r="BS447"/>
  <c r="BT447"/>
  <c r="BU447"/>
  <c r="BW447"/>
  <c r="BY447"/>
  <c r="BZ447"/>
  <c r="CA447"/>
  <c r="CB447"/>
  <c r="CC447"/>
  <c r="CD447"/>
  <c r="CE447"/>
  <c r="CF447"/>
  <c r="CH447"/>
  <c r="CI447"/>
  <c r="CJ447"/>
  <c r="CK447"/>
  <c r="CL447"/>
  <c r="CM447"/>
  <c r="CO447"/>
  <c r="CY447"/>
  <c r="CZ447"/>
  <c r="CQ449"/>
  <c r="CS449"/>
  <c r="CX449"/>
  <c r="AA1" i="23" l="1"/>
  <c r="AB1" s="1"/>
  <c r="AC1" s="1"/>
  <c r="AD1" s="1"/>
  <c r="AE1" s="1"/>
  <c r="AF1" s="1"/>
  <c r="AG1" s="1"/>
  <c r="CR449" i="19"/>
  <c r="BU449"/>
  <c r="CI449"/>
  <c r="CD449"/>
  <c r="CH449"/>
  <c r="BZ449"/>
  <c r="CB449"/>
  <c r="CP449"/>
  <c r="CU100"/>
  <c r="CL449"/>
  <c r="CK449"/>
  <c r="BY449"/>
  <c r="CJ449"/>
  <c r="CA449"/>
  <c r="CT449"/>
  <c r="CN449"/>
  <c r="CW449"/>
  <c r="CM449"/>
  <c r="CY449"/>
  <c r="CC449"/>
  <c r="CO449"/>
  <c r="CE449"/>
  <c r="CU353"/>
  <c r="CU304"/>
  <c r="CU259"/>
  <c r="CU240"/>
  <c r="CV449"/>
  <c r="CU420"/>
  <c r="CU302"/>
  <c r="CU76"/>
  <c r="CU43"/>
  <c r="CU300"/>
  <c r="CU131"/>
  <c r="CU11"/>
  <c r="AJ1" i="23" l="1"/>
  <c r="AK1" s="1"/>
  <c r="CU449" i="19"/>
  <c r="B3" i="32" l="1"/>
  <c r="H14" s="1"/>
  <c r="B3" i="30"/>
  <c r="H13" s="1"/>
  <c r="H15" s="1"/>
  <c r="B3" i="31"/>
  <c r="B3" i="28"/>
  <c r="H14" i="5"/>
  <c r="H17" s="1"/>
  <c r="H15" i="31" l="1"/>
  <c r="H16"/>
  <c r="H14"/>
  <c r="H15" i="28"/>
  <c r="H19"/>
  <c r="H17"/>
  <c r="H14"/>
  <c r="H18"/>
  <c r="H20"/>
  <c r="H16"/>
  <c r="H13"/>
  <c r="H15" i="32"/>
  <c r="H13"/>
  <c r="H13" i="31"/>
  <c r="H18" l="1"/>
  <c r="H17" i="32"/>
  <c r="H22" i="28"/>
</calcChain>
</file>

<file path=xl/sharedStrings.xml><?xml version="1.0" encoding="utf-8"?>
<sst xmlns="http://schemas.openxmlformats.org/spreadsheetml/2006/main" count="5182" uniqueCount="735">
  <si>
    <t>Uitkeringsfactor</t>
  </si>
  <si>
    <t>Mutatie bedrag (mln €)</t>
  </si>
  <si>
    <t>Stand</t>
  </si>
  <si>
    <t>Aantal</t>
  </si>
  <si>
    <t>b.p.e</t>
  </si>
  <si>
    <t>Bedrag in basis</t>
  </si>
  <si>
    <t>Uitkering</t>
  </si>
  <si>
    <t>x</t>
  </si>
  <si>
    <t>=</t>
  </si>
  <si>
    <t>Totaal</t>
  </si>
  <si>
    <t>jongeren</t>
  </si>
  <si>
    <t>bew_ini</t>
  </si>
  <si>
    <t>ADB</t>
  </si>
  <si>
    <t>bestaat niet meer</t>
  </si>
  <si>
    <t>wmo</t>
  </si>
  <si>
    <t>kindermish</t>
  </si>
  <si>
    <t>homo</t>
  </si>
  <si>
    <t>ugb_nw</t>
  </si>
  <si>
    <t>CBS</t>
  </si>
  <si>
    <t>Prov</t>
  </si>
  <si>
    <t>Groep</t>
  </si>
  <si>
    <t xml:space="preserve">Naam </t>
  </si>
  <si>
    <t>gecorrigeerde naam</t>
  </si>
  <si>
    <t>OZB we</t>
  </si>
  <si>
    <t>OZB nwg</t>
  </si>
  <si>
    <t>OZB nwe</t>
  </si>
  <si>
    <t>Inw</t>
  </si>
  <si>
    <t>inw-potlood</t>
  </si>
  <si>
    <t>Jong</t>
  </si>
  <si>
    <t>Oud</t>
  </si>
  <si>
    <t>Oud7585</t>
  </si>
  <si>
    <t>Lihh</t>
  </si>
  <si>
    <t>Lidr</t>
  </si>
  <si>
    <t>Bijstands</t>
  </si>
  <si>
    <t>Abw_sch_n</t>
  </si>
  <si>
    <t>Abw_sch_v</t>
  </si>
  <si>
    <t>UGB</t>
  </si>
  <si>
    <t>minderh</t>
  </si>
  <si>
    <t>eenoud</t>
  </si>
  <si>
    <t>Kplok</t>
  </si>
  <si>
    <t>Kpreg</t>
  </si>
  <si>
    <t>ll_so</t>
  </si>
  <si>
    <t>ll_vo</t>
  </si>
  <si>
    <t>Extra groei</t>
  </si>
  <si>
    <t>(v)so_&gt;12jr</t>
  </si>
  <si>
    <t>(V)so_zmlk</t>
  </si>
  <si>
    <t>Opp</t>
  </si>
  <si>
    <t>Landha</t>
  </si>
  <si>
    <t>Buitenwater</t>
  </si>
  <si>
    <t>Opp beb k</t>
  </si>
  <si>
    <t>Opp beb nk</t>
  </si>
  <si>
    <t>Opp beb</t>
  </si>
  <si>
    <t>Woon-</t>
  </si>
  <si>
    <t>Woonr</t>
  </si>
  <si>
    <t>Histk</t>
  </si>
  <si>
    <t>Hist</t>
  </si>
  <si>
    <t>Won</t>
  </si>
  <si>
    <t>Isv (a)</t>
  </si>
  <si>
    <t>Isv (b)</t>
  </si>
  <si>
    <t>Oad</t>
  </si>
  <si>
    <t>Oadw</t>
  </si>
  <si>
    <t>Oever</t>
  </si>
  <si>
    <t>Kernen</t>
  </si>
  <si>
    <t>Vest</t>
  </si>
  <si>
    <t>Vb</t>
  </si>
  <si>
    <t>Vb U</t>
  </si>
  <si>
    <t>Vb DH</t>
  </si>
  <si>
    <t>Vb R</t>
  </si>
  <si>
    <t>Vb A</t>
  </si>
  <si>
    <t>vb B-nassau</t>
  </si>
  <si>
    <t>Inw wadden</t>
  </si>
  <si>
    <t>MONUMENTEN</t>
  </si>
  <si>
    <t>RIOLERING</t>
  </si>
  <si>
    <t>HERINDELING</t>
  </si>
  <si>
    <t>SUPPLETIE(herijking)</t>
  </si>
  <si>
    <t>SUPPLETIE</t>
  </si>
  <si>
    <t>ART.12</t>
  </si>
  <si>
    <t>WUW</t>
  </si>
  <si>
    <t>PRECARIO</t>
  </si>
  <si>
    <t>Correctie</t>
  </si>
  <si>
    <t>Afbouw</t>
  </si>
  <si>
    <t>De Pater</t>
  </si>
  <si>
    <t>opvoeden</t>
  </si>
  <si>
    <t>Tsioc</t>
  </si>
  <si>
    <t>knelpunten</t>
  </si>
  <si>
    <t>antidiscriminatie</t>
  </si>
  <si>
    <t>RPF</t>
  </si>
  <si>
    <t>WMO</t>
  </si>
  <si>
    <t>kernen500</t>
  </si>
  <si>
    <t>woz_nw(mln)</t>
  </si>
  <si>
    <t>bib</t>
  </si>
  <si>
    <t>combi_fun</t>
  </si>
  <si>
    <t>drank</t>
  </si>
  <si>
    <t>pilot VVE</t>
  </si>
  <si>
    <t>kinder_mish</t>
  </si>
  <si>
    <t>sport_beweg</t>
  </si>
  <si>
    <t>bew_inin</t>
  </si>
  <si>
    <t>ug_nw</t>
  </si>
  <si>
    <t>Leeuwarden</t>
  </si>
  <si>
    <t>Meppel</t>
  </si>
  <si>
    <t>gemnr08</t>
  </si>
  <si>
    <t>Groningen</t>
  </si>
  <si>
    <t>(20-)</t>
  </si>
  <si>
    <t>(65+)</t>
  </si>
  <si>
    <t>ontv dyn.</t>
  </si>
  <si>
    <t>leerl VO</t>
  </si>
  <si>
    <t>land</t>
  </si>
  <si>
    <t>bftot</t>
  </si>
  <si>
    <t>btot</t>
  </si>
  <si>
    <t>binnenwater</t>
  </si>
  <si>
    <t>(max 10000)</t>
  </si>
  <si>
    <t>bfk</t>
  </si>
  <si>
    <t>bfnk</t>
  </si>
  <si>
    <t>k+nk</t>
  </si>
  <si>
    <t>ruimten</t>
  </si>
  <si>
    <t>=&lt;40 ha</t>
  </si>
  <si>
    <t>40-65 ha</t>
  </si>
  <si>
    <t>=&gt;65 ha</t>
  </si>
  <si>
    <t>water (m)</t>
  </si>
  <si>
    <t>BO</t>
  </si>
  <si>
    <t>BOHK</t>
  </si>
  <si>
    <t>sleutel</t>
  </si>
  <si>
    <t>oad*wr/1000</t>
  </si>
  <si>
    <t>dh bftot</t>
  </si>
  <si>
    <t>aantal</t>
  </si>
  <si>
    <t>alle gem</t>
  </si>
  <si>
    <t>wadden</t>
  </si>
  <si>
    <t>&lt;=2500</t>
  </si>
  <si>
    <t>2500-7500</t>
  </si>
  <si>
    <t>&gt;7500</t>
  </si>
  <si>
    <t>OZB</t>
  </si>
  <si>
    <t>(aanv uitk)</t>
  </si>
  <si>
    <t>bel</t>
  </si>
  <si>
    <t>VHROSV</t>
  </si>
  <si>
    <t>OOW</t>
  </si>
  <si>
    <t>in Buurt</t>
  </si>
  <si>
    <t>Amersfoort</t>
  </si>
  <si>
    <t>Hoogeveen</t>
  </si>
  <si>
    <t>Appingedam</t>
  </si>
  <si>
    <t>Enschede</t>
  </si>
  <si>
    <t>Veenendaal</t>
  </si>
  <si>
    <t>Emmen</t>
  </si>
  <si>
    <t>Bedum</t>
  </si>
  <si>
    <t>Deventer</t>
  </si>
  <si>
    <t>Assen</t>
  </si>
  <si>
    <t>Bellingwedde</t>
  </si>
  <si>
    <t>Heerlen</t>
  </si>
  <si>
    <t>Tiel</t>
  </si>
  <si>
    <t>Zwolle</t>
  </si>
  <si>
    <t>De Marne</t>
  </si>
  <si>
    <t>Nijmegen</t>
  </si>
  <si>
    <t>Gouda</t>
  </si>
  <si>
    <t>Apeldoorn</t>
  </si>
  <si>
    <t>Delfzijl</t>
  </si>
  <si>
    <t>Alkmaar</t>
  </si>
  <si>
    <t>Hilversum</t>
  </si>
  <si>
    <t>Arnhem</t>
  </si>
  <si>
    <t>Eemsmond</t>
  </si>
  <si>
    <t>Zaanstad</t>
  </si>
  <si>
    <t>Ede</t>
  </si>
  <si>
    <t>Venlo</t>
  </si>
  <si>
    <t>Grootegast</t>
  </si>
  <si>
    <t>Schiedam</t>
  </si>
  <si>
    <t>Purmerend</t>
  </si>
  <si>
    <t>Haren</t>
  </si>
  <si>
    <t>Dordrecht</t>
  </si>
  <si>
    <t>Utrecht</t>
  </si>
  <si>
    <t>Hoogezand-Sappemeer</t>
  </si>
  <si>
    <t>Maastricht</t>
  </si>
  <si>
    <t>Leek</t>
  </si>
  <si>
    <t>Eindhoven</t>
  </si>
  <si>
    <t>Amsterdam</t>
  </si>
  <si>
    <t>Loppersum</t>
  </si>
  <si>
    <t>Den Helder</t>
  </si>
  <si>
    <t>Marum</t>
  </si>
  <si>
    <t>Haarlem</t>
  </si>
  <si>
    <t>Menterwolde</t>
  </si>
  <si>
    <t>'s-Gravenhage</t>
  </si>
  <si>
    <t>Pekela</t>
  </si>
  <si>
    <t>Rotterdam</t>
  </si>
  <si>
    <t>Reiderland</t>
  </si>
  <si>
    <t>Tilburg</t>
  </si>
  <si>
    <t>Delft</t>
  </si>
  <si>
    <t>Scheemda</t>
  </si>
  <si>
    <t>Aa en Hunze</t>
  </si>
  <si>
    <t>Slochteren</t>
  </si>
  <si>
    <t>Aalburg</t>
  </si>
  <si>
    <t>Stadskanaal</t>
  </si>
  <si>
    <t>Aalsmeer</t>
  </si>
  <si>
    <t>'s-Hertogenbosch</t>
  </si>
  <si>
    <t>Leiden</t>
  </si>
  <si>
    <t>Ten Boer</t>
  </si>
  <si>
    <t>Aalten</t>
  </si>
  <si>
    <t>Veendam</t>
  </si>
  <si>
    <t>Abcoude</t>
  </si>
  <si>
    <t>Spijkenisse</t>
  </si>
  <si>
    <t>Vlagtwedde</t>
  </si>
  <si>
    <t>Achtkarspelen</t>
  </si>
  <si>
    <t>Vlaardingen</t>
  </si>
  <si>
    <t>Winschoten</t>
  </si>
  <si>
    <t>Alblasserdam</t>
  </si>
  <si>
    <t>Breda</t>
  </si>
  <si>
    <t>Vlissingen</t>
  </si>
  <si>
    <t>Winsum</t>
  </si>
  <si>
    <t>Albrandswaard</t>
  </si>
  <si>
    <t>Zuidhorn</t>
  </si>
  <si>
    <t>Alkemade</t>
  </si>
  <si>
    <t>Almere</t>
  </si>
  <si>
    <t>Almelo</t>
  </si>
  <si>
    <t>Helmond</t>
  </si>
  <si>
    <t>Ameland</t>
  </si>
  <si>
    <t>Boarnsterhim</t>
  </si>
  <si>
    <t>Alphen aan den Rijn</t>
  </si>
  <si>
    <t>Bolsward</t>
  </si>
  <si>
    <t>Alphen-Chaam</t>
  </si>
  <si>
    <t>Dantumadeel</t>
  </si>
  <si>
    <t>Dongeradeel</t>
  </si>
  <si>
    <t>Amstelveen</t>
  </si>
  <si>
    <t>Ferwerderadiel</t>
  </si>
  <si>
    <t>Andijk</t>
  </si>
  <si>
    <t>Franekeradeel</t>
  </si>
  <si>
    <t>Anna Paulowna</t>
  </si>
  <si>
    <t>Gaasterlan-Sleat</t>
  </si>
  <si>
    <t>Harlingen</t>
  </si>
  <si>
    <t>Heerenveen</t>
  </si>
  <si>
    <t>Arcen en Velden</t>
  </si>
  <si>
    <t>Het Bildt</t>
  </si>
  <si>
    <t>Kollumerland en Nwkruisl</t>
  </si>
  <si>
    <t>Asten</t>
  </si>
  <si>
    <t>Baarle-Nassau</t>
  </si>
  <si>
    <t>Leeuwarderadeel</t>
  </si>
  <si>
    <t>Baarn</t>
  </si>
  <si>
    <t>Lemsterland</t>
  </si>
  <si>
    <t>Barendrecht</t>
  </si>
  <si>
    <t>Littenseradiel</t>
  </si>
  <si>
    <t>Barneveld</t>
  </si>
  <si>
    <t>Menaldumadeel</t>
  </si>
  <si>
    <t>Nijefurd</t>
  </si>
  <si>
    <t>Beek</t>
  </si>
  <si>
    <t>Ooststellingwerf</t>
  </si>
  <si>
    <t>Beemster</t>
  </si>
  <si>
    <t>Opsterland</t>
  </si>
  <si>
    <t>Beesel</t>
  </si>
  <si>
    <t>Schiermonnikoog</t>
  </si>
  <si>
    <t>Skarsterlan</t>
  </si>
  <si>
    <t>Bennebroek</t>
  </si>
  <si>
    <t>Smallingerland</t>
  </si>
  <si>
    <t>Bergambacht</t>
  </si>
  <si>
    <t>Sneek</t>
  </si>
  <si>
    <t>Bergeijk</t>
  </si>
  <si>
    <t>Terschelling</t>
  </si>
  <si>
    <t>Bergen L</t>
  </si>
  <si>
    <t>Tytsjerksteradiel</t>
  </si>
  <si>
    <t>Bergen NH</t>
  </si>
  <si>
    <t>Vlieland</t>
  </si>
  <si>
    <t>Bergen op Zoom</t>
  </si>
  <si>
    <t>Weststellingwerf</t>
  </si>
  <si>
    <t>Berkelland</t>
  </si>
  <si>
    <t>Wunseradiel</t>
  </si>
  <si>
    <t>Bernheze</t>
  </si>
  <si>
    <t>Wymbritseradiel</t>
  </si>
  <si>
    <t>Bernisse</t>
  </si>
  <si>
    <t>Best</t>
  </si>
  <si>
    <t>Beuningen</t>
  </si>
  <si>
    <t>Borger-Odoorn</t>
  </si>
  <si>
    <t>Beverwijk</t>
  </si>
  <si>
    <t>Coevorden</t>
  </si>
  <si>
    <t>Binnenmaas</t>
  </si>
  <si>
    <t>De Wolden</t>
  </si>
  <si>
    <t>Bladel</t>
  </si>
  <si>
    <t>Blaricum</t>
  </si>
  <si>
    <t>Bloemendaal</t>
  </si>
  <si>
    <t>Midden Drenthe</t>
  </si>
  <si>
    <t>Bodegraven</t>
  </si>
  <si>
    <t>Noordenveld</t>
  </si>
  <si>
    <t>Boekel</t>
  </si>
  <si>
    <t>Tynaarlo</t>
  </si>
  <si>
    <t>Westerveld</t>
  </si>
  <si>
    <t>Borne</t>
  </si>
  <si>
    <t>Borsele</t>
  </si>
  <si>
    <t>Dalfsen</t>
  </si>
  <si>
    <t>Boskoop</t>
  </si>
  <si>
    <t>Boxmeer</t>
  </si>
  <si>
    <t>Dinkelland</t>
  </si>
  <si>
    <t>Boxtel</t>
  </si>
  <si>
    <t>Haaksbergen</t>
  </si>
  <si>
    <t>Breukelen</t>
  </si>
  <si>
    <t>Hardenberg</t>
  </si>
  <si>
    <t>Brielle</t>
  </si>
  <si>
    <t>Hellendoorn</t>
  </si>
  <si>
    <t>Bronckhorst</t>
  </si>
  <si>
    <t>Hengelo O</t>
  </si>
  <si>
    <t>Brummen</t>
  </si>
  <si>
    <t>Hof van Twente</t>
  </si>
  <si>
    <t>Brunssum</t>
  </si>
  <si>
    <t>Kampen</t>
  </si>
  <si>
    <t>Bunnik</t>
  </si>
  <si>
    <t>Losser</t>
  </si>
  <si>
    <t>Bunschoten</t>
  </si>
  <si>
    <t>Oldenzaal</t>
  </si>
  <si>
    <t>Buren</t>
  </si>
  <si>
    <t>Olst-Wijhe</t>
  </si>
  <si>
    <t>Bussum</t>
  </si>
  <si>
    <t>Ommen</t>
  </si>
  <si>
    <t>Capelle aan den IJssel</t>
  </si>
  <si>
    <t>Raalte</t>
  </si>
  <si>
    <t>Castricum</t>
  </si>
  <si>
    <t>Rijssen-Holten</t>
  </si>
  <si>
    <t>Staphorst</t>
  </si>
  <si>
    <t>Cranendonck</t>
  </si>
  <si>
    <t>Steenwijkerland</t>
  </si>
  <si>
    <t>Cromstrijen</t>
  </si>
  <si>
    <t>Tubbergen</t>
  </si>
  <si>
    <t>Cuijk</t>
  </si>
  <si>
    <t>Twenterand</t>
  </si>
  <si>
    <t>Culemborg</t>
  </si>
  <si>
    <t>Wierden</t>
  </si>
  <si>
    <t>Zwartewaterland</t>
  </si>
  <si>
    <t>De Bilt</t>
  </si>
  <si>
    <t>De Ronde Venen</t>
  </si>
  <si>
    <t>Deurne</t>
  </si>
  <si>
    <t>Diemen</t>
  </si>
  <si>
    <t>Dirksland</t>
  </si>
  <si>
    <t>Doesburg</t>
  </si>
  <si>
    <t>Doetinchem</t>
  </si>
  <si>
    <t>Druten</t>
  </si>
  <si>
    <t>Dongen</t>
  </si>
  <si>
    <t>Duiven</t>
  </si>
  <si>
    <t>Drechterland</t>
  </si>
  <si>
    <t>Elburg</t>
  </si>
  <si>
    <t>Drimmelen</t>
  </si>
  <si>
    <t>Epe</t>
  </si>
  <si>
    <t>Dronten</t>
  </si>
  <si>
    <t>Ermelo</t>
  </si>
  <si>
    <t>Geldermalsen</t>
  </si>
  <si>
    <t>Groesbeek</t>
  </si>
  <si>
    <t>Echt-Susteren</t>
  </si>
  <si>
    <t>Harderwijk</t>
  </si>
  <si>
    <t>Edam-Volendam</t>
  </si>
  <si>
    <t>Hattem</t>
  </si>
  <si>
    <t>Heerde</t>
  </si>
  <si>
    <t>Eemnes</t>
  </si>
  <si>
    <t>Heumen</t>
  </si>
  <si>
    <t>Lingewaal</t>
  </si>
  <si>
    <t>Eersel</t>
  </si>
  <si>
    <t>Lingewaard</t>
  </si>
  <si>
    <t>Eijsden</t>
  </si>
  <si>
    <t>Lochem</t>
  </si>
  <si>
    <t>Maasdriel</t>
  </si>
  <si>
    <t>Millingen aan de Rijn</t>
  </si>
  <si>
    <t>Enkhuizen</t>
  </si>
  <si>
    <t>Montferland</t>
  </si>
  <si>
    <t>Neder-Betuwe</t>
  </si>
  <si>
    <t>Neerijnen</t>
  </si>
  <si>
    <t>Etten-Leur</t>
  </si>
  <si>
    <t>Nijkerk</t>
  </si>
  <si>
    <t>Nunspeet</t>
  </si>
  <si>
    <t>Oldebroek</t>
  </si>
  <si>
    <t>Geertruidenberg</t>
  </si>
  <si>
    <t>Oost Gelre</t>
  </si>
  <si>
    <t>Oude IJsselstreek</t>
  </si>
  <si>
    <t>Geldrop-Mierlo</t>
  </si>
  <si>
    <t>Overbetuwe</t>
  </si>
  <si>
    <t>Gemert-Bakel</t>
  </si>
  <si>
    <t>Putten</t>
  </si>
  <si>
    <t>Gennep</t>
  </si>
  <si>
    <t>Renkum</t>
  </si>
  <si>
    <t>Giessenlanden</t>
  </si>
  <si>
    <t>Rheden</t>
  </si>
  <si>
    <t>Gilze en Rijen</t>
  </si>
  <si>
    <t>Rijnwaarden</t>
  </si>
  <si>
    <t>Goedereede</t>
  </si>
  <si>
    <t>Rozendaal</t>
  </si>
  <si>
    <t>Goes</t>
  </si>
  <si>
    <t>Scherpenzeel</t>
  </si>
  <si>
    <t>Goirle</t>
  </si>
  <si>
    <t>Gorinchem</t>
  </si>
  <si>
    <t>Ubbergen</t>
  </si>
  <si>
    <t>Voorst</t>
  </si>
  <si>
    <t>Graafstroom</t>
  </si>
  <si>
    <t>Wageningen</t>
  </si>
  <si>
    <t>Graft-De Rijp</t>
  </si>
  <si>
    <t>West Maas en Waal</t>
  </si>
  <si>
    <t>Grave</t>
  </si>
  <si>
    <t>Westervoort</t>
  </si>
  <si>
    <t>Wijchen</t>
  </si>
  <si>
    <t>Winterswijk</t>
  </si>
  <si>
    <t>Gulpen-Wittem</t>
  </si>
  <si>
    <t>Zaltbommel</t>
  </si>
  <si>
    <t>Zevenaar</t>
  </si>
  <si>
    <t>Haaren</t>
  </si>
  <si>
    <t>Zutphen</t>
  </si>
  <si>
    <t>Haarlemmerliede Spaarnw</t>
  </si>
  <si>
    <t>Haarlemmermeer</t>
  </si>
  <si>
    <t>Halderberge</t>
  </si>
  <si>
    <t>Hardinxveld-Giessendam</t>
  </si>
  <si>
    <t>Harenkarspel</t>
  </si>
  <si>
    <t>Houten</t>
  </si>
  <si>
    <t>IJsselstein</t>
  </si>
  <si>
    <t>Heemskerk</t>
  </si>
  <si>
    <t>Leusden</t>
  </si>
  <si>
    <t>Heemstede</t>
  </si>
  <si>
    <t>Loenen</t>
  </si>
  <si>
    <t>Lopik</t>
  </si>
  <si>
    <t>Maarssen</t>
  </si>
  <si>
    <t>Heerhugowaard</t>
  </si>
  <si>
    <t>Montfoort U</t>
  </si>
  <si>
    <t>Heeze-Leende</t>
  </si>
  <si>
    <t>Nieuwegein</t>
  </si>
  <si>
    <t>Heiloo</t>
  </si>
  <si>
    <t>Oudewater</t>
  </si>
  <si>
    <t>Helden</t>
  </si>
  <si>
    <t>Renswoude</t>
  </si>
  <si>
    <t>Rhenen</t>
  </si>
  <si>
    <t>Hellevoetsluis</t>
  </si>
  <si>
    <t>Soest</t>
  </si>
  <si>
    <t>Hendrik-Ido-Ambacht</t>
  </si>
  <si>
    <t>Utrechtse Heuvelrug</t>
  </si>
  <si>
    <t>Vianen</t>
  </si>
  <si>
    <t>Wijk bij Duurstede</t>
  </si>
  <si>
    <t>Heusden</t>
  </si>
  <si>
    <t>Woerden</t>
  </si>
  <si>
    <t>Hillegom</t>
  </si>
  <si>
    <t>Woudenberg</t>
  </si>
  <si>
    <t>Hilvarenbeek</t>
  </si>
  <si>
    <t>Zeist</t>
  </si>
  <si>
    <t>Hoorn</t>
  </si>
  <si>
    <t>Horst aan de Maas</t>
  </si>
  <si>
    <t>Huizen</t>
  </si>
  <si>
    <t>Hulst</t>
  </si>
  <si>
    <t>Jacobswoude</t>
  </si>
  <si>
    <t>Kapelle</t>
  </si>
  <si>
    <t>Katwijk</t>
  </si>
  <si>
    <t>Kerkrade</t>
  </si>
  <si>
    <t>Kessel</t>
  </si>
  <si>
    <t>Koggenland</t>
  </si>
  <si>
    <t>Korendijk</t>
  </si>
  <si>
    <t>Krimpen aan den IJssel</t>
  </si>
  <si>
    <t>Laarbeek</t>
  </si>
  <si>
    <t>Landerd</t>
  </si>
  <si>
    <t>Landgraaf</t>
  </si>
  <si>
    <t>Landsmeer</t>
  </si>
  <si>
    <t>Langedijk</t>
  </si>
  <si>
    <t>Lansingerland</t>
  </si>
  <si>
    <t>Laren</t>
  </si>
  <si>
    <t>Leerdam</t>
  </si>
  <si>
    <t>Leiderdorp</t>
  </si>
  <si>
    <t>Leidschendam-Voorburg</t>
  </si>
  <si>
    <t>Lelystad</t>
  </si>
  <si>
    <t>Leudal</t>
  </si>
  <si>
    <t>Medemblik</t>
  </si>
  <si>
    <t>Muiden</t>
  </si>
  <si>
    <t>Liesveld</t>
  </si>
  <si>
    <t>Naarden</t>
  </si>
  <si>
    <t>Niedorp</t>
  </si>
  <si>
    <t>Oostzaan</t>
  </si>
  <si>
    <t>Lisse</t>
  </si>
  <si>
    <t>Opmeer</t>
  </si>
  <si>
    <t>Lith</t>
  </si>
  <si>
    <t>Ouder-Amstel</t>
  </si>
  <si>
    <t>Schagen</t>
  </si>
  <si>
    <t>Schermer</t>
  </si>
  <si>
    <t>Loon op Zand</t>
  </si>
  <si>
    <t>Stede Broec</t>
  </si>
  <si>
    <t>Texel</t>
  </si>
  <si>
    <t>Uitgeest</t>
  </si>
  <si>
    <t>Uithoorn</t>
  </si>
  <si>
    <t>Velsen</t>
  </si>
  <si>
    <t>Maasbree</t>
  </si>
  <si>
    <t>Waterland</t>
  </si>
  <si>
    <t>Maasdonk</t>
  </si>
  <si>
    <t>Weesp</t>
  </si>
  <si>
    <t>Wervershoof</t>
  </si>
  <si>
    <t>Maasgouw</t>
  </si>
  <si>
    <t>Wieringen</t>
  </si>
  <si>
    <t>Maassluis</t>
  </si>
  <si>
    <t>Wieringermeer</t>
  </si>
  <si>
    <t>Margraten</t>
  </si>
  <si>
    <t>Wijdemeren</t>
  </si>
  <si>
    <t>Wormerland</t>
  </si>
  <si>
    <t>Meerlo-Wanssum</t>
  </si>
  <si>
    <t>Zandvoort</t>
  </si>
  <si>
    <t>Meerssen</t>
  </si>
  <si>
    <t>Zeevang</t>
  </si>
  <si>
    <t>Meijel</t>
  </si>
  <si>
    <t>Zijpe</t>
  </si>
  <si>
    <t>Middelburg</t>
  </si>
  <si>
    <t>Middelharnis</t>
  </si>
  <si>
    <t>Midden-Delfland</t>
  </si>
  <si>
    <t>Mill en Sint Hubert</t>
  </si>
  <si>
    <t>Moerdijk</t>
  </si>
  <si>
    <t>Mook en Middelaar</t>
  </si>
  <si>
    <t>Moordrecht</t>
  </si>
  <si>
    <t>Nederlek</t>
  </si>
  <si>
    <t>Nederweert</t>
  </si>
  <si>
    <t>Nieuwerkerk a/d IJssel</t>
  </si>
  <si>
    <t>Nieuwkoop</t>
  </si>
  <si>
    <t>Nieuw-Lekkerland</t>
  </si>
  <si>
    <t>Noord-Beveland</t>
  </si>
  <si>
    <t>Noordoostpolder</t>
  </si>
  <si>
    <t>Noordwijk</t>
  </si>
  <si>
    <t>Noordwijkerhout</t>
  </si>
  <si>
    <t>Nuenen c.a.</t>
  </si>
  <si>
    <t>Nuth</t>
  </si>
  <si>
    <t>Oegstgeest</t>
  </si>
  <si>
    <t>Oirschot</t>
  </si>
  <si>
    <t>Oisterwijk</t>
  </si>
  <si>
    <t>Onderbanken</t>
  </si>
  <si>
    <t>Oosterhout</t>
  </si>
  <si>
    <t>Oostflakkee</t>
  </si>
  <si>
    <t>Oud-Beijerland</t>
  </si>
  <si>
    <t>Ouderkerk</t>
  </si>
  <si>
    <t>Oss</t>
  </si>
  <si>
    <t>Papendrecht</t>
  </si>
  <si>
    <t>Pijnacker-Nootdorp</t>
  </si>
  <si>
    <t>Reeuwijk</t>
  </si>
  <si>
    <t>Ridderkerk</t>
  </si>
  <si>
    <t>Rijnwoude</t>
  </si>
  <si>
    <t>Rijswijk</t>
  </si>
  <si>
    <t>Rozenburg</t>
  </si>
  <si>
    <t>Schoonhoven</t>
  </si>
  <si>
    <t>Sliedrecht</t>
  </si>
  <si>
    <t>Strijen</t>
  </si>
  <si>
    <t>Teylingen</t>
  </si>
  <si>
    <t>Reimerswaal</t>
  </si>
  <si>
    <t>Vlist</t>
  </si>
  <si>
    <t>Voorschoten</t>
  </si>
  <si>
    <t>Reusel-De Mierden</t>
  </si>
  <si>
    <t>Waddinxveen</t>
  </si>
  <si>
    <t>Wassenaar</t>
  </si>
  <si>
    <t>Westland</t>
  </si>
  <si>
    <t>Westvoorne</t>
  </si>
  <si>
    <t>Zederik</t>
  </si>
  <si>
    <t>Zevenhuizen-Moerkapelle</t>
  </si>
  <si>
    <t>Zoetermeer</t>
  </si>
  <si>
    <t>Zoeterwoude</t>
  </si>
  <si>
    <t>Roerdalen</t>
  </si>
  <si>
    <t>Zwijndrecht</t>
  </si>
  <si>
    <t>Roermond</t>
  </si>
  <si>
    <t>Roosendaal</t>
  </si>
  <si>
    <t>Rucphen</t>
  </si>
  <si>
    <t>Schouwen-Duiveland</t>
  </si>
  <si>
    <t>Sluis</t>
  </si>
  <si>
    <t>Terneuzen</t>
  </si>
  <si>
    <t>Schijndel</t>
  </si>
  <si>
    <t>Tholen</t>
  </si>
  <si>
    <t>Schinnen</t>
  </si>
  <si>
    <t>Veere</t>
  </si>
  <si>
    <t>Sevenum</t>
  </si>
  <si>
    <t>Simpelveld</t>
  </si>
  <si>
    <t>Sint-Anthonis</t>
  </si>
  <si>
    <t>Sint-Michielsgestel</t>
  </si>
  <si>
    <t>Sint-Oedenrode</t>
  </si>
  <si>
    <t>Sittard-Geleen</t>
  </si>
  <si>
    <t>Someren</t>
  </si>
  <si>
    <t>Son en Breugel</t>
  </si>
  <si>
    <t>Steenbergen</t>
  </si>
  <si>
    <t>Stein</t>
  </si>
  <si>
    <t>Uden</t>
  </si>
  <si>
    <t>Urk</t>
  </si>
  <si>
    <t>Vaals</t>
  </si>
  <si>
    <t>Valkenburg aan de Geul</t>
  </si>
  <si>
    <t>Valkenswaard</t>
  </si>
  <si>
    <t>Veghel</t>
  </si>
  <si>
    <t>Veldhoven</t>
  </si>
  <si>
    <t>Venray</t>
  </si>
  <si>
    <t>Voerendaal</t>
  </si>
  <si>
    <t>Vught</t>
  </si>
  <si>
    <t>Waalre</t>
  </si>
  <si>
    <t>Waalwijk</t>
  </si>
  <si>
    <t>Werkendam</t>
  </si>
  <si>
    <t>Woensdrecht</t>
  </si>
  <si>
    <t>Woudrichem</t>
  </si>
  <si>
    <t>Zundert</t>
  </si>
  <si>
    <t>Weert</t>
  </si>
  <si>
    <t>Zeewolde</t>
  </si>
  <si>
    <t>Door gemeente in te vullen of CBS nummer invullen</t>
  </si>
  <si>
    <t>WUW-integratie</t>
  </si>
  <si>
    <t>land * bodemfactor gemeente</t>
  </si>
  <si>
    <t>Door gemeente in te vullen of CBS nummer invullen in de sheet "WUW integratie"</t>
  </si>
  <si>
    <t>taalcoaches</t>
  </si>
  <si>
    <t xml:space="preserve">  -taalcoaches</t>
  </si>
  <si>
    <t xml:space="preserve">  -tijdbeleid</t>
  </si>
  <si>
    <t xml:space="preserve">  -polarisatie </t>
  </si>
  <si>
    <t xml:space="preserve">  -veilig publieke taak</t>
  </si>
  <si>
    <t xml:space="preserve">  -bewonersinitiatieven wijken (G31)</t>
  </si>
  <si>
    <t xml:space="preserve">  -wijkactieplannen</t>
  </si>
  <si>
    <t xml:space="preserve">  -deltaplan inburgering</t>
  </si>
  <si>
    <t xml:space="preserve">  - participatie van vrouwen uit etnische minderheden</t>
  </si>
  <si>
    <t xml:space="preserve">  -pilot gemengde scholen</t>
  </si>
  <si>
    <t xml:space="preserve">  -amendement Tang/ Spekman</t>
  </si>
  <si>
    <t>uk_nw</t>
  </si>
  <si>
    <t>Gemeenten met subsidieaanvr.</t>
  </si>
  <si>
    <t>Subsidiebedrag</t>
  </si>
  <si>
    <t>Decentralisatie-uitkering Tijdbeleid 2008</t>
  </si>
  <si>
    <t>Decentralisatie-uitkering</t>
  </si>
  <si>
    <t>Gemeente</t>
  </si>
  <si>
    <t>Aantal taalkoppels</t>
  </si>
  <si>
    <t>Bedrag</t>
  </si>
  <si>
    <t>Uitkering 2008</t>
  </si>
  <si>
    <t>Uitkering 2009</t>
  </si>
  <si>
    <t>Uitkering 2010</t>
  </si>
  <si>
    <t>Uitkering 2011</t>
  </si>
  <si>
    <t>Overzicht decentralisatie-uitkering pilots gemengde scholen</t>
  </si>
  <si>
    <t>Deelnemende gemeenten definitief</t>
  </si>
  <si>
    <t>spekman</t>
  </si>
  <si>
    <t>deltaplan</t>
  </si>
  <si>
    <t>vrouwen uit etnische minderh.</t>
  </si>
  <si>
    <t>gemeente naam</t>
  </si>
  <si>
    <t>WMO08</t>
  </si>
  <si>
    <t>uitk_nw09</t>
  </si>
  <si>
    <t>bedrag(€)</t>
  </si>
  <si>
    <t>bewonersinitiatieven G31</t>
  </si>
  <si>
    <t>wijkactieplannen</t>
  </si>
  <si>
    <t>UITKERING RIJKSOVERHEID</t>
  </si>
  <si>
    <t>Naam_gemeente</t>
  </si>
  <si>
    <t>CBS_code</t>
  </si>
  <si>
    <t>Alphen a/d Rijn</t>
  </si>
  <si>
    <t>periode 2008-2010 per jaar</t>
  </si>
  <si>
    <t>periode 2009-2010 per jaar</t>
  </si>
  <si>
    <t>Inwoners</t>
  </si>
  <si>
    <t>Avg_score06_gew</t>
  </si>
  <si>
    <t>Hengelo</t>
  </si>
  <si>
    <t xml:space="preserve">Gemeentenaam </t>
  </si>
  <si>
    <t xml:space="preserve">gemeentecode </t>
  </si>
  <si>
    <t>Dantumadiel</t>
  </si>
  <si>
    <t>Kaag en Braassem</t>
  </si>
  <si>
    <t>Oldambt</t>
  </si>
  <si>
    <t>Peel en Maas</t>
  </si>
  <si>
    <t>Zuidplas</t>
  </si>
  <si>
    <t>SC00, § 8.7</t>
  </si>
  <si>
    <t>Bodegraven-Reeuwijk</t>
  </si>
  <si>
    <t>Eijsden-Margraten</t>
  </si>
  <si>
    <t>Stichtse Vecht</t>
  </si>
  <si>
    <t>Sudwest Fryslan</t>
  </si>
  <si>
    <t>Menameradiel</t>
  </si>
  <si>
    <t>inwoners</t>
  </si>
  <si>
    <t>Hollands Kroon</t>
  </si>
  <si>
    <t>Goeree-Overflakkee</t>
  </si>
  <si>
    <t>Molenwaard</t>
  </si>
  <si>
    <t>Scootmobielen</t>
  </si>
  <si>
    <t>ouderen</t>
  </si>
  <si>
    <t>ouderen 75-85 jaar</t>
  </si>
  <si>
    <t>huishoudens met laag inkomen (drempel)</t>
  </si>
  <si>
    <t>uitkeringsontvangers</t>
  </si>
  <si>
    <t>omgevingsadressendichtheid</t>
  </si>
  <si>
    <t>meicirculaire 2013, § 5.2.5</t>
  </si>
  <si>
    <t>huishoudens</t>
  </si>
  <si>
    <t>E-boeken</t>
  </si>
  <si>
    <t>Individuele studietoeslag</t>
  </si>
  <si>
    <t>lage inkomens (drempel)</t>
  </si>
  <si>
    <t>Uitvoeringskosten Participatiewet</t>
  </si>
  <si>
    <t>klantenpotentieel regionaal</t>
  </si>
  <si>
    <t>Krimpenerwaard</t>
  </si>
  <si>
    <t>Nissewaard</t>
  </si>
  <si>
    <t>eenpersoonshuishoudens</t>
  </si>
  <si>
    <t>bijstandsontvangers (3-jaarsgemiddelde)</t>
  </si>
  <si>
    <t>Bedrag wordt verdeeld via de uitkeringsfactor</t>
  </si>
  <si>
    <t>meicirc 2014, § 2.2-9</t>
  </si>
  <si>
    <t>meicirc 2014, § 2.2-10</t>
  </si>
  <si>
    <t>meicirc 2014, § 2.2-12</t>
  </si>
  <si>
    <t>mei 2015, § 2.2-6</t>
  </si>
  <si>
    <t>Generieke Digitale Infrastructuur</t>
  </si>
  <si>
    <t>Berg en Dal</t>
  </si>
  <si>
    <t>De Fryske Marren</t>
  </si>
  <si>
    <t>Gooise Meren</t>
  </si>
  <si>
    <t>Uitvoeringskosten lijfrenteopbouw</t>
  </si>
  <si>
    <t>Uitvoeringskosten wet Taaleis WWB/Participatiewet</t>
  </si>
  <si>
    <t>BRZO</t>
  </si>
  <si>
    <t>OZB waarde niet woningen</t>
  </si>
  <si>
    <t>oppervlak bebouwing</t>
  </si>
  <si>
    <t>woonruimten</t>
  </si>
  <si>
    <t>bedrijfsvestigingen</t>
  </si>
  <si>
    <t>vb iedere gemeente</t>
  </si>
  <si>
    <t>ozb waarde niet woningen (in mln)</t>
  </si>
  <si>
    <t>Woonruimten</t>
  </si>
  <si>
    <t>Bedrijfsvestigingen</t>
  </si>
  <si>
    <t>vast bedrag voor iedere gemeente</t>
  </si>
  <si>
    <t>Referendum</t>
  </si>
  <si>
    <t>vb Den Haag</t>
  </si>
  <si>
    <t>vast bedrag voor Den Haag</t>
  </si>
  <si>
    <t>sepcirc 2015, § 2.2-9</t>
  </si>
  <si>
    <t>sepcirc 2015, § 2.2-10</t>
  </si>
  <si>
    <t>sepcirc 2015, § 2.2-8</t>
  </si>
  <si>
    <t>opp. bebouwing kern *bodemfactor kern</t>
  </si>
  <si>
    <t>opp. beb. buitengebied *bf. buitengebied</t>
  </si>
  <si>
    <t>woonruimten *bodemfactor kern</t>
  </si>
  <si>
    <t>opp. historische kernen, 40-64 ha</t>
  </si>
  <si>
    <t>opp. historische kernen, &gt;64 ha</t>
  </si>
  <si>
    <t>oad drempel</t>
  </si>
  <si>
    <t>oeverlengte *bodemfactor gemeente</t>
  </si>
  <si>
    <t>oeverlengte *dichtheid *bf. gemeente</t>
  </si>
  <si>
    <t>kernen *bodemfactor buitengebied</t>
  </si>
  <si>
    <t>mei 2016, § 2.2-9</t>
  </si>
  <si>
    <t>Basisregistratie Grootschalige Topografie</t>
  </si>
  <si>
    <t>mei 2016, § 2.2-11</t>
  </si>
  <si>
    <t>klantenpotentieel lokaal</t>
  </si>
  <si>
    <t xml:space="preserve">land </t>
  </si>
  <si>
    <t>land *bodemfactor gemeente</t>
  </si>
  <si>
    <t>buitenwater</t>
  </si>
  <si>
    <t>omgevingsadressendichtheid (OAD)</t>
  </si>
  <si>
    <t>OAD (drempel)</t>
  </si>
  <si>
    <t>oeverlengte * bodemfactor gemeente</t>
  </si>
  <si>
    <t>lengte historisch water</t>
  </si>
  <si>
    <t>Basisregistratie Personen: centralisering inschrijving vergunninghouders</t>
  </si>
  <si>
    <t>minderheden</t>
  </si>
  <si>
    <t>minderheden (drempel)</t>
  </si>
  <si>
    <t>Minderheden</t>
  </si>
  <si>
    <t>mei 2016, § 2.2-10</t>
  </si>
  <si>
    <t>Minderheden drempel</t>
  </si>
  <si>
    <t>huishoudens met laag inkomen</t>
  </si>
  <si>
    <t>abw-3 jrs-gemid</t>
  </si>
  <si>
    <t>ugb</t>
  </si>
  <si>
    <t>eenpersoonhh</t>
  </si>
  <si>
    <t>leerlingen VO</t>
  </si>
  <si>
    <t>Meierijstad</t>
  </si>
  <si>
    <t>Loonkostensubsidie</t>
  </si>
  <si>
    <t>.</t>
  </si>
  <si>
    <t>Taakmutaties uitkeringsjaar 2017, stand meicirculaire 2017 (Infrastructuur en gebiedsontwikkeling)</t>
  </si>
  <si>
    <t>Taakmutaties uitkeringsjaar 2017, stand meicirculaire 2017 (Maatschappelijke ondersteuning)</t>
  </si>
  <si>
    <t>Taakmutaties uitkeringsjaar 2017, stand meicirculaire 2017 (Cultuur en ontspanning)</t>
  </si>
  <si>
    <t>Taakmutaties uitkeringsjaar 2017, stand meicirculaire 2017 (Bestuur en algemene ondersteuning)</t>
  </si>
  <si>
    <t>Rekenmodel</t>
  </si>
  <si>
    <t>loonkostensubsidie</t>
  </si>
  <si>
    <t>Energie audit</t>
  </si>
  <si>
    <t>dec 2016, § 2.2-1</t>
  </si>
  <si>
    <t>Armoedebestrijding ouderen</t>
  </si>
  <si>
    <t>dec 2016, § 2.2-2</t>
  </si>
  <si>
    <t>Taakmutaties uitkeringsjaar 2017, stand meicirculaire 2017 (Inkomen en participatie)</t>
  </si>
  <si>
    <t>Taakmutaties uitkeringsjaar 2017, stand meicirculaire 2017 (Samenkracht en burgerparticipatie)</t>
  </si>
  <si>
    <t>Toelichting</t>
  </si>
  <si>
    <t>Met behulp van deze spreadsheet kan voor een individuele gemeente het effect van de taakmutaties voor het jaar 2017 uit de meicirculaire 2017 worden berekend.</t>
  </si>
  <si>
    <t xml:space="preserve"> </t>
  </si>
  <si>
    <t>De taakmutaties uit de meicirculaire zijn in de volgende tabbladen opgenomen. Om de gevolgen van een taakmutatie voor een individuele gemeente te berekenen kunt u de geel gemarkeerde cel in het tabblad WUW integratie invullen. U kunt hier, naar eigen inzicht, uitgaan van de aantallen uit de betaalmaand mei 2017, of van eigen ramingen van de aantallen eenheden in 2017.</t>
  </si>
  <si>
    <t>De bedragen per eenheid voor 2017 en verder kunnen bij volgende circulaires wijzigen als gevolg van nieuwe inzichten in de uitkeringsfactor 2017 en verder of de ontwikkelingen in de aantallen eenheden. De bedragen per eenheid van de taakmutaties 2017 en verder geven een indicatie van de definitieve mutaties van de bedragen per eenheid als gevolg van de taakmutaties.</t>
  </si>
</sst>
</file>

<file path=xl/styles.xml><?xml version="1.0" encoding="utf-8"?>
<styleSheet xmlns="http://schemas.openxmlformats.org/spreadsheetml/2006/main">
  <numFmts count="8">
    <numFmt numFmtId="164" formatCode="_-* #,##0.00_-;_-* #,##0.00\-;_-* &quot;-&quot;??_-;_-@_-"/>
    <numFmt numFmtId="165" formatCode="0.000"/>
    <numFmt numFmtId="166" formatCode="#,##0.0"/>
    <numFmt numFmtId="167" formatCode="&quot;€&quot;\ #,##0.00_-"/>
    <numFmt numFmtId="168" formatCode="&quot;€&quot;\ #,##0_-"/>
    <numFmt numFmtId="169" formatCode="_-* #,##0_-;_-* #,##0\-;_-* &quot;-&quot;??_-;_-@_-"/>
    <numFmt numFmtId="170" formatCode="0.000000000"/>
    <numFmt numFmtId="171" formatCode="0.000000"/>
  </numFmts>
  <fonts count="8">
    <font>
      <sz val="10"/>
      <name val="Arial"/>
    </font>
    <font>
      <sz val="10"/>
      <name val="Arial"/>
      <family val="2"/>
    </font>
    <font>
      <sz val="8"/>
      <name val="Arial"/>
      <family val="2"/>
    </font>
    <font>
      <b/>
      <sz val="12"/>
      <name val="Verdana"/>
      <family val="2"/>
    </font>
    <font>
      <b/>
      <sz val="10"/>
      <name val="Arial"/>
      <family val="2"/>
    </font>
    <font>
      <i/>
      <sz val="9"/>
      <name val="Verdana"/>
      <family val="2"/>
    </font>
    <font>
      <sz val="9"/>
      <name val="Verdana"/>
      <family val="2"/>
    </font>
    <font>
      <sz val="10"/>
      <name val="Verdana"/>
      <family val="2"/>
    </font>
  </fonts>
  <fills count="8">
    <fill>
      <patternFill patternType="none"/>
    </fill>
    <fill>
      <patternFill patternType="gray125"/>
    </fill>
    <fill>
      <patternFill patternType="solid">
        <fgColor indexed="52"/>
        <bgColor indexed="64"/>
      </patternFill>
    </fill>
    <fill>
      <patternFill patternType="solid">
        <fgColor indexed="13"/>
        <bgColor indexed="64"/>
      </patternFill>
    </fill>
    <fill>
      <patternFill patternType="solid">
        <fgColor indexed="53"/>
        <bgColor indexed="64"/>
      </patternFill>
    </fill>
    <fill>
      <patternFill patternType="solid">
        <fgColor indexed="50"/>
        <bgColor indexed="64"/>
      </patternFill>
    </fill>
    <fill>
      <patternFill patternType="solid">
        <fgColor rgb="FFFFC000"/>
        <bgColor indexed="64"/>
      </patternFill>
    </fill>
    <fill>
      <patternFill patternType="solid">
        <fgColor theme="0"/>
        <bgColor indexed="64"/>
      </patternFill>
    </fill>
  </fills>
  <borders count="13">
    <border>
      <left/>
      <right/>
      <top/>
      <bottom/>
      <diagonal/>
    </border>
    <border>
      <left style="medium">
        <color indexed="64"/>
      </left>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
    <xf numFmtId="0" fontId="0" fillId="0" borderId="0"/>
    <xf numFmtId="164" fontId="1" fillId="0" borderId="0" applyFont="0" applyFill="0" applyBorder="0" applyAlignment="0" applyProtection="0"/>
    <xf numFmtId="0" fontId="1" fillId="0" borderId="0"/>
    <xf numFmtId="0" fontId="1" fillId="0" borderId="0"/>
  </cellStyleXfs>
  <cellXfs count="74">
    <xf numFmtId="0" fontId="0" fillId="0" borderId="0" xfId="0"/>
    <xf numFmtId="0" fontId="0" fillId="2" borderId="0" xfId="0" applyFill="1"/>
    <xf numFmtId="0" fontId="3" fillId="0" borderId="0" xfId="0" applyFont="1" applyFill="1" applyBorder="1" applyProtection="1"/>
    <xf numFmtId="0" fontId="0" fillId="0" borderId="0" xfId="0" applyFill="1"/>
    <xf numFmtId="0" fontId="4" fillId="0" borderId="0" xfId="0" applyFont="1"/>
    <xf numFmtId="0" fontId="5" fillId="0" borderId="0" xfId="0" applyFont="1" applyAlignment="1" applyProtection="1">
      <alignment horizontal="right"/>
    </xf>
    <xf numFmtId="165" fontId="5" fillId="0" borderId="0" xfId="0" applyNumberFormat="1" applyFont="1" applyAlignment="1" applyProtection="1">
      <alignment horizontal="right"/>
    </xf>
    <xf numFmtId="165" fontId="6" fillId="0" borderId="0" xfId="0" applyNumberFormat="1" applyFont="1" applyAlignment="1" applyProtection="1">
      <alignment horizontal="center"/>
    </xf>
    <xf numFmtId="167" fontId="0" fillId="0" borderId="0" xfId="0" applyNumberFormat="1"/>
    <xf numFmtId="166" fontId="6" fillId="0" borderId="0" xfId="0" quotePrefix="1" applyNumberFormat="1" applyFont="1" applyAlignment="1" applyProtection="1">
      <alignment horizontal="center"/>
    </xf>
    <xf numFmtId="168" fontId="0" fillId="0" borderId="0" xfId="0" applyNumberFormat="1"/>
    <xf numFmtId="4" fontId="4" fillId="0" borderId="0" xfId="0" applyNumberFormat="1" applyFont="1" applyFill="1" applyAlignment="1">
      <alignment vertical="center"/>
    </xf>
    <xf numFmtId="4" fontId="0" fillId="0" borderId="0" xfId="0" applyNumberFormat="1"/>
    <xf numFmtId="0" fontId="0" fillId="0" borderId="0" xfId="0" applyProtection="1">
      <protection hidden="1"/>
    </xf>
    <xf numFmtId="0" fontId="0" fillId="0" borderId="0" xfId="0" applyFill="1" applyProtection="1">
      <protection hidden="1"/>
    </xf>
    <xf numFmtId="0" fontId="0" fillId="2" borderId="0" xfId="0" applyFill="1" applyProtection="1">
      <protection hidden="1"/>
    </xf>
    <xf numFmtId="165" fontId="0" fillId="0" borderId="0" xfId="0" applyNumberFormat="1" applyAlignment="1">
      <alignment horizontal="right"/>
    </xf>
    <xf numFmtId="0" fontId="0" fillId="4" borderId="0" xfId="0" applyFill="1" applyProtection="1">
      <protection hidden="1"/>
    </xf>
    <xf numFmtId="0" fontId="0" fillId="4" borderId="0" xfId="0" applyFill="1"/>
    <xf numFmtId="0" fontId="0" fillId="0" borderId="0" xfId="0" applyAlignment="1">
      <alignment horizontal="right"/>
    </xf>
    <xf numFmtId="1" fontId="0" fillId="0" borderId="0" xfId="0" applyNumberFormat="1"/>
    <xf numFmtId="169" fontId="1" fillId="0" borderId="0" xfId="1" applyNumberFormat="1"/>
    <xf numFmtId="0" fontId="0" fillId="3" borderId="0" xfId="0" applyFill="1" applyProtection="1">
      <protection hidden="1"/>
    </xf>
    <xf numFmtId="4" fontId="0" fillId="0" borderId="0" xfId="0" applyNumberFormat="1" applyProtection="1">
      <protection hidden="1"/>
    </xf>
    <xf numFmtId="4" fontId="0" fillId="0" borderId="0" xfId="0" applyNumberFormat="1" applyFill="1"/>
    <xf numFmtId="0" fontId="0" fillId="3" borderId="0" xfId="0" applyFill="1"/>
    <xf numFmtId="0" fontId="0" fillId="5" borderId="0" xfId="0" applyFill="1"/>
    <xf numFmtId="3" fontId="0" fillId="0" borderId="0" xfId="0" applyNumberFormat="1"/>
    <xf numFmtId="170" fontId="0" fillId="0" borderId="0" xfId="0" applyNumberFormat="1"/>
    <xf numFmtId="4" fontId="0" fillId="3" borderId="0" xfId="0" applyNumberFormat="1" applyFill="1"/>
    <xf numFmtId="2" fontId="0" fillId="0" borderId="0" xfId="0" applyNumberFormat="1" applyAlignment="1">
      <alignment horizontal="right"/>
    </xf>
    <xf numFmtId="0" fontId="1" fillId="0" borderId="0" xfId="0" applyFont="1"/>
    <xf numFmtId="0" fontId="3" fillId="6" borderId="1" xfId="0" applyFont="1" applyFill="1" applyBorder="1" applyProtection="1"/>
    <xf numFmtId="0" fontId="0" fillId="0" borderId="0" xfId="0" applyAlignment="1">
      <alignment horizontal="center"/>
    </xf>
    <xf numFmtId="171" fontId="0" fillId="0" borderId="0" xfId="0" applyNumberFormat="1"/>
    <xf numFmtId="4" fontId="1" fillId="0" borderId="0" xfId="0" applyNumberFormat="1" applyFont="1" applyFill="1" applyAlignment="1">
      <alignment vertical="center"/>
    </xf>
    <xf numFmtId="2" fontId="1" fillId="0" borderId="0" xfId="0" applyNumberFormat="1" applyFont="1" applyBorder="1" applyAlignment="1" applyProtection="1">
      <alignment horizontal="right"/>
    </xf>
    <xf numFmtId="0" fontId="1" fillId="0" borderId="0" xfId="0" applyFont="1" applyProtection="1">
      <protection locked="0"/>
    </xf>
    <xf numFmtId="0" fontId="0" fillId="0" borderId="0" xfId="0" applyProtection="1">
      <protection locked="0"/>
    </xf>
    <xf numFmtId="165" fontId="1" fillId="0" borderId="0" xfId="0" applyNumberFormat="1" applyFont="1" applyAlignment="1">
      <alignment horizontal="right"/>
    </xf>
    <xf numFmtId="0" fontId="7" fillId="3" borderId="0" xfId="0" applyFont="1" applyFill="1" applyBorder="1" applyProtection="1"/>
    <xf numFmtId="0" fontId="0" fillId="6" borderId="3" xfId="0" applyFill="1" applyBorder="1"/>
    <xf numFmtId="0" fontId="0" fillId="6" borderId="4" xfId="0" applyFill="1" applyBorder="1"/>
    <xf numFmtId="0" fontId="1" fillId="0" borderId="0" xfId="3" applyFont="1" applyFill="1"/>
    <xf numFmtId="3" fontId="1" fillId="0" borderId="0" xfId="0" applyNumberFormat="1" applyFont="1"/>
    <xf numFmtId="0" fontId="1" fillId="0" borderId="0" xfId="0" applyFont="1" applyAlignment="1">
      <alignment horizontal="center"/>
    </xf>
    <xf numFmtId="167" fontId="1" fillId="0" borderId="0" xfId="0" applyNumberFormat="1" applyFont="1"/>
    <xf numFmtId="49" fontId="1" fillId="0" borderId="0" xfId="2" applyNumberFormat="1" applyFont="1" applyFill="1" applyBorder="1"/>
    <xf numFmtId="0" fontId="1" fillId="0" borderId="0" xfId="0" applyFont="1" applyFill="1" applyBorder="1" applyProtection="1"/>
    <xf numFmtId="165" fontId="0" fillId="0" borderId="0" xfId="0" applyNumberFormat="1"/>
    <xf numFmtId="0" fontId="4" fillId="0" borderId="0" xfId="0" applyFont="1" applyFill="1" applyBorder="1"/>
    <xf numFmtId="0" fontId="4" fillId="0" borderId="2" xfId="0" applyFont="1" applyFill="1" applyBorder="1" applyProtection="1"/>
    <xf numFmtId="0" fontId="0" fillId="0" borderId="0" xfId="0" applyFill="1" applyBorder="1"/>
    <xf numFmtId="3" fontId="0" fillId="0" borderId="0" xfId="0" applyNumberFormat="1" applyFill="1"/>
    <xf numFmtId="0" fontId="1" fillId="0" borderId="0" xfId="0" applyNumberFormat="1" applyFont="1" applyFill="1"/>
    <xf numFmtId="166" fontId="6" fillId="0" borderId="0" xfId="0" applyNumberFormat="1" applyFont="1" applyAlignment="1" applyProtection="1">
      <alignment horizontal="center"/>
    </xf>
    <xf numFmtId="0" fontId="4" fillId="7" borderId="5" xfId="0" applyFont="1" applyFill="1" applyBorder="1"/>
    <xf numFmtId="0" fontId="0" fillId="7" borderId="6" xfId="0" applyFill="1" applyBorder="1"/>
    <xf numFmtId="0" fontId="0" fillId="7" borderId="7" xfId="0" applyFill="1" applyBorder="1"/>
    <xf numFmtId="0" fontId="0" fillId="7" borderId="8" xfId="0" applyFill="1" applyBorder="1"/>
    <xf numFmtId="0" fontId="0" fillId="7" borderId="0" xfId="0" applyFill="1" applyBorder="1"/>
    <xf numFmtId="0" fontId="0" fillId="7" borderId="9" xfId="0" applyFill="1" applyBorder="1"/>
    <xf numFmtId="0" fontId="0" fillId="7" borderId="8" xfId="0" applyFill="1" applyBorder="1" applyAlignment="1">
      <alignment vertical="top" wrapText="1"/>
    </xf>
    <xf numFmtId="0" fontId="0" fillId="7" borderId="0" xfId="0" applyFill="1" applyBorder="1" applyAlignment="1">
      <alignment vertical="top" wrapText="1"/>
    </xf>
    <xf numFmtId="0" fontId="0" fillId="7" borderId="9" xfId="0" applyFill="1" applyBorder="1" applyAlignment="1">
      <alignment vertical="top" wrapText="1"/>
    </xf>
    <xf numFmtId="0" fontId="0" fillId="7" borderId="8" xfId="0" applyFill="1" applyBorder="1" applyAlignment="1">
      <alignment horizontal="left" vertical="top" wrapText="1"/>
    </xf>
    <xf numFmtId="0" fontId="0" fillId="7" borderId="0" xfId="0" applyFill="1" applyBorder="1" applyAlignment="1">
      <alignment horizontal="left" vertical="top" wrapText="1"/>
    </xf>
    <xf numFmtId="0" fontId="0" fillId="7" borderId="9" xfId="0" applyFill="1" applyBorder="1" applyAlignment="1">
      <alignment horizontal="left" vertical="top" wrapText="1"/>
    </xf>
    <xf numFmtId="0" fontId="0" fillId="7" borderId="8" xfId="0" applyNumberFormat="1" applyFill="1" applyBorder="1" applyAlignment="1">
      <alignment horizontal="left" vertical="top" wrapText="1"/>
    </xf>
    <xf numFmtId="0" fontId="0" fillId="7" borderId="0" xfId="0" applyNumberFormat="1" applyFill="1" applyBorder="1" applyAlignment="1">
      <alignment horizontal="left" vertical="top" wrapText="1"/>
    </xf>
    <xf numFmtId="0" fontId="0" fillId="7" borderId="9" xfId="0" applyNumberFormat="1" applyFill="1" applyBorder="1" applyAlignment="1">
      <alignment horizontal="left" vertical="top" wrapText="1"/>
    </xf>
    <xf numFmtId="0" fontId="0" fillId="7" borderId="10" xfId="0" applyNumberFormat="1" applyFill="1" applyBorder="1" applyAlignment="1">
      <alignment horizontal="left" vertical="top" wrapText="1"/>
    </xf>
    <xf numFmtId="0" fontId="0" fillId="7" borderId="11" xfId="0" applyNumberFormat="1" applyFill="1" applyBorder="1" applyAlignment="1">
      <alignment horizontal="left" vertical="top" wrapText="1"/>
    </xf>
    <xf numFmtId="0" fontId="0" fillId="7" borderId="12" xfId="0" applyNumberFormat="1" applyFill="1" applyBorder="1" applyAlignment="1">
      <alignment horizontal="left" vertical="top" wrapText="1"/>
    </xf>
  </cellXfs>
  <cellStyles count="4">
    <cellStyle name="Komma" xfId="1" builtinId="3"/>
    <cellStyle name="Standaard" xfId="0" builtinId="0"/>
    <cellStyle name="Standaard_Mec99, Verzameltabel 00" xfId="2"/>
    <cellStyle name="Standaard_Mec99, Verzameltabel 00 3" xfId="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mei_circulaire08\internet\rekenmodel%20lopende%20prijze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GKB/BFO/_DIRECTIEMAP%20BFO/FO/A-Circulaire%20GF%20in%20wording/mei_circulaire%202017/Bijlagen/Alg%20uitk%20model%202017_2017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GKB/BFO/_DIRECTIEMAP%20BFO/FO/A-Circulaire%20GF%20in%20wording/sep_circulaire16/Bijlagen/Alg%20uitk%20%20model%20201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oelichting"/>
      <sheetName val="uitk_jr_08"/>
      <sheetName val="uitk_jr_09"/>
      <sheetName val="uitk_jr_10"/>
      <sheetName val="uitk_jr_11"/>
      <sheetName val="uitk_jr_12"/>
      <sheetName val="uitk_jr_13"/>
      <sheetName val="bpe_08"/>
      <sheetName val="bpe_09"/>
      <sheetName val="Blad1"/>
      <sheetName val="basis07"/>
      <sheetName val="overig-uit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6">
          <cell r="A6">
            <v>3</v>
          </cell>
          <cell r="B6" t="str">
            <v>Appingedam</v>
          </cell>
          <cell r="C6">
            <v>1</v>
          </cell>
          <cell r="D6">
            <v>256480</v>
          </cell>
          <cell r="E6">
            <v>54040</v>
          </cell>
          <cell r="F6">
            <v>54040</v>
          </cell>
          <cell r="G6">
            <v>12187</v>
          </cell>
          <cell r="H6">
            <v>1</v>
          </cell>
          <cell r="I6">
            <v>193</v>
          </cell>
          <cell r="J6">
            <v>2636</v>
          </cell>
          <cell r="K6">
            <v>2366</v>
          </cell>
          <cell r="L6">
            <v>844</v>
          </cell>
          <cell r="M6">
            <v>2170</v>
          </cell>
          <cell r="N6">
            <v>1576.2</v>
          </cell>
          <cell r="O6">
            <v>292</v>
          </cell>
          <cell r="P6">
            <v>0.45482866043613707</v>
          </cell>
          <cell r="Q6">
            <v>139.59924862528266</v>
          </cell>
          <cell r="R6">
            <v>1187</v>
          </cell>
          <cell r="S6">
            <v>400</v>
          </cell>
          <cell r="T6">
            <v>364</v>
          </cell>
          <cell r="U6">
            <v>13190</v>
          </cell>
          <cell r="V6">
            <v>8770</v>
          </cell>
          <cell r="W6">
            <v>331.12</v>
          </cell>
          <cell r="X6">
            <v>931.2</v>
          </cell>
          <cell r="Y6">
            <v>0</v>
          </cell>
          <cell r="Z6">
            <v>26.599999999999909</v>
          </cell>
          <cell r="AA6">
            <v>2381</v>
          </cell>
          <cell r="AB6">
            <v>1357.17</v>
          </cell>
          <cell r="AC6">
            <v>3142.92</v>
          </cell>
          <cell r="AD6">
            <v>81</v>
          </cell>
          <cell r="AE6">
            <v>0</v>
          </cell>
          <cell r="AF6">
            <v>71</v>
          </cell>
          <cell r="AG6">
            <v>78.599999999999994</v>
          </cell>
          <cell r="AH6">
            <v>14.52</v>
          </cell>
          <cell r="AI6">
            <v>5938</v>
          </cell>
          <cell r="AJ6">
            <v>7778.78</v>
          </cell>
          <cell r="AK6">
            <v>3384.66</v>
          </cell>
          <cell r="AL6">
            <v>9</v>
          </cell>
          <cell r="AM6">
            <v>0</v>
          </cell>
          <cell r="AN6">
            <v>0</v>
          </cell>
          <cell r="AO6">
            <v>0</v>
          </cell>
          <cell r="AP6">
            <v>1268</v>
          </cell>
          <cell r="AQ6">
            <v>1268</v>
          </cell>
          <cell r="AR6">
            <v>7.6277199999999999E-4</v>
          </cell>
          <cell r="AS6">
            <v>1.161757E-3</v>
          </cell>
          <cell r="AT6">
            <v>5563.9059999999999</v>
          </cell>
          <cell r="AU6">
            <v>3171.4264199999998</v>
          </cell>
          <cell r="AV6">
            <v>1015.08</v>
          </cell>
          <cell r="AW6">
            <v>10892.267376116977</v>
          </cell>
          <cell r="AX6">
            <v>1</v>
          </cell>
          <cell r="AY6">
            <v>1.32</v>
          </cell>
          <cell r="AZ6">
            <v>395</v>
          </cell>
          <cell r="BA6">
            <v>1</v>
          </cell>
          <cell r="BB6">
            <v>0</v>
          </cell>
          <cell r="BC6">
            <v>0</v>
          </cell>
          <cell r="BD6">
            <v>0</v>
          </cell>
          <cell r="BE6">
            <v>0</v>
          </cell>
          <cell r="BF6">
            <v>0</v>
          </cell>
          <cell r="BG6">
            <v>0</v>
          </cell>
          <cell r="BH6">
            <v>0</v>
          </cell>
          <cell r="BI6">
            <v>0</v>
          </cell>
          <cell r="BJ6">
            <v>0</v>
          </cell>
          <cell r="BM6">
            <v>-577080</v>
          </cell>
          <cell r="BN6">
            <v>-129696</v>
          </cell>
          <cell r="BO6">
            <v>-161039.20000000001</v>
          </cell>
          <cell r="BP6">
            <v>1570294.95</v>
          </cell>
          <cell r="BQ6">
            <v>28180.76</v>
          </cell>
          <cell r="BR6">
            <v>42151.199999999997</v>
          </cell>
          <cell r="BS6">
            <v>578338.4</v>
          </cell>
          <cell r="BT6">
            <v>190155.42</v>
          </cell>
          <cell r="BU6">
            <v>22509.48</v>
          </cell>
          <cell r="BV6">
            <v>190938.3</v>
          </cell>
          <cell r="BW6">
            <v>558747.13799999992</v>
          </cell>
          <cell r="BX6">
            <v>402729.32</v>
          </cell>
          <cell r="BY6">
            <v>52123.723800623047</v>
          </cell>
          <cell r="BZ6">
            <v>529120.24007943633</v>
          </cell>
          <cell r="CA6">
            <v>127187.05</v>
          </cell>
          <cell r="CB6">
            <v>118152</v>
          </cell>
          <cell r="CC6">
            <v>51422.28</v>
          </cell>
          <cell r="CD6">
            <v>675196.1</v>
          </cell>
          <cell r="CE6">
            <v>134093.29999999999</v>
          </cell>
          <cell r="CF6">
            <v>104574.3184</v>
          </cell>
          <cell r="CG6">
            <v>389884.12800000003</v>
          </cell>
          <cell r="CH6">
            <v>0</v>
          </cell>
          <cell r="CI6">
            <v>5900.1459999999797</v>
          </cell>
          <cell r="CJ6">
            <v>73930.05</v>
          </cell>
          <cell r="CK6">
            <v>-2985.7739999999999</v>
          </cell>
          <cell r="CL6">
            <v>82030.212</v>
          </cell>
          <cell r="CM6">
            <v>2979.18</v>
          </cell>
          <cell r="CN6">
            <v>0</v>
          </cell>
          <cell r="CO6">
            <v>33536.85</v>
          </cell>
          <cell r="CP6">
            <v>256002.55800000005</v>
          </cell>
          <cell r="CQ6">
            <v>23516.1564</v>
          </cell>
          <cell r="CR6">
            <v>985767.38</v>
          </cell>
          <cell r="CS6">
            <v>205826.51880000002</v>
          </cell>
          <cell r="CT6">
            <v>82111.851599999995</v>
          </cell>
          <cell r="CU6">
            <v>28507.59</v>
          </cell>
          <cell r="CV6">
            <v>0</v>
          </cell>
          <cell r="CW6">
            <v>0</v>
          </cell>
          <cell r="CX6">
            <v>0</v>
          </cell>
          <cell r="CY6">
            <v>39054.400000000001</v>
          </cell>
          <cell r="CZ6">
            <v>111203.6</v>
          </cell>
          <cell r="DA6">
            <v>13467.807319596121</v>
          </cell>
          <cell r="DB6">
            <v>12847.931353185681</v>
          </cell>
          <cell r="DC6">
            <v>347911.04217999999</v>
          </cell>
          <cell r="DD6">
            <v>1300.2848321999998</v>
          </cell>
          <cell r="DE6">
            <v>6861.9408000000003</v>
          </cell>
          <cell r="DF6">
            <v>37687.245121364744</v>
          </cell>
          <cell r="DG6">
            <v>8890.17</v>
          </cell>
          <cell r="DH6">
            <v>19388.556</v>
          </cell>
          <cell r="DI6">
            <v>40756.1</v>
          </cell>
          <cell r="DJ6">
            <v>247664.13</v>
          </cell>
          <cell r="DK6">
            <v>0</v>
          </cell>
          <cell r="DL6">
            <v>0</v>
          </cell>
          <cell r="DM6">
            <v>0</v>
          </cell>
          <cell r="DN6">
            <v>0</v>
          </cell>
          <cell r="DO6">
            <v>0</v>
          </cell>
          <cell r="DP6">
            <v>0</v>
          </cell>
          <cell r="DQ6">
            <v>0</v>
          </cell>
          <cell r="DR6">
            <v>0</v>
          </cell>
          <cell r="DS6">
            <v>0</v>
          </cell>
          <cell r="DU6">
            <v>123616.46</v>
          </cell>
          <cell r="DV6">
            <v>0</v>
          </cell>
          <cell r="DW6">
            <v>-355115</v>
          </cell>
          <cell r="DX6">
            <v>-6801.14</v>
          </cell>
          <cell r="DY6">
            <v>297485</v>
          </cell>
          <cell r="DZ6">
            <v>0</v>
          </cell>
          <cell r="EA6">
            <v>0</v>
          </cell>
          <cell r="EB6">
            <v>20000</v>
          </cell>
          <cell r="EC6">
            <v>0</v>
          </cell>
          <cell r="ED6">
            <v>0</v>
          </cell>
          <cell r="EE6">
            <v>1713991</v>
          </cell>
          <cell r="EF6">
            <v>0</v>
          </cell>
          <cell r="EG6">
            <v>0</v>
          </cell>
          <cell r="EH6">
            <v>0</v>
          </cell>
          <cell r="EI6">
            <v>13918</v>
          </cell>
          <cell r="EJ6">
            <v>0</v>
          </cell>
          <cell r="EK6">
            <v>0</v>
          </cell>
          <cell r="EL6">
            <v>0</v>
          </cell>
        </row>
        <row r="7">
          <cell r="A7">
            <v>5</v>
          </cell>
          <cell r="B7" t="str">
            <v>Bedum</v>
          </cell>
          <cell r="C7">
            <v>1</v>
          </cell>
          <cell r="D7">
            <v>253920</v>
          </cell>
          <cell r="E7">
            <v>32200</v>
          </cell>
          <cell r="F7">
            <v>32200</v>
          </cell>
          <cell r="G7">
            <v>10601</v>
          </cell>
          <cell r="H7">
            <v>1</v>
          </cell>
          <cell r="I7">
            <v>115</v>
          </cell>
          <cell r="J7">
            <v>2825</v>
          </cell>
          <cell r="K7">
            <v>1447</v>
          </cell>
          <cell r="L7">
            <v>483</v>
          </cell>
          <cell r="M7">
            <v>1380</v>
          </cell>
          <cell r="N7">
            <v>921.2</v>
          </cell>
          <cell r="O7">
            <v>98</v>
          </cell>
          <cell r="P7">
            <v>0.21875</v>
          </cell>
          <cell r="Q7">
            <v>53.996633738400341</v>
          </cell>
          <cell r="R7">
            <v>771</v>
          </cell>
          <cell r="S7">
            <v>80</v>
          </cell>
          <cell r="T7">
            <v>204</v>
          </cell>
          <cell r="U7">
            <v>8910</v>
          </cell>
          <cell r="V7">
            <v>2040</v>
          </cell>
          <cell r="W7">
            <v>0</v>
          </cell>
          <cell r="X7">
            <v>0</v>
          </cell>
          <cell r="Y7">
            <v>0</v>
          </cell>
          <cell r="Z7">
            <v>0</v>
          </cell>
          <cell r="AA7">
            <v>4458</v>
          </cell>
          <cell r="AB7">
            <v>2808.54</v>
          </cell>
          <cell r="AC7">
            <v>5617.08</v>
          </cell>
          <cell r="AD7">
            <v>37</v>
          </cell>
          <cell r="AE7">
            <v>0</v>
          </cell>
          <cell r="AF7">
            <v>71</v>
          </cell>
          <cell r="AG7">
            <v>55.35</v>
          </cell>
          <cell r="AH7">
            <v>33.020000000000003</v>
          </cell>
          <cell r="AI7">
            <v>4588</v>
          </cell>
          <cell r="AJ7">
            <v>5643.24</v>
          </cell>
          <cell r="AK7">
            <v>2890.44</v>
          </cell>
          <cell r="AL7">
            <v>0</v>
          </cell>
          <cell r="AM7">
            <v>0</v>
          </cell>
          <cell r="AN7">
            <v>0</v>
          </cell>
          <cell r="AO7">
            <v>0</v>
          </cell>
          <cell r="AP7">
            <v>678</v>
          </cell>
          <cell r="AQ7">
            <v>0</v>
          </cell>
          <cell r="AR7">
            <v>4.0426999999999998E-4</v>
          </cell>
          <cell r="AS7">
            <v>1.4780300000000001E-4</v>
          </cell>
          <cell r="AT7">
            <v>2752.8</v>
          </cell>
          <cell r="AU7">
            <v>1734.2640000000001</v>
          </cell>
          <cell r="AV7">
            <v>1145.3399999999999</v>
          </cell>
          <cell r="AW7">
            <v>2701.1678175750835</v>
          </cell>
          <cell r="AX7">
            <v>3</v>
          </cell>
          <cell r="AY7">
            <v>3.81</v>
          </cell>
          <cell r="AZ7">
            <v>460</v>
          </cell>
          <cell r="BA7">
            <v>1</v>
          </cell>
          <cell r="BB7">
            <v>0</v>
          </cell>
          <cell r="BC7">
            <v>0</v>
          </cell>
          <cell r="BD7">
            <v>0</v>
          </cell>
          <cell r="BE7">
            <v>0</v>
          </cell>
          <cell r="BF7">
            <v>0</v>
          </cell>
          <cell r="BG7">
            <v>0</v>
          </cell>
          <cell r="BH7">
            <v>0</v>
          </cell>
          <cell r="BI7">
            <v>0</v>
          </cell>
          <cell r="BJ7">
            <v>0</v>
          </cell>
          <cell r="BM7">
            <v>-571320</v>
          </cell>
          <cell r="BN7">
            <v>-77280</v>
          </cell>
          <cell r="BO7">
            <v>-95956</v>
          </cell>
          <cell r="BP7">
            <v>1365938.85</v>
          </cell>
          <cell r="BQ7">
            <v>28180.76</v>
          </cell>
          <cell r="BR7">
            <v>25116</v>
          </cell>
          <cell r="BS7">
            <v>619805</v>
          </cell>
          <cell r="BT7">
            <v>116295.39</v>
          </cell>
          <cell r="BU7">
            <v>12881.61</v>
          </cell>
          <cell r="BV7">
            <v>121426.2</v>
          </cell>
          <cell r="BW7">
            <v>326556.18800000002</v>
          </cell>
          <cell r="BX7">
            <v>135162.57999999999</v>
          </cell>
          <cell r="BY7">
            <v>25068.922812499997</v>
          </cell>
          <cell r="BZ7">
            <v>204662.36092598405</v>
          </cell>
          <cell r="CA7">
            <v>82612.649999999994</v>
          </cell>
          <cell r="CB7">
            <v>23630.400000000001</v>
          </cell>
          <cell r="CC7">
            <v>28819.08</v>
          </cell>
          <cell r="CD7">
            <v>456102.9</v>
          </cell>
          <cell r="CE7">
            <v>31191.599999999999</v>
          </cell>
          <cell r="CF7">
            <v>0</v>
          </cell>
          <cell r="CG7">
            <v>0</v>
          </cell>
          <cell r="CH7">
            <v>0</v>
          </cell>
          <cell r="CI7">
            <v>0</v>
          </cell>
          <cell r="CJ7">
            <v>138420.9</v>
          </cell>
          <cell r="CK7">
            <v>-6178.7880000000005</v>
          </cell>
          <cell r="CL7">
            <v>146605.788</v>
          </cell>
          <cell r="CM7">
            <v>1360.86</v>
          </cell>
          <cell r="CN7">
            <v>0</v>
          </cell>
          <cell r="CO7">
            <v>33536.85</v>
          </cell>
          <cell r="CP7">
            <v>180276.61050000001</v>
          </cell>
          <cell r="CQ7">
            <v>53478.201400000005</v>
          </cell>
          <cell r="CR7">
            <v>761653.88</v>
          </cell>
          <cell r="CS7">
            <v>149320.13039999999</v>
          </cell>
          <cell r="CT7">
            <v>70122.074400000012</v>
          </cell>
          <cell r="CU7">
            <v>0</v>
          </cell>
          <cell r="CV7">
            <v>0</v>
          </cell>
          <cell r="CW7">
            <v>0</v>
          </cell>
          <cell r="CX7">
            <v>0</v>
          </cell>
          <cell r="CY7">
            <v>20882.400000000001</v>
          </cell>
          <cell r="CZ7">
            <v>0</v>
          </cell>
          <cell r="DA7">
            <v>7137.9527107616996</v>
          </cell>
          <cell r="DB7">
            <v>1634.5610982287201</v>
          </cell>
          <cell r="DC7">
            <v>172132.584</v>
          </cell>
          <cell r="DD7">
            <v>711.04823999999996</v>
          </cell>
          <cell r="DE7">
            <v>7742.4983999999995</v>
          </cell>
          <cell r="DF7">
            <v>9346.0406488097888</v>
          </cell>
          <cell r="DG7">
            <v>26670.51</v>
          </cell>
          <cell r="DH7">
            <v>55962.422999999995</v>
          </cell>
          <cell r="DI7">
            <v>47462.8</v>
          </cell>
          <cell r="DJ7">
            <v>247664.13</v>
          </cell>
          <cell r="DK7">
            <v>0</v>
          </cell>
          <cell r="DL7">
            <v>0</v>
          </cell>
          <cell r="DM7">
            <v>0</v>
          </cell>
          <cell r="DN7">
            <v>0</v>
          </cell>
          <cell r="DO7">
            <v>0</v>
          </cell>
          <cell r="DP7">
            <v>0</v>
          </cell>
          <cell r="DQ7">
            <v>0</v>
          </cell>
          <cell r="DR7">
            <v>0</v>
          </cell>
          <cell r="DS7">
            <v>0</v>
          </cell>
          <cell r="DU7">
            <v>25876.03</v>
          </cell>
          <cell r="DV7">
            <v>0</v>
          </cell>
          <cell r="DW7">
            <v>-148304</v>
          </cell>
          <cell r="DX7">
            <v>2456.12</v>
          </cell>
          <cell r="DY7">
            <v>55154</v>
          </cell>
          <cell r="DZ7">
            <v>0</v>
          </cell>
          <cell r="EA7">
            <v>24727.919999999998</v>
          </cell>
          <cell r="EB7">
            <v>40294</v>
          </cell>
          <cell r="EC7">
            <v>0</v>
          </cell>
          <cell r="ED7">
            <v>0</v>
          </cell>
          <cell r="EE7">
            <v>943537</v>
          </cell>
          <cell r="EF7">
            <v>45000</v>
          </cell>
          <cell r="EG7">
            <v>0</v>
          </cell>
          <cell r="EH7">
            <v>0</v>
          </cell>
          <cell r="EI7">
            <v>12106</v>
          </cell>
          <cell r="EJ7">
            <v>0</v>
          </cell>
          <cell r="EK7">
            <v>0</v>
          </cell>
          <cell r="EL7">
            <v>0</v>
          </cell>
        </row>
        <row r="8">
          <cell r="A8">
            <v>7</v>
          </cell>
          <cell r="B8" t="str">
            <v>Bellingwedde</v>
          </cell>
          <cell r="C8">
            <v>1</v>
          </cell>
          <cell r="D8">
            <v>235200</v>
          </cell>
          <cell r="E8">
            <v>37100</v>
          </cell>
          <cell r="F8">
            <v>37100</v>
          </cell>
          <cell r="G8">
            <v>9514</v>
          </cell>
          <cell r="H8">
            <v>3</v>
          </cell>
          <cell r="I8">
            <v>132.5</v>
          </cell>
          <cell r="J8">
            <v>1980</v>
          </cell>
          <cell r="K8">
            <v>1776</v>
          </cell>
          <cell r="L8">
            <v>549</v>
          </cell>
          <cell r="M8">
            <v>1630</v>
          </cell>
          <cell r="N8">
            <v>1200.4000000000001</v>
          </cell>
          <cell r="O8">
            <v>161</v>
          </cell>
          <cell r="P8">
            <v>0.31506849315068491</v>
          </cell>
          <cell r="Q8">
            <v>83.164601748217819</v>
          </cell>
          <cell r="R8">
            <v>1107</v>
          </cell>
          <cell r="S8">
            <v>75</v>
          </cell>
          <cell r="T8">
            <v>222</v>
          </cell>
          <cell r="U8">
            <v>7790</v>
          </cell>
          <cell r="V8">
            <v>1230</v>
          </cell>
          <cell r="W8">
            <v>0</v>
          </cell>
          <cell r="X8">
            <v>121.6</v>
          </cell>
          <cell r="Y8">
            <v>0</v>
          </cell>
          <cell r="Z8">
            <v>0</v>
          </cell>
          <cell r="AA8">
            <v>10833</v>
          </cell>
          <cell r="AB8">
            <v>0</v>
          </cell>
          <cell r="AC8">
            <v>10833</v>
          </cell>
          <cell r="AD8">
            <v>174</v>
          </cell>
          <cell r="AE8">
            <v>0</v>
          </cell>
          <cell r="AF8">
            <v>102</v>
          </cell>
          <cell r="AG8">
            <v>55</v>
          </cell>
          <cell r="AH8">
            <v>48</v>
          </cell>
          <cell r="AI8">
            <v>4296</v>
          </cell>
          <cell r="AJ8">
            <v>4296</v>
          </cell>
          <cell r="AK8">
            <v>0</v>
          </cell>
          <cell r="AL8">
            <v>0</v>
          </cell>
          <cell r="AM8">
            <v>0</v>
          </cell>
          <cell r="AN8">
            <v>0</v>
          </cell>
          <cell r="AO8">
            <v>1700</v>
          </cell>
          <cell r="AP8">
            <v>0</v>
          </cell>
          <cell r="AQ8">
            <v>0</v>
          </cell>
          <cell r="AR8">
            <v>7.1467299999999998E-4</v>
          </cell>
          <cell r="AS8">
            <v>1.17385E-4</v>
          </cell>
          <cell r="AT8">
            <v>665.88</v>
          </cell>
          <cell r="AU8">
            <v>0</v>
          </cell>
          <cell r="AV8">
            <v>2200</v>
          </cell>
          <cell r="AW8">
            <v>1967.2811847006451</v>
          </cell>
          <cell r="AX8">
            <v>13</v>
          </cell>
          <cell r="AY8">
            <v>13</v>
          </cell>
          <cell r="AZ8">
            <v>515</v>
          </cell>
          <cell r="BA8">
            <v>1</v>
          </cell>
          <cell r="BB8">
            <v>0</v>
          </cell>
          <cell r="BC8">
            <v>0</v>
          </cell>
          <cell r="BD8">
            <v>0</v>
          </cell>
          <cell r="BE8">
            <v>0</v>
          </cell>
          <cell r="BF8">
            <v>0</v>
          </cell>
          <cell r="BG8">
            <v>0</v>
          </cell>
          <cell r="BH8">
            <v>0</v>
          </cell>
          <cell r="BI8">
            <v>0</v>
          </cell>
          <cell r="BJ8">
            <v>0</v>
          </cell>
          <cell r="BM8">
            <v>-529200</v>
          </cell>
          <cell r="BN8">
            <v>-89040</v>
          </cell>
          <cell r="BO8">
            <v>-110558</v>
          </cell>
          <cell r="BP8">
            <v>1225878.8999999999</v>
          </cell>
          <cell r="BQ8">
            <v>84542.28</v>
          </cell>
          <cell r="BR8">
            <v>28938</v>
          </cell>
          <cell r="BS8">
            <v>434412</v>
          </cell>
          <cell r="BT8">
            <v>142737.12</v>
          </cell>
          <cell r="BU8">
            <v>14641.83</v>
          </cell>
          <cell r="BV8">
            <v>143423.70000000001</v>
          </cell>
          <cell r="BW8">
            <v>425529.79600000003</v>
          </cell>
          <cell r="BX8">
            <v>222052.81</v>
          </cell>
          <cell r="BY8">
            <v>36107.098219178079</v>
          </cell>
          <cell r="BZ8">
            <v>315217.12671423506</v>
          </cell>
          <cell r="CA8">
            <v>118615.05</v>
          </cell>
          <cell r="CB8">
            <v>22153.5</v>
          </cell>
          <cell r="CC8">
            <v>31361.94</v>
          </cell>
          <cell r="CD8">
            <v>398770.1</v>
          </cell>
          <cell r="CE8">
            <v>18806.7</v>
          </cell>
          <cell r="CF8">
            <v>0</v>
          </cell>
          <cell r="CG8">
            <v>50912.704000000005</v>
          </cell>
          <cell r="CH8">
            <v>0</v>
          </cell>
          <cell r="CI8">
            <v>0</v>
          </cell>
          <cell r="CJ8">
            <v>336364.65</v>
          </cell>
          <cell r="CK8">
            <v>0</v>
          </cell>
          <cell r="CL8">
            <v>282741.3</v>
          </cell>
          <cell r="CM8">
            <v>6399.72</v>
          </cell>
          <cell r="CN8">
            <v>0</v>
          </cell>
          <cell r="CO8">
            <v>48179.7</v>
          </cell>
          <cell r="CP8">
            <v>179136.65</v>
          </cell>
          <cell r="CQ8">
            <v>77739.360000000001</v>
          </cell>
          <cell r="CR8">
            <v>713178.96</v>
          </cell>
          <cell r="CS8">
            <v>113672.16</v>
          </cell>
          <cell r="CT8">
            <v>0</v>
          </cell>
          <cell r="CU8">
            <v>0</v>
          </cell>
          <cell r="CV8">
            <v>0</v>
          </cell>
          <cell r="CW8">
            <v>0</v>
          </cell>
          <cell r="CX8">
            <v>25007</v>
          </cell>
          <cell r="CY8">
            <v>0</v>
          </cell>
          <cell r="CZ8">
            <v>0</v>
          </cell>
          <cell r="DA8">
            <v>12618.55214994483</v>
          </cell>
          <cell r="DB8">
            <v>1298.1668471924002</v>
          </cell>
          <cell r="DC8">
            <v>41637.4764</v>
          </cell>
          <cell r="DD8">
            <v>0</v>
          </cell>
          <cell r="DE8">
            <v>14872</v>
          </cell>
          <cell r="DF8">
            <v>6806.7928990642322</v>
          </cell>
          <cell r="DG8">
            <v>115572.21</v>
          </cell>
          <cell r="DH8">
            <v>190947.9</v>
          </cell>
          <cell r="DI8">
            <v>53137.7</v>
          </cell>
          <cell r="DJ8">
            <v>247664.13</v>
          </cell>
          <cell r="DK8">
            <v>0</v>
          </cell>
          <cell r="DL8">
            <v>0</v>
          </cell>
          <cell r="DM8">
            <v>0</v>
          </cell>
          <cell r="DN8">
            <v>0</v>
          </cell>
          <cell r="DO8">
            <v>0</v>
          </cell>
          <cell r="DP8">
            <v>0</v>
          </cell>
          <cell r="DQ8">
            <v>0</v>
          </cell>
          <cell r="DR8">
            <v>0</v>
          </cell>
          <cell r="DS8">
            <v>0</v>
          </cell>
          <cell r="DU8">
            <v>317780.90000000002</v>
          </cell>
          <cell r="DV8">
            <v>0</v>
          </cell>
          <cell r="DW8">
            <v>6404</v>
          </cell>
          <cell r="DX8">
            <v>11223.81</v>
          </cell>
          <cell r="DY8">
            <v>71384</v>
          </cell>
          <cell r="DZ8">
            <v>0</v>
          </cell>
          <cell r="EA8">
            <v>35716.76</v>
          </cell>
          <cell r="EB8">
            <v>36361</v>
          </cell>
          <cell r="EC8">
            <v>0</v>
          </cell>
          <cell r="ED8">
            <v>0</v>
          </cell>
          <cell r="EE8">
            <v>1366619</v>
          </cell>
          <cell r="EF8">
            <v>0</v>
          </cell>
          <cell r="EG8">
            <v>0</v>
          </cell>
          <cell r="EH8">
            <v>0</v>
          </cell>
          <cell r="EI8">
            <v>10865</v>
          </cell>
          <cell r="EJ8">
            <v>0</v>
          </cell>
          <cell r="EK8">
            <v>0</v>
          </cell>
          <cell r="EL8">
            <v>0</v>
          </cell>
        </row>
        <row r="9">
          <cell r="A9">
            <v>1663</v>
          </cell>
          <cell r="B9" t="str">
            <v>De Marne</v>
          </cell>
          <cell r="C9">
            <v>1</v>
          </cell>
          <cell r="D9">
            <v>252320</v>
          </cell>
          <cell r="E9">
            <v>68180</v>
          </cell>
          <cell r="F9">
            <v>68180</v>
          </cell>
          <cell r="G9">
            <v>10754</v>
          </cell>
          <cell r="H9">
            <v>4</v>
          </cell>
          <cell r="I9">
            <v>243.5</v>
          </cell>
          <cell r="J9">
            <v>2513</v>
          </cell>
          <cell r="K9">
            <v>1798</v>
          </cell>
          <cell r="L9">
            <v>618</v>
          </cell>
          <cell r="M9">
            <v>1850</v>
          </cell>
          <cell r="N9">
            <v>1266.2</v>
          </cell>
          <cell r="O9">
            <v>223</v>
          </cell>
          <cell r="P9">
            <v>0.38917975567190227</v>
          </cell>
          <cell r="Q9">
            <v>110.41427645193987</v>
          </cell>
          <cell r="R9">
            <v>924</v>
          </cell>
          <cell r="S9">
            <v>85</v>
          </cell>
          <cell r="T9">
            <v>234</v>
          </cell>
          <cell r="U9">
            <v>8530</v>
          </cell>
          <cell r="V9">
            <v>360</v>
          </cell>
          <cell r="W9">
            <v>0</v>
          </cell>
          <cell r="X9">
            <v>120</v>
          </cell>
          <cell r="Y9">
            <v>0</v>
          </cell>
          <cell r="Z9">
            <v>0</v>
          </cell>
          <cell r="AA9">
            <v>16830</v>
          </cell>
          <cell r="AB9">
            <v>0</v>
          </cell>
          <cell r="AC9">
            <v>17839.8</v>
          </cell>
          <cell r="AD9">
            <v>1493</v>
          </cell>
          <cell r="AE9">
            <v>5708</v>
          </cell>
          <cell r="AF9">
            <v>119</v>
          </cell>
          <cell r="AG9">
            <v>61.04</v>
          </cell>
          <cell r="AH9">
            <v>65.099999999999994</v>
          </cell>
          <cell r="AI9">
            <v>5838</v>
          </cell>
          <cell r="AJ9">
            <v>6363.42</v>
          </cell>
          <cell r="AK9">
            <v>0</v>
          </cell>
          <cell r="AL9">
            <v>0</v>
          </cell>
          <cell r="AM9">
            <v>0</v>
          </cell>
          <cell r="AN9">
            <v>0</v>
          </cell>
          <cell r="AO9">
            <v>0</v>
          </cell>
          <cell r="AP9">
            <v>0</v>
          </cell>
          <cell r="AQ9">
            <v>0</v>
          </cell>
          <cell r="AR9">
            <v>8.5154299999999996E-4</v>
          </cell>
          <cell r="AS9">
            <v>1.5839900000000001E-4</v>
          </cell>
          <cell r="AT9">
            <v>864.024</v>
          </cell>
          <cell r="AU9">
            <v>0</v>
          </cell>
          <cell r="AV9">
            <v>3584.92</v>
          </cell>
          <cell r="AW9">
            <v>2104.0348021612181</v>
          </cell>
          <cell r="AX9">
            <v>16</v>
          </cell>
          <cell r="AY9">
            <v>16.8</v>
          </cell>
          <cell r="AZ9">
            <v>640</v>
          </cell>
          <cell r="BA9">
            <v>1</v>
          </cell>
          <cell r="BB9">
            <v>0</v>
          </cell>
          <cell r="BC9">
            <v>0</v>
          </cell>
          <cell r="BD9">
            <v>0</v>
          </cell>
          <cell r="BE9">
            <v>0</v>
          </cell>
          <cell r="BF9">
            <v>0</v>
          </cell>
          <cell r="BG9">
            <v>0</v>
          </cell>
          <cell r="BH9">
            <v>0</v>
          </cell>
          <cell r="BI9">
            <v>0</v>
          </cell>
          <cell r="BJ9">
            <v>0</v>
          </cell>
          <cell r="BM9">
            <v>-567720</v>
          </cell>
          <cell r="BN9">
            <v>-163632</v>
          </cell>
          <cell r="BO9">
            <v>-203176.4</v>
          </cell>
          <cell r="BP9">
            <v>1385652.9</v>
          </cell>
          <cell r="BQ9">
            <v>112723.04</v>
          </cell>
          <cell r="BR9">
            <v>53180.4</v>
          </cell>
          <cell r="BS9">
            <v>551352.19999999995</v>
          </cell>
          <cell r="BT9">
            <v>144505.26</v>
          </cell>
          <cell r="BU9">
            <v>16482.060000000001</v>
          </cell>
          <cell r="BV9">
            <v>162781.5</v>
          </cell>
          <cell r="BW9">
            <v>448855.23799999995</v>
          </cell>
          <cell r="BX9">
            <v>307563.83</v>
          </cell>
          <cell r="BY9">
            <v>44600.307452006979</v>
          </cell>
          <cell r="BZ9">
            <v>418501.02375025867</v>
          </cell>
          <cell r="CA9">
            <v>99006.6</v>
          </cell>
          <cell r="CB9">
            <v>25107.3</v>
          </cell>
          <cell r="CC9">
            <v>33057.18</v>
          </cell>
          <cell r="CD9">
            <v>436650.7</v>
          </cell>
          <cell r="CE9">
            <v>5504.4</v>
          </cell>
          <cell r="CF9">
            <v>0</v>
          </cell>
          <cell r="CG9">
            <v>50242.8</v>
          </cell>
          <cell r="CH9">
            <v>0</v>
          </cell>
          <cell r="CI9">
            <v>0</v>
          </cell>
          <cell r="CJ9">
            <v>522571.5</v>
          </cell>
          <cell r="CK9">
            <v>0</v>
          </cell>
          <cell r="CL9">
            <v>465618.78</v>
          </cell>
          <cell r="CM9">
            <v>54912.54</v>
          </cell>
          <cell r="CN9">
            <v>130884.44</v>
          </cell>
          <cell r="CO9">
            <v>56209.65</v>
          </cell>
          <cell r="CP9">
            <v>198809.11120000004</v>
          </cell>
          <cell r="CQ9">
            <v>105434.00700000001</v>
          </cell>
          <cell r="CR9">
            <v>969166.38</v>
          </cell>
          <cell r="CS9">
            <v>168376.0932</v>
          </cell>
          <cell r="CT9">
            <v>0</v>
          </cell>
          <cell r="CU9">
            <v>0</v>
          </cell>
          <cell r="CV9">
            <v>0</v>
          </cell>
          <cell r="CW9">
            <v>0</v>
          </cell>
          <cell r="CX9">
            <v>0</v>
          </cell>
          <cell r="CY9">
            <v>0</v>
          </cell>
          <cell r="CZ9">
            <v>0</v>
          </cell>
          <cell r="DA9">
            <v>15035.18357825253</v>
          </cell>
          <cell r="DB9">
            <v>1751.7428157637601</v>
          </cell>
          <cell r="DC9">
            <v>54027.420720000002</v>
          </cell>
          <cell r="DD9">
            <v>0</v>
          </cell>
          <cell r="DE9">
            <v>24234.0592</v>
          </cell>
          <cell r="DF9">
            <v>7279.9604154778144</v>
          </cell>
          <cell r="DG9">
            <v>142242.72</v>
          </cell>
          <cell r="DH9">
            <v>246763.44</v>
          </cell>
          <cell r="DI9">
            <v>66035.199999999997</v>
          </cell>
          <cell r="DJ9">
            <v>247664.13</v>
          </cell>
          <cell r="DK9">
            <v>0</v>
          </cell>
          <cell r="DL9">
            <v>0</v>
          </cell>
          <cell r="DM9">
            <v>0</v>
          </cell>
          <cell r="DN9">
            <v>0</v>
          </cell>
          <cell r="DO9">
            <v>0</v>
          </cell>
          <cell r="DP9">
            <v>0</v>
          </cell>
          <cell r="DQ9">
            <v>0</v>
          </cell>
          <cell r="DR9">
            <v>0</v>
          </cell>
          <cell r="DS9">
            <v>0</v>
          </cell>
          <cell r="DU9">
            <v>324521.81</v>
          </cell>
          <cell r="DV9">
            <v>0</v>
          </cell>
          <cell r="DW9">
            <v>-552158</v>
          </cell>
          <cell r="DX9">
            <v>14574.58</v>
          </cell>
          <cell r="DY9">
            <v>-2405</v>
          </cell>
          <cell r="DZ9">
            <v>0</v>
          </cell>
          <cell r="EA9">
            <v>17512.099999999999</v>
          </cell>
          <cell r="EB9">
            <v>38044</v>
          </cell>
          <cell r="EC9">
            <v>0</v>
          </cell>
          <cell r="ED9">
            <v>0</v>
          </cell>
          <cell r="EE9">
            <v>1410070</v>
          </cell>
          <cell r="EF9">
            <v>0</v>
          </cell>
          <cell r="EG9">
            <v>0</v>
          </cell>
          <cell r="EH9">
            <v>0</v>
          </cell>
          <cell r="EI9">
            <v>12281</v>
          </cell>
          <cell r="EJ9">
            <v>0</v>
          </cell>
          <cell r="EK9">
            <v>0</v>
          </cell>
          <cell r="EL9">
            <v>0</v>
          </cell>
        </row>
        <row r="10">
          <cell r="A10">
            <v>10</v>
          </cell>
          <cell r="B10" t="str">
            <v>Delfzijl</v>
          </cell>
          <cell r="C10">
            <v>1</v>
          </cell>
          <cell r="D10">
            <v>562560</v>
          </cell>
          <cell r="E10">
            <v>248640</v>
          </cell>
          <cell r="F10">
            <v>248640</v>
          </cell>
          <cell r="G10">
            <v>27653</v>
          </cell>
          <cell r="H10">
            <v>3</v>
          </cell>
          <cell r="I10">
            <v>888</v>
          </cell>
          <cell r="J10">
            <v>6284</v>
          </cell>
          <cell r="K10">
            <v>5095</v>
          </cell>
          <cell r="L10">
            <v>1678</v>
          </cell>
          <cell r="M10">
            <v>4390</v>
          </cell>
          <cell r="N10">
            <v>3131.1</v>
          </cell>
          <cell r="O10">
            <v>733</v>
          </cell>
          <cell r="P10">
            <v>0.67682363804247458</v>
          </cell>
          <cell r="Q10">
            <v>310.91412872901685</v>
          </cell>
          <cell r="R10">
            <v>2320</v>
          </cell>
          <cell r="S10">
            <v>1555</v>
          </cell>
          <cell r="T10">
            <v>777</v>
          </cell>
          <cell r="U10">
            <v>28040</v>
          </cell>
          <cell r="V10">
            <v>22400</v>
          </cell>
          <cell r="W10">
            <v>0</v>
          </cell>
          <cell r="X10">
            <v>1064</v>
          </cell>
          <cell r="Y10">
            <v>0</v>
          </cell>
          <cell r="Z10">
            <v>0</v>
          </cell>
          <cell r="AA10">
            <v>13321</v>
          </cell>
          <cell r="AB10">
            <v>5195.1899999999996</v>
          </cell>
          <cell r="AC10">
            <v>16518.04</v>
          </cell>
          <cell r="AD10">
            <v>514</v>
          </cell>
          <cell r="AE10">
            <v>8912</v>
          </cell>
          <cell r="AF10">
            <v>239</v>
          </cell>
          <cell r="AG10">
            <v>178.02</v>
          </cell>
          <cell r="AH10">
            <v>123</v>
          </cell>
          <cell r="AI10">
            <v>12589</v>
          </cell>
          <cell r="AJ10">
            <v>16239.81</v>
          </cell>
          <cell r="AK10">
            <v>4909.71</v>
          </cell>
          <cell r="AL10">
            <v>6</v>
          </cell>
          <cell r="AM10">
            <v>0</v>
          </cell>
          <cell r="AN10">
            <v>0</v>
          </cell>
          <cell r="AO10">
            <v>0</v>
          </cell>
          <cell r="AP10">
            <v>1579</v>
          </cell>
          <cell r="AQ10">
            <v>948</v>
          </cell>
          <cell r="AR10">
            <v>1.3046920000000001E-3</v>
          </cell>
          <cell r="AS10">
            <v>1.6687640000000001E-3</v>
          </cell>
          <cell r="AT10">
            <v>7880.7139999999999</v>
          </cell>
          <cell r="AU10">
            <v>3073.4784600000003</v>
          </cell>
          <cell r="AV10">
            <v>3534</v>
          </cell>
          <cell r="AW10">
            <v>12506.391551861221</v>
          </cell>
          <cell r="AX10">
            <v>11</v>
          </cell>
          <cell r="AY10">
            <v>13.53</v>
          </cell>
          <cell r="AZ10">
            <v>1240</v>
          </cell>
          <cell r="BA10">
            <v>1</v>
          </cell>
          <cell r="BB10">
            <v>0</v>
          </cell>
          <cell r="BC10">
            <v>0</v>
          </cell>
          <cell r="BD10">
            <v>0</v>
          </cell>
          <cell r="BE10">
            <v>0</v>
          </cell>
          <cell r="BF10">
            <v>0</v>
          </cell>
          <cell r="BG10">
            <v>0</v>
          </cell>
          <cell r="BH10">
            <v>0</v>
          </cell>
          <cell r="BI10">
            <v>0</v>
          </cell>
          <cell r="BJ10">
            <v>0</v>
          </cell>
          <cell r="BM10">
            <v>-1265760</v>
          </cell>
          <cell r="BN10">
            <v>-596736</v>
          </cell>
          <cell r="BO10">
            <v>-740947.2</v>
          </cell>
          <cell r="BP10">
            <v>3563089.05</v>
          </cell>
          <cell r="BQ10">
            <v>84542.28</v>
          </cell>
          <cell r="BR10">
            <v>193939.20000000001</v>
          </cell>
          <cell r="BS10">
            <v>1378709.6</v>
          </cell>
          <cell r="BT10">
            <v>409485.15</v>
          </cell>
          <cell r="BU10">
            <v>44752.26</v>
          </cell>
          <cell r="BV10">
            <v>386276.1</v>
          </cell>
          <cell r="BW10">
            <v>1109943.639</v>
          </cell>
          <cell r="BX10">
            <v>1010960.93</v>
          </cell>
          <cell r="BY10">
            <v>77564.523610341639</v>
          </cell>
          <cell r="BZ10">
            <v>1178451.6038390181</v>
          </cell>
          <cell r="CA10">
            <v>248588</v>
          </cell>
          <cell r="CB10">
            <v>459315.9</v>
          </cell>
          <cell r="CC10">
            <v>109766.79</v>
          </cell>
          <cell r="CD10">
            <v>1435367.6</v>
          </cell>
          <cell r="CE10">
            <v>342496</v>
          </cell>
          <cell r="CF10">
            <v>0</v>
          </cell>
          <cell r="CG10">
            <v>445486.16</v>
          </cell>
          <cell r="CH10">
            <v>0</v>
          </cell>
          <cell r="CI10">
            <v>0</v>
          </cell>
          <cell r="CJ10">
            <v>413617.05</v>
          </cell>
          <cell r="CK10">
            <v>-11429.418000000001</v>
          </cell>
          <cell r="CL10">
            <v>431120.84400000004</v>
          </cell>
          <cell r="CM10">
            <v>18904.919999999998</v>
          </cell>
          <cell r="CN10">
            <v>204352.16</v>
          </cell>
          <cell r="CO10">
            <v>112891.65</v>
          </cell>
          <cell r="CP10">
            <v>579816.48060000013</v>
          </cell>
          <cell r="CQ10">
            <v>199207.11</v>
          </cell>
          <cell r="CR10">
            <v>2089899.89</v>
          </cell>
          <cell r="CS10">
            <v>429705.37260000006</v>
          </cell>
          <cell r="CT10">
            <v>119109.56460000001</v>
          </cell>
          <cell r="CU10">
            <v>19005.060000000001</v>
          </cell>
          <cell r="CV10">
            <v>0</v>
          </cell>
          <cell r="CW10">
            <v>0</v>
          </cell>
          <cell r="CX10">
            <v>0</v>
          </cell>
          <cell r="CY10">
            <v>48633.2</v>
          </cell>
          <cell r="CZ10">
            <v>83139.600000000006</v>
          </cell>
          <cell r="DA10">
            <v>23036.163450439322</v>
          </cell>
          <cell r="DB10">
            <v>18454.948252231363</v>
          </cell>
          <cell r="DC10">
            <v>492781.04642000003</v>
          </cell>
          <cell r="DD10">
            <v>1260.1261686</v>
          </cell>
          <cell r="DE10">
            <v>23889.84</v>
          </cell>
          <cell r="DF10">
            <v>43272.114769439824</v>
          </cell>
          <cell r="DG10">
            <v>97791.87</v>
          </cell>
          <cell r="DH10">
            <v>198732.69899999999</v>
          </cell>
          <cell r="DI10">
            <v>127943.2</v>
          </cell>
          <cell r="DJ10">
            <v>247664.13</v>
          </cell>
          <cell r="DK10">
            <v>0</v>
          </cell>
          <cell r="DL10">
            <v>0</v>
          </cell>
          <cell r="DM10">
            <v>0</v>
          </cell>
          <cell r="DN10">
            <v>0</v>
          </cell>
          <cell r="DO10">
            <v>0</v>
          </cell>
          <cell r="DP10">
            <v>0</v>
          </cell>
          <cell r="DQ10">
            <v>0</v>
          </cell>
          <cell r="DR10">
            <v>0</v>
          </cell>
          <cell r="DS10">
            <v>0</v>
          </cell>
          <cell r="DU10">
            <v>105419.17</v>
          </cell>
          <cell r="DV10">
            <v>0</v>
          </cell>
          <cell r="DW10">
            <v>-838369</v>
          </cell>
          <cell r="DX10">
            <v>-19425.830000000002</v>
          </cell>
          <cell r="DY10">
            <v>502437</v>
          </cell>
          <cell r="DZ10">
            <v>0</v>
          </cell>
          <cell r="EA10">
            <v>2374.4899999999998</v>
          </cell>
          <cell r="EB10">
            <v>100000</v>
          </cell>
          <cell r="EC10">
            <v>0</v>
          </cell>
          <cell r="ED10">
            <v>0</v>
          </cell>
          <cell r="EE10">
            <v>2845140</v>
          </cell>
          <cell r="EF10">
            <v>0</v>
          </cell>
          <cell r="EG10">
            <v>0</v>
          </cell>
          <cell r="EH10">
            <v>0</v>
          </cell>
          <cell r="EI10">
            <v>31580</v>
          </cell>
          <cell r="EJ10">
            <v>0</v>
          </cell>
          <cell r="EK10">
            <v>150000</v>
          </cell>
          <cell r="EL10">
            <v>0</v>
          </cell>
        </row>
        <row r="11">
          <cell r="A11">
            <v>1651</v>
          </cell>
          <cell r="B11" t="str">
            <v>Eemsmond</v>
          </cell>
          <cell r="C11">
            <v>1</v>
          </cell>
          <cell r="D11">
            <v>341120</v>
          </cell>
          <cell r="E11">
            <v>181300</v>
          </cell>
          <cell r="F11">
            <v>181300</v>
          </cell>
          <cell r="G11">
            <v>16710</v>
          </cell>
          <cell r="H11">
            <v>4</v>
          </cell>
          <cell r="I11">
            <v>647.5</v>
          </cell>
          <cell r="J11">
            <v>4200</v>
          </cell>
          <cell r="K11">
            <v>2605</v>
          </cell>
          <cell r="L11">
            <v>912</v>
          </cell>
          <cell r="M11">
            <v>2690</v>
          </cell>
          <cell r="N11">
            <v>1936.6</v>
          </cell>
          <cell r="O11">
            <v>371</v>
          </cell>
          <cell r="P11">
            <v>0.5145631067961165</v>
          </cell>
          <cell r="Q11">
            <v>171.93144030434084</v>
          </cell>
          <cell r="R11">
            <v>1591</v>
          </cell>
          <cell r="S11">
            <v>130</v>
          </cell>
          <cell r="T11">
            <v>378</v>
          </cell>
          <cell r="U11">
            <v>15510</v>
          </cell>
          <cell r="V11">
            <v>3720</v>
          </cell>
          <cell r="W11">
            <v>0</v>
          </cell>
          <cell r="X11">
            <v>818.4</v>
          </cell>
          <cell r="Y11">
            <v>0</v>
          </cell>
          <cell r="Z11">
            <v>35.199999999999932</v>
          </cell>
          <cell r="AA11">
            <v>18994</v>
          </cell>
          <cell r="AB11">
            <v>0</v>
          </cell>
          <cell r="AC11">
            <v>20133.64</v>
          </cell>
          <cell r="AD11">
            <v>349</v>
          </cell>
          <cell r="AE11">
            <v>10000</v>
          </cell>
          <cell r="AF11">
            <v>181</v>
          </cell>
          <cell r="AG11">
            <v>96.12</v>
          </cell>
          <cell r="AH11">
            <v>97.52</v>
          </cell>
          <cell r="AI11">
            <v>7534</v>
          </cell>
          <cell r="AJ11">
            <v>8136.72</v>
          </cell>
          <cell r="AK11">
            <v>0</v>
          </cell>
          <cell r="AL11">
            <v>0</v>
          </cell>
          <cell r="AM11">
            <v>0</v>
          </cell>
          <cell r="AN11">
            <v>0</v>
          </cell>
          <cell r="AO11">
            <v>0</v>
          </cell>
          <cell r="AP11">
            <v>845</v>
          </cell>
          <cell r="AQ11">
            <v>0</v>
          </cell>
          <cell r="AR11">
            <v>1.3818840000000001E-3</v>
          </cell>
          <cell r="AS11">
            <v>2.5516900000000002E-4</v>
          </cell>
          <cell r="AT11">
            <v>2614.2979999999998</v>
          </cell>
          <cell r="AU11">
            <v>0</v>
          </cell>
          <cell r="AV11">
            <v>3455.6</v>
          </cell>
          <cell r="AW11">
            <v>2985.2182184769686</v>
          </cell>
          <cell r="AX11">
            <v>12</v>
          </cell>
          <cell r="AY11">
            <v>12.72</v>
          </cell>
          <cell r="AZ11">
            <v>845</v>
          </cell>
          <cell r="BA11">
            <v>1</v>
          </cell>
          <cell r="BB11">
            <v>0</v>
          </cell>
          <cell r="BC11">
            <v>0</v>
          </cell>
          <cell r="BD11">
            <v>0</v>
          </cell>
          <cell r="BE11">
            <v>0</v>
          </cell>
          <cell r="BF11">
            <v>0</v>
          </cell>
          <cell r="BG11">
            <v>0</v>
          </cell>
          <cell r="BH11">
            <v>0</v>
          </cell>
          <cell r="BI11">
            <v>0</v>
          </cell>
          <cell r="BJ11">
            <v>0</v>
          </cell>
          <cell r="BM11">
            <v>-767520</v>
          </cell>
          <cell r="BN11">
            <v>-435120</v>
          </cell>
          <cell r="BO11">
            <v>-540274</v>
          </cell>
          <cell r="BP11">
            <v>2153083.5</v>
          </cell>
          <cell r="BQ11">
            <v>112723.04</v>
          </cell>
          <cell r="BR11">
            <v>141414</v>
          </cell>
          <cell r="BS11">
            <v>921480</v>
          </cell>
          <cell r="BT11">
            <v>209363.85</v>
          </cell>
          <cell r="BU11">
            <v>24323.040000000001</v>
          </cell>
          <cell r="BV11">
            <v>236693.1</v>
          </cell>
          <cell r="BW11">
            <v>686505.33400000003</v>
          </cell>
          <cell r="BX11">
            <v>511686.91</v>
          </cell>
          <cell r="BY11">
            <v>58969.338543689315</v>
          </cell>
          <cell r="BZ11">
            <v>651668.29955673707</v>
          </cell>
          <cell r="CA11">
            <v>170475.65</v>
          </cell>
          <cell r="CB11">
            <v>38399.4</v>
          </cell>
          <cell r="CC11">
            <v>53400.06</v>
          </cell>
          <cell r="CD11">
            <v>793956.9</v>
          </cell>
          <cell r="CE11">
            <v>56878.8</v>
          </cell>
          <cell r="CF11">
            <v>0</v>
          </cell>
          <cell r="CG11">
            <v>342655.89600000001</v>
          </cell>
          <cell r="CH11">
            <v>0</v>
          </cell>
          <cell r="CI11">
            <v>7807.711999999985</v>
          </cell>
          <cell r="CJ11">
            <v>589763.69999999995</v>
          </cell>
          <cell r="CK11">
            <v>0</v>
          </cell>
          <cell r="CL11">
            <v>525488.00399999996</v>
          </cell>
          <cell r="CM11">
            <v>12836.22</v>
          </cell>
          <cell r="CN11">
            <v>229300</v>
          </cell>
          <cell r="CO11">
            <v>85495.35</v>
          </cell>
          <cell r="CP11">
            <v>313065.72360000003</v>
          </cell>
          <cell r="CQ11">
            <v>157940.4664</v>
          </cell>
          <cell r="CR11">
            <v>1250719.3400000001</v>
          </cell>
          <cell r="CS11">
            <v>215297.61120000001</v>
          </cell>
          <cell r="CT11">
            <v>0</v>
          </cell>
          <cell r="CU11">
            <v>0</v>
          </cell>
          <cell r="CV11">
            <v>0</v>
          </cell>
          <cell r="CW11">
            <v>0</v>
          </cell>
          <cell r="CX11">
            <v>0</v>
          </cell>
          <cell r="CY11">
            <v>26026</v>
          </cell>
          <cell r="CZ11">
            <v>0</v>
          </cell>
          <cell r="DA11">
            <v>24399.096256853642</v>
          </cell>
          <cell r="DB11">
            <v>2821.9273010285601</v>
          </cell>
          <cell r="DC11">
            <v>163472.05393999998</v>
          </cell>
          <cell r="DD11">
            <v>0</v>
          </cell>
          <cell r="DE11">
            <v>23359.856000000003</v>
          </cell>
          <cell r="DF11">
            <v>10328.855035930312</v>
          </cell>
          <cell r="DG11">
            <v>106682.04</v>
          </cell>
          <cell r="DH11">
            <v>186835.17600000001</v>
          </cell>
          <cell r="DI11">
            <v>87187.1</v>
          </cell>
          <cell r="DJ11">
            <v>247664.13</v>
          </cell>
          <cell r="DK11">
            <v>0</v>
          </cell>
          <cell r="DL11">
            <v>0</v>
          </cell>
          <cell r="DM11">
            <v>0</v>
          </cell>
          <cell r="DN11">
            <v>0</v>
          </cell>
          <cell r="DO11">
            <v>0</v>
          </cell>
          <cell r="DP11">
            <v>0</v>
          </cell>
          <cell r="DQ11">
            <v>0</v>
          </cell>
          <cell r="DR11">
            <v>0</v>
          </cell>
          <cell r="DS11">
            <v>0</v>
          </cell>
          <cell r="DU11">
            <v>203260.81</v>
          </cell>
          <cell r="DV11">
            <v>0</v>
          </cell>
          <cell r="DW11">
            <v>-51780</v>
          </cell>
          <cell r="DX11">
            <v>24568.71</v>
          </cell>
          <cell r="DY11">
            <v>525934</v>
          </cell>
          <cell r="DZ11">
            <v>0</v>
          </cell>
          <cell r="EA11">
            <v>56316.11</v>
          </cell>
          <cell r="EB11">
            <v>80563</v>
          </cell>
          <cell r="EC11">
            <v>0</v>
          </cell>
          <cell r="ED11">
            <v>0</v>
          </cell>
          <cell r="EE11">
            <v>1827071</v>
          </cell>
          <cell r="EF11">
            <v>45000</v>
          </cell>
          <cell r="EG11">
            <v>233</v>
          </cell>
          <cell r="EH11">
            <v>0</v>
          </cell>
          <cell r="EI11">
            <v>19083</v>
          </cell>
          <cell r="EJ11">
            <v>0</v>
          </cell>
          <cell r="EK11">
            <v>0</v>
          </cell>
          <cell r="EL11">
            <v>0</v>
          </cell>
        </row>
        <row r="12">
          <cell r="A12">
            <v>14</v>
          </cell>
          <cell r="B12" t="str">
            <v>Groningen</v>
          </cell>
          <cell r="C12">
            <v>1</v>
          </cell>
          <cell r="D12">
            <v>4832640</v>
          </cell>
          <cell r="E12">
            <v>1533280</v>
          </cell>
          <cell r="F12">
            <v>1533280</v>
          </cell>
          <cell r="G12">
            <v>181613</v>
          </cell>
          <cell r="H12">
            <v>2</v>
          </cell>
          <cell r="I12">
            <v>5476</v>
          </cell>
          <cell r="J12">
            <v>35525</v>
          </cell>
          <cell r="K12">
            <v>20684</v>
          </cell>
          <cell r="L12">
            <v>7654</v>
          </cell>
          <cell r="M12">
            <v>34550</v>
          </cell>
          <cell r="N12">
            <v>24115.5</v>
          </cell>
          <cell r="O12">
            <v>8952</v>
          </cell>
          <cell r="P12">
            <v>0.9623736830789078</v>
          </cell>
          <cell r="Q12">
            <v>2742.6504723322209</v>
          </cell>
          <cell r="R12">
            <v>18599</v>
          </cell>
          <cell r="S12">
            <v>9055</v>
          </cell>
          <cell r="T12">
            <v>5948</v>
          </cell>
          <cell r="U12">
            <v>208320</v>
          </cell>
          <cell r="V12">
            <v>451670</v>
          </cell>
          <cell r="W12">
            <v>7824.64</v>
          </cell>
          <cell r="X12">
            <v>10129.6</v>
          </cell>
          <cell r="Y12">
            <v>887.09999999999854</v>
          </cell>
          <cell r="Z12">
            <v>0</v>
          </cell>
          <cell r="AA12">
            <v>7910</v>
          </cell>
          <cell r="AB12">
            <v>2214.8000000000002</v>
          </cell>
          <cell r="AC12">
            <v>9175.6</v>
          </cell>
          <cell r="AD12">
            <v>458</v>
          </cell>
          <cell r="AE12">
            <v>0</v>
          </cell>
          <cell r="AF12">
            <v>832</v>
          </cell>
          <cell r="AG12">
            <v>877.8</v>
          </cell>
          <cell r="AH12">
            <v>72.540000000000006</v>
          </cell>
          <cell r="AI12">
            <v>104345</v>
          </cell>
          <cell r="AJ12">
            <v>118953.3</v>
          </cell>
          <cell r="AK12">
            <v>29216.6</v>
          </cell>
          <cell r="AL12">
            <v>0</v>
          </cell>
          <cell r="AM12">
            <v>0</v>
          </cell>
          <cell r="AN12">
            <v>112</v>
          </cell>
          <cell r="AO12">
            <v>6100</v>
          </cell>
          <cell r="AP12">
            <v>25153</v>
          </cell>
          <cell r="AQ12">
            <v>23468</v>
          </cell>
          <cell r="AR12">
            <v>4.1338767999999998E-2</v>
          </cell>
          <cell r="AS12">
            <v>5.0343361000000003E-2</v>
          </cell>
          <cell r="AT12">
            <v>315747.96999999997</v>
          </cell>
          <cell r="AU12">
            <v>88409.431599999996</v>
          </cell>
          <cell r="AV12">
            <v>4607.5200000000004</v>
          </cell>
          <cell r="AW12">
            <v>108910.50335564053</v>
          </cell>
          <cell r="AX12">
            <v>5</v>
          </cell>
          <cell r="AY12">
            <v>5.85</v>
          </cell>
          <cell r="AZ12">
            <v>7930</v>
          </cell>
          <cell r="BA12">
            <v>1</v>
          </cell>
          <cell r="BB12">
            <v>0</v>
          </cell>
          <cell r="BC12">
            <v>0</v>
          </cell>
          <cell r="BD12">
            <v>0</v>
          </cell>
          <cell r="BE12">
            <v>0</v>
          </cell>
          <cell r="BF12">
            <v>0</v>
          </cell>
          <cell r="BG12">
            <v>0</v>
          </cell>
          <cell r="BH12">
            <v>0</v>
          </cell>
          <cell r="BI12">
            <v>0</v>
          </cell>
          <cell r="BJ12">
            <v>0</v>
          </cell>
          <cell r="BM12">
            <v>-10873440</v>
          </cell>
          <cell r="BN12">
            <v>-3679872</v>
          </cell>
          <cell r="BO12">
            <v>-4569174.4000000004</v>
          </cell>
          <cell r="BP12">
            <v>23400835.050000001</v>
          </cell>
          <cell r="BQ12">
            <v>56361.52</v>
          </cell>
          <cell r="BR12">
            <v>1195958.3999999999</v>
          </cell>
          <cell r="BS12">
            <v>7794185</v>
          </cell>
          <cell r="BT12">
            <v>1662373.08</v>
          </cell>
          <cell r="BU12">
            <v>204132.18</v>
          </cell>
          <cell r="BV12">
            <v>3040054.5</v>
          </cell>
          <cell r="BW12">
            <v>8548703.5950000007</v>
          </cell>
          <cell r="BX12">
            <v>12346687.92</v>
          </cell>
          <cell r="BY12">
            <v>110288.78435605246</v>
          </cell>
          <cell r="BZ12">
            <v>10395413.232271371</v>
          </cell>
          <cell r="CA12">
            <v>1992882.85</v>
          </cell>
          <cell r="CB12">
            <v>2674665.9</v>
          </cell>
          <cell r="CC12">
            <v>840273.96</v>
          </cell>
          <cell r="CD12">
            <v>10663900.799999999</v>
          </cell>
          <cell r="CE12">
            <v>6906034.2999999998</v>
          </cell>
          <cell r="CF12">
            <v>2471177.8047999996</v>
          </cell>
          <cell r="CG12">
            <v>4241162.2240000004</v>
          </cell>
          <cell r="CH12">
            <v>150753.77399999974</v>
          </cell>
          <cell r="CI12">
            <v>0</v>
          </cell>
          <cell r="CJ12">
            <v>245605.5</v>
          </cell>
          <cell r="CK12">
            <v>-4872.5600000000004</v>
          </cell>
          <cell r="CL12">
            <v>239483.16</v>
          </cell>
          <cell r="CM12">
            <v>16845.240000000002</v>
          </cell>
          <cell r="CN12">
            <v>0</v>
          </cell>
          <cell r="CO12">
            <v>392995.2</v>
          </cell>
          <cell r="CP12">
            <v>2859020.9339999999</v>
          </cell>
          <cell r="CQ12">
            <v>117483.60779999998</v>
          </cell>
          <cell r="CR12">
            <v>17322313.449999999</v>
          </cell>
          <cell r="CS12">
            <v>3147504.318</v>
          </cell>
          <cell r="CT12">
            <v>708794.71600000013</v>
          </cell>
          <cell r="CU12">
            <v>0</v>
          </cell>
          <cell r="CV12">
            <v>0</v>
          </cell>
          <cell r="CW12">
            <v>1722691.04</v>
          </cell>
          <cell r="CX12">
            <v>89731</v>
          </cell>
          <cell r="CY12">
            <v>774712.4</v>
          </cell>
          <cell r="CZ12">
            <v>2058143.6</v>
          </cell>
          <cell r="DA12">
            <v>729893.81132695731</v>
          </cell>
          <cell r="DB12">
            <v>556749.85923617869</v>
          </cell>
          <cell r="DC12">
            <v>19743720.564099997</v>
          </cell>
          <cell r="DD12">
            <v>36247.866955999998</v>
          </cell>
          <cell r="DE12">
            <v>31146.835199999994</v>
          </cell>
          <cell r="DF12">
            <v>376830.34161051619</v>
          </cell>
          <cell r="DG12">
            <v>44450.85</v>
          </cell>
          <cell r="DH12">
            <v>85926.554999999993</v>
          </cell>
          <cell r="DI12">
            <v>818217.4</v>
          </cell>
          <cell r="DJ12">
            <v>247664.13</v>
          </cell>
          <cell r="DK12">
            <v>0</v>
          </cell>
          <cell r="DL12">
            <v>0</v>
          </cell>
          <cell r="DM12">
            <v>0</v>
          </cell>
          <cell r="DN12">
            <v>0</v>
          </cell>
          <cell r="DO12">
            <v>0</v>
          </cell>
          <cell r="DP12">
            <v>0</v>
          </cell>
          <cell r="DQ12">
            <v>0</v>
          </cell>
          <cell r="DR12">
            <v>0</v>
          </cell>
          <cell r="DS12">
            <v>0</v>
          </cell>
          <cell r="DU12">
            <v>273430.69</v>
          </cell>
          <cell r="DV12">
            <v>0</v>
          </cell>
          <cell r="DW12">
            <v>2344440</v>
          </cell>
          <cell r="DX12">
            <v>848543.83</v>
          </cell>
          <cell r="DY12">
            <v>3336565</v>
          </cell>
          <cell r="DZ12">
            <v>0</v>
          </cell>
          <cell r="EA12">
            <v>138143.9</v>
          </cell>
          <cell r="EB12">
            <v>107764</v>
          </cell>
          <cell r="EC12">
            <v>102222</v>
          </cell>
          <cell r="ED12">
            <v>0</v>
          </cell>
          <cell r="EE12">
            <v>15627810</v>
          </cell>
          <cell r="EF12">
            <v>135000</v>
          </cell>
          <cell r="EG12">
            <v>0</v>
          </cell>
          <cell r="EH12">
            <v>222857</v>
          </cell>
          <cell r="EI12">
            <v>0</v>
          </cell>
          <cell r="EJ12">
            <v>446753</v>
          </cell>
          <cell r="EK12">
            <v>0</v>
          </cell>
          <cell r="EL12">
            <v>0</v>
          </cell>
        </row>
        <row r="13">
          <cell r="A13">
            <v>15</v>
          </cell>
          <cell r="B13" t="str">
            <v>Grootegast</v>
          </cell>
          <cell r="C13">
            <v>1</v>
          </cell>
          <cell r="D13">
            <v>290720</v>
          </cell>
          <cell r="E13">
            <v>47320</v>
          </cell>
          <cell r="F13">
            <v>47320</v>
          </cell>
          <cell r="G13">
            <v>12233</v>
          </cell>
          <cell r="H13">
            <v>2</v>
          </cell>
          <cell r="I13">
            <v>169</v>
          </cell>
          <cell r="J13">
            <v>3458</v>
          </cell>
          <cell r="K13">
            <v>1646</v>
          </cell>
          <cell r="L13">
            <v>543</v>
          </cell>
          <cell r="M13">
            <v>1430</v>
          </cell>
          <cell r="N13">
            <v>959.8</v>
          </cell>
          <cell r="O13">
            <v>123</v>
          </cell>
          <cell r="P13">
            <v>0.26004228329809725</v>
          </cell>
          <cell r="Q13">
            <v>65.798720257896704</v>
          </cell>
          <cell r="R13">
            <v>824</v>
          </cell>
          <cell r="S13">
            <v>35</v>
          </cell>
          <cell r="T13">
            <v>242</v>
          </cell>
          <cell r="U13">
            <v>9840</v>
          </cell>
          <cell r="V13">
            <v>1400</v>
          </cell>
          <cell r="W13">
            <v>0</v>
          </cell>
          <cell r="X13">
            <v>156.80000000000001</v>
          </cell>
          <cell r="Y13">
            <v>0</v>
          </cell>
          <cell r="Z13">
            <v>45.3</v>
          </cell>
          <cell r="AA13">
            <v>8682</v>
          </cell>
          <cell r="AB13">
            <v>0</v>
          </cell>
          <cell r="AC13">
            <v>8768.82</v>
          </cell>
          <cell r="AD13">
            <v>95</v>
          </cell>
          <cell r="AE13">
            <v>0</v>
          </cell>
          <cell r="AF13">
            <v>116</v>
          </cell>
          <cell r="AG13">
            <v>56</v>
          </cell>
          <cell r="AH13">
            <v>60.6</v>
          </cell>
          <cell r="AI13">
            <v>4702</v>
          </cell>
          <cell r="AJ13">
            <v>4702</v>
          </cell>
          <cell r="AK13">
            <v>0</v>
          </cell>
          <cell r="AL13">
            <v>0</v>
          </cell>
          <cell r="AM13">
            <v>0</v>
          </cell>
          <cell r="AN13">
            <v>0</v>
          </cell>
          <cell r="AO13">
            <v>0</v>
          </cell>
          <cell r="AP13">
            <v>0</v>
          </cell>
          <cell r="AQ13">
            <v>0</v>
          </cell>
          <cell r="AR13">
            <v>4.53585E-4</v>
          </cell>
          <cell r="AS13">
            <v>8.6314000000000001E-5</v>
          </cell>
          <cell r="AT13">
            <v>907.48599999999999</v>
          </cell>
          <cell r="AU13">
            <v>0</v>
          </cell>
          <cell r="AV13">
            <v>1207.96</v>
          </cell>
          <cell r="AW13">
            <v>1706.1250951350123</v>
          </cell>
          <cell r="AX13">
            <v>9</v>
          </cell>
          <cell r="AY13">
            <v>9.09</v>
          </cell>
          <cell r="AZ13">
            <v>720</v>
          </cell>
          <cell r="BA13">
            <v>1</v>
          </cell>
          <cell r="BB13">
            <v>0</v>
          </cell>
          <cell r="BC13">
            <v>0</v>
          </cell>
          <cell r="BD13">
            <v>0</v>
          </cell>
          <cell r="BE13">
            <v>0</v>
          </cell>
          <cell r="BF13">
            <v>0</v>
          </cell>
          <cell r="BG13">
            <v>0</v>
          </cell>
          <cell r="BH13">
            <v>0</v>
          </cell>
          <cell r="BI13">
            <v>0</v>
          </cell>
          <cell r="BJ13">
            <v>0</v>
          </cell>
          <cell r="BM13">
            <v>-654120</v>
          </cell>
          <cell r="BN13">
            <v>-113568</v>
          </cell>
          <cell r="BO13">
            <v>-141013.6</v>
          </cell>
          <cell r="BP13">
            <v>1576222.05</v>
          </cell>
          <cell r="BQ13">
            <v>56361.52</v>
          </cell>
          <cell r="BR13">
            <v>36909.599999999999</v>
          </cell>
          <cell r="BS13">
            <v>758685.2</v>
          </cell>
          <cell r="BT13">
            <v>132289.01999999999</v>
          </cell>
          <cell r="BU13">
            <v>14481.81</v>
          </cell>
          <cell r="BV13">
            <v>125825.7</v>
          </cell>
          <cell r="BW13">
            <v>340239.50199999998</v>
          </cell>
          <cell r="BX13">
            <v>169642.83</v>
          </cell>
          <cell r="BY13">
            <v>29801.051099365748</v>
          </cell>
          <cell r="BZ13">
            <v>249395.57341910072</v>
          </cell>
          <cell r="CA13">
            <v>88291.6</v>
          </cell>
          <cell r="CB13">
            <v>10338.299999999999</v>
          </cell>
          <cell r="CC13">
            <v>34187.339999999997</v>
          </cell>
          <cell r="CD13">
            <v>503709.6</v>
          </cell>
          <cell r="CE13">
            <v>21406</v>
          </cell>
          <cell r="CF13">
            <v>0</v>
          </cell>
          <cell r="CG13">
            <v>65650.592000000004</v>
          </cell>
          <cell r="CH13">
            <v>0</v>
          </cell>
          <cell r="CI13">
            <v>10047.992999999997</v>
          </cell>
          <cell r="CJ13">
            <v>269576.09999999998</v>
          </cell>
          <cell r="CK13">
            <v>0</v>
          </cell>
          <cell r="CL13">
            <v>228866.20200000002</v>
          </cell>
          <cell r="CM13">
            <v>3494.1</v>
          </cell>
          <cell r="CN13">
            <v>0</v>
          </cell>
          <cell r="CO13">
            <v>54792.6</v>
          </cell>
          <cell r="CP13">
            <v>182393.68</v>
          </cell>
          <cell r="CQ13">
            <v>98145.941999999995</v>
          </cell>
          <cell r="CR13">
            <v>780579.02</v>
          </cell>
          <cell r="CS13">
            <v>124414.92</v>
          </cell>
          <cell r="CT13">
            <v>0</v>
          </cell>
          <cell r="CU13">
            <v>0</v>
          </cell>
          <cell r="CV13">
            <v>0</v>
          </cell>
          <cell r="CW13">
            <v>0</v>
          </cell>
          <cell r="CX13">
            <v>0</v>
          </cell>
          <cell r="CY13">
            <v>0</v>
          </cell>
          <cell r="CZ13">
            <v>0</v>
          </cell>
          <cell r="DA13">
            <v>8008.6780624603507</v>
          </cell>
          <cell r="DB13">
            <v>954.55103504336</v>
          </cell>
          <cell r="DC13">
            <v>56745.099580000002</v>
          </cell>
          <cell r="DD13">
            <v>0</v>
          </cell>
          <cell r="DE13">
            <v>8165.8095999999996</v>
          </cell>
          <cell r="DF13">
            <v>5903.1928291671429</v>
          </cell>
          <cell r="DG13">
            <v>80011.53</v>
          </cell>
          <cell r="DH13">
            <v>133516.647</v>
          </cell>
          <cell r="DI13">
            <v>74289.600000000006</v>
          </cell>
          <cell r="DJ13">
            <v>247664.13</v>
          </cell>
          <cell r="DK13">
            <v>0</v>
          </cell>
          <cell r="DL13">
            <v>0</v>
          </cell>
          <cell r="DM13">
            <v>0</v>
          </cell>
          <cell r="DN13">
            <v>0</v>
          </cell>
          <cell r="DO13">
            <v>0</v>
          </cell>
          <cell r="DP13">
            <v>0</v>
          </cell>
          <cell r="DQ13">
            <v>0</v>
          </cell>
          <cell r="DR13">
            <v>0</v>
          </cell>
          <cell r="DS13">
            <v>0</v>
          </cell>
          <cell r="DU13">
            <v>281101.96000000002</v>
          </cell>
          <cell r="DV13">
            <v>0</v>
          </cell>
          <cell r="DW13">
            <v>-94766</v>
          </cell>
          <cell r="DX13">
            <v>13030.93</v>
          </cell>
          <cell r="DY13">
            <v>101233</v>
          </cell>
          <cell r="DZ13">
            <v>0</v>
          </cell>
          <cell r="EA13">
            <v>29127.75</v>
          </cell>
          <cell r="EB13">
            <v>48406</v>
          </cell>
          <cell r="EC13">
            <v>0</v>
          </cell>
          <cell r="ED13">
            <v>0</v>
          </cell>
          <cell r="EE13">
            <v>991028</v>
          </cell>
          <cell r="EF13">
            <v>33750</v>
          </cell>
          <cell r="EG13">
            <v>0</v>
          </cell>
          <cell r="EH13">
            <v>0</v>
          </cell>
          <cell r="EI13">
            <v>13873</v>
          </cell>
          <cell r="EJ13">
            <v>0</v>
          </cell>
          <cell r="EK13">
            <v>0</v>
          </cell>
          <cell r="EL13">
            <v>0</v>
          </cell>
        </row>
        <row r="14">
          <cell r="A14">
            <v>17</v>
          </cell>
          <cell r="B14" t="str">
            <v>Haren</v>
          </cell>
          <cell r="C14">
            <v>1</v>
          </cell>
          <cell r="D14">
            <v>830240</v>
          </cell>
          <cell r="E14">
            <v>97440</v>
          </cell>
          <cell r="F14">
            <v>97440</v>
          </cell>
          <cell r="G14">
            <v>18809</v>
          </cell>
          <cell r="H14">
            <v>2</v>
          </cell>
          <cell r="I14">
            <v>348</v>
          </cell>
          <cell r="J14">
            <v>4530</v>
          </cell>
          <cell r="K14">
            <v>4371</v>
          </cell>
          <cell r="L14">
            <v>1596</v>
          </cell>
          <cell r="M14">
            <v>2270</v>
          </cell>
          <cell r="N14">
            <v>1316.1</v>
          </cell>
          <cell r="O14">
            <v>160</v>
          </cell>
          <cell r="P14">
            <v>0.31372549019607843</v>
          </cell>
          <cell r="Q14">
            <v>82.715021108411591</v>
          </cell>
          <cell r="R14">
            <v>893</v>
          </cell>
          <cell r="S14">
            <v>170</v>
          </cell>
          <cell r="T14">
            <v>393</v>
          </cell>
          <cell r="U14">
            <v>16330</v>
          </cell>
          <cell r="V14">
            <v>7010</v>
          </cell>
          <cell r="W14">
            <v>2503.6905999999999</v>
          </cell>
          <cell r="X14">
            <v>1188</v>
          </cell>
          <cell r="Y14">
            <v>0</v>
          </cell>
          <cell r="Z14">
            <v>0</v>
          </cell>
          <cell r="AA14">
            <v>4565</v>
          </cell>
          <cell r="AB14">
            <v>0</v>
          </cell>
          <cell r="AC14">
            <v>4610.6499999999996</v>
          </cell>
          <cell r="AD14">
            <v>505</v>
          </cell>
          <cell r="AE14">
            <v>0</v>
          </cell>
          <cell r="AF14">
            <v>109</v>
          </cell>
          <cell r="AG14">
            <v>91</v>
          </cell>
          <cell r="AH14">
            <v>19.190000000000001</v>
          </cell>
          <cell r="AI14">
            <v>9539</v>
          </cell>
          <cell r="AJ14">
            <v>9539</v>
          </cell>
          <cell r="AK14">
            <v>0</v>
          </cell>
          <cell r="AL14">
            <v>0</v>
          </cell>
          <cell r="AM14">
            <v>0</v>
          </cell>
          <cell r="AN14">
            <v>0</v>
          </cell>
          <cell r="AO14">
            <v>0</v>
          </cell>
          <cell r="AP14">
            <v>638</v>
          </cell>
          <cell r="AQ14">
            <v>0</v>
          </cell>
          <cell r="AR14">
            <v>7.1780900000000003E-4</v>
          </cell>
          <cell r="AS14">
            <v>4.9258600000000004E-4</v>
          </cell>
          <cell r="AT14">
            <v>7736.1289999999999</v>
          </cell>
          <cell r="AU14">
            <v>0</v>
          </cell>
          <cell r="AV14">
            <v>1554.39</v>
          </cell>
          <cell r="AW14">
            <v>6141.268345167653</v>
          </cell>
          <cell r="AX14">
            <v>4</v>
          </cell>
          <cell r="AY14">
            <v>4.04</v>
          </cell>
          <cell r="AZ14">
            <v>885</v>
          </cell>
          <cell r="BA14">
            <v>1</v>
          </cell>
          <cell r="BB14">
            <v>0</v>
          </cell>
          <cell r="BC14">
            <v>0</v>
          </cell>
          <cell r="BD14">
            <v>0</v>
          </cell>
          <cell r="BE14">
            <v>0</v>
          </cell>
          <cell r="BF14">
            <v>0</v>
          </cell>
          <cell r="BG14">
            <v>0</v>
          </cell>
          <cell r="BH14">
            <v>0</v>
          </cell>
          <cell r="BI14">
            <v>0</v>
          </cell>
          <cell r="BJ14">
            <v>0</v>
          </cell>
          <cell r="BM14">
            <v>-1868040</v>
          </cell>
          <cell r="BN14">
            <v>-233856</v>
          </cell>
          <cell r="BO14">
            <v>-290371.20000000001</v>
          </cell>
          <cell r="BP14">
            <v>2423539.65</v>
          </cell>
          <cell r="BQ14">
            <v>56361.52</v>
          </cell>
          <cell r="BR14">
            <v>76003.199999999997</v>
          </cell>
          <cell r="BS14">
            <v>993882</v>
          </cell>
          <cell r="BT14">
            <v>351297.27</v>
          </cell>
          <cell r="BU14">
            <v>42565.32</v>
          </cell>
          <cell r="BV14">
            <v>199737.3</v>
          </cell>
          <cell r="BW14">
            <v>466544.28899999999</v>
          </cell>
          <cell r="BX14">
            <v>220673.6</v>
          </cell>
          <cell r="BY14">
            <v>35953.189019607838</v>
          </cell>
          <cell r="BZ14">
            <v>313513.09020679031</v>
          </cell>
          <cell r="CA14">
            <v>95684.95</v>
          </cell>
          <cell r="CB14">
            <v>50214.6</v>
          </cell>
          <cell r="CC14">
            <v>55519.11</v>
          </cell>
          <cell r="CD14">
            <v>835932.7</v>
          </cell>
          <cell r="CE14">
            <v>107182.9</v>
          </cell>
          <cell r="CF14">
            <v>790715.56529199996</v>
          </cell>
          <cell r="CG14">
            <v>497403.72</v>
          </cell>
          <cell r="CH14">
            <v>0</v>
          </cell>
          <cell r="CI14">
            <v>0</v>
          </cell>
          <cell r="CJ14">
            <v>141743.25</v>
          </cell>
          <cell r="CK14">
            <v>0</v>
          </cell>
          <cell r="CL14">
            <v>120337.965</v>
          </cell>
          <cell r="CM14">
            <v>18573.900000000001</v>
          </cell>
          <cell r="CN14">
            <v>0</v>
          </cell>
          <cell r="CO14">
            <v>51486.15</v>
          </cell>
          <cell r="CP14">
            <v>296389.73</v>
          </cell>
          <cell r="CQ14">
            <v>31079.548300000002</v>
          </cell>
          <cell r="CR14">
            <v>1583569.39</v>
          </cell>
          <cell r="CS14">
            <v>252401.94</v>
          </cell>
          <cell r="CT14">
            <v>0</v>
          </cell>
          <cell r="CU14">
            <v>0</v>
          </cell>
          <cell r="CV14">
            <v>0</v>
          </cell>
          <cell r="CW14">
            <v>0</v>
          </cell>
          <cell r="CX14">
            <v>0</v>
          </cell>
          <cell r="CY14">
            <v>19650.400000000001</v>
          </cell>
          <cell r="CZ14">
            <v>0</v>
          </cell>
          <cell r="DA14">
            <v>12673.922619435391</v>
          </cell>
          <cell r="DB14">
            <v>5447.5343066926407</v>
          </cell>
          <cell r="DC14">
            <v>483740.14637000003</v>
          </cell>
          <cell r="DD14">
            <v>0</v>
          </cell>
          <cell r="DE14">
            <v>10507.6764</v>
          </cell>
          <cell r="DF14">
            <v>21248.788474280078</v>
          </cell>
          <cell r="DG14">
            <v>35560.68</v>
          </cell>
          <cell r="DH14">
            <v>59340.731999999996</v>
          </cell>
          <cell r="DI14">
            <v>91314.3</v>
          </cell>
          <cell r="DJ14">
            <v>247664.13</v>
          </cell>
          <cell r="DK14">
            <v>0</v>
          </cell>
          <cell r="DL14">
            <v>0</v>
          </cell>
          <cell r="DM14">
            <v>0</v>
          </cell>
          <cell r="DN14">
            <v>0</v>
          </cell>
          <cell r="DO14">
            <v>0</v>
          </cell>
          <cell r="DP14">
            <v>0</v>
          </cell>
          <cell r="DQ14">
            <v>0</v>
          </cell>
          <cell r="DR14">
            <v>0</v>
          </cell>
          <cell r="DS14">
            <v>0</v>
          </cell>
          <cell r="DU14">
            <v>88809.75</v>
          </cell>
          <cell r="DV14">
            <v>0</v>
          </cell>
          <cell r="DW14">
            <v>-179530</v>
          </cell>
          <cell r="DX14">
            <v>-19219.68</v>
          </cell>
          <cell r="DY14">
            <v>190699</v>
          </cell>
          <cell r="DZ14">
            <v>0</v>
          </cell>
          <cell r="EA14">
            <v>0</v>
          </cell>
          <cell r="EB14">
            <v>7061</v>
          </cell>
          <cell r="EC14">
            <v>0</v>
          </cell>
          <cell r="ED14">
            <v>0</v>
          </cell>
          <cell r="EE14">
            <v>2133047</v>
          </cell>
          <cell r="EF14">
            <v>0</v>
          </cell>
          <cell r="EG14">
            <v>0</v>
          </cell>
          <cell r="EH14">
            <v>0</v>
          </cell>
          <cell r="EI14">
            <v>21480</v>
          </cell>
          <cell r="EJ14">
            <v>0</v>
          </cell>
          <cell r="EK14">
            <v>0</v>
          </cell>
          <cell r="EL14">
            <v>0</v>
          </cell>
        </row>
        <row r="15">
          <cell r="A15">
            <v>18</v>
          </cell>
          <cell r="B15" t="str">
            <v>Hoogezand-Sappemeer</v>
          </cell>
          <cell r="C15">
            <v>1</v>
          </cell>
          <cell r="D15">
            <v>747520</v>
          </cell>
          <cell r="E15">
            <v>126560</v>
          </cell>
          <cell r="F15">
            <v>126560</v>
          </cell>
          <cell r="G15">
            <v>34392</v>
          </cell>
          <cell r="H15">
            <v>1</v>
          </cell>
          <cell r="I15">
            <v>452</v>
          </cell>
          <cell r="J15">
            <v>7931</v>
          </cell>
          <cell r="K15">
            <v>5752</v>
          </cell>
          <cell r="L15">
            <v>1881</v>
          </cell>
          <cell r="M15">
            <v>5970</v>
          </cell>
          <cell r="N15">
            <v>4348.8999999999996</v>
          </cell>
          <cell r="O15">
            <v>1081</v>
          </cell>
          <cell r="P15">
            <v>0.7554157931516422</v>
          </cell>
          <cell r="Q15">
            <v>435.94164007290095</v>
          </cell>
          <cell r="R15">
            <v>4050</v>
          </cell>
          <cell r="S15">
            <v>3110</v>
          </cell>
          <cell r="T15">
            <v>1011</v>
          </cell>
          <cell r="U15">
            <v>38130</v>
          </cell>
          <cell r="V15">
            <v>40870</v>
          </cell>
          <cell r="W15">
            <v>429.66</v>
          </cell>
          <cell r="X15">
            <v>1276</v>
          </cell>
          <cell r="Y15">
            <v>0</v>
          </cell>
          <cell r="Z15">
            <v>0</v>
          </cell>
          <cell r="AA15">
            <v>6668</v>
          </cell>
          <cell r="AB15">
            <v>0</v>
          </cell>
          <cell r="AC15">
            <v>6668</v>
          </cell>
          <cell r="AD15">
            <v>636</v>
          </cell>
          <cell r="AE15">
            <v>0</v>
          </cell>
          <cell r="AF15">
            <v>228</v>
          </cell>
          <cell r="AG15">
            <v>171</v>
          </cell>
          <cell r="AH15">
            <v>57</v>
          </cell>
          <cell r="AI15">
            <v>16211</v>
          </cell>
          <cell r="AJ15">
            <v>16211</v>
          </cell>
          <cell r="AK15">
            <v>0</v>
          </cell>
          <cell r="AL15">
            <v>0</v>
          </cell>
          <cell r="AM15">
            <v>0</v>
          </cell>
          <cell r="AN15">
            <v>0</v>
          </cell>
          <cell r="AO15">
            <v>0</v>
          </cell>
          <cell r="AP15">
            <v>1980</v>
          </cell>
          <cell r="AQ15">
            <v>0</v>
          </cell>
          <cell r="AR15">
            <v>1.9933609999999999E-3</v>
          </cell>
          <cell r="AS15">
            <v>2.6993120000000002E-3</v>
          </cell>
          <cell r="AT15">
            <v>18026.632000000001</v>
          </cell>
          <cell r="AU15">
            <v>0</v>
          </cell>
          <cell r="AV15">
            <v>2962</v>
          </cell>
          <cell r="AW15">
            <v>14050.619934282586</v>
          </cell>
          <cell r="AX15">
            <v>5</v>
          </cell>
          <cell r="AY15">
            <v>5</v>
          </cell>
          <cell r="AZ15">
            <v>1255</v>
          </cell>
          <cell r="BA15">
            <v>1</v>
          </cell>
          <cell r="BB15">
            <v>0</v>
          </cell>
          <cell r="BC15">
            <v>0</v>
          </cell>
          <cell r="BD15">
            <v>0</v>
          </cell>
          <cell r="BE15">
            <v>0</v>
          </cell>
          <cell r="BF15">
            <v>0</v>
          </cell>
          <cell r="BG15">
            <v>0</v>
          </cell>
          <cell r="BH15">
            <v>0</v>
          </cell>
          <cell r="BI15">
            <v>0</v>
          </cell>
          <cell r="BJ15">
            <v>0</v>
          </cell>
          <cell r="BM15">
            <v>-1681920</v>
          </cell>
          <cell r="BN15">
            <v>-303744</v>
          </cell>
          <cell r="BO15">
            <v>-377148.8</v>
          </cell>
          <cell r="BP15">
            <v>4431409.2</v>
          </cell>
          <cell r="BQ15">
            <v>28180.76</v>
          </cell>
          <cell r="BR15">
            <v>98716.800000000003</v>
          </cell>
          <cell r="BS15">
            <v>1740061.4</v>
          </cell>
          <cell r="BT15">
            <v>462288.24</v>
          </cell>
          <cell r="BU15">
            <v>50166.27</v>
          </cell>
          <cell r="BV15">
            <v>525300.30000000005</v>
          </cell>
          <cell r="BW15">
            <v>1541641.561</v>
          </cell>
          <cell r="BX15">
            <v>1490926.01</v>
          </cell>
          <cell r="BY15">
            <v>86571.246673654779</v>
          </cell>
          <cell r="BZ15">
            <v>1652340.8795355151</v>
          </cell>
          <cell r="CA15">
            <v>433957.5</v>
          </cell>
          <cell r="CB15">
            <v>918631.8</v>
          </cell>
          <cell r="CC15">
            <v>142823.97</v>
          </cell>
          <cell r="CD15">
            <v>1951874.7</v>
          </cell>
          <cell r="CE15">
            <v>624902.30000000005</v>
          </cell>
          <cell r="CF15">
            <v>135695.2212</v>
          </cell>
          <cell r="CG15">
            <v>534248.43999999994</v>
          </cell>
          <cell r="CH15">
            <v>0</v>
          </cell>
          <cell r="CI15">
            <v>0</v>
          </cell>
          <cell r="CJ15">
            <v>207041.4</v>
          </cell>
          <cell r="CK15">
            <v>0</v>
          </cell>
          <cell r="CL15">
            <v>174034.8</v>
          </cell>
          <cell r="CM15">
            <v>23392.080000000002</v>
          </cell>
          <cell r="CN15">
            <v>0</v>
          </cell>
          <cell r="CO15">
            <v>107695.8</v>
          </cell>
          <cell r="CP15">
            <v>556952.13</v>
          </cell>
          <cell r="CQ15">
            <v>92315.49</v>
          </cell>
          <cell r="CR15">
            <v>2691188.11</v>
          </cell>
          <cell r="CS15">
            <v>428943.06</v>
          </cell>
          <cell r="CT15">
            <v>0</v>
          </cell>
          <cell r="CU15">
            <v>0</v>
          </cell>
          <cell r="CV15">
            <v>0</v>
          </cell>
          <cell r="CW15">
            <v>0</v>
          </cell>
          <cell r="CX15">
            <v>0</v>
          </cell>
          <cell r="CY15">
            <v>60984</v>
          </cell>
          <cell r="CZ15">
            <v>0</v>
          </cell>
          <cell r="DA15">
            <v>35195.57858232531</v>
          </cell>
          <cell r="DB15">
            <v>29851.832420058883</v>
          </cell>
          <cell r="DC15">
            <v>1127205.29896</v>
          </cell>
          <cell r="DD15">
            <v>0</v>
          </cell>
          <cell r="DE15">
            <v>20023.12</v>
          </cell>
          <cell r="DF15">
            <v>48615.144972617745</v>
          </cell>
          <cell r="DG15">
            <v>44450.85</v>
          </cell>
          <cell r="DH15">
            <v>73441.5</v>
          </cell>
          <cell r="DI15">
            <v>129490.9</v>
          </cell>
          <cell r="DJ15">
            <v>247664.13</v>
          </cell>
          <cell r="DK15">
            <v>0</v>
          </cell>
          <cell r="DL15">
            <v>0</v>
          </cell>
          <cell r="DM15">
            <v>0</v>
          </cell>
          <cell r="DN15">
            <v>0</v>
          </cell>
          <cell r="DO15">
            <v>0</v>
          </cell>
          <cell r="DP15">
            <v>0</v>
          </cell>
          <cell r="DQ15">
            <v>0</v>
          </cell>
          <cell r="DR15">
            <v>0</v>
          </cell>
          <cell r="DS15">
            <v>0</v>
          </cell>
          <cell r="DU15">
            <v>427338.92</v>
          </cell>
          <cell r="DV15">
            <v>0</v>
          </cell>
          <cell r="DW15">
            <v>-40855</v>
          </cell>
          <cell r="DX15">
            <v>-17648.62</v>
          </cell>
          <cell r="DY15">
            <v>467153</v>
          </cell>
          <cell r="DZ15">
            <v>0</v>
          </cell>
          <cell r="EA15">
            <v>81089.399999999994</v>
          </cell>
          <cell r="EB15">
            <v>40199</v>
          </cell>
          <cell r="EC15">
            <v>0</v>
          </cell>
          <cell r="ED15">
            <v>0</v>
          </cell>
          <cell r="EE15">
            <v>4110692</v>
          </cell>
          <cell r="EF15">
            <v>45000</v>
          </cell>
          <cell r="EG15">
            <v>0</v>
          </cell>
          <cell r="EH15">
            <v>0</v>
          </cell>
          <cell r="EI15">
            <v>0</v>
          </cell>
          <cell r="EJ15">
            <v>0</v>
          </cell>
          <cell r="EK15">
            <v>0</v>
          </cell>
          <cell r="EL15">
            <v>0</v>
          </cell>
        </row>
        <row r="16">
          <cell r="A16">
            <v>22</v>
          </cell>
          <cell r="B16" t="str">
            <v>Leek</v>
          </cell>
          <cell r="C16">
            <v>1</v>
          </cell>
          <cell r="D16">
            <v>529440</v>
          </cell>
          <cell r="E16">
            <v>101080</v>
          </cell>
          <cell r="F16">
            <v>101080</v>
          </cell>
          <cell r="G16">
            <v>19190</v>
          </cell>
          <cell r="H16">
            <v>2</v>
          </cell>
          <cell r="I16">
            <v>361</v>
          </cell>
          <cell r="J16">
            <v>4891</v>
          </cell>
          <cell r="K16">
            <v>2896</v>
          </cell>
          <cell r="L16">
            <v>919</v>
          </cell>
          <cell r="M16">
            <v>2390</v>
          </cell>
          <cell r="N16">
            <v>1572</v>
          </cell>
          <cell r="O16">
            <v>265</v>
          </cell>
          <cell r="P16">
            <v>0.43089430894308944</v>
          </cell>
          <cell r="Q16">
            <v>128.29918875992271</v>
          </cell>
          <cell r="R16">
            <v>1487</v>
          </cell>
          <cell r="S16">
            <v>260</v>
          </cell>
          <cell r="T16">
            <v>474</v>
          </cell>
          <cell r="U16">
            <v>19290</v>
          </cell>
          <cell r="V16">
            <v>13170</v>
          </cell>
          <cell r="W16">
            <v>13.84</v>
          </cell>
          <cell r="X16">
            <v>1522.4</v>
          </cell>
          <cell r="Y16">
            <v>0</v>
          </cell>
          <cell r="Z16">
            <v>0</v>
          </cell>
          <cell r="AA16">
            <v>6332</v>
          </cell>
          <cell r="AB16">
            <v>0</v>
          </cell>
          <cell r="AC16">
            <v>6395.32</v>
          </cell>
          <cell r="AD16">
            <v>95</v>
          </cell>
          <cell r="AE16">
            <v>0</v>
          </cell>
          <cell r="AF16">
            <v>155</v>
          </cell>
          <cell r="AG16">
            <v>107.06</v>
          </cell>
          <cell r="AH16">
            <v>50.5</v>
          </cell>
          <cell r="AI16">
            <v>8180</v>
          </cell>
          <cell r="AJ16">
            <v>8261.7999999999993</v>
          </cell>
          <cell r="AK16">
            <v>0</v>
          </cell>
          <cell r="AL16">
            <v>0</v>
          </cell>
          <cell r="AM16">
            <v>0</v>
          </cell>
          <cell r="AN16">
            <v>0</v>
          </cell>
          <cell r="AO16">
            <v>0</v>
          </cell>
          <cell r="AP16">
            <v>0</v>
          </cell>
          <cell r="AQ16">
            <v>0</v>
          </cell>
          <cell r="AR16">
            <v>5.6680599999999999E-4</v>
          </cell>
          <cell r="AS16">
            <v>2.2432800000000001E-4</v>
          </cell>
          <cell r="AT16">
            <v>5791.44</v>
          </cell>
          <cell r="AU16">
            <v>0</v>
          </cell>
          <cell r="AV16">
            <v>1664.48</v>
          </cell>
          <cell r="AW16">
            <v>5211.1285514236815</v>
          </cell>
          <cell r="AX16">
            <v>5</v>
          </cell>
          <cell r="AY16">
            <v>5.05</v>
          </cell>
          <cell r="AZ16">
            <v>1045</v>
          </cell>
          <cell r="BA16">
            <v>1</v>
          </cell>
          <cell r="BB16">
            <v>0</v>
          </cell>
          <cell r="BC16">
            <v>0</v>
          </cell>
          <cell r="BD16">
            <v>0</v>
          </cell>
          <cell r="BE16">
            <v>0</v>
          </cell>
          <cell r="BF16">
            <v>0</v>
          </cell>
          <cell r="BG16">
            <v>0</v>
          </cell>
          <cell r="BH16">
            <v>0</v>
          </cell>
          <cell r="BI16">
            <v>0</v>
          </cell>
          <cell r="BJ16">
            <v>0</v>
          </cell>
          <cell r="BM16">
            <v>-1191240</v>
          </cell>
          <cell r="BN16">
            <v>-242592</v>
          </cell>
          <cell r="BO16">
            <v>-301218.40000000002</v>
          </cell>
          <cell r="BP16">
            <v>2472631.5</v>
          </cell>
          <cell r="BQ16">
            <v>56361.52</v>
          </cell>
          <cell r="BR16">
            <v>78842.399999999994</v>
          </cell>
          <cell r="BS16">
            <v>1073085.3999999999</v>
          </cell>
          <cell r="BT16">
            <v>232751.52</v>
          </cell>
          <cell r="BU16">
            <v>24509.73</v>
          </cell>
          <cell r="BV16">
            <v>210296.1</v>
          </cell>
          <cell r="BW16">
            <v>557258.28</v>
          </cell>
          <cell r="BX16">
            <v>365490.65</v>
          </cell>
          <cell r="BY16">
            <v>49380.828211382111</v>
          </cell>
          <cell r="BZ16">
            <v>486289.84917295992</v>
          </cell>
          <cell r="CA16">
            <v>159332.04999999999</v>
          </cell>
          <cell r="CB16">
            <v>76798.8</v>
          </cell>
          <cell r="CC16">
            <v>66961.98</v>
          </cell>
          <cell r="CD16">
            <v>987455.1</v>
          </cell>
          <cell r="CE16">
            <v>201369.3</v>
          </cell>
          <cell r="CF16">
            <v>4370.9488000000001</v>
          </cell>
          <cell r="CG16">
            <v>637413.65600000008</v>
          </cell>
          <cell r="CH16">
            <v>0</v>
          </cell>
          <cell r="CI16">
            <v>0</v>
          </cell>
          <cell r="CJ16">
            <v>196608.6</v>
          </cell>
          <cell r="CK16">
            <v>0</v>
          </cell>
          <cell r="CL16">
            <v>166917.85200000001</v>
          </cell>
          <cell r="CM16">
            <v>3494.1</v>
          </cell>
          <cell r="CN16">
            <v>0</v>
          </cell>
          <cell r="CO16">
            <v>73214.25</v>
          </cell>
          <cell r="CP16">
            <v>348697.63180000003</v>
          </cell>
          <cell r="CQ16">
            <v>81788.285000000003</v>
          </cell>
          <cell r="CR16">
            <v>1357961.8</v>
          </cell>
          <cell r="CS16">
            <v>218607.22799999997</v>
          </cell>
          <cell r="CT16">
            <v>0</v>
          </cell>
          <cell r="CU16">
            <v>0</v>
          </cell>
          <cell r="CV16">
            <v>0</v>
          </cell>
          <cell r="CW16">
            <v>0</v>
          </cell>
          <cell r="CX16">
            <v>0</v>
          </cell>
          <cell r="CY16">
            <v>0</v>
          </cell>
          <cell r="CZ16">
            <v>0</v>
          </cell>
          <cell r="DA16">
            <v>10007.753294026261</v>
          </cell>
          <cell r="DB16">
            <v>2480.85507089472</v>
          </cell>
          <cell r="DC16">
            <v>362138.74319999997</v>
          </cell>
          <cell r="DD16">
            <v>0</v>
          </cell>
          <cell r="DE16">
            <v>11251.8848</v>
          </cell>
          <cell r="DF16">
            <v>18030.504787925936</v>
          </cell>
          <cell r="DG16">
            <v>44450.85</v>
          </cell>
          <cell r="DH16">
            <v>74175.914999999994</v>
          </cell>
          <cell r="DI16">
            <v>107823.1</v>
          </cell>
          <cell r="DJ16">
            <v>247664.13</v>
          </cell>
          <cell r="DK16">
            <v>0</v>
          </cell>
          <cell r="DL16">
            <v>0</v>
          </cell>
          <cell r="DM16">
            <v>0</v>
          </cell>
          <cell r="DN16">
            <v>0</v>
          </cell>
          <cell r="DO16">
            <v>0</v>
          </cell>
          <cell r="DP16">
            <v>0</v>
          </cell>
          <cell r="DQ16">
            <v>0</v>
          </cell>
          <cell r="DR16">
            <v>0</v>
          </cell>
          <cell r="DS16">
            <v>0</v>
          </cell>
          <cell r="DU16">
            <v>321689.84999999998</v>
          </cell>
          <cell r="DV16">
            <v>0</v>
          </cell>
          <cell r="DW16">
            <v>-127165</v>
          </cell>
          <cell r="DX16">
            <v>-6753.25</v>
          </cell>
          <cell r="DY16">
            <v>180412</v>
          </cell>
          <cell r="DZ16">
            <v>0</v>
          </cell>
          <cell r="EA16">
            <v>0</v>
          </cell>
          <cell r="EB16">
            <v>24157</v>
          </cell>
          <cell r="EC16">
            <v>0</v>
          </cell>
          <cell r="ED16">
            <v>0</v>
          </cell>
          <cell r="EE16">
            <v>1971664</v>
          </cell>
          <cell r="EF16">
            <v>0</v>
          </cell>
          <cell r="EG16">
            <v>0</v>
          </cell>
          <cell r="EH16">
            <v>0</v>
          </cell>
          <cell r="EI16">
            <v>21915</v>
          </cell>
          <cell r="EJ16">
            <v>0</v>
          </cell>
          <cell r="EK16">
            <v>0</v>
          </cell>
          <cell r="EL16">
            <v>0</v>
          </cell>
        </row>
        <row r="17">
          <cell r="A17">
            <v>24</v>
          </cell>
          <cell r="B17" t="str">
            <v>Loppersum</v>
          </cell>
          <cell r="C17">
            <v>1</v>
          </cell>
          <cell r="D17">
            <v>236480</v>
          </cell>
          <cell r="E17">
            <v>49280</v>
          </cell>
          <cell r="F17">
            <v>49280</v>
          </cell>
          <cell r="G17">
            <v>10782</v>
          </cell>
          <cell r="H17">
            <v>2</v>
          </cell>
          <cell r="I17">
            <v>176</v>
          </cell>
          <cell r="J17">
            <v>2699</v>
          </cell>
          <cell r="K17">
            <v>1551</v>
          </cell>
          <cell r="L17">
            <v>496</v>
          </cell>
          <cell r="M17">
            <v>1510</v>
          </cell>
          <cell r="N17">
            <v>1047.2</v>
          </cell>
          <cell r="O17">
            <v>182</v>
          </cell>
          <cell r="P17">
            <v>0.34210526315789475</v>
          </cell>
          <cell r="Q17">
            <v>92.525642078039752</v>
          </cell>
          <cell r="R17">
            <v>815</v>
          </cell>
          <cell r="S17">
            <v>85</v>
          </cell>
          <cell r="T17">
            <v>260</v>
          </cell>
          <cell r="U17">
            <v>7930</v>
          </cell>
          <cell r="V17">
            <v>610</v>
          </cell>
          <cell r="W17">
            <v>0</v>
          </cell>
          <cell r="X17">
            <v>0</v>
          </cell>
          <cell r="Y17">
            <v>0</v>
          </cell>
          <cell r="Z17">
            <v>0</v>
          </cell>
          <cell r="AA17">
            <v>11103</v>
          </cell>
          <cell r="AB17">
            <v>4108.1099999999997</v>
          </cell>
          <cell r="AC17">
            <v>13212.57</v>
          </cell>
          <cell r="AD17">
            <v>96</v>
          </cell>
          <cell r="AE17">
            <v>0</v>
          </cell>
          <cell r="AF17">
            <v>103</v>
          </cell>
          <cell r="AG17">
            <v>59.04</v>
          </cell>
          <cell r="AH17">
            <v>66.08</v>
          </cell>
          <cell r="AI17">
            <v>4628</v>
          </cell>
          <cell r="AJ17">
            <v>5692.44</v>
          </cell>
          <cell r="AK17">
            <v>1712.36</v>
          </cell>
          <cell r="AL17">
            <v>0</v>
          </cell>
          <cell r="AM17">
            <v>0</v>
          </cell>
          <cell r="AN17">
            <v>0</v>
          </cell>
          <cell r="AO17">
            <v>0</v>
          </cell>
          <cell r="AP17">
            <v>0</v>
          </cell>
          <cell r="AQ17">
            <v>0</v>
          </cell>
          <cell r="AR17">
            <v>9.2926E-4</v>
          </cell>
          <cell r="AS17">
            <v>1.16741E-4</v>
          </cell>
          <cell r="AT17">
            <v>860.80799999999999</v>
          </cell>
          <cell r="AU17">
            <v>318.49896000000001</v>
          </cell>
          <cell r="AV17">
            <v>2713.2</v>
          </cell>
          <cell r="AW17">
            <v>2754.2382641307258</v>
          </cell>
          <cell r="AX17">
            <v>15</v>
          </cell>
          <cell r="AY17">
            <v>17.7</v>
          </cell>
          <cell r="AZ17">
            <v>565</v>
          </cell>
          <cell r="BA17">
            <v>1</v>
          </cell>
          <cell r="BB17">
            <v>0</v>
          </cell>
          <cell r="BC17">
            <v>0</v>
          </cell>
          <cell r="BD17">
            <v>0</v>
          </cell>
          <cell r="BE17">
            <v>0</v>
          </cell>
          <cell r="BF17">
            <v>0</v>
          </cell>
          <cell r="BG17">
            <v>0</v>
          </cell>
          <cell r="BH17">
            <v>0</v>
          </cell>
          <cell r="BI17">
            <v>0</v>
          </cell>
          <cell r="BJ17">
            <v>0</v>
          </cell>
          <cell r="BM17">
            <v>-532080</v>
          </cell>
          <cell r="BN17">
            <v>-118272</v>
          </cell>
          <cell r="BO17">
            <v>-146854.39999999999</v>
          </cell>
          <cell r="BP17">
            <v>1389260.7</v>
          </cell>
          <cell r="BQ17">
            <v>56361.52</v>
          </cell>
          <cell r="BR17">
            <v>38438.400000000001</v>
          </cell>
          <cell r="BS17">
            <v>592160.6</v>
          </cell>
          <cell r="BT17">
            <v>124653.87</v>
          </cell>
          <cell r="BU17">
            <v>13228.32</v>
          </cell>
          <cell r="BV17">
            <v>132864.9</v>
          </cell>
          <cell r="BW17">
            <v>371221.92800000001</v>
          </cell>
          <cell r="BX17">
            <v>251016.22</v>
          </cell>
          <cell r="BY17">
            <v>39205.533421052627</v>
          </cell>
          <cell r="BZ17">
            <v>350698.09065555251</v>
          </cell>
          <cell r="CA17">
            <v>87327.25</v>
          </cell>
          <cell r="CB17">
            <v>25107.3</v>
          </cell>
          <cell r="CC17">
            <v>36730.199999999997</v>
          </cell>
          <cell r="CD17">
            <v>405936.7</v>
          </cell>
          <cell r="CE17">
            <v>9326.9</v>
          </cell>
          <cell r="CF17">
            <v>0</v>
          </cell>
          <cell r="CG17">
            <v>0</v>
          </cell>
          <cell r="CH17">
            <v>0</v>
          </cell>
          <cell r="CI17">
            <v>0</v>
          </cell>
          <cell r="CJ17">
            <v>344748.15</v>
          </cell>
          <cell r="CK17">
            <v>-9037.8420000000006</v>
          </cell>
          <cell r="CL17">
            <v>344848.07699999999</v>
          </cell>
          <cell r="CM17">
            <v>3530.88</v>
          </cell>
          <cell r="CN17">
            <v>0</v>
          </cell>
          <cell r="CO17">
            <v>48652.05</v>
          </cell>
          <cell r="CP17">
            <v>192295.05120000002</v>
          </cell>
          <cell r="CQ17">
            <v>107021.1856</v>
          </cell>
          <cell r="CR17">
            <v>768294.28</v>
          </cell>
          <cell r="CS17">
            <v>150621.96239999999</v>
          </cell>
          <cell r="CT17">
            <v>41541.853600000002</v>
          </cell>
          <cell r="CU17">
            <v>0</v>
          </cell>
          <cell r="CV17">
            <v>0</v>
          </cell>
          <cell r="CW17">
            <v>0</v>
          </cell>
          <cell r="CX17">
            <v>0</v>
          </cell>
          <cell r="CY17">
            <v>0</v>
          </cell>
          <cell r="CZ17">
            <v>0</v>
          </cell>
          <cell r="DA17">
            <v>16407.3859945146</v>
          </cell>
          <cell r="DB17">
            <v>1291.04481754984</v>
          </cell>
          <cell r="DC17">
            <v>53826.324240000002</v>
          </cell>
          <cell r="DD17">
            <v>130.5845736</v>
          </cell>
          <cell r="DE17">
            <v>18341.232</v>
          </cell>
          <cell r="DF17">
            <v>9529.6643938923116</v>
          </cell>
          <cell r="DG17">
            <v>133352.54999999999</v>
          </cell>
          <cell r="DH17">
            <v>259982.91</v>
          </cell>
          <cell r="DI17">
            <v>58296.7</v>
          </cell>
          <cell r="DJ17">
            <v>247664.13</v>
          </cell>
          <cell r="DK17">
            <v>0</v>
          </cell>
          <cell r="DL17">
            <v>0</v>
          </cell>
          <cell r="DM17">
            <v>0</v>
          </cell>
          <cell r="DN17">
            <v>0</v>
          </cell>
          <cell r="DO17">
            <v>0</v>
          </cell>
          <cell r="DP17">
            <v>0</v>
          </cell>
          <cell r="DQ17">
            <v>0</v>
          </cell>
          <cell r="DR17">
            <v>0</v>
          </cell>
          <cell r="DS17">
            <v>0</v>
          </cell>
          <cell r="DU17">
            <v>104389.53</v>
          </cell>
          <cell r="DV17">
            <v>0</v>
          </cell>
          <cell r="DW17">
            <v>-96988</v>
          </cell>
          <cell r="DX17">
            <v>21874.98</v>
          </cell>
          <cell r="DY17">
            <v>138759</v>
          </cell>
          <cell r="DZ17">
            <v>0</v>
          </cell>
          <cell r="EA17">
            <v>0</v>
          </cell>
          <cell r="EB17">
            <v>36235</v>
          </cell>
          <cell r="EC17">
            <v>0</v>
          </cell>
          <cell r="ED17">
            <v>0</v>
          </cell>
          <cell r="EE17">
            <v>999693</v>
          </cell>
          <cell r="EF17">
            <v>0</v>
          </cell>
          <cell r="EG17">
            <v>0</v>
          </cell>
          <cell r="EH17">
            <v>0</v>
          </cell>
          <cell r="EI17">
            <v>12313</v>
          </cell>
          <cell r="EJ17">
            <v>0</v>
          </cell>
          <cell r="EK17">
            <v>0</v>
          </cell>
          <cell r="EL17">
            <v>0</v>
          </cell>
        </row>
        <row r="18">
          <cell r="A18">
            <v>25</v>
          </cell>
          <cell r="B18" t="str">
            <v>Marum</v>
          </cell>
          <cell r="C18">
            <v>1</v>
          </cell>
          <cell r="D18">
            <v>308160</v>
          </cell>
          <cell r="E18">
            <v>46760</v>
          </cell>
          <cell r="F18">
            <v>46760</v>
          </cell>
          <cell r="G18">
            <v>10066</v>
          </cell>
          <cell r="H18">
            <v>2</v>
          </cell>
          <cell r="I18">
            <v>167</v>
          </cell>
          <cell r="J18">
            <v>2717</v>
          </cell>
          <cell r="K18">
            <v>1337</v>
          </cell>
          <cell r="L18">
            <v>409</v>
          </cell>
          <cell r="M18">
            <v>1180</v>
          </cell>
          <cell r="N18">
            <v>777</v>
          </cell>
          <cell r="O18">
            <v>118</v>
          </cell>
          <cell r="P18">
            <v>0.25213675213675213</v>
          </cell>
          <cell r="Q18">
            <v>63.46544745806856</v>
          </cell>
          <cell r="R18">
            <v>709</v>
          </cell>
          <cell r="S18">
            <v>65</v>
          </cell>
          <cell r="T18">
            <v>212</v>
          </cell>
          <cell r="U18">
            <v>8940</v>
          </cell>
          <cell r="V18">
            <v>2520</v>
          </cell>
          <cell r="W18">
            <v>0</v>
          </cell>
          <cell r="X18">
            <v>0</v>
          </cell>
          <cell r="Y18">
            <v>0</v>
          </cell>
          <cell r="Z18">
            <v>0</v>
          </cell>
          <cell r="AA18">
            <v>6450</v>
          </cell>
          <cell r="AB18">
            <v>0</v>
          </cell>
          <cell r="AC18">
            <v>6450</v>
          </cell>
          <cell r="AD18">
            <v>38</v>
          </cell>
          <cell r="AE18">
            <v>0</v>
          </cell>
          <cell r="AF18">
            <v>94</v>
          </cell>
          <cell r="AG18">
            <v>45</v>
          </cell>
          <cell r="AH18">
            <v>49</v>
          </cell>
          <cell r="AI18">
            <v>4030</v>
          </cell>
          <cell r="AJ18">
            <v>4030</v>
          </cell>
          <cell r="AK18">
            <v>0</v>
          </cell>
          <cell r="AL18">
            <v>0</v>
          </cell>
          <cell r="AM18">
            <v>0</v>
          </cell>
          <cell r="AN18">
            <v>0</v>
          </cell>
          <cell r="AO18">
            <v>0</v>
          </cell>
          <cell r="AP18">
            <v>0</v>
          </cell>
          <cell r="AQ18">
            <v>0</v>
          </cell>
          <cell r="AR18">
            <v>3.5487799999999999E-4</v>
          </cell>
          <cell r="AS18">
            <v>7.6406E-5</v>
          </cell>
          <cell r="AT18">
            <v>1128.4000000000001</v>
          </cell>
          <cell r="AU18">
            <v>0</v>
          </cell>
          <cell r="AV18">
            <v>843</v>
          </cell>
          <cell r="AW18">
            <v>1307.8973489519112</v>
          </cell>
          <cell r="AX18">
            <v>7</v>
          </cell>
          <cell r="AY18">
            <v>7</v>
          </cell>
          <cell r="AZ18">
            <v>640</v>
          </cell>
          <cell r="BA18">
            <v>1</v>
          </cell>
          <cell r="BB18">
            <v>0</v>
          </cell>
          <cell r="BC18">
            <v>0</v>
          </cell>
          <cell r="BD18">
            <v>0</v>
          </cell>
          <cell r="BE18">
            <v>0</v>
          </cell>
          <cell r="BF18">
            <v>0</v>
          </cell>
          <cell r="BG18">
            <v>0</v>
          </cell>
          <cell r="BH18">
            <v>0</v>
          </cell>
          <cell r="BI18">
            <v>0</v>
          </cell>
          <cell r="BJ18">
            <v>0</v>
          </cell>
          <cell r="BM18">
            <v>-693360</v>
          </cell>
          <cell r="BN18">
            <v>-112224</v>
          </cell>
          <cell r="BO18">
            <v>-139344.79999999999</v>
          </cell>
          <cell r="BP18">
            <v>1297004.1000000001</v>
          </cell>
          <cell r="BQ18">
            <v>56361.52</v>
          </cell>
          <cell r="BR18">
            <v>36472.800000000003</v>
          </cell>
          <cell r="BS18">
            <v>596109.80000000005</v>
          </cell>
          <cell r="BT18">
            <v>107454.69</v>
          </cell>
          <cell r="BU18">
            <v>10908.03</v>
          </cell>
          <cell r="BV18">
            <v>103828.2</v>
          </cell>
          <cell r="BW18">
            <v>275438.73</v>
          </cell>
          <cell r="BX18">
            <v>162746.78</v>
          </cell>
          <cell r="BY18">
            <v>28895.070982905982</v>
          </cell>
          <cell r="BZ18">
            <v>240551.81619136813</v>
          </cell>
          <cell r="CA18">
            <v>75969.350000000006</v>
          </cell>
          <cell r="CB18">
            <v>19199.7</v>
          </cell>
          <cell r="CC18">
            <v>29949.24</v>
          </cell>
          <cell r="CD18">
            <v>457638.6</v>
          </cell>
          <cell r="CE18">
            <v>38530.800000000003</v>
          </cell>
          <cell r="CF18">
            <v>0</v>
          </cell>
          <cell r="CG18">
            <v>0</v>
          </cell>
          <cell r="CH18">
            <v>0</v>
          </cell>
          <cell r="CI18">
            <v>0</v>
          </cell>
          <cell r="CJ18">
            <v>200272.5</v>
          </cell>
          <cell r="CK18">
            <v>0</v>
          </cell>
          <cell r="CL18">
            <v>168345</v>
          </cell>
          <cell r="CM18">
            <v>1397.64</v>
          </cell>
          <cell r="CN18">
            <v>0</v>
          </cell>
          <cell r="CO18">
            <v>44400.9</v>
          </cell>
          <cell r="CP18">
            <v>146566.35</v>
          </cell>
          <cell r="CQ18">
            <v>79358.929999999993</v>
          </cell>
          <cell r="CR18">
            <v>669020.30000000005</v>
          </cell>
          <cell r="CS18">
            <v>106633.8</v>
          </cell>
          <cell r="CT18">
            <v>0</v>
          </cell>
          <cell r="CU18">
            <v>0</v>
          </cell>
          <cell r="CV18">
            <v>0</v>
          </cell>
          <cell r="CW18">
            <v>0</v>
          </cell>
          <cell r="CX18">
            <v>0</v>
          </cell>
          <cell r="CY18">
            <v>0</v>
          </cell>
          <cell r="CZ18">
            <v>0</v>
          </cell>
          <cell r="DA18">
            <v>6265.8678162853803</v>
          </cell>
          <cell r="DB18">
            <v>844.97794544943997</v>
          </cell>
          <cell r="DC18">
            <v>70558.852000000014</v>
          </cell>
          <cell r="DD18">
            <v>0</v>
          </cell>
          <cell r="DE18">
            <v>5698.68</v>
          </cell>
          <cell r="DF18">
            <v>4525.3248273736126</v>
          </cell>
          <cell r="DG18">
            <v>62231.19</v>
          </cell>
          <cell r="DH18">
            <v>102818.1</v>
          </cell>
          <cell r="DI18">
            <v>66035.199999999997</v>
          </cell>
          <cell r="DJ18">
            <v>247664.13</v>
          </cell>
          <cell r="DK18">
            <v>0</v>
          </cell>
          <cell r="DL18">
            <v>0</v>
          </cell>
          <cell r="DM18">
            <v>0</v>
          </cell>
          <cell r="DN18">
            <v>0</v>
          </cell>
          <cell r="DO18">
            <v>0</v>
          </cell>
          <cell r="DP18">
            <v>0</v>
          </cell>
          <cell r="DQ18">
            <v>0</v>
          </cell>
          <cell r="DR18">
            <v>0</v>
          </cell>
          <cell r="DS18">
            <v>0</v>
          </cell>
          <cell r="DU18">
            <v>235243.18</v>
          </cell>
          <cell r="DV18">
            <v>0</v>
          </cell>
          <cell r="DW18">
            <v>-40105</v>
          </cell>
          <cell r="DX18">
            <v>8801.6200000000008</v>
          </cell>
          <cell r="DY18">
            <v>16780</v>
          </cell>
          <cell r="DZ18">
            <v>0</v>
          </cell>
          <cell r="EA18">
            <v>14527.86</v>
          </cell>
          <cell r="EB18">
            <v>38522</v>
          </cell>
          <cell r="EC18">
            <v>0</v>
          </cell>
          <cell r="ED18">
            <v>0</v>
          </cell>
          <cell r="EE18">
            <v>786171</v>
          </cell>
          <cell r="EF18">
            <v>45000</v>
          </cell>
          <cell r="EG18">
            <v>0</v>
          </cell>
          <cell r="EH18">
            <v>0</v>
          </cell>
          <cell r="EI18">
            <v>11495</v>
          </cell>
          <cell r="EJ18">
            <v>0</v>
          </cell>
          <cell r="EK18">
            <v>0</v>
          </cell>
          <cell r="EL18">
            <v>0</v>
          </cell>
        </row>
        <row r="19">
          <cell r="A19">
            <v>1987</v>
          </cell>
          <cell r="B19" t="str">
            <v>Menterwolde</v>
          </cell>
          <cell r="C19">
            <v>1</v>
          </cell>
          <cell r="D19">
            <v>277920</v>
          </cell>
          <cell r="E19">
            <v>66360</v>
          </cell>
          <cell r="F19">
            <v>66360</v>
          </cell>
          <cell r="G19">
            <v>12555</v>
          </cell>
          <cell r="H19">
            <v>3</v>
          </cell>
          <cell r="I19">
            <v>237</v>
          </cell>
          <cell r="J19">
            <v>3049</v>
          </cell>
          <cell r="K19">
            <v>1618</v>
          </cell>
          <cell r="L19">
            <v>520</v>
          </cell>
          <cell r="M19">
            <v>1660</v>
          </cell>
          <cell r="N19">
            <v>1127.2</v>
          </cell>
          <cell r="O19">
            <v>246</v>
          </cell>
          <cell r="P19">
            <v>0.41275167785234901</v>
          </cell>
          <cell r="Q19">
            <v>120.25787991302478</v>
          </cell>
          <cell r="R19">
            <v>1249</v>
          </cell>
          <cell r="S19">
            <v>125</v>
          </cell>
          <cell r="T19">
            <v>295</v>
          </cell>
          <cell r="U19">
            <v>9890</v>
          </cell>
          <cell r="V19">
            <v>1870</v>
          </cell>
          <cell r="W19">
            <v>0</v>
          </cell>
          <cell r="X19">
            <v>0</v>
          </cell>
          <cell r="Y19">
            <v>0</v>
          </cell>
          <cell r="Z19">
            <v>0</v>
          </cell>
          <cell r="AA19">
            <v>8035</v>
          </cell>
          <cell r="AB19">
            <v>0</v>
          </cell>
          <cell r="AC19">
            <v>8035</v>
          </cell>
          <cell r="AD19">
            <v>127</v>
          </cell>
          <cell r="AE19">
            <v>0</v>
          </cell>
          <cell r="AF19">
            <v>100</v>
          </cell>
          <cell r="AG19">
            <v>59</v>
          </cell>
          <cell r="AH19">
            <v>41</v>
          </cell>
          <cell r="AI19">
            <v>5328</v>
          </cell>
          <cell r="AJ19">
            <v>5328</v>
          </cell>
          <cell r="AK19">
            <v>0</v>
          </cell>
          <cell r="AL19">
            <v>0</v>
          </cell>
          <cell r="AM19">
            <v>0</v>
          </cell>
          <cell r="AN19">
            <v>0</v>
          </cell>
          <cell r="AO19">
            <v>0</v>
          </cell>
          <cell r="AP19">
            <v>603</v>
          </cell>
          <cell r="AQ19">
            <v>0</v>
          </cell>
          <cell r="AR19">
            <v>5.3025299999999995E-4</v>
          </cell>
          <cell r="AS19">
            <v>1.35186E-4</v>
          </cell>
          <cell r="AT19">
            <v>1747.5840000000001</v>
          </cell>
          <cell r="AU19">
            <v>0</v>
          </cell>
          <cell r="AV19">
            <v>1300</v>
          </cell>
          <cell r="AW19">
            <v>2018.1524136241117</v>
          </cell>
          <cell r="AX19">
            <v>6</v>
          </cell>
          <cell r="AY19">
            <v>6</v>
          </cell>
          <cell r="AZ19">
            <v>545</v>
          </cell>
          <cell r="BA19">
            <v>1</v>
          </cell>
          <cell r="BB19">
            <v>0</v>
          </cell>
          <cell r="BC19">
            <v>0</v>
          </cell>
          <cell r="BD19">
            <v>0</v>
          </cell>
          <cell r="BE19">
            <v>0</v>
          </cell>
          <cell r="BF19">
            <v>0</v>
          </cell>
          <cell r="BG19">
            <v>0</v>
          </cell>
          <cell r="BH19">
            <v>0</v>
          </cell>
          <cell r="BI19">
            <v>0</v>
          </cell>
          <cell r="BJ19">
            <v>0</v>
          </cell>
          <cell r="BM19">
            <v>-625320</v>
          </cell>
          <cell r="BN19">
            <v>-159264</v>
          </cell>
          <cell r="BO19">
            <v>-197752.8</v>
          </cell>
          <cell r="BP19">
            <v>1617711.75</v>
          </cell>
          <cell r="BQ19">
            <v>84542.28</v>
          </cell>
          <cell r="BR19">
            <v>51760.800000000003</v>
          </cell>
          <cell r="BS19">
            <v>668950.6</v>
          </cell>
          <cell r="BT19">
            <v>130038.66</v>
          </cell>
          <cell r="BU19">
            <v>13868.4</v>
          </cell>
          <cell r="BV19">
            <v>146063.4</v>
          </cell>
          <cell r="BW19">
            <v>399581.12799999997</v>
          </cell>
          <cell r="BX19">
            <v>339285.66</v>
          </cell>
          <cell r="BY19">
            <v>47301.6683557047</v>
          </cell>
          <cell r="BZ19">
            <v>455811.03707673959</v>
          </cell>
          <cell r="CA19">
            <v>133830.35</v>
          </cell>
          <cell r="CB19">
            <v>36922.5</v>
          </cell>
          <cell r="CC19">
            <v>41674.65</v>
          </cell>
          <cell r="CD19">
            <v>506269.1</v>
          </cell>
          <cell r="CE19">
            <v>28592.3</v>
          </cell>
          <cell r="CF19">
            <v>0</v>
          </cell>
          <cell r="CG19">
            <v>0</v>
          </cell>
          <cell r="CH19">
            <v>0</v>
          </cell>
          <cell r="CI19">
            <v>0</v>
          </cell>
          <cell r="CJ19">
            <v>249486.75</v>
          </cell>
          <cell r="CK19">
            <v>0</v>
          </cell>
          <cell r="CL19">
            <v>209713.5</v>
          </cell>
          <cell r="CM19">
            <v>4671.0600000000004</v>
          </cell>
          <cell r="CN19">
            <v>0</v>
          </cell>
          <cell r="CO19">
            <v>47235</v>
          </cell>
          <cell r="CP19">
            <v>192164.77</v>
          </cell>
          <cell r="CQ19">
            <v>66402.37</v>
          </cell>
          <cell r="CR19">
            <v>884501.28</v>
          </cell>
          <cell r="CS19">
            <v>140978.88</v>
          </cell>
          <cell r="CT19">
            <v>0</v>
          </cell>
          <cell r="CU19">
            <v>0</v>
          </cell>
          <cell r="CV19">
            <v>0</v>
          </cell>
          <cell r="CW19">
            <v>0</v>
          </cell>
          <cell r="CX19">
            <v>0</v>
          </cell>
          <cell r="CY19">
            <v>18572.400000000001</v>
          </cell>
          <cell r="CZ19">
            <v>0</v>
          </cell>
          <cell r="DA19">
            <v>9362.3589154266301</v>
          </cell>
          <cell r="DB19">
            <v>1495.0290361166401</v>
          </cell>
          <cell r="DC19">
            <v>109276.42752000001</v>
          </cell>
          <cell r="DD19">
            <v>0</v>
          </cell>
          <cell r="DE19">
            <v>8788</v>
          </cell>
          <cell r="DF19">
            <v>6982.8073511394259</v>
          </cell>
          <cell r="DG19">
            <v>53341.02</v>
          </cell>
          <cell r="DH19">
            <v>88129.8</v>
          </cell>
          <cell r="DI19">
            <v>56233.1</v>
          </cell>
          <cell r="DJ19">
            <v>247664.13</v>
          </cell>
          <cell r="DK19">
            <v>0</v>
          </cell>
          <cell r="DL19">
            <v>0</v>
          </cell>
          <cell r="DM19">
            <v>0</v>
          </cell>
          <cell r="DN19">
            <v>0</v>
          </cell>
          <cell r="DO19">
            <v>0</v>
          </cell>
          <cell r="DP19">
            <v>0</v>
          </cell>
          <cell r="DQ19">
            <v>0</v>
          </cell>
          <cell r="DR19">
            <v>0</v>
          </cell>
          <cell r="DS19">
            <v>0</v>
          </cell>
          <cell r="DU19">
            <v>183080.67</v>
          </cell>
          <cell r="DV19">
            <v>0</v>
          </cell>
          <cell r="DW19">
            <v>-168889</v>
          </cell>
          <cell r="DX19">
            <v>3988.86</v>
          </cell>
          <cell r="DY19">
            <v>190749</v>
          </cell>
          <cell r="DZ19">
            <v>0</v>
          </cell>
          <cell r="EA19">
            <v>11646.02</v>
          </cell>
          <cell r="EB19">
            <v>37370</v>
          </cell>
          <cell r="EC19">
            <v>0</v>
          </cell>
          <cell r="ED19">
            <v>0</v>
          </cell>
          <cell r="EE19">
            <v>1099253</v>
          </cell>
          <cell r="EF19">
            <v>0</v>
          </cell>
          <cell r="EG19">
            <v>0</v>
          </cell>
          <cell r="EH19">
            <v>0</v>
          </cell>
          <cell r="EI19">
            <v>14338</v>
          </cell>
          <cell r="EJ19">
            <v>0</v>
          </cell>
          <cell r="EK19">
            <v>0</v>
          </cell>
          <cell r="EL19">
            <v>0</v>
          </cell>
        </row>
        <row r="20">
          <cell r="A20">
            <v>765</v>
          </cell>
          <cell r="B20" t="str">
            <v>Pekela</v>
          </cell>
          <cell r="C20">
            <v>1</v>
          </cell>
          <cell r="D20">
            <v>251200</v>
          </cell>
          <cell r="E20">
            <v>45220</v>
          </cell>
          <cell r="F20">
            <v>45220</v>
          </cell>
          <cell r="G20">
            <v>13304</v>
          </cell>
          <cell r="H20">
            <v>1</v>
          </cell>
          <cell r="I20">
            <v>161.5</v>
          </cell>
          <cell r="J20">
            <v>3089</v>
          </cell>
          <cell r="K20">
            <v>2110</v>
          </cell>
          <cell r="L20">
            <v>732</v>
          </cell>
          <cell r="M20">
            <v>2120</v>
          </cell>
          <cell r="N20">
            <v>1556.6</v>
          </cell>
          <cell r="O20">
            <v>350</v>
          </cell>
          <cell r="P20">
            <v>0.5</v>
          </cell>
          <cell r="Q20">
            <v>163.43279145655626</v>
          </cell>
          <cell r="R20">
            <v>1747</v>
          </cell>
          <cell r="S20">
            <v>145</v>
          </cell>
          <cell r="T20">
            <v>407</v>
          </cell>
          <cell r="U20">
            <v>13820</v>
          </cell>
          <cell r="V20">
            <v>10350</v>
          </cell>
          <cell r="W20">
            <v>0</v>
          </cell>
          <cell r="X20">
            <v>260.8</v>
          </cell>
          <cell r="Y20">
            <v>0</v>
          </cell>
          <cell r="Z20">
            <v>34.5</v>
          </cell>
          <cell r="AA20">
            <v>4910</v>
          </cell>
          <cell r="AB20">
            <v>0</v>
          </cell>
          <cell r="AC20">
            <v>4910</v>
          </cell>
          <cell r="AD20">
            <v>110</v>
          </cell>
          <cell r="AE20">
            <v>0</v>
          </cell>
          <cell r="AF20">
            <v>102</v>
          </cell>
          <cell r="AG20">
            <v>82</v>
          </cell>
          <cell r="AH20">
            <v>19</v>
          </cell>
          <cell r="AI20">
            <v>5634</v>
          </cell>
          <cell r="AJ20">
            <v>5634</v>
          </cell>
          <cell r="AK20">
            <v>0</v>
          </cell>
          <cell r="AL20">
            <v>0</v>
          </cell>
          <cell r="AM20">
            <v>0</v>
          </cell>
          <cell r="AN20">
            <v>0</v>
          </cell>
          <cell r="AO20">
            <v>0</v>
          </cell>
          <cell r="AP20">
            <v>2102</v>
          </cell>
          <cell r="AQ20">
            <v>0</v>
          </cell>
          <cell r="AR20">
            <v>8.2001600000000002E-4</v>
          </cell>
          <cell r="AS20">
            <v>4.0128700000000001E-4</v>
          </cell>
          <cell r="AT20">
            <v>2833.902</v>
          </cell>
          <cell r="AU20">
            <v>0</v>
          </cell>
          <cell r="AV20">
            <v>1580</v>
          </cell>
          <cell r="AW20">
            <v>4187.314741035857</v>
          </cell>
          <cell r="AX20">
            <v>4</v>
          </cell>
          <cell r="AY20">
            <v>4</v>
          </cell>
          <cell r="AZ20">
            <v>470</v>
          </cell>
          <cell r="BA20">
            <v>1</v>
          </cell>
          <cell r="BB20">
            <v>0</v>
          </cell>
          <cell r="BC20">
            <v>0</v>
          </cell>
          <cell r="BD20">
            <v>0</v>
          </cell>
          <cell r="BE20">
            <v>0</v>
          </cell>
          <cell r="BF20">
            <v>0</v>
          </cell>
          <cell r="BG20">
            <v>0</v>
          </cell>
          <cell r="BH20">
            <v>0</v>
          </cell>
          <cell r="BI20">
            <v>0</v>
          </cell>
          <cell r="BJ20">
            <v>0</v>
          </cell>
          <cell r="BM20">
            <v>-565200</v>
          </cell>
          <cell r="BN20">
            <v>-108528</v>
          </cell>
          <cell r="BO20">
            <v>-134755.6</v>
          </cell>
          <cell r="BP20">
            <v>1714220.4</v>
          </cell>
          <cell r="BQ20">
            <v>28180.76</v>
          </cell>
          <cell r="BR20">
            <v>35271.599999999999</v>
          </cell>
          <cell r="BS20">
            <v>677726.6</v>
          </cell>
          <cell r="BT20">
            <v>169580.7</v>
          </cell>
          <cell r="BU20">
            <v>19522.439999999999</v>
          </cell>
          <cell r="BV20">
            <v>186538.8</v>
          </cell>
          <cell r="BW20">
            <v>551799.13399999996</v>
          </cell>
          <cell r="BX20">
            <v>482723.5</v>
          </cell>
          <cell r="BY20">
            <v>57300.394999999997</v>
          </cell>
          <cell r="BZ20">
            <v>619456.04080195609</v>
          </cell>
          <cell r="CA20">
            <v>187191.05</v>
          </cell>
          <cell r="CB20">
            <v>42830.1</v>
          </cell>
          <cell r="CC20">
            <v>57496.89</v>
          </cell>
          <cell r="CD20">
            <v>707445.8</v>
          </cell>
          <cell r="CE20">
            <v>158251.5</v>
          </cell>
          <cell r="CF20">
            <v>0</v>
          </cell>
          <cell r="CG20">
            <v>109194.352</v>
          </cell>
          <cell r="CH20">
            <v>0</v>
          </cell>
          <cell r="CI20">
            <v>7652.4449999999997</v>
          </cell>
          <cell r="CJ20">
            <v>152455.5</v>
          </cell>
          <cell r="CK20">
            <v>0</v>
          </cell>
          <cell r="CL20">
            <v>128151</v>
          </cell>
          <cell r="CM20">
            <v>4045.8</v>
          </cell>
          <cell r="CN20">
            <v>0</v>
          </cell>
          <cell r="CO20">
            <v>48179.7</v>
          </cell>
          <cell r="CP20">
            <v>267076.46000000002</v>
          </cell>
          <cell r="CQ20">
            <v>30771.83</v>
          </cell>
          <cell r="CR20">
            <v>935300.34</v>
          </cell>
          <cell r="CS20">
            <v>149075.64000000001</v>
          </cell>
          <cell r="CT20">
            <v>0</v>
          </cell>
          <cell r="CU20">
            <v>0</v>
          </cell>
          <cell r="CV20">
            <v>0</v>
          </cell>
          <cell r="CW20">
            <v>0</v>
          </cell>
          <cell r="CX20">
            <v>0</v>
          </cell>
          <cell r="CY20">
            <v>64741.599999999999</v>
          </cell>
          <cell r="CZ20">
            <v>0</v>
          </cell>
          <cell r="DA20">
            <v>14478.530264595362</v>
          </cell>
          <cell r="DB20">
            <v>4437.8538962328803</v>
          </cell>
          <cell r="DC20">
            <v>177203.89206000001</v>
          </cell>
          <cell r="DD20">
            <v>0</v>
          </cell>
          <cell r="DE20">
            <v>10680.8</v>
          </cell>
          <cell r="DF20">
            <v>14488.109003984066</v>
          </cell>
          <cell r="DG20">
            <v>35560.68</v>
          </cell>
          <cell r="DH20">
            <v>58753.2</v>
          </cell>
          <cell r="DI20">
            <v>48494.6</v>
          </cell>
          <cell r="DJ20">
            <v>247664.13</v>
          </cell>
          <cell r="DK20">
            <v>0</v>
          </cell>
          <cell r="DL20">
            <v>0</v>
          </cell>
          <cell r="DM20">
            <v>0</v>
          </cell>
          <cell r="DN20">
            <v>0</v>
          </cell>
          <cell r="DO20">
            <v>0</v>
          </cell>
          <cell r="DP20">
            <v>0</v>
          </cell>
          <cell r="DQ20">
            <v>0</v>
          </cell>
          <cell r="DR20">
            <v>0</v>
          </cell>
          <cell r="DS20">
            <v>0</v>
          </cell>
          <cell r="DU20">
            <v>167648.14000000001</v>
          </cell>
          <cell r="DV20">
            <v>0</v>
          </cell>
          <cell r="DW20">
            <v>27637</v>
          </cell>
          <cell r="DX20">
            <v>12126.44</v>
          </cell>
          <cell r="DY20">
            <v>234178</v>
          </cell>
          <cell r="DZ20">
            <v>0</v>
          </cell>
          <cell r="EA20">
            <v>2359.2600000000002</v>
          </cell>
          <cell r="EB20">
            <v>42212</v>
          </cell>
          <cell r="EC20">
            <v>0</v>
          </cell>
          <cell r="ED20">
            <v>0</v>
          </cell>
          <cell r="EE20">
            <v>1791220</v>
          </cell>
          <cell r="EF20">
            <v>0</v>
          </cell>
          <cell r="EG20">
            <v>0</v>
          </cell>
          <cell r="EH20">
            <v>0</v>
          </cell>
          <cell r="EI20">
            <v>15193</v>
          </cell>
          <cell r="EJ20">
            <v>0</v>
          </cell>
          <cell r="EK20">
            <v>0</v>
          </cell>
          <cell r="EL20">
            <v>0</v>
          </cell>
        </row>
        <row r="21">
          <cell r="A21">
            <v>1661</v>
          </cell>
          <cell r="B21" t="str">
            <v>Reiderland</v>
          </cell>
          <cell r="C21">
            <v>1</v>
          </cell>
          <cell r="D21">
            <v>131200</v>
          </cell>
          <cell r="E21">
            <v>28560</v>
          </cell>
          <cell r="F21">
            <v>28560</v>
          </cell>
          <cell r="G21">
            <v>7003</v>
          </cell>
          <cell r="H21">
            <v>3</v>
          </cell>
          <cell r="I21">
            <v>102</v>
          </cell>
          <cell r="J21">
            <v>1468</v>
          </cell>
          <cell r="K21">
            <v>1192</v>
          </cell>
          <cell r="L21">
            <v>429</v>
          </cell>
          <cell r="M21">
            <v>1260</v>
          </cell>
          <cell r="N21">
            <v>937.2</v>
          </cell>
          <cell r="O21">
            <v>260</v>
          </cell>
          <cell r="P21">
            <v>0.42622950819672129</v>
          </cell>
          <cell r="Q21">
            <v>126.19054404647818</v>
          </cell>
          <cell r="R21">
            <v>1148</v>
          </cell>
          <cell r="S21">
            <v>80</v>
          </cell>
          <cell r="T21">
            <v>181</v>
          </cell>
          <cell r="U21">
            <v>5920</v>
          </cell>
          <cell r="V21">
            <v>820</v>
          </cell>
          <cell r="W21">
            <v>0</v>
          </cell>
          <cell r="X21">
            <v>0</v>
          </cell>
          <cell r="Y21">
            <v>0</v>
          </cell>
          <cell r="Z21">
            <v>0</v>
          </cell>
          <cell r="AA21">
            <v>9841</v>
          </cell>
          <cell r="AB21">
            <v>492.05</v>
          </cell>
          <cell r="AC21">
            <v>10825.1</v>
          </cell>
          <cell r="AD21">
            <v>241</v>
          </cell>
          <cell r="AE21">
            <v>5589</v>
          </cell>
          <cell r="AF21">
            <v>78</v>
          </cell>
          <cell r="AG21">
            <v>38.520000000000003</v>
          </cell>
          <cell r="AH21">
            <v>46.2</v>
          </cell>
          <cell r="AI21">
            <v>3228</v>
          </cell>
          <cell r="AJ21">
            <v>3453.96</v>
          </cell>
          <cell r="AK21">
            <v>161.4</v>
          </cell>
          <cell r="AL21">
            <v>0</v>
          </cell>
          <cell r="AM21">
            <v>0</v>
          </cell>
          <cell r="AN21">
            <v>0</v>
          </cell>
          <cell r="AO21">
            <v>0</v>
          </cell>
          <cell r="AP21">
            <v>549</v>
          </cell>
          <cell r="AQ21">
            <v>0</v>
          </cell>
          <cell r="AR21">
            <v>6.5113300000000003E-4</v>
          </cell>
          <cell r="AS21">
            <v>1.1249E-4</v>
          </cell>
          <cell r="AT21">
            <v>661.74</v>
          </cell>
          <cell r="AU21">
            <v>33.086999999999996</v>
          </cell>
          <cell r="AV21">
            <v>1984.4</v>
          </cell>
          <cell r="AW21">
            <v>1656.4922039277922</v>
          </cell>
          <cell r="AX21">
            <v>6</v>
          </cell>
          <cell r="AY21">
            <v>6.6</v>
          </cell>
          <cell r="AZ21">
            <v>335</v>
          </cell>
          <cell r="BA21">
            <v>1</v>
          </cell>
          <cell r="BB21">
            <v>0</v>
          </cell>
          <cell r="BC21">
            <v>0</v>
          </cell>
          <cell r="BD21">
            <v>0</v>
          </cell>
          <cell r="BE21">
            <v>0</v>
          </cell>
          <cell r="BF21">
            <v>0</v>
          </cell>
          <cell r="BG21">
            <v>0</v>
          </cell>
          <cell r="BH21">
            <v>0</v>
          </cell>
          <cell r="BI21">
            <v>0</v>
          </cell>
          <cell r="BJ21">
            <v>0</v>
          </cell>
          <cell r="BM21">
            <v>-295200</v>
          </cell>
          <cell r="BN21">
            <v>-68544</v>
          </cell>
          <cell r="BO21">
            <v>-85108.800000000003</v>
          </cell>
          <cell r="BP21">
            <v>902336.55</v>
          </cell>
          <cell r="BQ21">
            <v>84542.28</v>
          </cell>
          <cell r="BR21">
            <v>22276.799999999999</v>
          </cell>
          <cell r="BS21">
            <v>322079.2</v>
          </cell>
          <cell r="BT21">
            <v>95801.04</v>
          </cell>
          <cell r="BU21">
            <v>11441.43</v>
          </cell>
          <cell r="BV21">
            <v>110867.4</v>
          </cell>
          <cell r="BW21">
            <v>332228.02800000005</v>
          </cell>
          <cell r="BX21">
            <v>358594.6</v>
          </cell>
          <cell r="BY21">
            <v>48846.238360655734</v>
          </cell>
          <cell r="BZ21">
            <v>478297.49528848537</v>
          </cell>
          <cell r="CA21">
            <v>123008.2</v>
          </cell>
          <cell r="CB21">
            <v>23630.400000000001</v>
          </cell>
          <cell r="CC21">
            <v>25569.87</v>
          </cell>
          <cell r="CD21">
            <v>303044.8</v>
          </cell>
          <cell r="CE21">
            <v>12537.8</v>
          </cell>
          <cell r="CF21">
            <v>0</v>
          </cell>
          <cell r="CG21">
            <v>0</v>
          </cell>
          <cell r="CH21">
            <v>0</v>
          </cell>
          <cell r="CI21">
            <v>0</v>
          </cell>
          <cell r="CJ21">
            <v>305563.05</v>
          </cell>
          <cell r="CK21">
            <v>-1082.51</v>
          </cell>
          <cell r="CL21">
            <v>282535.11</v>
          </cell>
          <cell r="CM21">
            <v>8863.98</v>
          </cell>
          <cell r="CN21">
            <v>128155.77</v>
          </cell>
          <cell r="CO21">
            <v>36843.300000000003</v>
          </cell>
          <cell r="CP21">
            <v>125460.79560000001</v>
          </cell>
          <cell r="CQ21">
            <v>74824.134000000005</v>
          </cell>
          <cell r="CR21">
            <v>535880.28</v>
          </cell>
          <cell r="CS21">
            <v>91391.781600000002</v>
          </cell>
          <cell r="CT21">
            <v>3915.5639999999999</v>
          </cell>
          <cell r="CU21">
            <v>0</v>
          </cell>
          <cell r="CV21">
            <v>0</v>
          </cell>
          <cell r="CW21">
            <v>0</v>
          </cell>
          <cell r="CX21">
            <v>0</v>
          </cell>
          <cell r="CY21">
            <v>16909.2</v>
          </cell>
          <cell r="CZ21">
            <v>0</v>
          </cell>
          <cell r="DA21">
            <v>11496.664512371432</v>
          </cell>
          <cell r="DB21">
            <v>1244.0327864776</v>
          </cell>
          <cell r="DC21">
            <v>41378.602200000001</v>
          </cell>
          <cell r="DD21">
            <v>13.565669999999997</v>
          </cell>
          <cell r="DE21">
            <v>13414.544</v>
          </cell>
          <cell r="DF21">
            <v>5731.4630255901611</v>
          </cell>
          <cell r="DG21">
            <v>53341.02</v>
          </cell>
          <cell r="DH21">
            <v>96942.78</v>
          </cell>
          <cell r="DI21">
            <v>34565.300000000003</v>
          </cell>
          <cell r="DJ21">
            <v>247664.13</v>
          </cell>
          <cell r="DK21">
            <v>0</v>
          </cell>
          <cell r="DL21">
            <v>0</v>
          </cell>
          <cell r="DM21">
            <v>0</v>
          </cell>
          <cell r="DN21">
            <v>0</v>
          </cell>
          <cell r="DO21">
            <v>0</v>
          </cell>
          <cell r="DP21">
            <v>0</v>
          </cell>
          <cell r="DQ21">
            <v>0</v>
          </cell>
          <cell r="DR21">
            <v>0</v>
          </cell>
          <cell r="DS21">
            <v>0</v>
          </cell>
          <cell r="DU21">
            <v>110419.05</v>
          </cell>
          <cell r="DV21">
            <v>0</v>
          </cell>
          <cell r="DW21">
            <v>61740</v>
          </cell>
          <cell r="DX21">
            <v>13826.12</v>
          </cell>
          <cell r="DY21">
            <v>171368</v>
          </cell>
          <cell r="DZ21">
            <v>0</v>
          </cell>
          <cell r="EA21">
            <v>14109.22</v>
          </cell>
          <cell r="EB21">
            <v>30672</v>
          </cell>
          <cell r="EC21">
            <v>0</v>
          </cell>
          <cell r="ED21">
            <v>0</v>
          </cell>
          <cell r="EE21">
            <v>963768</v>
          </cell>
          <cell r="EF21">
            <v>0</v>
          </cell>
          <cell r="EG21">
            <v>1334</v>
          </cell>
          <cell r="EH21">
            <v>0</v>
          </cell>
          <cell r="EI21">
            <v>7997</v>
          </cell>
          <cell r="EJ21">
            <v>0</v>
          </cell>
          <cell r="EK21">
            <v>0</v>
          </cell>
          <cell r="EL21">
            <v>0</v>
          </cell>
        </row>
        <row r="22">
          <cell r="A22">
            <v>39</v>
          </cell>
          <cell r="B22" t="str">
            <v>Scheemda</v>
          </cell>
          <cell r="C22">
            <v>1</v>
          </cell>
          <cell r="D22">
            <v>312480</v>
          </cell>
          <cell r="E22">
            <v>69720</v>
          </cell>
          <cell r="F22">
            <v>69720</v>
          </cell>
          <cell r="G22">
            <v>14117</v>
          </cell>
          <cell r="H22">
            <v>3</v>
          </cell>
          <cell r="I22">
            <v>249</v>
          </cell>
          <cell r="J22">
            <v>3407</v>
          </cell>
          <cell r="K22">
            <v>2105</v>
          </cell>
          <cell r="L22">
            <v>720</v>
          </cell>
          <cell r="M22">
            <v>1920</v>
          </cell>
          <cell r="N22">
            <v>1314.4</v>
          </cell>
          <cell r="O22">
            <v>251</v>
          </cell>
          <cell r="P22">
            <v>0.41763727121464228</v>
          </cell>
          <cell r="Q22">
            <v>122.38160306737456</v>
          </cell>
          <cell r="R22">
            <v>1399</v>
          </cell>
          <cell r="S22">
            <v>65</v>
          </cell>
          <cell r="T22">
            <v>289</v>
          </cell>
          <cell r="U22">
            <v>11980</v>
          </cell>
          <cell r="V22">
            <v>3000</v>
          </cell>
          <cell r="W22">
            <v>0</v>
          </cell>
          <cell r="X22">
            <v>152.80000000000001</v>
          </cell>
          <cell r="Y22">
            <v>0</v>
          </cell>
          <cell r="Z22">
            <v>37</v>
          </cell>
          <cell r="AA22">
            <v>10950</v>
          </cell>
          <cell r="AB22">
            <v>0</v>
          </cell>
          <cell r="AC22">
            <v>11935.5</v>
          </cell>
          <cell r="AD22">
            <v>796</v>
          </cell>
          <cell r="AE22">
            <v>0</v>
          </cell>
          <cell r="AF22">
            <v>126</v>
          </cell>
          <cell r="AG22">
            <v>84.8</v>
          </cell>
          <cell r="AH22">
            <v>50.14</v>
          </cell>
          <cell r="AI22">
            <v>6056</v>
          </cell>
          <cell r="AJ22">
            <v>6419.36</v>
          </cell>
          <cell r="AK22">
            <v>0</v>
          </cell>
          <cell r="AL22">
            <v>0</v>
          </cell>
          <cell r="AM22">
            <v>0</v>
          </cell>
          <cell r="AN22">
            <v>0</v>
          </cell>
          <cell r="AO22">
            <v>0</v>
          </cell>
          <cell r="AP22">
            <v>0</v>
          </cell>
          <cell r="AQ22">
            <v>0</v>
          </cell>
          <cell r="AR22">
            <v>8.7372899999999996E-4</v>
          </cell>
          <cell r="AS22">
            <v>1.4751400000000001E-4</v>
          </cell>
          <cell r="AT22">
            <v>1925.808</v>
          </cell>
          <cell r="AU22">
            <v>0</v>
          </cell>
          <cell r="AV22">
            <v>1929.3</v>
          </cell>
          <cell r="AW22">
            <v>3290.7777422101149</v>
          </cell>
          <cell r="AX22">
            <v>13</v>
          </cell>
          <cell r="AY22">
            <v>14.17</v>
          </cell>
          <cell r="AZ22">
            <v>545</v>
          </cell>
          <cell r="BA22">
            <v>1</v>
          </cell>
          <cell r="BB22">
            <v>0</v>
          </cell>
          <cell r="BC22">
            <v>0</v>
          </cell>
          <cell r="BD22">
            <v>0</v>
          </cell>
          <cell r="BE22">
            <v>0</v>
          </cell>
          <cell r="BF22">
            <v>0</v>
          </cell>
          <cell r="BG22">
            <v>0</v>
          </cell>
          <cell r="BH22">
            <v>0</v>
          </cell>
          <cell r="BI22">
            <v>0</v>
          </cell>
          <cell r="BJ22">
            <v>0</v>
          </cell>
          <cell r="BM22">
            <v>-703080</v>
          </cell>
          <cell r="BN22">
            <v>-167328</v>
          </cell>
          <cell r="BO22">
            <v>-207765.6</v>
          </cell>
          <cell r="BP22">
            <v>1818975.45</v>
          </cell>
          <cell r="BQ22">
            <v>84542.28</v>
          </cell>
          <cell r="BR22">
            <v>54381.599999999999</v>
          </cell>
          <cell r="BS22">
            <v>747495.8</v>
          </cell>
          <cell r="BT22">
            <v>169178.85</v>
          </cell>
          <cell r="BU22">
            <v>19202.400000000001</v>
          </cell>
          <cell r="BV22">
            <v>168940.79999999999</v>
          </cell>
          <cell r="BW22">
            <v>465941.65600000002</v>
          </cell>
          <cell r="BX22">
            <v>346181.71</v>
          </cell>
          <cell r="BY22">
            <v>47861.561214642265</v>
          </cell>
          <cell r="BZ22">
            <v>463860.54247420846</v>
          </cell>
          <cell r="CA22">
            <v>149902.85</v>
          </cell>
          <cell r="CB22">
            <v>19199.7</v>
          </cell>
          <cell r="CC22">
            <v>40827.03</v>
          </cell>
          <cell r="CD22">
            <v>613256.19999999995</v>
          </cell>
          <cell r="CE22">
            <v>45870</v>
          </cell>
          <cell r="CF22">
            <v>0</v>
          </cell>
          <cell r="CG22">
            <v>63975.832000000002</v>
          </cell>
          <cell r="CH22">
            <v>0</v>
          </cell>
          <cell r="CI22">
            <v>8206.9699999999993</v>
          </cell>
          <cell r="CJ22">
            <v>339997.5</v>
          </cell>
          <cell r="CK22">
            <v>0</v>
          </cell>
          <cell r="CL22">
            <v>311516.55</v>
          </cell>
          <cell r="CM22">
            <v>29276.880000000001</v>
          </cell>
          <cell r="CN22">
            <v>0</v>
          </cell>
          <cell r="CO22">
            <v>59516.1</v>
          </cell>
          <cell r="CP22">
            <v>276196.14400000003</v>
          </cell>
          <cell r="CQ22">
            <v>81205.239799999996</v>
          </cell>
          <cell r="CR22">
            <v>1005356.56</v>
          </cell>
          <cell r="CS22">
            <v>169856.26560000001</v>
          </cell>
          <cell r="CT22">
            <v>0</v>
          </cell>
          <cell r="CU22">
            <v>0</v>
          </cell>
          <cell r="CV22">
            <v>0</v>
          </cell>
          <cell r="CW22">
            <v>0</v>
          </cell>
          <cell r="CX22">
            <v>0</v>
          </cell>
          <cell r="CY22">
            <v>0</v>
          </cell>
          <cell r="CZ22">
            <v>0</v>
          </cell>
          <cell r="DA22">
            <v>15426.908462218589</v>
          </cell>
          <cell r="DB22">
            <v>1631.3650321313601</v>
          </cell>
          <cell r="DC22">
            <v>120420.77424</v>
          </cell>
          <cell r="DD22">
            <v>0</v>
          </cell>
          <cell r="DE22">
            <v>13042.068000000001</v>
          </cell>
          <cell r="DF22">
            <v>11386.090988046997</v>
          </cell>
          <cell r="DG22">
            <v>115572.21</v>
          </cell>
          <cell r="DH22">
            <v>208133.21100000001</v>
          </cell>
          <cell r="DI22">
            <v>56233.1</v>
          </cell>
          <cell r="DJ22">
            <v>247664.13</v>
          </cell>
          <cell r="DK22">
            <v>0</v>
          </cell>
          <cell r="DL22">
            <v>0</v>
          </cell>
          <cell r="DM22">
            <v>0</v>
          </cell>
          <cell r="DN22">
            <v>0</v>
          </cell>
          <cell r="DO22">
            <v>0</v>
          </cell>
          <cell r="DP22">
            <v>0</v>
          </cell>
          <cell r="DQ22">
            <v>0</v>
          </cell>
          <cell r="DR22">
            <v>0</v>
          </cell>
          <cell r="DS22">
            <v>0</v>
          </cell>
          <cell r="DU22">
            <v>224367.39</v>
          </cell>
          <cell r="DV22">
            <v>0</v>
          </cell>
          <cell r="DW22">
            <v>-84218</v>
          </cell>
          <cell r="DX22">
            <v>20237.580000000002</v>
          </cell>
          <cell r="DY22">
            <v>406945</v>
          </cell>
          <cell r="DZ22">
            <v>0</v>
          </cell>
          <cell r="EA22">
            <v>68117.87</v>
          </cell>
          <cell r="EB22">
            <v>49500</v>
          </cell>
          <cell r="EC22">
            <v>0</v>
          </cell>
          <cell r="ED22">
            <v>0</v>
          </cell>
          <cell r="EE22">
            <v>1512959</v>
          </cell>
          <cell r="EF22">
            <v>0</v>
          </cell>
          <cell r="EG22">
            <v>0</v>
          </cell>
          <cell r="EH22">
            <v>0</v>
          </cell>
          <cell r="EI22">
            <v>16122</v>
          </cell>
          <cell r="EJ22">
            <v>0</v>
          </cell>
          <cell r="EK22">
            <v>0</v>
          </cell>
          <cell r="EL22">
            <v>0</v>
          </cell>
        </row>
        <row r="23">
          <cell r="A23">
            <v>40</v>
          </cell>
          <cell r="B23" t="str">
            <v>Slochteren</v>
          </cell>
          <cell r="C23">
            <v>1</v>
          </cell>
          <cell r="D23">
            <v>364160</v>
          </cell>
          <cell r="E23">
            <v>106680</v>
          </cell>
          <cell r="F23">
            <v>106680</v>
          </cell>
          <cell r="G23">
            <v>15186</v>
          </cell>
          <cell r="H23">
            <v>5</v>
          </cell>
          <cell r="I23">
            <v>381</v>
          </cell>
          <cell r="J23">
            <v>3802</v>
          </cell>
          <cell r="K23">
            <v>2091</v>
          </cell>
          <cell r="L23">
            <v>696</v>
          </cell>
          <cell r="M23">
            <v>1710</v>
          </cell>
          <cell r="N23">
            <v>1077.8</v>
          </cell>
          <cell r="O23">
            <v>187</v>
          </cell>
          <cell r="P23">
            <v>0.34823091247672255</v>
          </cell>
          <cell r="Q23">
            <v>94.733197833368905</v>
          </cell>
          <cell r="R23">
            <v>1075</v>
          </cell>
          <cell r="S23">
            <v>120</v>
          </cell>
          <cell r="T23">
            <v>306</v>
          </cell>
          <cell r="U23">
            <v>10610</v>
          </cell>
          <cell r="V23">
            <v>1130</v>
          </cell>
          <cell r="W23">
            <v>0</v>
          </cell>
          <cell r="X23">
            <v>109.6</v>
          </cell>
          <cell r="Y23">
            <v>0</v>
          </cell>
          <cell r="Z23">
            <v>0</v>
          </cell>
          <cell r="AA23">
            <v>15147</v>
          </cell>
          <cell r="AB23">
            <v>0</v>
          </cell>
          <cell r="AC23">
            <v>15298.47</v>
          </cell>
          <cell r="AD23">
            <v>737</v>
          </cell>
          <cell r="AE23">
            <v>0</v>
          </cell>
          <cell r="AF23">
            <v>149</v>
          </cell>
          <cell r="AG23">
            <v>80</v>
          </cell>
          <cell r="AH23">
            <v>69.69</v>
          </cell>
          <cell r="AI23">
            <v>6322</v>
          </cell>
          <cell r="AJ23">
            <v>6322</v>
          </cell>
          <cell r="AK23">
            <v>0</v>
          </cell>
          <cell r="AL23">
            <v>0</v>
          </cell>
          <cell r="AM23">
            <v>0</v>
          </cell>
          <cell r="AN23">
            <v>0</v>
          </cell>
          <cell r="AO23">
            <v>0</v>
          </cell>
          <cell r="AP23">
            <v>590</v>
          </cell>
          <cell r="AQ23">
            <v>0</v>
          </cell>
          <cell r="AR23">
            <v>7.9159E-4</v>
          </cell>
          <cell r="AS23">
            <v>1.18467E-4</v>
          </cell>
          <cell r="AT23">
            <v>1226.4680000000001</v>
          </cell>
          <cell r="AU23">
            <v>0</v>
          </cell>
          <cell r="AV23">
            <v>3346.13</v>
          </cell>
          <cell r="AW23">
            <v>3301.4444308738352</v>
          </cell>
          <cell r="AX23">
            <v>13</v>
          </cell>
          <cell r="AY23">
            <v>13.13</v>
          </cell>
          <cell r="AZ23">
            <v>840</v>
          </cell>
          <cell r="BA23">
            <v>1</v>
          </cell>
          <cell r="BB23">
            <v>0</v>
          </cell>
          <cell r="BC23">
            <v>0</v>
          </cell>
          <cell r="BD23">
            <v>0</v>
          </cell>
          <cell r="BE23">
            <v>0</v>
          </cell>
          <cell r="BF23">
            <v>0</v>
          </cell>
          <cell r="BG23">
            <v>0</v>
          </cell>
          <cell r="BH23">
            <v>0</v>
          </cell>
          <cell r="BI23">
            <v>0</v>
          </cell>
          <cell r="BJ23">
            <v>0</v>
          </cell>
          <cell r="BM23">
            <v>-819360</v>
          </cell>
          <cell r="BN23">
            <v>-256032</v>
          </cell>
          <cell r="BO23">
            <v>-317906.40000000002</v>
          </cell>
          <cell r="BP23">
            <v>1956716.1</v>
          </cell>
          <cell r="BQ23">
            <v>140903.79999999999</v>
          </cell>
          <cell r="BR23">
            <v>83210.399999999994</v>
          </cell>
          <cell r="BS23">
            <v>834158.8</v>
          </cell>
          <cell r="BT23">
            <v>168053.67</v>
          </cell>
          <cell r="BU23">
            <v>18562.32</v>
          </cell>
          <cell r="BV23">
            <v>150462.9</v>
          </cell>
          <cell r="BW23">
            <v>382069.32199999999</v>
          </cell>
          <cell r="BX23">
            <v>257912.27</v>
          </cell>
          <cell r="BY23">
            <v>39907.53767225326</v>
          </cell>
          <cell r="BZ23">
            <v>359065.3450838615</v>
          </cell>
          <cell r="CA23">
            <v>115186.25</v>
          </cell>
          <cell r="CB23">
            <v>35445.599999999999</v>
          </cell>
          <cell r="CC23">
            <v>43228.62</v>
          </cell>
          <cell r="CD23">
            <v>543125.9</v>
          </cell>
          <cell r="CE23">
            <v>17277.7</v>
          </cell>
          <cell r="CF23">
            <v>0</v>
          </cell>
          <cell r="CG23">
            <v>45888.424000000006</v>
          </cell>
          <cell r="CH23">
            <v>0</v>
          </cell>
          <cell r="CI23">
            <v>0</v>
          </cell>
          <cell r="CJ23">
            <v>470314.35</v>
          </cell>
          <cell r="CK23">
            <v>0</v>
          </cell>
          <cell r="CL23">
            <v>399290.06699999998</v>
          </cell>
          <cell r="CM23">
            <v>27106.86</v>
          </cell>
          <cell r="CN23">
            <v>0</v>
          </cell>
          <cell r="CO23">
            <v>70380.149999999994</v>
          </cell>
          <cell r="CP23">
            <v>260562.4</v>
          </cell>
          <cell r="CQ23">
            <v>112867.8333</v>
          </cell>
          <cell r="CR23">
            <v>1049515.22</v>
          </cell>
          <cell r="CS23">
            <v>167280.12</v>
          </cell>
          <cell r="CT23">
            <v>0</v>
          </cell>
          <cell r="CU23">
            <v>0</v>
          </cell>
          <cell r="CV23">
            <v>0</v>
          </cell>
          <cell r="CW23">
            <v>0</v>
          </cell>
          <cell r="CX23">
            <v>0</v>
          </cell>
          <cell r="CY23">
            <v>18172</v>
          </cell>
          <cell r="CZ23">
            <v>0</v>
          </cell>
          <cell r="DA23">
            <v>13976.629446438901</v>
          </cell>
          <cell r="DB23">
            <v>1310.1327417160801</v>
          </cell>
          <cell r="DC23">
            <v>76691.044040000008</v>
          </cell>
          <cell r="DD23">
            <v>0</v>
          </cell>
          <cell r="DE23">
            <v>22619.838800000001</v>
          </cell>
          <cell r="DF23">
            <v>11422.99773082347</v>
          </cell>
          <cell r="DG23">
            <v>115572.21</v>
          </cell>
          <cell r="DH23">
            <v>192857.37900000002</v>
          </cell>
          <cell r="DI23">
            <v>86671.2</v>
          </cell>
          <cell r="DJ23">
            <v>247664.13</v>
          </cell>
          <cell r="DK23">
            <v>0</v>
          </cell>
          <cell r="DL23">
            <v>0</v>
          </cell>
          <cell r="DM23">
            <v>0</v>
          </cell>
          <cell r="DN23">
            <v>0</v>
          </cell>
          <cell r="DO23">
            <v>0</v>
          </cell>
          <cell r="DP23">
            <v>0</v>
          </cell>
          <cell r="DQ23">
            <v>0</v>
          </cell>
          <cell r="DR23">
            <v>0</v>
          </cell>
          <cell r="DS23">
            <v>0</v>
          </cell>
          <cell r="DU23">
            <v>348946.91</v>
          </cell>
          <cell r="DV23">
            <v>0</v>
          </cell>
          <cell r="DW23">
            <v>-268960</v>
          </cell>
          <cell r="DX23">
            <v>24028.69</v>
          </cell>
          <cell r="DY23">
            <v>88818</v>
          </cell>
          <cell r="DZ23">
            <v>0</v>
          </cell>
          <cell r="EA23">
            <v>46646.84</v>
          </cell>
          <cell r="EB23">
            <v>55000</v>
          </cell>
          <cell r="EC23">
            <v>0</v>
          </cell>
          <cell r="ED23">
            <v>0</v>
          </cell>
          <cell r="EE23">
            <v>1224254</v>
          </cell>
          <cell r="EF23">
            <v>45000</v>
          </cell>
          <cell r="EG23">
            <v>0</v>
          </cell>
          <cell r="EH23">
            <v>0</v>
          </cell>
          <cell r="EI23">
            <v>17342</v>
          </cell>
          <cell r="EJ23">
            <v>0</v>
          </cell>
          <cell r="EK23">
            <v>0</v>
          </cell>
          <cell r="EL23">
            <v>0</v>
          </cell>
        </row>
        <row r="24">
          <cell r="A24">
            <v>37</v>
          </cell>
          <cell r="B24" t="str">
            <v>Stadskanaal</v>
          </cell>
          <cell r="C24">
            <v>1</v>
          </cell>
          <cell r="D24">
            <v>769280</v>
          </cell>
          <cell r="E24">
            <v>135660</v>
          </cell>
          <cell r="F24">
            <v>135660</v>
          </cell>
          <cell r="G24">
            <v>34123</v>
          </cell>
          <cell r="H24">
            <v>3</v>
          </cell>
          <cell r="I24">
            <v>484.5</v>
          </cell>
          <cell r="J24">
            <v>7851</v>
          </cell>
          <cell r="K24">
            <v>6285</v>
          </cell>
          <cell r="L24">
            <v>2167</v>
          </cell>
          <cell r="M24">
            <v>5730</v>
          </cell>
          <cell r="N24">
            <v>4197.3999999999996</v>
          </cell>
          <cell r="O24">
            <v>911</v>
          </cell>
          <cell r="P24">
            <v>0.72244250594766057</v>
          </cell>
          <cell r="Q24">
            <v>375.64791958130422</v>
          </cell>
          <cell r="R24">
            <v>4204</v>
          </cell>
          <cell r="S24">
            <v>385</v>
          </cell>
          <cell r="T24">
            <v>871</v>
          </cell>
          <cell r="U24">
            <v>37550</v>
          </cell>
          <cell r="V24">
            <v>34700</v>
          </cell>
          <cell r="W24">
            <v>1227.56</v>
          </cell>
          <cell r="X24">
            <v>1309.5999999999999</v>
          </cell>
          <cell r="Y24">
            <v>0</v>
          </cell>
          <cell r="Z24">
            <v>0</v>
          </cell>
          <cell r="AA24">
            <v>11772</v>
          </cell>
          <cell r="AB24">
            <v>0</v>
          </cell>
          <cell r="AC24">
            <v>11772</v>
          </cell>
          <cell r="AD24">
            <v>224</v>
          </cell>
          <cell r="AE24">
            <v>0</v>
          </cell>
          <cell r="AF24">
            <v>238</v>
          </cell>
          <cell r="AG24">
            <v>185</v>
          </cell>
          <cell r="AH24">
            <v>53</v>
          </cell>
          <cell r="AI24">
            <v>15326</v>
          </cell>
          <cell r="AJ24">
            <v>15326</v>
          </cell>
          <cell r="AK24">
            <v>0</v>
          </cell>
          <cell r="AL24">
            <v>0</v>
          </cell>
          <cell r="AM24">
            <v>0</v>
          </cell>
          <cell r="AN24">
            <v>0</v>
          </cell>
          <cell r="AO24">
            <v>0</v>
          </cell>
          <cell r="AP24">
            <v>3442</v>
          </cell>
          <cell r="AQ24">
            <v>0</v>
          </cell>
          <cell r="AR24">
            <v>2.0732839999999999E-3</v>
          </cell>
          <cell r="AS24">
            <v>1.4595490000000001E-3</v>
          </cell>
          <cell r="AT24">
            <v>11111.35</v>
          </cell>
          <cell r="AU24">
            <v>0</v>
          </cell>
          <cell r="AV24">
            <v>3197</v>
          </cell>
          <cell r="AW24">
            <v>9093.9672390796932</v>
          </cell>
          <cell r="AX24">
            <v>14</v>
          </cell>
          <cell r="AY24">
            <v>14</v>
          </cell>
          <cell r="AZ24">
            <v>1510</v>
          </cell>
          <cell r="BA24">
            <v>1</v>
          </cell>
          <cell r="BB24">
            <v>0</v>
          </cell>
          <cell r="BC24">
            <v>0</v>
          </cell>
          <cell r="BD24">
            <v>0</v>
          </cell>
          <cell r="BE24">
            <v>0</v>
          </cell>
          <cell r="BF24">
            <v>0</v>
          </cell>
          <cell r="BG24">
            <v>0</v>
          </cell>
          <cell r="BH24">
            <v>0</v>
          </cell>
          <cell r="BI24">
            <v>0</v>
          </cell>
          <cell r="BJ24">
            <v>0</v>
          </cell>
          <cell r="BM24">
            <v>-1730880</v>
          </cell>
          <cell r="BN24">
            <v>-325584</v>
          </cell>
          <cell r="BO24">
            <v>-404266.8</v>
          </cell>
          <cell r="BP24">
            <v>4396748.55</v>
          </cell>
          <cell r="BQ24">
            <v>84542.28</v>
          </cell>
          <cell r="BR24">
            <v>105814.8</v>
          </cell>
          <cell r="BS24">
            <v>1722509.4</v>
          </cell>
          <cell r="BT24">
            <v>505125.45</v>
          </cell>
          <cell r="BU24">
            <v>57793.89</v>
          </cell>
          <cell r="BV24">
            <v>504182.7</v>
          </cell>
          <cell r="BW24">
            <v>1487936.3259999999</v>
          </cell>
          <cell r="BX24">
            <v>1256460.31</v>
          </cell>
          <cell r="BY24">
            <v>82792.481911181589</v>
          </cell>
          <cell r="BZ24">
            <v>1423810.7966306258</v>
          </cell>
          <cell r="CA24">
            <v>450458.6</v>
          </cell>
          <cell r="CB24">
            <v>113721.3</v>
          </cell>
          <cell r="CC24">
            <v>123046.17</v>
          </cell>
          <cell r="CD24">
            <v>1922184.5</v>
          </cell>
          <cell r="CE24">
            <v>530563</v>
          </cell>
          <cell r="CF24">
            <v>387687.99919999996</v>
          </cell>
          <cell r="CG24">
            <v>548316.424</v>
          </cell>
          <cell r="CH24">
            <v>0</v>
          </cell>
          <cell r="CI24">
            <v>0</v>
          </cell>
          <cell r="CJ24">
            <v>365520.6</v>
          </cell>
          <cell r="CK24">
            <v>0</v>
          </cell>
          <cell r="CL24">
            <v>307249.2</v>
          </cell>
          <cell r="CM24">
            <v>8238.7199999999993</v>
          </cell>
          <cell r="CN24">
            <v>0</v>
          </cell>
          <cell r="CO24">
            <v>112419.3</v>
          </cell>
          <cell r="CP24">
            <v>602550.55000000005</v>
          </cell>
          <cell r="CQ24">
            <v>85837.21</v>
          </cell>
          <cell r="CR24">
            <v>2544269.2599999998</v>
          </cell>
          <cell r="CS24">
            <v>405525.96</v>
          </cell>
          <cell r="CT24">
            <v>0</v>
          </cell>
          <cell r="CU24">
            <v>0</v>
          </cell>
          <cell r="CV24">
            <v>0</v>
          </cell>
          <cell r="CW24">
            <v>0</v>
          </cell>
          <cell r="CX24">
            <v>0</v>
          </cell>
          <cell r="CY24">
            <v>106013.6</v>
          </cell>
          <cell r="CZ24">
            <v>0</v>
          </cell>
          <cell r="DA24">
            <v>36606.731016347643</v>
          </cell>
          <cell r="DB24">
            <v>16141.228637839762</v>
          </cell>
          <cell r="DC24">
            <v>694792.71550000005</v>
          </cell>
          <cell r="DD24">
            <v>0</v>
          </cell>
          <cell r="DE24">
            <v>21611.72</v>
          </cell>
          <cell r="DF24">
            <v>31465.126647215737</v>
          </cell>
          <cell r="DG24">
            <v>124462.38</v>
          </cell>
          <cell r="DH24">
            <v>205636.2</v>
          </cell>
          <cell r="DI24">
            <v>155801.79999999999</v>
          </cell>
          <cell r="DJ24">
            <v>247664.13</v>
          </cell>
          <cell r="DK24">
            <v>0</v>
          </cell>
          <cell r="DL24">
            <v>0</v>
          </cell>
          <cell r="DM24">
            <v>0</v>
          </cell>
          <cell r="DN24">
            <v>0</v>
          </cell>
          <cell r="DO24">
            <v>0</v>
          </cell>
          <cell r="DP24">
            <v>0</v>
          </cell>
          <cell r="DQ24">
            <v>0</v>
          </cell>
          <cell r="DR24">
            <v>0</v>
          </cell>
          <cell r="DS24">
            <v>0</v>
          </cell>
          <cell r="DU24">
            <v>136361.22</v>
          </cell>
          <cell r="DV24">
            <v>0</v>
          </cell>
          <cell r="DW24">
            <v>37684</v>
          </cell>
          <cell r="DX24">
            <v>3133.4</v>
          </cell>
          <cell r="DY24">
            <v>288528</v>
          </cell>
          <cell r="DZ24">
            <v>0</v>
          </cell>
          <cell r="EA24">
            <v>20065.97</v>
          </cell>
          <cell r="EB24">
            <v>41024</v>
          </cell>
          <cell r="EC24">
            <v>0</v>
          </cell>
          <cell r="ED24">
            <v>0</v>
          </cell>
          <cell r="EE24">
            <v>4319823</v>
          </cell>
          <cell r="EF24">
            <v>145000</v>
          </cell>
          <cell r="EG24">
            <v>0</v>
          </cell>
          <cell r="EH24">
            <v>0</v>
          </cell>
          <cell r="EI24">
            <v>0</v>
          </cell>
          <cell r="EJ24">
            <v>0</v>
          </cell>
          <cell r="EK24">
            <v>0</v>
          </cell>
          <cell r="EL24">
            <v>1600000</v>
          </cell>
        </row>
        <row r="25">
          <cell r="A25">
            <v>9</v>
          </cell>
          <cell r="B25" t="str">
            <v>Ten Boer</v>
          </cell>
          <cell r="C25">
            <v>1</v>
          </cell>
          <cell r="D25">
            <v>164320</v>
          </cell>
          <cell r="E25">
            <v>28280</v>
          </cell>
          <cell r="F25">
            <v>28280</v>
          </cell>
          <cell r="G25">
            <v>7246</v>
          </cell>
          <cell r="H25">
            <v>1</v>
          </cell>
          <cell r="I25">
            <v>101</v>
          </cell>
          <cell r="J25">
            <v>2037</v>
          </cell>
          <cell r="K25">
            <v>873</v>
          </cell>
          <cell r="L25">
            <v>299</v>
          </cell>
          <cell r="M25">
            <v>820</v>
          </cell>
          <cell r="N25">
            <v>533.20000000000005</v>
          </cell>
          <cell r="O25">
            <v>48</v>
          </cell>
          <cell r="P25">
            <v>0.12060301507537688</v>
          </cell>
          <cell r="Q25">
            <v>29.018828545266345</v>
          </cell>
          <cell r="R25">
            <v>329</v>
          </cell>
          <cell r="S25">
            <v>50</v>
          </cell>
          <cell r="T25">
            <v>128</v>
          </cell>
          <cell r="U25">
            <v>5050</v>
          </cell>
          <cell r="V25">
            <v>550</v>
          </cell>
          <cell r="W25">
            <v>0</v>
          </cell>
          <cell r="X25">
            <v>0</v>
          </cell>
          <cell r="Y25">
            <v>0</v>
          </cell>
          <cell r="Z25">
            <v>0</v>
          </cell>
          <cell r="AA25">
            <v>4527</v>
          </cell>
          <cell r="AB25">
            <v>1810.8</v>
          </cell>
          <cell r="AC25">
            <v>5432.4</v>
          </cell>
          <cell r="AD25">
            <v>44</v>
          </cell>
          <cell r="AE25">
            <v>0</v>
          </cell>
          <cell r="AF25">
            <v>57</v>
          </cell>
          <cell r="AG25">
            <v>38.44</v>
          </cell>
          <cell r="AH25">
            <v>30</v>
          </cell>
          <cell r="AI25">
            <v>2868</v>
          </cell>
          <cell r="AJ25">
            <v>3556.32</v>
          </cell>
          <cell r="AK25">
            <v>1147.2</v>
          </cell>
          <cell r="AL25">
            <v>0</v>
          </cell>
          <cell r="AM25">
            <v>0</v>
          </cell>
          <cell r="AN25">
            <v>0</v>
          </cell>
          <cell r="AO25">
            <v>0</v>
          </cell>
          <cell r="AP25">
            <v>0</v>
          </cell>
          <cell r="AQ25">
            <v>0</v>
          </cell>
          <cell r="AR25">
            <v>2.5275299999999998E-4</v>
          </cell>
          <cell r="AS25">
            <v>4.7372E-5</v>
          </cell>
          <cell r="AT25">
            <v>891.94799999999998</v>
          </cell>
          <cell r="AU25">
            <v>356.7792</v>
          </cell>
          <cell r="AV25">
            <v>1232.4000000000001</v>
          </cell>
          <cell r="AW25">
            <v>2113.403456574054</v>
          </cell>
          <cell r="AX25">
            <v>7</v>
          </cell>
          <cell r="AY25">
            <v>8.4</v>
          </cell>
          <cell r="AZ25">
            <v>335</v>
          </cell>
          <cell r="BA25">
            <v>1</v>
          </cell>
          <cell r="BB25">
            <v>0</v>
          </cell>
          <cell r="BC25">
            <v>0</v>
          </cell>
          <cell r="BD25">
            <v>0</v>
          </cell>
          <cell r="BE25">
            <v>0</v>
          </cell>
          <cell r="BF25">
            <v>0</v>
          </cell>
          <cell r="BG25">
            <v>0</v>
          </cell>
          <cell r="BH25">
            <v>0</v>
          </cell>
          <cell r="BI25">
            <v>0</v>
          </cell>
          <cell r="BJ25">
            <v>0</v>
          </cell>
          <cell r="BM25">
            <v>-369720</v>
          </cell>
          <cell r="BN25">
            <v>-67872</v>
          </cell>
          <cell r="BO25">
            <v>-84274.4</v>
          </cell>
          <cell r="BP25">
            <v>933647.1</v>
          </cell>
          <cell r="BQ25">
            <v>28180.76</v>
          </cell>
          <cell r="BR25">
            <v>22058.400000000001</v>
          </cell>
          <cell r="BS25">
            <v>446917.8</v>
          </cell>
          <cell r="BT25">
            <v>70163.009999999995</v>
          </cell>
          <cell r="BU25">
            <v>7974.33</v>
          </cell>
          <cell r="BV25">
            <v>72151.8</v>
          </cell>
          <cell r="BW25">
            <v>189014.06800000003</v>
          </cell>
          <cell r="BX25">
            <v>66202.080000000002</v>
          </cell>
          <cell r="BY25">
            <v>13821.2008040201</v>
          </cell>
          <cell r="BZ25">
            <v>109989.48545855212</v>
          </cell>
          <cell r="CA25">
            <v>35252.35</v>
          </cell>
          <cell r="CB25">
            <v>14769</v>
          </cell>
          <cell r="CC25">
            <v>18082.560000000001</v>
          </cell>
          <cell r="CD25">
            <v>258509.5</v>
          </cell>
          <cell r="CE25">
            <v>8409.5</v>
          </cell>
          <cell r="CF25">
            <v>0</v>
          </cell>
          <cell r="CG25">
            <v>0</v>
          </cell>
          <cell r="CH25">
            <v>0</v>
          </cell>
          <cell r="CI25">
            <v>0</v>
          </cell>
          <cell r="CJ25">
            <v>140563.35</v>
          </cell>
          <cell r="CK25">
            <v>-3983.76</v>
          </cell>
          <cell r="CL25">
            <v>141785.64000000001</v>
          </cell>
          <cell r="CM25">
            <v>1618.32</v>
          </cell>
          <cell r="CN25">
            <v>0</v>
          </cell>
          <cell r="CO25">
            <v>26923.95</v>
          </cell>
          <cell r="CP25">
            <v>125200.2332</v>
          </cell>
          <cell r="CQ25">
            <v>48587.1</v>
          </cell>
          <cell r="CR25">
            <v>476116.68</v>
          </cell>
          <cell r="CS25">
            <v>94100.227200000008</v>
          </cell>
          <cell r="CT25">
            <v>27831.072000000004</v>
          </cell>
          <cell r="CU25">
            <v>0</v>
          </cell>
          <cell r="CV25">
            <v>0</v>
          </cell>
          <cell r="CW25">
            <v>0</v>
          </cell>
          <cell r="CX25">
            <v>0</v>
          </cell>
          <cell r="CY25">
            <v>0</v>
          </cell>
          <cell r="CZ25">
            <v>0</v>
          </cell>
          <cell r="DA25">
            <v>4462.7079959016301</v>
          </cell>
          <cell r="DB25">
            <v>523.88942271328006</v>
          </cell>
          <cell r="DC25">
            <v>55773.508439999998</v>
          </cell>
          <cell r="DD25">
            <v>146.279472</v>
          </cell>
          <cell r="DE25">
            <v>8331.0239999999994</v>
          </cell>
          <cell r="DF25">
            <v>7312.3759597462267</v>
          </cell>
          <cell r="DG25">
            <v>62231.19</v>
          </cell>
          <cell r="DH25">
            <v>123381.72</v>
          </cell>
          <cell r="DI25">
            <v>34565.300000000003</v>
          </cell>
          <cell r="DJ25">
            <v>247664.13</v>
          </cell>
          <cell r="DK25">
            <v>0</v>
          </cell>
          <cell r="DL25">
            <v>0</v>
          </cell>
          <cell r="DM25">
            <v>0</v>
          </cell>
          <cell r="DN25">
            <v>0</v>
          </cell>
          <cell r="DO25">
            <v>0</v>
          </cell>
          <cell r="DP25">
            <v>0</v>
          </cell>
          <cell r="DQ25">
            <v>0</v>
          </cell>
          <cell r="DR25">
            <v>0</v>
          </cell>
          <cell r="DS25">
            <v>0</v>
          </cell>
          <cell r="DU25">
            <v>69066.100000000006</v>
          </cell>
          <cell r="DV25">
            <v>0</v>
          </cell>
          <cell r="DW25">
            <v>870</v>
          </cell>
          <cell r="DX25">
            <v>3474.38</v>
          </cell>
          <cell r="DY25">
            <v>126317</v>
          </cell>
          <cell r="DZ25">
            <v>0</v>
          </cell>
          <cell r="EA25">
            <v>8640.5</v>
          </cell>
          <cell r="EB25">
            <v>30035</v>
          </cell>
          <cell r="EC25">
            <v>0</v>
          </cell>
          <cell r="ED25">
            <v>0</v>
          </cell>
          <cell r="EE25">
            <v>524678</v>
          </cell>
          <cell r="EF25">
            <v>0</v>
          </cell>
          <cell r="EG25">
            <v>1603</v>
          </cell>
          <cell r="EH25">
            <v>0</v>
          </cell>
          <cell r="EI25">
            <v>8275</v>
          </cell>
          <cell r="EJ25">
            <v>0</v>
          </cell>
          <cell r="EK25">
            <v>0</v>
          </cell>
          <cell r="EL25">
            <v>0</v>
          </cell>
        </row>
        <row r="26">
          <cell r="A26">
            <v>47</v>
          </cell>
          <cell r="B26" t="str">
            <v>Veendam</v>
          </cell>
          <cell r="C26">
            <v>1</v>
          </cell>
          <cell r="D26">
            <v>604000</v>
          </cell>
          <cell r="E26">
            <v>142520</v>
          </cell>
          <cell r="F26">
            <v>142520</v>
          </cell>
          <cell r="G26">
            <v>28117</v>
          </cell>
          <cell r="H26">
            <v>1</v>
          </cell>
          <cell r="I26">
            <v>509</v>
          </cell>
          <cell r="J26">
            <v>6407</v>
          </cell>
          <cell r="K26">
            <v>4653</v>
          </cell>
          <cell r="L26">
            <v>1620</v>
          </cell>
          <cell r="M26">
            <v>4380</v>
          </cell>
          <cell r="N26">
            <v>3112.5</v>
          </cell>
          <cell r="O26">
            <v>700</v>
          </cell>
          <cell r="P26">
            <v>0.66666666666666663</v>
          </cell>
          <cell r="Q26">
            <v>298.700049663568</v>
          </cell>
          <cell r="R26">
            <v>3007</v>
          </cell>
          <cell r="S26">
            <v>1360</v>
          </cell>
          <cell r="T26">
            <v>770</v>
          </cell>
          <cell r="U26">
            <v>32000</v>
          </cell>
          <cell r="V26">
            <v>34000</v>
          </cell>
          <cell r="W26">
            <v>984.46</v>
          </cell>
          <cell r="X26">
            <v>1773.6</v>
          </cell>
          <cell r="Y26">
            <v>0</v>
          </cell>
          <cell r="Z26">
            <v>0</v>
          </cell>
          <cell r="AA26">
            <v>7610</v>
          </cell>
          <cell r="AB26">
            <v>0</v>
          </cell>
          <cell r="AC26">
            <v>7610</v>
          </cell>
          <cell r="AD26">
            <v>261</v>
          </cell>
          <cell r="AE26">
            <v>0</v>
          </cell>
          <cell r="AF26">
            <v>213</v>
          </cell>
          <cell r="AG26">
            <v>165</v>
          </cell>
          <cell r="AH26">
            <v>49</v>
          </cell>
          <cell r="AI26">
            <v>12675</v>
          </cell>
          <cell r="AJ26">
            <v>12675</v>
          </cell>
          <cell r="AK26">
            <v>0</v>
          </cell>
          <cell r="AL26">
            <v>0</v>
          </cell>
          <cell r="AM26">
            <v>0</v>
          </cell>
          <cell r="AN26">
            <v>0</v>
          </cell>
          <cell r="AO26">
            <v>0</v>
          </cell>
          <cell r="AP26">
            <v>3654</v>
          </cell>
          <cell r="AQ26">
            <v>0</v>
          </cell>
          <cell r="AR26">
            <v>1.63817E-3</v>
          </cell>
          <cell r="AS26">
            <v>1.215795E-3</v>
          </cell>
          <cell r="AT26">
            <v>11001.9</v>
          </cell>
          <cell r="AU26">
            <v>0</v>
          </cell>
          <cell r="AV26">
            <v>3264</v>
          </cell>
          <cell r="AW26">
            <v>11659.749460043196</v>
          </cell>
          <cell r="AX26">
            <v>5</v>
          </cell>
          <cell r="AY26">
            <v>5</v>
          </cell>
          <cell r="AZ26">
            <v>1240</v>
          </cell>
          <cell r="BA26">
            <v>1</v>
          </cell>
          <cell r="BB26">
            <v>0</v>
          </cell>
          <cell r="BC26">
            <v>0</v>
          </cell>
          <cell r="BD26">
            <v>0</v>
          </cell>
          <cell r="BE26">
            <v>0</v>
          </cell>
          <cell r="BF26">
            <v>0</v>
          </cell>
          <cell r="BG26">
            <v>0</v>
          </cell>
          <cell r="BH26">
            <v>0</v>
          </cell>
          <cell r="BI26">
            <v>0</v>
          </cell>
          <cell r="BJ26">
            <v>0</v>
          </cell>
          <cell r="BM26">
            <v>-1359000</v>
          </cell>
          <cell r="BN26">
            <v>-342048</v>
          </cell>
          <cell r="BO26">
            <v>-424709.6</v>
          </cell>
          <cell r="BP26">
            <v>3622875.45</v>
          </cell>
          <cell r="BQ26">
            <v>28180.76</v>
          </cell>
          <cell r="BR26">
            <v>111165.6</v>
          </cell>
          <cell r="BS26">
            <v>1405695.8</v>
          </cell>
          <cell r="BT26">
            <v>373961.61</v>
          </cell>
          <cell r="BU26">
            <v>43205.4</v>
          </cell>
          <cell r="BV26">
            <v>385396.2</v>
          </cell>
          <cell r="BW26">
            <v>1103350.125</v>
          </cell>
          <cell r="BX26">
            <v>965447</v>
          </cell>
          <cell r="BY26">
            <v>76400.526666666658</v>
          </cell>
          <cell r="BZ26">
            <v>1132156.8242388286</v>
          </cell>
          <cell r="CA26">
            <v>322200.05</v>
          </cell>
          <cell r="CB26">
            <v>401716.8</v>
          </cell>
          <cell r="CC26">
            <v>108777.9</v>
          </cell>
          <cell r="CD26">
            <v>1638080</v>
          </cell>
          <cell r="CE26">
            <v>519860</v>
          </cell>
          <cell r="CF26">
            <v>310912.15719999996</v>
          </cell>
          <cell r="CG26">
            <v>742588.58400000003</v>
          </cell>
          <cell r="CH26">
            <v>0</v>
          </cell>
          <cell r="CI26">
            <v>0</v>
          </cell>
          <cell r="CJ26">
            <v>236290.5</v>
          </cell>
          <cell r="CK26">
            <v>0</v>
          </cell>
          <cell r="CL26">
            <v>198621</v>
          </cell>
          <cell r="CM26">
            <v>9599.58</v>
          </cell>
          <cell r="CN26">
            <v>0</v>
          </cell>
          <cell r="CO26">
            <v>100610.55</v>
          </cell>
          <cell r="CP26">
            <v>537409.94999999995</v>
          </cell>
          <cell r="CQ26">
            <v>79358.929999999993</v>
          </cell>
          <cell r="CR26">
            <v>2104176.75</v>
          </cell>
          <cell r="CS26">
            <v>335380.5</v>
          </cell>
          <cell r="CT26">
            <v>0</v>
          </cell>
          <cell r="CU26">
            <v>0</v>
          </cell>
          <cell r="CV26">
            <v>0</v>
          </cell>
          <cell r="CW26">
            <v>0</v>
          </cell>
          <cell r="CX26">
            <v>0</v>
          </cell>
          <cell r="CY26">
            <v>112543.2</v>
          </cell>
          <cell r="CZ26">
            <v>0</v>
          </cell>
          <cell r="DA26">
            <v>28924.184312930702</v>
          </cell>
          <cell r="DB26">
            <v>13445.5404181308</v>
          </cell>
          <cell r="DC26">
            <v>687948.80700000003</v>
          </cell>
          <cell r="DD26">
            <v>0</v>
          </cell>
          <cell r="DE26">
            <v>22064.639999999999</v>
          </cell>
          <cell r="DF26">
            <v>40342.733131749461</v>
          </cell>
          <cell r="DG26">
            <v>44450.85</v>
          </cell>
          <cell r="DH26">
            <v>73441.5</v>
          </cell>
          <cell r="DI26">
            <v>127943.2</v>
          </cell>
          <cell r="DJ26">
            <v>247664.13</v>
          </cell>
          <cell r="DK26">
            <v>0</v>
          </cell>
          <cell r="DL26">
            <v>0</v>
          </cell>
          <cell r="DM26">
            <v>0</v>
          </cell>
          <cell r="DN26">
            <v>0</v>
          </cell>
          <cell r="DO26">
            <v>0</v>
          </cell>
          <cell r="DP26">
            <v>0</v>
          </cell>
          <cell r="DQ26">
            <v>0</v>
          </cell>
          <cell r="DR26">
            <v>0</v>
          </cell>
          <cell r="DS26">
            <v>0</v>
          </cell>
          <cell r="DU26">
            <v>338210.86</v>
          </cell>
          <cell r="DV26">
            <v>0</v>
          </cell>
          <cell r="DW26">
            <v>-495286</v>
          </cell>
          <cell r="DX26">
            <v>5753.88</v>
          </cell>
          <cell r="DY26">
            <v>162550</v>
          </cell>
          <cell r="DZ26">
            <v>0</v>
          </cell>
          <cell r="EA26">
            <v>11720.55</v>
          </cell>
          <cell r="EB26">
            <v>24693</v>
          </cell>
          <cell r="EC26">
            <v>0</v>
          </cell>
          <cell r="ED26">
            <v>0</v>
          </cell>
          <cell r="EE26">
            <v>3592901</v>
          </cell>
          <cell r="EF26">
            <v>0</v>
          </cell>
          <cell r="EG26">
            <v>0</v>
          </cell>
          <cell r="EH26">
            <v>0</v>
          </cell>
          <cell r="EI26">
            <v>32110</v>
          </cell>
          <cell r="EJ26">
            <v>0</v>
          </cell>
          <cell r="EK26">
            <v>0</v>
          </cell>
          <cell r="EL26">
            <v>0</v>
          </cell>
        </row>
        <row r="27">
          <cell r="A27">
            <v>48</v>
          </cell>
          <cell r="B27" t="str">
            <v>Vlagtwedde</v>
          </cell>
          <cell r="C27">
            <v>1</v>
          </cell>
          <cell r="D27">
            <v>407040</v>
          </cell>
          <cell r="E27">
            <v>89600</v>
          </cell>
          <cell r="F27">
            <v>89600</v>
          </cell>
          <cell r="G27">
            <v>16600</v>
          </cell>
          <cell r="H27">
            <v>2</v>
          </cell>
          <cell r="I27">
            <v>320</v>
          </cell>
          <cell r="J27">
            <v>3657</v>
          </cell>
          <cell r="K27">
            <v>3195</v>
          </cell>
          <cell r="L27">
            <v>1091</v>
          </cell>
          <cell r="M27">
            <v>2710</v>
          </cell>
          <cell r="N27">
            <v>1879</v>
          </cell>
          <cell r="O27">
            <v>161</v>
          </cell>
          <cell r="P27">
            <v>0.31506849315068491</v>
          </cell>
          <cell r="Q27">
            <v>83.164601748217819</v>
          </cell>
          <cell r="R27">
            <v>1873</v>
          </cell>
          <cell r="S27">
            <v>95</v>
          </cell>
          <cell r="T27">
            <v>363</v>
          </cell>
          <cell r="U27">
            <v>16080</v>
          </cell>
          <cell r="V27">
            <v>9870</v>
          </cell>
          <cell r="W27">
            <v>0</v>
          </cell>
          <cell r="X27">
            <v>716</v>
          </cell>
          <cell r="Y27">
            <v>0</v>
          </cell>
          <cell r="Z27">
            <v>104.1</v>
          </cell>
          <cell r="AA27">
            <v>16759</v>
          </cell>
          <cell r="AB27">
            <v>0</v>
          </cell>
          <cell r="AC27">
            <v>16759</v>
          </cell>
          <cell r="AD27">
            <v>293</v>
          </cell>
          <cell r="AE27">
            <v>0</v>
          </cell>
          <cell r="AF27">
            <v>177</v>
          </cell>
          <cell r="AG27">
            <v>87</v>
          </cell>
          <cell r="AH27">
            <v>90</v>
          </cell>
          <cell r="AI27">
            <v>8310</v>
          </cell>
          <cell r="AJ27">
            <v>8310</v>
          </cell>
          <cell r="AK27">
            <v>0</v>
          </cell>
          <cell r="AL27">
            <v>0</v>
          </cell>
          <cell r="AM27">
            <v>0</v>
          </cell>
          <cell r="AN27">
            <v>0</v>
          </cell>
          <cell r="AO27">
            <v>3600</v>
          </cell>
          <cell r="AP27">
            <v>0</v>
          </cell>
          <cell r="AQ27">
            <v>0</v>
          </cell>
          <cell r="AR27">
            <v>1.131822E-3</v>
          </cell>
          <cell r="AS27">
            <v>3.0266599999999999E-4</v>
          </cell>
          <cell r="AT27">
            <v>2941.74</v>
          </cell>
          <cell r="AU27">
            <v>0</v>
          </cell>
          <cell r="AV27">
            <v>3452</v>
          </cell>
          <cell r="AW27">
            <v>3360.4973023692237</v>
          </cell>
          <cell r="AX27">
            <v>14</v>
          </cell>
          <cell r="AY27">
            <v>14</v>
          </cell>
          <cell r="AZ27">
            <v>920</v>
          </cell>
          <cell r="BA27">
            <v>1</v>
          </cell>
          <cell r="BB27">
            <v>0</v>
          </cell>
          <cell r="BC27">
            <v>0</v>
          </cell>
          <cell r="BD27">
            <v>0</v>
          </cell>
          <cell r="BE27">
            <v>0</v>
          </cell>
          <cell r="BF27">
            <v>0</v>
          </cell>
          <cell r="BG27">
            <v>0</v>
          </cell>
          <cell r="BH27">
            <v>0</v>
          </cell>
          <cell r="BI27">
            <v>0</v>
          </cell>
          <cell r="BJ27">
            <v>0</v>
          </cell>
          <cell r="BM27">
            <v>-915840</v>
          </cell>
          <cell r="BN27">
            <v>-215040</v>
          </cell>
          <cell r="BO27">
            <v>-267008</v>
          </cell>
          <cell r="BP27">
            <v>2138910</v>
          </cell>
          <cell r="BQ27">
            <v>56361.52</v>
          </cell>
          <cell r="BR27">
            <v>69888</v>
          </cell>
          <cell r="BS27">
            <v>802345.8</v>
          </cell>
          <cell r="BT27">
            <v>256782.15</v>
          </cell>
          <cell r="BU27">
            <v>29096.97</v>
          </cell>
          <cell r="BV27">
            <v>238452.9</v>
          </cell>
          <cell r="BW27">
            <v>666086.71</v>
          </cell>
          <cell r="BX27">
            <v>222052.81</v>
          </cell>
          <cell r="BY27">
            <v>36107.098219178079</v>
          </cell>
          <cell r="BZ27">
            <v>315217.12671423506</v>
          </cell>
          <cell r="CA27">
            <v>200691.95</v>
          </cell>
          <cell r="CB27">
            <v>28061.1</v>
          </cell>
          <cell r="CC27">
            <v>51281.01</v>
          </cell>
          <cell r="CD27">
            <v>823135.2</v>
          </cell>
          <cell r="CE27">
            <v>150912.29999999999</v>
          </cell>
          <cell r="CF27">
            <v>0</v>
          </cell>
          <cell r="CG27">
            <v>299782.03999999998</v>
          </cell>
          <cell r="CH27">
            <v>0</v>
          </cell>
          <cell r="CI27">
            <v>23090.42099999998</v>
          </cell>
          <cell r="CJ27">
            <v>520366.95</v>
          </cell>
          <cell r="CK27">
            <v>0</v>
          </cell>
          <cell r="CL27">
            <v>437409.9</v>
          </cell>
          <cell r="CM27">
            <v>10776.54</v>
          </cell>
          <cell r="CN27">
            <v>0</v>
          </cell>
          <cell r="CO27">
            <v>83605.95</v>
          </cell>
          <cell r="CP27">
            <v>283361.61</v>
          </cell>
          <cell r="CQ27">
            <v>145761.29999999999</v>
          </cell>
          <cell r="CR27">
            <v>1379543.1</v>
          </cell>
          <cell r="CS27">
            <v>219882.6</v>
          </cell>
          <cell r="CT27">
            <v>0</v>
          </cell>
          <cell r="CU27">
            <v>0</v>
          </cell>
          <cell r="CV27">
            <v>0</v>
          </cell>
          <cell r="CW27">
            <v>0</v>
          </cell>
          <cell r="CX27">
            <v>52956</v>
          </cell>
          <cell r="CY27">
            <v>0</v>
          </cell>
          <cell r="CZ27">
            <v>0</v>
          </cell>
          <cell r="DA27">
            <v>19983.901632571622</v>
          </cell>
          <cell r="DB27">
            <v>3347.1991052718399</v>
          </cell>
          <cell r="DC27">
            <v>183947.00219999999</v>
          </cell>
          <cell r="DD27">
            <v>0</v>
          </cell>
          <cell r="DE27">
            <v>23335.52</v>
          </cell>
          <cell r="DF27">
            <v>11627.320666197515</v>
          </cell>
          <cell r="DG27">
            <v>124462.38</v>
          </cell>
          <cell r="DH27">
            <v>205636.2</v>
          </cell>
          <cell r="DI27">
            <v>94925.6</v>
          </cell>
          <cell r="DJ27">
            <v>247664.13</v>
          </cell>
          <cell r="DK27">
            <v>0</v>
          </cell>
          <cell r="DL27">
            <v>0</v>
          </cell>
          <cell r="DM27">
            <v>0</v>
          </cell>
          <cell r="DN27">
            <v>0</v>
          </cell>
          <cell r="DO27">
            <v>0</v>
          </cell>
          <cell r="DP27">
            <v>0</v>
          </cell>
          <cell r="DQ27">
            <v>0</v>
          </cell>
          <cell r="DR27">
            <v>0</v>
          </cell>
          <cell r="DS27">
            <v>0</v>
          </cell>
          <cell r="DU27">
            <v>440093.03</v>
          </cell>
          <cell r="DV27">
            <v>0</v>
          </cell>
          <cell r="DW27">
            <v>-196907</v>
          </cell>
          <cell r="DX27">
            <v>22469.85</v>
          </cell>
          <cell r="DY27">
            <v>-7523</v>
          </cell>
          <cell r="DZ27">
            <v>0</v>
          </cell>
          <cell r="EA27">
            <v>6251.16</v>
          </cell>
          <cell r="EB27">
            <v>45000</v>
          </cell>
          <cell r="EC27">
            <v>0</v>
          </cell>
          <cell r="ED27">
            <v>0</v>
          </cell>
          <cell r="EE27">
            <v>2293075</v>
          </cell>
          <cell r="EF27">
            <v>0</v>
          </cell>
          <cell r="EG27">
            <v>0</v>
          </cell>
          <cell r="EH27">
            <v>0</v>
          </cell>
          <cell r="EI27">
            <v>18957</v>
          </cell>
          <cell r="EJ27">
            <v>0</v>
          </cell>
          <cell r="EK27">
            <v>0</v>
          </cell>
          <cell r="EL27">
            <v>0</v>
          </cell>
        </row>
        <row r="28">
          <cell r="A28">
            <v>52</v>
          </cell>
          <cell r="B28" t="str">
            <v>Winschoten</v>
          </cell>
          <cell r="C28">
            <v>1</v>
          </cell>
          <cell r="D28">
            <v>413440</v>
          </cell>
          <cell r="E28">
            <v>135380</v>
          </cell>
          <cell r="F28">
            <v>135380</v>
          </cell>
          <cell r="G28">
            <v>18476</v>
          </cell>
          <cell r="H28">
            <v>1</v>
          </cell>
          <cell r="I28">
            <v>483.5</v>
          </cell>
          <cell r="J28">
            <v>3847</v>
          </cell>
          <cell r="K28">
            <v>3795</v>
          </cell>
          <cell r="L28">
            <v>1343</v>
          </cell>
          <cell r="M28">
            <v>3310</v>
          </cell>
          <cell r="N28">
            <v>2369.6</v>
          </cell>
          <cell r="O28">
            <v>612</v>
          </cell>
          <cell r="P28">
            <v>0.63617463617463621</v>
          </cell>
          <cell r="Q28">
            <v>265.7502839709461</v>
          </cell>
          <cell r="R28">
            <v>2413</v>
          </cell>
          <cell r="S28">
            <v>340</v>
          </cell>
          <cell r="T28">
            <v>569</v>
          </cell>
          <cell r="U28">
            <v>22160</v>
          </cell>
          <cell r="V28">
            <v>22860</v>
          </cell>
          <cell r="W28">
            <v>969.66</v>
          </cell>
          <cell r="X28">
            <v>1622.4</v>
          </cell>
          <cell r="Y28">
            <v>0</v>
          </cell>
          <cell r="Z28">
            <v>0</v>
          </cell>
          <cell r="AA28">
            <v>2047</v>
          </cell>
          <cell r="AB28">
            <v>0</v>
          </cell>
          <cell r="AC28">
            <v>2047</v>
          </cell>
          <cell r="AD28">
            <v>177</v>
          </cell>
          <cell r="AE28">
            <v>0</v>
          </cell>
          <cell r="AF28">
            <v>139</v>
          </cell>
          <cell r="AG28">
            <v>119</v>
          </cell>
          <cell r="AH28">
            <v>20</v>
          </cell>
          <cell r="AI28">
            <v>9404</v>
          </cell>
          <cell r="AJ28">
            <v>9404</v>
          </cell>
          <cell r="AK28">
            <v>0</v>
          </cell>
          <cell r="AL28">
            <v>10</v>
          </cell>
          <cell r="AM28">
            <v>0</v>
          </cell>
          <cell r="AN28">
            <v>0</v>
          </cell>
          <cell r="AO28">
            <v>0</v>
          </cell>
          <cell r="AP28">
            <v>2903</v>
          </cell>
          <cell r="AQ28">
            <v>2903</v>
          </cell>
          <cell r="AR28">
            <v>1.796824E-3</v>
          </cell>
          <cell r="AS28">
            <v>1.40223E-3</v>
          </cell>
          <cell r="AT28">
            <v>11482.284</v>
          </cell>
          <cell r="AU28">
            <v>0</v>
          </cell>
          <cell r="AV28">
            <v>657</v>
          </cell>
          <cell r="AW28">
            <v>5507.9082733812947</v>
          </cell>
          <cell r="AX28">
            <v>1</v>
          </cell>
          <cell r="AY28">
            <v>1</v>
          </cell>
          <cell r="AZ28">
            <v>930</v>
          </cell>
          <cell r="BA28">
            <v>1</v>
          </cell>
          <cell r="BB28">
            <v>0</v>
          </cell>
          <cell r="BC28">
            <v>0</v>
          </cell>
          <cell r="BD28">
            <v>0</v>
          </cell>
          <cell r="BE28">
            <v>0</v>
          </cell>
          <cell r="BF28">
            <v>0</v>
          </cell>
          <cell r="BG28">
            <v>0</v>
          </cell>
          <cell r="BH28">
            <v>0</v>
          </cell>
          <cell r="BI28">
            <v>0</v>
          </cell>
          <cell r="BJ28">
            <v>0</v>
          </cell>
          <cell r="BM28">
            <v>-930240</v>
          </cell>
          <cell r="BN28">
            <v>-324912</v>
          </cell>
          <cell r="BO28">
            <v>-403432.4</v>
          </cell>
          <cell r="BP28">
            <v>2380632.6</v>
          </cell>
          <cell r="BQ28">
            <v>28180.76</v>
          </cell>
          <cell r="BR28">
            <v>105596.4</v>
          </cell>
          <cell r="BS28">
            <v>844031.8</v>
          </cell>
          <cell r="BT28">
            <v>305004.15000000002</v>
          </cell>
          <cell r="BU28">
            <v>35817.81</v>
          </cell>
          <cell r="BV28">
            <v>291246.90000000002</v>
          </cell>
          <cell r="BW28">
            <v>839999.50399999996</v>
          </cell>
          <cell r="BX28">
            <v>844076.52</v>
          </cell>
          <cell r="BY28">
            <v>72906.115883575883</v>
          </cell>
          <cell r="BZ28">
            <v>1007267.9863293977</v>
          </cell>
          <cell r="CA28">
            <v>258552.95</v>
          </cell>
          <cell r="CB28">
            <v>100429.2</v>
          </cell>
          <cell r="CC28">
            <v>80382.63</v>
          </cell>
          <cell r="CD28">
            <v>1134370.3999999999</v>
          </cell>
          <cell r="CE28">
            <v>349529.4</v>
          </cell>
          <cell r="CF28">
            <v>306238.02120000002</v>
          </cell>
          <cell r="CG28">
            <v>679282.65600000008</v>
          </cell>
          <cell r="CH28">
            <v>0</v>
          </cell>
          <cell r="CI28">
            <v>0</v>
          </cell>
          <cell r="CJ28">
            <v>63559.35</v>
          </cell>
          <cell r="CK28">
            <v>0</v>
          </cell>
          <cell r="CL28">
            <v>53426.7</v>
          </cell>
          <cell r="CM28">
            <v>6510.06</v>
          </cell>
          <cell r="CN28">
            <v>0</v>
          </cell>
          <cell r="CO28">
            <v>65656.649999999994</v>
          </cell>
          <cell r="CP28">
            <v>387586.57</v>
          </cell>
          <cell r="CQ28">
            <v>32391.4</v>
          </cell>
          <cell r="CR28">
            <v>1561158.04</v>
          </cell>
          <cell r="CS28">
            <v>248829.84</v>
          </cell>
          <cell r="CT28">
            <v>0</v>
          </cell>
          <cell r="CU28">
            <v>31675.1</v>
          </cell>
          <cell r="CV28">
            <v>0</v>
          </cell>
          <cell r="CW28">
            <v>0</v>
          </cell>
          <cell r="CX28">
            <v>0</v>
          </cell>
          <cell r="CY28">
            <v>89412.4</v>
          </cell>
          <cell r="CZ28">
            <v>254593.1</v>
          </cell>
          <cell r="DA28">
            <v>31725.442752521041</v>
          </cell>
          <cell r="DB28">
            <v>15507.334822495201</v>
          </cell>
          <cell r="DC28">
            <v>717987.21851999999</v>
          </cell>
          <cell r="DD28">
            <v>0</v>
          </cell>
          <cell r="DE28">
            <v>4441.32</v>
          </cell>
          <cell r="DF28">
            <v>19057.362625899281</v>
          </cell>
          <cell r="DG28">
            <v>8890.17</v>
          </cell>
          <cell r="DH28">
            <v>14688.3</v>
          </cell>
          <cell r="DI28">
            <v>95957.4</v>
          </cell>
          <cell r="DJ28">
            <v>247664.13</v>
          </cell>
          <cell r="DK28">
            <v>0</v>
          </cell>
          <cell r="DL28">
            <v>0</v>
          </cell>
          <cell r="DM28">
            <v>0</v>
          </cell>
          <cell r="DN28">
            <v>0</v>
          </cell>
          <cell r="DO28">
            <v>0</v>
          </cell>
          <cell r="DP28">
            <v>0</v>
          </cell>
          <cell r="DQ28">
            <v>0</v>
          </cell>
          <cell r="DR28">
            <v>0</v>
          </cell>
          <cell r="DS28">
            <v>0</v>
          </cell>
          <cell r="DU28">
            <v>66642.460000000006</v>
          </cell>
          <cell r="DV28">
            <v>0</v>
          </cell>
          <cell r="DW28">
            <v>-85708</v>
          </cell>
          <cell r="DX28">
            <v>6332.1</v>
          </cell>
          <cell r="DY28">
            <v>552885</v>
          </cell>
          <cell r="DZ28">
            <v>0</v>
          </cell>
          <cell r="EA28">
            <v>10229.48</v>
          </cell>
          <cell r="EB28">
            <v>54701</v>
          </cell>
          <cell r="EC28">
            <v>0</v>
          </cell>
          <cell r="ED28">
            <v>0</v>
          </cell>
          <cell r="EE28">
            <v>2971671</v>
          </cell>
          <cell r="EF28">
            <v>0</v>
          </cell>
          <cell r="EG28">
            <v>0</v>
          </cell>
          <cell r="EH28">
            <v>0</v>
          </cell>
          <cell r="EI28">
            <v>21100</v>
          </cell>
          <cell r="EJ28">
            <v>0</v>
          </cell>
          <cell r="EK28">
            <v>0</v>
          </cell>
          <cell r="EL28">
            <v>0</v>
          </cell>
        </row>
        <row r="29">
          <cell r="A29">
            <v>53</v>
          </cell>
          <cell r="B29" t="str">
            <v>Winsum</v>
          </cell>
          <cell r="C29">
            <v>1</v>
          </cell>
          <cell r="D29">
            <v>315520</v>
          </cell>
          <cell r="E29">
            <v>44800</v>
          </cell>
          <cell r="F29">
            <v>44800</v>
          </cell>
          <cell r="G29">
            <v>14003</v>
          </cell>
          <cell r="H29">
            <v>2</v>
          </cell>
          <cell r="I29">
            <v>160</v>
          </cell>
          <cell r="J29">
            <v>3764</v>
          </cell>
          <cell r="K29">
            <v>1853</v>
          </cell>
          <cell r="L29">
            <v>620</v>
          </cell>
          <cell r="M29">
            <v>1660</v>
          </cell>
          <cell r="N29">
            <v>1060.5999999999999</v>
          </cell>
          <cell r="O29">
            <v>216</v>
          </cell>
          <cell r="P29">
            <v>0.38162544169611307</v>
          </cell>
          <cell r="Q29">
            <v>107.39270055042844</v>
          </cell>
          <cell r="R29">
            <v>884</v>
          </cell>
          <cell r="S29">
            <v>125</v>
          </cell>
          <cell r="T29">
            <v>311</v>
          </cell>
          <cell r="U29">
            <v>11660</v>
          </cell>
          <cell r="V29">
            <v>2390</v>
          </cell>
          <cell r="W29">
            <v>0</v>
          </cell>
          <cell r="X29">
            <v>216</v>
          </cell>
          <cell r="Y29">
            <v>0</v>
          </cell>
          <cell r="Z29">
            <v>18.100000000000001</v>
          </cell>
          <cell r="AA29">
            <v>10109</v>
          </cell>
          <cell r="AB29">
            <v>4852.32</v>
          </cell>
          <cell r="AC29">
            <v>12332.98</v>
          </cell>
          <cell r="AD29">
            <v>144</v>
          </cell>
          <cell r="AE29">
            <v>0</v>
          </cell>
          <cell r="AF29">
            <v>97</v>
          </cell>
          <cell r="AG29">
            <v>68.319999999999993</v>
          </cell>
          <cell r="AH29">
            <v>50.82</v>
          </cell>
          <cell r="AI29">
            <v>5994</v>
          </cell>
          <cell r="AJ29">
            <v>7312.68</v>
          </cell>
          <cell r="AK29">
            <v>2877.12</v>
          </cell>
          <cell r="AL29">
            <v>0</v>
          </cell>
          <cell r="AM29">
            <v>0</v>
          </cell>
          <cell r="AN29">
            <v>0</v>
          </cell>
          <cell r="AO29">
            <v>0</v>
          </cell>
          <cell r="AP29">
            <v>0</v>
          </cell>
          <cell r="AQ29">
            <v>0</v>
          </cell>
          <cell r="AR29">
            <v>6.1679200000000001E-4</v>
          </cell>
          <cell r="AS29">
            <v>1.2126299999999999E-4</v>
          </cell>
          <cell r="AT29">
            <v>2367.63</v>
          </cell>
          <cell r="AU29">
            <v>1136.4624000000001</v>
          </cell>
          <cell r="AV29">
            <v>2214.3000000000002</v>
          </cell>
          <cell r="AW29">
            <v>3027.5051419096849</v>
          </cell>
          <cell r="AX29">
            <v>9</v>
          </cell>
          <cell r="AY29">
            <v>10.89</v>
          </cell>
          <cell r="AZ29">
            <v>645</v>
          </cell>
          <cell r="BA29">
            <v>1</v>
          </cell>
          <cell r="BB29">
            <v>0</v>
          </cell>
          <cell r="BC29">
            <v>0</v>
          </cell>
          <cell r="BD29">
            <v>0</v>
          </cell>
          <cell r="BE29">
            <v>0</v>
          </cell>
          <cell r="BF29">
            <v>0</v>
          </cell>
          <cell r="BG29">
            <v>0</v>
          </cell>
          <cell r="BH29">
            <v>0</v>
          </cell>
          <cell r="BI29">
            <v>0</v>
          </cell>
          <cell r="BJ29">
            <v>0</v>
          </cell>
          <cell r="BM29">
            <v>-709920</v>
          </cell>
          <cell r="BN29">
            <v>-107520</v>
          </cell>
          <cell r="BO29">
            <v>-133504</v>
          </cell>
          <cell r="BP29">
            <v>1804286.55</v>
          </cell>
          <cell r="BQ29">
            <v>56361.52</v>
          </cell>
          <cell r="BR29">
            <v>34944</v>
          </cell>
          <cell r="BS29">
            <v>825821.6</v>
          </cell>
          <cell r="BT29">
            <v>148925.60999999999</v>
          </cell>
          <cell r="BU29">
            <v>16535.400000000001</v>
          </cell>
          <cell r="BV29">
            <v>146063.4</v>
          </cell>
          <cell r="BW29">
            <v>375972.09399999998</v>
          </cell>
          <cell r="BX29">
            <v>297909.36</v>
          </cell>
          <cell r="BY29">
            <v>43734.577102473493</v>
          </cell>
          <cell r="BZ29">
            <v>407048.40504227794</v>
          </cell>
          <cell r="CA29">
            <v>94720.6</v>
          </cell>
          <cell r="CB29">
            <v>36922.5</v>
          </cell>
          <cell r="CC29">
            <v>43934.97</v>
          </cell>
          <cell r="CD29">
            <v>596875.4</v>
          </cell>
          <cell r="CE29">
            <v>36543.1</v>
          </cell>
          <cell r="CF29">
            <v>0</v>
          </cell>
          <cell r="CG29">
            <v>90437.04</v>
          </cell>
          <cell r="CH29">
            <v>0</v>
          </cell>
          <cell r="CI29">
            <v>4014.7609999999927</v>
          </cell>
          <cell r="CJ29">
            <v>313884.45</v>
          </cell>
          <cell r="CK29">
            <v>-10675.103999999999</v>
          </cell>
          <cell r="CL29">
            <v>321890.77799999999</v>
          </cell>
          <cell r="CM29">
            <v>5296.32</v>
          </cell>
          <cell r="CN29">
            <v>0</v>
          </cell>
          <cell r="CO29">
            <v>45817.95</v>
          </cell>
          <cell r="CP29">
            <v>222520.28959999999</v>
          </cell>
          <cell r="CQ29">
            <v>82306.547399999996</v>
          </cell>
          <cell r="CR29">
            <v>995063.94</v>
          </cell>
          <cell r="CS29">
            <v>193493.51280000003</v>
          </cell>
          <cell r="CT29">
            <v>69798.931200000006</v>
          </cell>
          <cell r="CU29">
            <v>0</v>
          </cell>
          <cell r="CV29">
            <v>0</v>
          </cell>
          <cell r="CW29">
            <v>0</v>
          </cell>
          <cell r="CX29">
            <v>0</v>
          </cell>
          <cell r="CY29">
            <v>0</v>
          </cell>
          <cell r="CZ29">
            <v>0</v>
          </cell>
          <cell r="DA29">
            <v>10890.32608993032</v>
          </cell>
          <cell r="DB29">
            <v>1341.0538517791199</v>
          </cell>
          <cell r="DC29">
            <v>148047.9039</v>
          </cell>
          <cell r="DD29">
            <v>465.94958400000002</v>
          </cell>
          <cell r="DE29">
            <v>14968.667999999998</v>
          </cell>
          <cell r="DF29">
            <v>10475.16779100751</v>
          </cell>
          <cell r="DG29">
            <v>80011.53</v>
          </cell>
          <cell r="DH29">
            <v>159955.587</v>
          </cell>
          <cell r="DI29">
            <v>66551.100000000006</v>
          </cell>
          <cell r="DJ29">
            <v>247664.13</v>
          </cell>
          <cell r="DK29">
            <v>0</v>
          </cell>
          <cell r="DL29">
            <v>0</v>
          </cell>
          <cell r="DM29">
            <v>0</v>
          </cell>
          <cell r="DN29">
            <v>0</v>
          </cell>
          <cell r="DO29">
            <v>0</v>
          </cell>
          <cell r="DP29">
            <v>0</v>
          </cell>
          <cell r="DQ29">
            <v>0</v>
          </cell>
          <cell r="DR29">
            <v>0</v>
          </cell>
          <cell r="DS29">
            <v>0</v>
          </cell>
          <cell r="DU29">
            <v>203589.69</v>
          </cell>
          <cell r="DV29">
            <v>0</v>
          </cell>
          <cell r="DW29">
            <v>-279703</v>
          </cell>
          <cell r="DX29">
            <v>7698.84</v>
          </cell>
          <cell r="DY29">
            <v>252562</v>
          </cell>
          <cell r="DZ29">
            <v>0</v>
          </cell>
          <cell r="EA29">
            <v>3983.86</v>
          </cell>
          <cell r="EB29">
            <v>47422</v>
          </cell>
          <cell r="EC29">
            <v>0</v>
          </cell>
          <cell r="ED29">
            <v>0</v>
          </cell>
          <cell r="EE29">
            <v>1063443</v>
          </cell>
          <cell r="EF29">
            <v>0</v>
          </cell>
          <cell r="EG29">
            <v>0</v>
          </cell>
          <cell r="EH29">
            <v>0</v>
          </cell>
          <cell r="EI29">
            <v>15991</v>
          </cell>
          <cell r="EJ29">
            <v>0</v>
          </cell>
          <cell r="EK29">
            <v>0</v>
          </cell>
          <cell r="EL29">
            <v>0</v>
          </cell>
        </row>
        <row r="30">
          <cell r="A30">
            <v>56</v>
          </cell>
          <cell r="B30" t="str">
            <v>Zuidhorn</v>
          </cell>
          <cell r="C30">
            <v>1</v>
          </cell>
          <cell r="D30">
            <v>440800</v>
          </cell>
          <cell r="E30">
            <v>140980</v>
          </cell>
          <cell r="F30">
            <v>140980</v>
          </cell>
          <cell r="G30">
            <v>18465</v>
          </cell>
          <cell r="H30">
            <v>4</v>
          </cell>
          <cell r="I30">
            <v>503.5</v>
          </cell>
          <cell r="J30">
            <v>5298</v>
          </cell>
          <cell r="K30">
            <v>2384</v>
          </cell>
          <cell r="L30">
            <v>721</v>
          </cell>
          <cell r="M30">
            <v>2040</v>
          </cell>
          <cell r="N30">
            <v>1297.3</v>
          </cell>
          <cell r="O30">
            <v>135</v>
          </cell>
          <cell r="P30">
            <v>0.27835051546391754</v>
          </cell>
          <cell r="Q30">
            <v>71.349408747731047</v>
          </cell>
          <cell r="R30">
            <v>920</v>
          </cell>
          <cell r="S30">
            <v>100</v>
          </cell>
          <cell r="T30">
            <v>350</v>
          </cell>
          <cell r="U30">
            <v>15410</v>
          </cell>
          <cell r="V30">
            <v>3460</v>
          </cell>
          <cell r="W30">
            <v>0</v>
          </cell>
          <cell r="X30">
            <v>383.2</v>
          </cell>
          <cell r="Y30">
            <v>0</v>
          </cell>
          <cell r="Z30">
            <v>0</v>
          </cell>
          <cell r="AA30">
            <v>12556</v>
          </cell>
          <cell r="AB30">
            <v>3641.24</v>
          </cell>
          <cell r="AC30">
            <v>14564.96</v>
          </cell>
          <cell r="AD30">
            <v>281</v>
          </cell>
          <cell r="AE30">
            <v>0</v>
          </cell>
          <cell r="AF30">
            <v>142</v>
          </cell>
          <cell r="AG30">
            <v>89.91</v>
          </cell>
          <cell r="AH30">
            <v>71.37</v>
          </cell>
          <cell r="AI30">
            <v>7427</v>
          </cell>
          <cell r="AJ30">
            <v>8243.9699999999993</v>
          </cell>
          <cell r="AK30">
            <v>2153.83</v>
          </cell>
          <cell r="AL30">
            <v>0</v>
          </cell>
          <cell r="AM30">
            <v>0</v>
          </cell>
          <cell r="AN30">
            <v>0</v>
          </cell>
          <cell r="AO30">
            <v>0</v>
          </cell>
          <cell r="AP30">
            <v>0</v>
          </cell>
          <cell r="AQ30">
            <v>0</v>
          </cell>
          <cell r="AR30">
            <v>6.2367599999999998E-4</v>
          </cell>
          <cell r="AS30">
            <v>1.5328E-4</v>
          </cell>
          <cell r="AT30">
            <v>2629.1579999999999</v>
          </cell>
          <cell r="AU30">
            <v>762.45582000000002</v>
          </cell>
          <cell r="AV30">
            <v>2761.96</v>
          </cell>
          <cell r="AW30">
            <v>4026.253189997663</v>
          </cell>
          <cell r="AX30">
            <v>13</v>
          </cell>
          <cell r="AY30">
            <v>15.21</v>
          </cell>
          <cell r="AZ30">
            <v>900</v>
          </cell>
          <cell r="BA30">
            <v>1</v>
          </cell>
          <cell r="BB30">
            <v>0</v>
          </cell>
          <cell r="BC30">
            <v>0</v>
          </cell>
          <cell r="BD30">
            <v>0</v>
          </cell>
          <cell r="BE30">
            <v>0</v>
          </cell>
          <cell r="BF30">
            <v>0</v>
          </cell>
          <cell r="BG30">
            <v>0</v>
          </cell>
          <cell r="BH30">
            <v>0</v>
          </cell>
          <cell r="BI30">
            <v>0</v>
          </cell>
          <cell r="BJ30">
            <v>0</v>
          </cell>
          <cell r="BM30">
            <v>-991800</v>
          </cell>
          <cell r="BN30">
            <v>-338352</v>
          </cell>
          <cell r="BO30">
            <v>-420120.4</v>
          </cell>
          <cell r="BP30">
            <v>2379215.25</v>
          </cell>
          <cell r="BQ30">
            <v>112723.04</v>
          </cell>
          <cell r="BR30">
            <v>109964.4</v>
          </cell>
          <cell r="BS30">
            <v>1162381.2</v>
          </cell>
          <cell r="BT30">
            <v>191602.08</v>
          </cell>
          <cell r="BU30">
            <v>19229.07</v>
          </cell>
          <cell r="BV30">
            <v>179499.6</v>
          </cell>
          <cell r="BW30">
            <v>459879.87699999998</v>
          </cell>
          <cell r="BX30">
            <v>186193.35</v>
          </cell>
          <cell r="BY30">
            <v>31899.188969072165</v>
          </cell>
          <cell r="BZ30">
            <v>270434.23698835005</v>
          </cell>
          <cell r="CA30">
            <v>98578</v>
          </cell>
          <cell r="CB30">
            <v>29538</v>
          </cell>
          <cell r="CC30">
            <v>49444.5</v>
          </cell>
          <cell r="CD30">
            <v>788837.9</v>
          </cell>
          <cell r="CE30">
            <v>52903.4</v>
          </cell>
          <cell r="CF30">
            <v>0</v>
          </cell>
          <cell r="CG30">
            <v>160442.00800000003</v>
          </cell>
          <cell r="CH30">
            <v>0</v>
          </cell>
          <cell r="CI30">
            <v>0</v>
          </cell>
          <cell r="CJ30">
            <v>389863.8</v>
          </cell>
          <cell r="CK30">
            <v>-8010.728000000001</v>
          </cell>
          <cell r="CL30">
            <v>380145.45600000001</v>
          </cell>
          <cell r="CM30">
            <v>10335.18</v>
          </cell>
          <cell r="CN30">
            <v>0</v>
          </cell>
          <cell r="CO30">
            <v>67073.7</v>
          </cell>
          <cell r="CP30">
            <v>292839.56730000005</v>
          </cell>
          <cell r="CQ30">
            <v>115588.71089999998</v>
          </cell>
          <cell r="CR30">
            <v>1232956.27</v>
          </cell>
          <cell r="CS30">
            <v>218135.44620000003</v>
          </cell>
          <cell r="CT30">
            <v>52251.91580000001</v>
          </cell>
          <cell r="CU30">
            <v>0</v>
          </cell>
          <cell r="CV30">
            <v>0</v>
          </cell>
          <cell r="CW30">
            <v>0</v>
          </cell>
          <cell r="CX30">
            <v>0</v>
          </cell>
          <cell r="CY30">
            <v>0</v>
          </cell>
          <cell r="CZ30">
            <v>0</v>
          </cell>
          <cell r="DA30">
            <v>11011.872745533959</v>
          </cell>
          <cell r="DB30">
            <v>1695.1315273472001</v>
          </cell>
          <cell r="DC30">
            <v>164401.24974</v>
          </cell>
          <cell r="DD30">
            <v>312.60688619999996</v>
          </cell>
          <cell r="DE30">
            <v>18670.849600000001</v>
          </cell>
          <cell r="DF30">
            <v>13930.836037391913</v>
          </cell>
          <cell r="DG30">
            <v>115572.21</v>
          </cell>
          <cell r="DH30">
            <v>223409.04299999998</v>
          </cell>
          <cell r="DI30">
            <v>92862</v>
          </cell>
          <cell r="DJ30">
            <v>247664.13</v>
          </cell>
          <cell r="DK30">
            <v>0</v>
          </cell>
          <cell r="DL30">
            <v>0</v>
          </cell>
          <cell r="DM30">
            <v>0</v>
          </cell>
          <cell r="DN30">
            <v>0</v>
          </cell>
          <cell r="DO30">
            <v>0</v>
          </cell>
          <cell r="DP30">
            <v>0</v>
          </cell>
          <cell r="DQ30">
            <v>0</v>
          </cell>
          <cell r="DR30">
            <v>0</v>
          </cell>
          <cell r="DS30">
            <v>0</v>
          </cell>
          <cell r="DU30">
            <v>109210.88</v>
          </cell>
          <cell r="DV30">
            <v>0</v>
          </cell>
          <cell r="DW30">
            <v>-213490</v>
          </cell>
          <cell r="DX30">
            <v>2934.8</v>
          </cell>
          <cell r="DY30">
            <v>94749</v>
          </cell>
          <cell r="DZ30">
            <v>0</v>
          </cell>
          <cell r="EA30">
            <v>50233.61</v>
          </cell>
          <cell r="EB30">
            <v>55205</v>
          </cell>
          <cell r="EC30">
            <v>0</v>
          </cell>
          <cell r="ED30">
            <v>0</v>
          </cell>
          <cell r="EE30">
            <v>1310036</v>
          </cell>
          <cell r="EF30">
            <v>45000</v>
          </cell>
          <cell r="EG30">
            <v>0</v>
          </cell>
          <cell r="EH30">
            <v>0</v>
          </cell>
          <cell r="EI30">
            <v>21087</v>
          </cell>
          <cell r="EJ30">
            <v>0</v>
          </cell>
          <cell r="EK30">
            <v>0</v>
          </cell>
          <cell r="EL30">
            <v>0</v>
          </cell>
        </row>
        <row r="31">
          <cell r="A31">
            <v>59</v>
          </cell>
          <cell r="B31" t="str">
            <v>Achtkarspelen</v>
          </cell>
          <cell r="C31">
            <v>2</v>
          </cell>
          <cell r="D31">
            <v>701920</v>
          </cell>
          <cell r="E31">
            <v>130200</v>
          </cell>
          <cell r="F31">
            <v>130200</v>
          </cell>
          <cell r="G31">
            <v>28143</v>
          </cell>
          <cell r="H31">
            <v>6</v>
          </cell>
          <cell r="I31">
            <v>465</v>
          </cell>
          <cell r="J31">
            <v>7313</v>
          </cell>
          <cell r="K31">
            <v>3921</v>
          </cell>
          <cell r="L31">
            <v>1264</v>
          </cell>
          <cell r="M31">
            <v>3780</v>
          </cell>
          <cell r="N31">
            <v>2630</v>
          </cell>
          <cell r="O31">
            <v>544</v>
          </cell>
          <cell r="P31">
            <v>0.60850111856823264</v>
          </cell>
          <cell r="Q31">
            <v>239.86729784218588</v>
          </cell>
          <cell r="R31">
            <v>2485</v>
          </cell>
          <cell r="S31">
            <v>80</v>
          </cell>
          <cell r="T31">
            <v>661</v>
          </cell>
          <cell r="U31">
            <v>27190</v>
          </cell>
          <cell r="V31">
            <v>7920</v>
          </cell>
          <cell r="W31">
            <v>0</v>
          </cell>
          <cell r="X31">
            <v>1449.6</v>
          </cell>
          <cell r="Y31">
            <v>0</v>
          </cell>
          <cell r="Z31">
            <v>0</v>
          </cell>
          <cell r="AA31">
            <v>10256</v>
          </cell>
          <cell r="AB31">
            <v>0</v>
          </cell>
          <cell r="AC31">
            <v>10256</v>
          </cell>
          <cell r="AD31">
            <v>143</v>
          </cell>
          <cell r="AE31">
            <v>0</v>
          </cell>
          <cell r="AF31">
            <v>217</v>
          </cell>
          <cell r="AG31">
            <v>148</v>
          </cell>
          <cell r="AH31">
            <v>69</v>
          </cell>
          <cell r="AI31">
            <v>11500</v>
          </cell>
          <cell r="AJ31">
            <v>11500</v>
          </cell>
          <cell r="AK31">
            <v>0</v>
          </cell>
          <cell r="AL31">
            <v>0</v>
          </cell>
          <cell r="AM31">
            <v>0</v>
          </cell>
          <cell r="AN31">
            <v>0</v>
          </cell>
          <cell r="AO31">
            <v>0</v>
          </cell>
          <cell r="AP31">
            <v>0</v>
          </cell>
          <cell r="AQ31">
            <v>0</v>
          </cell>
          <cell r="AR31">
            <v>6.8189300000000004E-4</v>
          </cell>
          <cell r="AS31">
            <v>2.9386599999999999E-4</v>
          </cell>
          <cell r="AT31">
            <v>4289.5</v>
          </cell>
          <cell r="AU31">
            <v>0</v>
          </cell>
          <cell r="AV31">
            <v>1863</v>
          </cell>
          <cell r="AW31">
            <v>5041.8702759880762</v>
          </cell>
          <cell r="AX31">
            <v>13</v>
          </cell>
          <cell r="AY31">
            <v>13</v>
          </cell>
          <cell r="AZ31">
            <v>1415</v>
          </cell>
          <cell r="BA31">
            <v>1</v>
          </cell>
          <cell r="BB31">
            <v>0</v>
          </cell>
          <cell r="BC31">
            <v>0</v>
          </cell>
          <cell r="BD31">
            <v>0</v>
          </cell>
          <cell r="BE31">
            <v>0</v>
          </cell>
          <cell r="BF31">
            <v>0</v>
          </cell>
          <cell r="BG31">
            <v>0</v>
          </cell>
          <cell r="BH31">
            <v>0</v>
          </cell>
          <cell r="BI31">
            <v>0</v>
          </cell>
          <cell r="BJ31">
            <v>0</v>
          </cell>
          <cell r="BM31">
            <v>-1579320</v>
          </cell>
          <cell r="BN31">
            <v>-312480</v>
          </cell>
          <cell r="BO31">
            <v>-387996</v>
          </cell>
          <cell r="BP31">
            <v>3626225.55</v>
          </cell>
          <cell r="BQ31">
            <v>169084.56</v>
          </cell>
          <cell r="BR31">
            <v>101556</v>
          </cell>
          <cell r="BS31">
            <v>1604472.2</v>
          </cell>
          <cell r="BT31">
            <v>315130.77</v>
          </cell>
          <cell r="BU31">
            <v>33710.879999999997</v>
          </cell>
          <cell r="BV31">
            <v>332602.2</v>
          </cell>
          <cell r="BW31">
            <v>932308.7</v>
          </cell>
          <cell r="BX31">
            <v>750290.24</v>
          </cell>
          <cell r="BY31">
            <v>69734.708903803126</v>
          </cell>
          <cell r="BZ31">
            <v>909164.22166528029</v>
          </cell>
          <cell r="CA31">
            <v>266267.75</v>
          </cell>
          <cell r="CB31">
            <v>23630.400000000001</v>
          </cell>
          <cell r="CC31">
            <v>93379.47</v>
          </cell>
          <cell r="CD31">
            <v>1391856.1</v>
          </cell>
          <cell r="CE31">
            <v>121096.8</v>
          </cell>
          <cell r="CF31">
            <v>0</v>
          </cell>
          <cell r="CG31">
            <v>606933.02400000009</v>
          </cell>
          <cell r="CH31">
            <v>0</v>
          </cell>
          <cell r="CI31">
            <v>0</v>
          </cell>
          <cell r="CJ31">
            <v>318448.8</v>
          </cell>
          <cell r="CK31">
            <v>0</v>
          </cell>
          <cell r="CL31">
            <v>267681.59999999998</v>
          </cell>
          <cell r="CM31">
            <v>5259.54</v>
          </cell>
          <cell r="CN31">
            <v>0</v>
          </cell>
          <cell r="CO31">
            <v>102499.95</v>
          </cell>
          <cell r="CP31">
            <v>482040.44</v>
          </cell>
          <cell r="CQ31">
            <v>111750.33</v>
          </cell>
          <cell r="CR31">
            <v>1909115</v>
          </cell>
          <cell r="CS31">
            <v>304290</v>
          </cell>
          <cell r="CT31">
            <v>0</v>
          </cell>
          <cell r="CU31">
            <v>0</v>
          </cell>
          <cell r="CV31">
            <v>0</v>
          </cell>
          <cell r="CW31">
            <v>0</v>
          </cell>
          <cell r="CX31">
            <v>0</v>
          </cell>
          <cell r="CY31">
            <v>0</v>
          </cell>
          <cell r="CZ31">
            <v>0</v>
          </cell>
          <cell r="DA31">
            <v>12039.775367451031</v>
          </cell>
          <cell r="DB31">
            <v>3249.87944555984</v>
          </cell>
          <cell r="DC31">
            <v>268222.435</v>
          </cell>
          <cell r="DD31">
            <v>0</v>
          </cell>
          <cell r="DE31">
            <v>12593.88</v>
          </cell>
          <cell r="DF31">
            <v>17444.871154918743</v>
          </cell>
          <cell r="DG31">
            <v>115572.21</v>
          </cell>
          <cell r="DH31">
            <v>190947.9</v>
          </cell>
          <cell r="DI31">
            <v>145999.70000000001</v>
          </cell>
          <cell r="DJ31">
            <v>247664.13</v>
          </cell>
          <cell r="DK31">
            <v>0</v>
          </cell>
          <cell r="DL31">
            <v>0</v>
          </cell>
          <cell r="DM31">
            <v>0</v>
          </cell>
          <cell r="DN31">
            <v>0</v>
          </cell>
          <cell r="DO31">
            <v>0</v>
          </cell>
          <cell r="DP31">
            <v>0</v>
          </cell>
          <cell r="DQ31">
            <v>0</v>
          </cell>
          <cell r="DR31">
            <v>0</v>
          </cell>
          <cell r="DS31">
            <v>0</v>
          </cell>
          <cell r="DU31">
            <v>163162.9</v>
          </cell>
          <cell r="DV31">
            <v>0</v>
          </cell>
          <cell r="DW31">
            <v>36343</v>
          </cell>
          <cell r="DX31">
            <v>3772.7</v>
          </cell>
          <cell r="DY31">
            <v>378711</v>
          </cell>
          <cell r="DZ31">
            <v>0</v>
          </cell>
          <cell r="EA31">
            <v>175508.84</v>
          </cell>
          <cell r="EB31">
            <v>83159</v>
          </cell>
          <cell r="EC31">
            <v>0</v>
          </cell>
          <cell r="ED31">
            <v>0</v>
          </cell>
          <cell r="EE31">
            <v>2553252</v>
          </cell>
          <cell r="EF31">
            <v>45000</v>
          </cell>
          <cell r="EG31">
            <v>0</v>
          </cell>
          <cell r="EH31">
            <v>0</v>
          </cell>
          <cell r="EI31">
            <v>32139</v>
          </cell>
          <cell r="EJ31">
            <v>0</v>
          </cell>
          <cell r="EK31">
            <v>0</v>
          </cell>
          <cell r="EL31">
            <v>0</v>
          </cell>
        </row>
        <row r="32">
          <cell r="A32">
            <v>60</v>
          </cell>
          <cell r="B32" t="str">
            <v>Ameland</v>
          </cell>
          <cell r="C32">
            <v>2</v>
          </cell>
          <cell r="D32">
            <v>230080</v>
          </cell>
          <cell r="E32">
            <v>59360</v>
          </cell>
          <cell r="F32">
            <v>59360</v>
          </cell>
          <cell r="G32">
            <v>3460</v>
          </cell>
          <cell r="H32">
            <v>3</v>
          </cell>
          <cell r="I32">
            <v>212</v>
          </cell>
          <cell r="J32">
            <v>809</v>
          </cell>
          <cell r="K32">
            <v>518</v>
          </cell>
          <cell r="L32">
            <v>153</v>
          </cell>
          <cell r="M32">
            <v>460</v>
          </cell>
          <cell r="N32">
            <v>142.5</v>
          </cell>
          <cell r="O32">
            <v>9</v>
          </cell>
          <cell r="P32">
            <v>2.5069637883008356E-2</v>
          </cell>
          <cell r="Q32">
            <v>6.7638035170829482</v>
          </cell>
          <cell r="R32">
            <v>193</v>
          </cell>
          <cell r="S32">
            <v>0</v>
          </cell>
          <cell r="T32">
            <v>56</v>
          </cell>
          <cell r="U32">
            <v>3320</v>
          </cell>
          <cell r="V32">
            <v>240</v>
          </cell>
          <cell r="W32">
            <v>0</v>
          </cell>
          <cell r="X32">
            <v>124.8</v>
          </cell>
          <cell r="Y32">
            <v>0</v>
          </cell>
          <cell r="Z32">
            <v>0</v>
          </cell>
          <cell r="AA32">
            <v>5883</v>
          </cell>
          <cell r="AB32">
            <v>0</v>
          </cell>
          <cell r="AC32">
            <v>5883</v>
          </cell>
          <cell r="AD32">
            <v>65</v>
          </cell>
          <cell r="AE32">
            <v>10000</v>
          </cell>
          <cell r="AF32">
            <v>48</v>
          </cell>
          <cell r="AG32">
            <v>38</v>
          </cell>
          <cell r="AH32">
            <v>9</v>
          </cell>
          <cell r="AI32">
            <v>3175</v>
          </cell>
          <cell r="AJ32">
            <v>3175</v>
          </cell>
          <cell r="AK32">
            <v>0</v>
          </cell>
          <cell r="AL32">
            <v>0</v>
          </cell>
          <cell r="AM32">
            <v>0</v>
          </cell>
          <cell r="AN32">
            <v>0</v>
          </cell>
          <cell r="AO32">
            <v>0</v>
          </cell>
          <cell r="AP32">
            <v>0</v>
          </cell>
          <cell r="AQ32">
            <v>0</v>
          </cell>
          <cell r="AR32">
            <v>2.37152E-4</v>
          </cell>
          <cell r="AS32">
            <v>2.3388999999999999E-5</v>
          </cell>
          <cell r="AT32">
            <v>587.375</v>
          </cell>
          <cell r="AU32">
            <v>0</v>
          </cell>
          <cell r="AV32">
            <v>736</v>
          </cell>
          <cell r="AW32">
            <v>428.13718897108271</v>
          </cell>
          <cell r="AX32">
            <v>4</v>
          </cell>
          <cell r="AY32">
            <v>4</v>
          </cell>
          <cell r="AZ32">
            <v>350</v>
          </cell>
          <cell r="BA32">
            <v>1</v>
          </cell>
          <cell r="BB32">
            <v>0</v>
          </cell>
          <cell r="BC32">
            <v>0</v>
          </cell>
          <cell r="BD32">
            <v>0</v>
          </cell>
          <cell r="BE32">
            <v>0</v>
          </cell>
          <cell r="BF32">
            <v>0</v>
          </cell>
          <cell r="BG32">
            <v>1</v>
          </cell>
          <cell r="BH32">
            <v>2500</v>
          </cell>
          <cell r="BI32">
            <v>960</v>
          </cell>
          <cell r="BJ32">
            <v>0</v>
          </cell>
          <cell r="BM32">
            <v>-517680</v>
          </cell>
          <cell r="BN32">
            <v>-142464</v>
          </cell>
          <cell r="BO32">
            <v>-176892.79999999999</v>
          </cell>
          <cell r="BP32">
            <v>445821</v>
          </cell>
          <cell r="BQ32">
            <v>84542.28</v>
          </cell>
          <cell r="BR32">
            <v>46300.800000000003</v>
          </cell>
          <cell r="BS32">
            <v>177494.6</v>
          </cell>
          <cell r="BT32">
            <v>41631.660000000003</v>
          </cell>
          <cell r="BU32">
            <v>4080.51</v>
          </cell>
          <cell r="BV32">
            <v>40475.4</v>
          </cell>
          <cell r="BW32">
            <v>50514.825000000004</v>
          </cell>
          <cell r="BX32">
            <v>12412.89</v>
          </cell>
          <cell r="BY32">
            <v>2873.000306406685</v>
          </cell>
          <cell r="BZ32">
            <v>25636.709194729159</v>
          </cell>
          <cell r="CA32">
            <v>20679.95</v>
          </cell>
          <cell r="CB32">
            <v>0</v>
          </cell>
          <cell r="CC32">
            <v>7911.12</v>
          </cell>
          <cell r="CD32">
            <v>169950.8</v>
          </cell>
          <cell r="CE32">
            <v>3669.6</v>
          </cell>
          <cell r="CF32">
            <v>0</v>
          </cell>
          <cell r="CG32">
            <v>52252.512000000002</v>
          </cell>
          <cell r="CH32">
            <v>0</v>
          </cell>
          <cell r="CI32">
            <v>0</v>
          </cell>
          <cell r="CJ32">
            <v>182667.15</v>
          </cell>
          <cell r="CK32">
            <v>0</v>
          </cell>
          <cell r="CL32">
            <v>153546.29999999999</v>
          </cell>
          <cell r="CM32">
            <v>2390.6999999999998</v>
          </cell>
          <cell r="CN32">
            <v>229300</v>
          </cell>
          <cell r="CO32">
            <v>22672.799999999999</v>
          </cell>
          <cell r="CP32">
            <v>123767.14</v>
          </cell>
          <cell r="CQ32">
            <v>14576.13</v>
          </cell>
          <cell r="CR32">
            <v>527081.75</v>
          </cell>
          <cell r="CS32">
            <v>84010.5</v>
          </cell>
          <cell r="CT32">
            <v>0</v>
          </cell>
          <cell r="CU32">
            <v>0</v>
          </cell>
          <cell r="CV32">
            <v>0</v>
          </cell>
          <cell r="CW32">
            <v>0</v>
          </cell>
          <cell r="CX32">
            <v>0</v>
          </cell>
          <cell r="CY32">
            <v>0</v>
          </cell>
          <cell r="CZ32">
            <v>0</v>
          </cell>
          <cell r="DA32">
            <v>4187.2505040259202</v>
          </cell>
          <cell r="DB32">
            <v>258.66017284136001</v>
          </cell>
          <cell r="DC32">
            <v>36728.558750000004</v>
          </cell>
          <cell r="DD32">
            <v>0</v>
          </cell>
          <cell r="DE32">
            <v>4975.3599999999997</v>
          </cell>
          <cell r="DF32">
            <v>1481.3546738399461</v>
          </cell>
          <cell r="DG32">
            <v>35560.68</v>
          </cell>
          <cell r="DH32">
            <v>58753.2</v>
          </cell>
          <cell r="DI32">
            <v>36113</v>
          </cell>
          <cell r="DJ32">
            <v>247664.13</v>
          </cell>
          <cell r="DK32">
            <v>0</v>
          </cell>
          <cell r="DL32">
            <v>0</v>
          </cell>
          <cell r="DM32">
            <v>0</v>
          </cell>
          <cell r="DN32">
            <v>0</v>
          </cell>
          <cell r="DO32">
            <v>0</v>
          </cell>
          <cell r="DP32">
            <v>149950.63</v>
          </cell>
          <cell r="DQ32">
            <v>472550</v>
          </cell>
          <cell r="DR32">
            <v>141811.20000000001</v>
          </cell>
          <cell r="DS32">
            <v>0</v>
          </cell>
          <cell r="DU32">
            <v>37399</v>
          </cell>
          <cell r="DV32">
            <v>0</v>
          </cell>
          <cell r="DW32">
            <v>-69929</v>
          </cell>
          <cell r="DX32">
            <v>2948.19</v>
          </cell>
          <cell r="DY32">
            <v>-67371</v>
          </cell>
          <cell r="DZ32">
            <v>0</v>
          </cell>
          <cell r="EA32">
            <v>27022.720000000001</v>
          </cell>
          <cell r="EB32">
            <v>0</v>
          </cell>
          <cell r="EC32">
            <v>0</v>
          </cell>
          <cell r="ED32">
            <v>0</v>
          </cell>
          <cell r="EE32">
            <v>274093</v>
          </cell>
          <cell r="EF32">
            <v>0</v>
          </cell>
          <cell r="EG32">
            <v>0</v>
          </cell>
          <cell r="EH32">
            <v>0</v>
          </cell>
          <cell r="EI32">
            <v>3951</v>
          </cell>
          <cell r="EJ32">
            <v>0</v>
          </cell>
          <cell r="EK32">
            <v>0</v>
          </cell>
          <cell r="EL32">
            <v>0</v>
          </cell>
        </row>
        <row r="33">
          <cell r="A33">
            <v>55</v>
          </cell>
          <cell r="B33" t="str">
            <v>Boarnsterhim</v>
          </cell>
          <cell r="C33">
            <v>2</v>
          </cell>
          <cell r="D33">
            <v>577120</v>
          </cell>
          <cell r="E33">
            <v>96740</v>
          </cell>
          <cell r="F33">
            <v>96740</v>
          </cell>
          <cell r="G33">
            <v>19314</v>
          </cell>
          <cell r="H33">
            <v>6</v>
          </cell>
          <cell r="I33">
            <v>345.5</v>
          </cell>
          <cell r="J33">
            <v>4963</v>
          </cell>
          <cell r="K33">
            <v>2599</v>
          </cell>
          <cell r="L33">
            <v>881</v>
          </cell>
          <cell r="M33">
            <v>2390</v>
          </cell>
          <cell r="N33">
            <v>1523.8</v>
          </cell>
          <cell r="O33">
            <v>218</v>
          </cell>
          <cell r="P33">
            <v>0.38380281690140844</v>
          </cell>
          <cell r="Q33">
            <v>108.25728955620639</v>
          </cell>
          <cell r="R33">
            <v>1021</v>
          </cell>
          <cell r="S33">
            <v>100</v>
          </cell>
          <cell r="T33">
            <v>378</v>
          </cell>
          <cell r="U33">
            <v>14980</v>
          </cell>
          <cell r="V33">
            <v>3840</v>
          </cell>
          <cell r="W33">
            <v>0</v>
          </cell>
          <cell r="X33">
            <v>241.6</v>
          </cell>
          <cell r="Y33">
            <v>0</v>
          </cell>
          <cell r="Z33">
            <v>24.8</v>
          </cell>
          <cell r="AA33">
            <v>15169</v>
          </cell>
          <cell r="AB33">
            <v>0</v>
          </cell>
          <cell r="AC33">
            <v>15472.38</v>
          </cell>
          <cell r="AD33">
            <v>1690</v>
          </cell>
          <cell r="AE33">
            <v>0</v>
          </cell>
          <cell r="AF33">
            <v>171</v>
          </cell>
          <cell r="AG33">
            <v>103.02</v>
          </cell>
          <cell r="AH33">
            <v>70.38</v>
          </cell>
          <cell r="AI33">
            <v>8662</v>
          </cell>
          <cell r="AJ33">
            <v>8835.24</v>
          </cell>
          <cell r="AK33">
            <v>0</v>
          </cell>
          <cell r="AL33">
            <v>0</v>
          </cell>
          <cell r="AM33">
            <v>0</v>
          </cell>
          <cell r="AN33">
            <v>0</v>
          </cell>
          <cell r="AO33">
            <v>0</v>
          </cell>
          <cell r="AP33">
            <v>1274</v>
          </cell>
          <cell r="AQ33">
            <v>0</v>
          </cell>
          <cell r="AR33">
            <v>8.3937900000000001E-4</v>
          </cell>
          <cell r="AS33">
            <v>2.0980599999999999E-4</v>
          </cell>
          <cell r="AT33">
            <v>3404.1660000000002</v>
          </cell>
          <cell r="AU33">
            <v>0</v>
          </cell>
          <cell r="AV33">
            <v>7895.82</v>
          </cell>
          <cell r="AW33">
            <v>9209.2002301441371</v>
          </cell>
          <cell r="AX33">
            <v>13</v>
          </cell>
          <cell r="AY33">
            <v>13.26</v>
          </cell>
          <cell r="AZ33">
            <v>1165</v>
          </cell>
          <cell r="BA33">
            <v>1</v>
          </cell>
          <cell r="BB33">
            <v>0</v>
          </cell>
          <cell r="BC33">
            <v>0</v>
          </cell>
          <cell r="BD33">
            <v>0</v>
          </cell>
          <cell r="BE33">
            <v>0</v>
          </cell>
          <cell r="BF33">
            <v>0</v>
          </cell>
          <cell r="BG33">
            <v>0</v>
          </cell>
          <cell r="BH33">
            <v>0</v>
          </cell>
          <cell r="BI33">
            <v>0</v>
          </cell>
          <cell r="BJ33">
            <v>0</v>
          </cell>
          <cell r="BM33">
            <v>-1298520</v>
          </cell>
          <cell r="BN33">
            <v>-232176</v>
          </cell>
          <cell r="BO33">
            <v>-288285.2</v>
          </cell>
          <cell r="BP33">
            <v>2488608.9</v>
          </cell>
          <cell r="BQ33">
            <v>169084.56</v>
          </cell>
          <cell r="BR33">
            <v>75457.2</v>
          </cell>
          <cell r="BS33">
            <v>1088882.2</v>
          </cell>
          <cell r="BT33">
            <v>208881.63</v>
          </cell>
          <cell r="BU33">
            <v>23496.27</v>
          </cell>
          <cell r="BV33">
            <v>210296.1</v>
          </cell>
          <cell r="BW33">
            <v>540171.86199999996</v>
          </cell>
          <cell r="BX33">
            <v>300667.78000000003</v>
          </cell>
          <cell r="BY33">
            <v>43984.106021126754</v>
          </cell>
          <cell r="BZ33">
            <v>410325.43945909798</v>
          </cell>
          <cell r="CA33">
            <v>109400.15</v>
          </cell>
          <cell r="CB33">
            <v>29538</v>
          </cell>
          <cell r="CC33">
            <v>53400.06</v>
          </cell>
          <cell r="CD33">
            <v>766826.2</v>
          </cell>
          <cell r="CE33">
            <v>58713.599999999999</v>
          </cell>
          <cell r="CF33">
            <v>0</v>
          </cell>
          <cell r="CG33">
            <v>101155.50400000002</v>
          </cell>
          <cell r="CH33">
            <v>0</v>
          </cell>
          <cell r="CI33">
            <v>5500.8879999999899</v>
          </cell>
          <cell r="CJ33">
            <v>470997.45</v>
          </cell>
          <cell r="CK33">
            <v>0</v>
          </cell>
          <cell r="CL33">
            <v>403829.11800000007</v>
          </cell>
          <cell r="CM33">
            <v>62158.2</v>
          </cell>
          <cell r="CN33">
            <v>0</v>
          </cell>
          <cell r="CO33">
            <v>80771.850000000006</v>
          </cell>
          <cell r="CP33">
            <v>335539.23060000001</v>
          </cell>
          <cell r="CQ33">
            <v>113985.3366</v>
          </cell>
          <cell r="CR33">
            <v>1437978.62</v>
          </cell>
          <cell r="CS33">
            <v>233780.4504</v>
          </cell>
          <cell r="CT33">
            <v>0</v>
          </cell>
          <cell r="CU33">
            <v>0</v>
          </cell>
          <cell r="CV33">
            <v>0</v>
          </cell>
          <cell r="CW33">
            <v>0</v>
          </cell>
          <cell r="CX33">
            <v>0</v>
          </cell>
          <cell r="CY33">
            <v>39239.199999999997</v>
          </cell>
          <cell r="CZ33">
            <v>0</v>
          </cell>
          <cell r="DA33">
            <v>14820.41113218009</v>
          </cell>
          <cell r="DB33">
            <v>2320.2555142654401</v>
          </cell>
          <cell r="DC33">
            <v>212862.49998000002</v>
          </cell>
          <cell r="DD33">
            <v>0</v>
          </cell>
          <cell r="DE33">
            <v>53375.743199999997</v>
          </cell>
          <cell r="DF33">
            <v>31863.832796298713</v>
          </cell>
          <cell r="DG33">
            <v>115572.21</v>
          </cell>
          <cell r="DH33">
            <v>194766.85799999998</v>
          </cell>
          <cell r="DI33">
            <v>120204.7</v>
          </cell>
          <cell r="DJ33">
            <v>247664.13</v>
          </cell>
          <cell r="DK33">
            <v>0</v>
          </cell>
          <cell r="DL33">
            <v>0</v>
          </cell>
          <cell r="DM33">
            <v>0</v>
          </cell>
          <cell r="DN33">
            <v>0</v>
          </cell>
          <cell r="DO33">
            <v>0</v>
          </cell>
          <cell r="DP33">
            <v>0</v>
          </cell>
          <cell r="DQ33">
            <v>0</v>
          </cell>
          <cell r="DR33">
            <v>0</v>
          </cell>
          <cell r="DS33">
            <v>0</v>
          </cell>
          <cell r="DU33">
            <v>221276.16</v>
          </cell>
          <cell r="DV33">
            <v>0</v>
          </cell>
          <cell r="DW33">
            <v>-534506</v>
          </cell>
          <cell r="DX33">
            <v>11226.83</v>
          </cell>
          <cell r="DY33">
            <v>100362</v>
          </cell>
          <cell r="DZ33">
            <v>0</v>
          </cell>
          <cell r="EA33">
            <v>124552.57</v>
          </cell>
          <cell r="EB33">
            <v>37246</v>
          </cell>
          <cell r="EC33">
            <v>0</v>
          </cell>
          <cell r="ED33">
            <v>0</v>
          </cell>
          <cell r="EE33">
            <v>1553918</v>
          </cell>
          <cell r="EF33">
            <v>0</v>
          </cell>
          <cell r="EG33">
            <v>1839</v>
          </cell>
          <cell r="EH33">
            <v>0</v>
          </cell>
          <cell r="EI33">
            <v>22057</v>
          </cell>
          <cell r="EJ33">
            <v>0</v>
          </cell>
          <cell r="EK33">
            <v>0</v>
          </cell>
          <cell r="EL33">
            <v>0</v>
          </cell>
        </row>
        <row r="34">
          <cell r="A34">
            <v>64</v>
          </cell>
          <cell r="B34" t="str">
            <v>Bolsward</v>
          </cell>
          <cell r="C34">
            <v>2</v>
          </cell>
          <cell r="D34">
            <v>251840</v>
          </cell>
          <cell r="E34">
            <v>52080</v>
          </cell>
          <cell r="F34">
            <v>52080</v>
          </cell>
          <cell r="G34">
            <v>9599</v>
          </cell>
          <cell r="H34">
            <v>1</v>
          </cell>
          <cell r="I34">
            <v>186</v>
          </cell>
          <cell r="J34">
            <v>2356</v>
          </cell>
          <cell r="K34">
            <v>1675</v>
          </cell>
          <cell r="L34">
            <v>555</v>
          </cell>
          <cell r="M34">
            <v>1540</v>
          </cell>
          <cell r="N34">
            <v>1077.5</v>
          </cell>
          <cell r="O34">
            <v>179</v>
          </cell>
          <cell r="P34">
            <v>0.33837429111531192</v>
          </cell>
          <cell r="Q34">
            <v>91.197332803909418</v>
          </cell>
          <cell r="R34">
            <v>693</v>
          </cell>
          <cell r="S34">
            <v>185</v>
          </cell>
          <cell r="T34">
            <v>243</v>
          </cell>
          <cell r="U34">
            <v>10870</v>
          </cell>
          <cell r="V34">
            <v>8590</v>
          </cell>
          <cell r="W34">
            <v>0</v>
          </cell>
          <cell r="X34">
            <v>912</v>
          </cell>
          <cell r="Y34">
            <v>0</v>
          </cell>
          <cell r="Z34">
            <v>0</v>
          </cell>
          <cell r="AA34">
            <v>906</v>
          </cell>
          <cell r="AB34">
            <v>81.540000000000006</v>
          </cell>
          <cell r="AC34">
            <v>996.6</v>
          </cell>
          <cell r="AD34">
            <v>36</v>
          </cell>
          <cell r="AE34">
            <v>0</v>
          </cell>
          <cell r="AF34">
            <v>67</v>
          </cell>
          <cell r="AG34">
            <v>61.48</v>
          </cell>
          <cell r="AH34">
            <v>10.08</v>
          </cell>
          <cell r="AI34">
            <v>4625</v>
          </cell>
          <cell r="AJ34">
            <v>4902.5</v>
          </cell>
          <cell r="AK34">
            <v>416.25</v>
          </cell>
          <cell r="AL34">
            <v>20</v>
          </cell>
          <cell r="AM34">
            <v>0</v>
          </cell>
          <cell r="AN34">
            <v>0</v>
          </cell>
          <cell r="AO34">
            <v>5500</v>
          </cell>
          <cell r="AP34">
            <v>1697</v>
          </cell>
          <cell r="AQ34">
            <v>1697</v>
          </cell>
          <cell r="AR34">
            <v>7.2004700000000003E-4</v>
          </cell>
          <cell r="AS34">
            <v>3.9377800000000001E-4</v>
          </cell>
          <cell r="AT34">
            <v>4231.875</v>
          </cell>
          <cell r="AU34">
            <v>380.86874999999998</v>
          </cell>
          <cell r="AV34">
            <v>504.9</v>
          </cell>
          <cell r="AW34">
            <v>5144.941719745224</v>
          </cell>
          <cell r="AX34">
            <v>1</v>
          </cell>
          <cell r="AY34">
            <v>1.1200000000000001</v>
          </cell>
          <cell r="AZ34">
            <v>465</v>
          </cell>
          <cell r="BA34">
            <v>1</v>
          </cell>
          <cell r="BB34">
            <v>0</v>
          </cell>
          <cell r="BC34">
            <v>0</v>
          </cell>
          <cell r="BD34">
            <v>0</v>
          </cell>
          <cell r="BE34">
            <v>0</v>
          </cell>
          <cell r="BF34">
            <v>0</v>
          </cell>
          <cell r="BG34">
            <v>0</v>
          </cell>
          <cell r="BH34">
            <v>0</v>
          </cell>
          <cell r="BI34">
            <v>0</v>
          </cell>
          <cell r="BJ34">
            <v>0</v>
          </cell>
          <cell r="BM34">
            <v>-566640</v>
          </cell>
          <cell r="BN34">
            <v>-124992</v>
          </cell>
          <cell r="BO34">
            <v>-155198.39999999999</v>
          </cell>
          <cell r="BP34">
            <v>1236831.1499999999</v>
          </cell>
          <cell r="BQ34">
            <v>28180.76</v>
          </cell>
          <cell r="BR34">
            <v>40622.400000000001</v>
          </cell>
          <cell r="BS34">
            <v>516906.4</v>
          </cell>
          <cell r="BT34">
            <v>134619.75</v>
          </cell>
          <cell r="BU34">
            <v>14801.85</v>
          </cell>
          <cell r="BV34">
            <v>135504.6</v>
          </cell>
          <cell r="BW34">
            <v>381962.97500000003</v>
          </cell>
          <cell r="BX34">
            <v>246878.59</v>
          </cell>
          <cell r="BY34">
            <v>38777.961077504726</v>
          </cell>
          <cell r="BZ34">
            <v>345663.42658000183</v>
          </cell>
          <cell r="CA34">
            <v>74254.95</v>
          </cell>
          <cell r="CB34">
            <v>54645.3</v>
          </cell>
          <cell r="CC34">
            <v>34328.61</v>
          </cell>
          <cell r="CD34">
            <v>556435.30000000005</v>
          </cell>
          <cell r="CE34">
            <v>131341.1</v>
          </cell>
          <cell r="CF34">
            <v>0</v>
          </cell>
          <cell r="CG34">
            <v>381845.28</v>
          </cell>
          <cell r="CH34">
            <v>0</v>
          </cell>
          <cell r="CI34">
            <v>0</v>
          </cell>
          <cell r="CJ34">
            <v>28131.3</v>
          </cell>
          <cell r="CK34">
            <v>-179.38800000000006</v>
          </cell>
          <cell r="CL34">
            <v>26011.26</v>
          </cell>
          <cell r="CM34">
            <v>1324.08</v>
          </cell>
          <cell r="CN34">
            <v>0</v>
          </cell>
          <cell r="CO34">
            <v>31647.45</v>
          </cell>
          <cell r="CP34">
            <v>200242.20440000002</v>
          </cell>
          <cell r="CQ34">
            <v>16325.265600000002</v>
          </cell>
          <cell r="CR34">
            <v>767796.25</v>
          </cell>
          <cell r="CS34">
            <v>129720.15</v>
          </cell>
          <cell r="CT34">
            <v>10098.225000000004</v>
          </cell>
          <cell r="CU34">
            <v>63350.2</v>
          </cell>
          <cell r="CV34">
            <v>0</v>
          </cell>
          <cell r="CW34">
            <v>0</v>
          </cell>
          <cell r="CX34">
            <v>80905</v>
          </cell>
          <cell r="CY34">
            <v>52267.6</v>
          </cell>
          <cell r="CZ34">
            <v>148826.9</v>
          </cell>
          <cell r="DA34">
            <v>12713.437641986371</v>
          </cell>
          <cell r="DB34">
            <v>4354.8114729627205</v>
          </cell>
          <cell r="DC34">
            <v>264619.14374999999</v>
          </cell>
          <cell r="DD34">
            <v>156.15618750000002</v>
          </cell>
          <cell r="DE34">
            <v>3413.1240000000003</v>
          </cell>
          <cell r="DF34">
            <v>17801.498350318474</v>
          </cell>
          <cell r="DG34">
            <v>8890.17</v>
          </cell>
          <cell r="DH34">
            <v>16450.896000000001</v>
          </cell>
          <cell r="DI34">
            <v>47978.7</v>
          </cell>
          <cell r="DJ34">
            <v>247664.13</v>
          </cell>
          <cell r="DK34">
            <v>0</v>
          </cell>
          <cell r="DL34">
            <v>0</v>
          </cell>
          <cell r="DM34">
            <v>0</v>
          </cell>
          <cell r="DN34">
            <v>0</v>
          </cell>
          <cell r="DO34">
            <v>0</v>
          </cell>
          <cell r="DP34">
            <v>0</v>
          </cell>
          <cell r="DQ34">
            <v>0</v>
          </cell>
          <cell r="DR34">
            <v>0</v>
          </cell>
          <cell r="DS34">
            <v>0</v>
          </cell>
          <cell r="DU34">
            <v>84564.19</v>
          </cell>
          <cell r="DV34">
            <v>0</v>
          </cell>
          <cell r="DW34">
            <v>-224610</v>
          </cell>
          <cell r="DX34">
            <v>4357.01</v>
          </cell>
          <cell r="DY34">
            <v>54746</v>
          </cell>
          <cell r="DZ34">
            <v>0</v>
          </cell>
          <cell r="EA34">
            <v>4303.41</v>
          </cell>
          <cell r="EB34">
            <v>8801</v>
          </cell>
          <cell r="EC34">
            <v>0</v>
          </cell>
          <cell r="ED34">
            <v>0</v>
          </cell>
          <cell r="EE34">
            <v>838802</v>
          </cell>
          <cell r="EF34">
            <v>0</v>
          </cell>
          <cell r="EG34">
            <v>0</v>
          </cell>
          <cell r="EH34">
            <v>0</v>
          </cell>
          <cell r="EI34">
            <v>10962</v>
          </cell>
          <cell r="EJ34">
            <v>0</v>
          </cell>
          <cell r="EK34">
            <v>0</v>
          </cell>
          <cell r="EL34">
            <v>0</v>
          </cell>
        </row>
        <row r="35">
          <cell r="A35">
            <v>65</v>
          </cell>
          <cell r="B35" t="str">
            <v>Dantumadeel</v>
          </cell>
          <cell r="C35">
            <v>2</v>
          </cell>
          <cell r="D35">
            <v>465440</v>
          </cell>
          <cell r="E35">
            <v>69020</v>
          </cell>
          <cell r="F35">
            <v>69020</v>
          </cell>
          <cell r="G35">
            <v>19461</v>
          </cell>
          <cell r="H35">
            <v>3</v>
          </cell>
          <cell r="I35">
            <v>246.5</v>
          </cell>
          <cell r="J35">
            <v>5140</v>
          </cell>
          <cell r="K35">
            <v>2985</v>
          </cell>
          <cell r="L35">
            <v>1007</v>
          </cell>
          <cell r="M35">
            <v>2480</v>
          </cell>
          <cell r="N35">
            <v>1678.1</v>
          </cell>
          <cell r="O35">
            <v>395</v>
          </cell>
          <cell r="P35">
            <v>0.53020134228187921</v>
          </cell>
          <cell r="Q35">
            <v>181.56806831998236</v>
          </cell>
          <cell r="R35">
            <v>1763</v>
          </cell>
          <cell r="S35">
            <v>55</v>
          </cell>
          <cell r="T35">
            <v>415</v>
          </cell>
          <cell r="U35">
            <v>19080</v>
          </cell>
          <cell r="V35">
            <v>7150</v>
          </cell>
          <cell r="W35">
            <v>795.8</v>
          </cell>
          <cell r="X35">
            <v>307.2</v>
          </cell>
          <cell r="Y35">
            <v>0</v>
          </cell>
          <cell r="Z35">
            <v>0</v>
          </cell>
          <cell r="AA35">
            <v>8559</v>
          </cell>
          <cell r="AB35">
            <v>0</v>
          </cell>
          <cell r="AC35">
            <v>8559</v>
          </cell>
          <cell r="AD35">
            <v>190</v>
          </cell>
          <cell r="AE35">
            <v>0</v>
          </cell>
          <cell r="AF35">
            <v>129</v>
          </cell>
          <cell r="AG35">
            <v>90</v>
          </cell>
          <cell r="AH35">
            <v>39</v>
          </cell>
          <cell r="AI35">
            <v>8019</v>
          </cell>
          <cell r="AJ35">
            <v>8019</v>
          </cell>
          <cell r="AK35">
            <v>0</v>
          </cell>
          <cell r="AL35">
            <v>0</v>
          </cell>
          <cell r="AM35">
            <v>0</v>
          </cell>
          <cell r="AN35">
            <v>0</v>
          </cell>
          <cell r="AO35">
            <v>0</v>
          </cell>
          <cell r="AP35">
            <v>573</v>
          </cell>
          <cell r="AQ35">
            <v>0</v>
          </cell>
          <cell r="AR35">
            <v>5.85343E-4</v>
          </cell>
          <cell r="AS35">
            <v>1.6454999999999999E-4</v>
          </cell>
          <cell r="AT35">
            <v>3151.4670000000001</v>
          </cell>
          <cell r="AU35">
            <v>0</v>
          </cell>
          <cell r="AV35">
            <v>1899</v>
          </cell>
          <cell r="AW35">
            <v>4224.0757800891533</v>
          </cell>
          <cell r="AX35">
            <v>9</v>
          </cell>
          <cell r="AY35">
            <v>9</v>
          </cell>
          <cell r="AZ35">
            <v>830</v>
          </cell>
          <cell r="BA35">
            <v>1</v>
          </cell>
          <cell r="BB35">
            <v>0</v>
          </cell>
          <cell r="BC35">
            <v>0</v>
          </cell>
          <cell r="BD35">
            <v>0</v>
          </cell>
          <cell r="BE35">
            <v>0</v>
          </cell>
          <cell r="BF35">
            <v>0</v>
          </cell>
          <cell r="BG35">
            <v>0</v>
          </cell>
          <cell r="BH35">
            <v>0</v>
          </cell>
          <cell r="BI35">
            <v>0</v>
          </cell>
          <cell r="BJ35">
            <v>0</v>
          </cell>
          <cell r="BM35">
            <v>-1047240</v>
          </cell>
          <cell r="BN35">
            <v>-165648</v>
          </cell>
          <cell r="BO35">
            <v>-205679.6</v>
          </cell>
          <cell r="BP35">
            <v>2507549.85</v>
          </cell>
          <cell r="BQ35">
            <v>84542.28</v>
          </cell>
          <cell r="BR35">
            <v>53835.6</v>
          </cell>
          <cell r="BS35">
            <v>1127716</v>
          </cell>
          <cell r="BT35">
            <v>239904.45</v>
          </cell>
          <cell r="BU35">
            <v>26856.69</v>
          </cell>
          <cell r="BV35">
            <v>218215.2</v>
          </cell>
          <cell r="BW35">
            <v>594869.66899999999</v>
          </cell>
          <cell r="BX35">
            <v>544787.94999999995</v>
          </cell>
          <cell r="BY35">
            <v>60761.492684563753</v>
          </cell>
          <cell r="BZ35">
            <v>688193.81799186277</v>
          </cell>
          <cell r="CA35">
            <v>188905.45</v>
          </cell>
          <cell r="CB35">
            <v>16245.9</v>
          </cell>
          <cell r="CC35">
            <v>58627.05</v>
          </cell>
          <cell r="CD35">
            <v>976705.2</v>
          </cell>
          <cell r="CE35">
            <v>109323.5</v>
          </cell>
          <cell r="CF35">
            <v>251329.55599999998</v>
          </cell>
          <cell r="CG35">
            <v>128621.56800000001</v>
          </cell>
          <cell r="CH35">
            <v>0</v>
          </cell>
          <cell r="CI35">
            <v>0</v>
          </cell>
          <cell r="CJ35">
            <v>265756.95</v>
          </cell>
          <cell r="CK35">
            <v>0</v>
          </cell>
          <cell r="CL35">
            <v>223389.9</v>
          </cell>
          <cell r="CM35">
            <v>6988.2</v>
          </cell>
          <cell r="CN35">
            <v>0</v>
          </cell>
          <cell r="CO35">
            <v>60933.15</v>
          </cell>
          <cell r="CP35">
            <v>293132.7</v>
          </cell>
          <cell r="CQ35">
            <v>63163.23</v>
          </cell>
          <cell r="CR35">
            <v>1331234.19</v>
          </cell>
          <cell r="CS35">
            <v>212182.74</v>
          </cell>
          <cell r="CT35">
            <v>0</v>
          </cell>
          <cell r="CU35">
            <v>0</v>
          </cell>
          <cell r="CV35">
            <v>0</v>
          </cell>
          <cell r="CW35">
            <v>0</v>
          </cell>
          <cell r="CX35">
            <v>0</v>
          </cell>
          <cell r="CY35">
            <v>17648.400000000001</v>
          </cell>
          <cell r="CZ35">
            <v>0</v>
          </cell>
          <cell r="DA35">
            <v>10335.049975450531</v>
          </cell>
          <cell r="DB35">
            <v>1819.7670460919999</v>
          </cell>
          <cell r="DC35">
            <v>197061.23151000001</v>
          </cell>
          <cell r="DD35">
            <v>0</v>
          </cell>
          <cell r="DE35">
            <v>12837.24</v>
          </cell>
          <cell r="DF35">
            <v>14615.30219910847</v>
          </cell>
          <cell r="DG35">
            <v>80011.53</v>
          </cell>
          <cell r="DH35">
            <v>132194.70000000001</v>
          </cell>
          <cell r="DI35">
            <v>85639.4</v>
          </cell>
          <cell r="DJ35">
            <v>247664.13</v>
          </cell>
          <cell r="DK35">
            <v>0</v>
          </cell>
          <cell r="DL35">
            <v>0</v>
          </cell>
          <cell r="DM35">
            <v>0</v>
          </cell>
          <cell r="DN35">
            <v>0</v>
          </cell>
          <cell r="DO35">
            <v>0</v>
          </cell>
          <cell r="DP35">
            <v>0</v>
          </cell>
          <cell r="DQ35">
            <v>0</v>
          </cell>
          <cell r="DR35">
            <v>0</v>
          </cell>
          <cell r="DS35">
            <v>0</v>
          </cell>
          <cell r="DU35">
            <v>374762.77</v>
          </cell>
          <cell r="DV35">
            <v>0</v>
          </cell>
          <cell r="DW35">
            <v>-104942</v>
          </cell>
          <cell r="DX35">
            <v>7020.68</v>
          </cell>
          <cell r="DY35">
            <v>46622</v>
          </cell>
          <cell r="DZ35">
            <v>0</v>
          </cell>
          <cell r="EA35">
            <v>42636.42</v>
          </cell>
          <cell r="EB35">
            <v>30326</v>
          </cell>
          <cell r="EC35">
            <v>0</v>
          </cell>
          <cell r="ED35">
            <v>0</v>
          </cell>
          <cell r="EE35">
            <v>1889076</v>
          </cell>
          <cell r="EF35">
            <v>18458</v>
          </cell>
          <cell r="EG35">
            <v>0</v>
          </cell>
          <cell r="EH35">
            <v>0</v>
          </cell>
          <cell r="EI35">
            <v>22224</v>
          </cell>
          <cell r="EJ35">
            <v>0</v>
          </cell>
          <cell r="EK35">
            <v>0</v>
          </cell>
          <cell r="EL35">
            <v>0</v>
          </cell>
        </row>
        <row r="36">
          <cell r="A36">
            <v>58</v>
          </cell>
          <cell r="B36" t="str">
            <v>Dongeradeel</v>
          </cell>
          <cell r="C36">
            <v>2</v>
          </cell>
          <cell r="D36">
            <v>586560</v>
          </cell>
          <cell r="E36">
            <v>149240</v>
          </cell>
          <cell r="F36">
            <v>149240</v>
          </cell>
          <cell r="G36">
            <v>24857</v>
          </cell>
          <cell r="H36">
            <v>2</v>
          </cell>
          <cell r="I36">
            <v>533</v>
          </cell>
          <cell r="J36">
            <v>6474</v>
          </cell>
          <cell r="K36">
            <v>3931</v>
          </cell>
          <cell r="L36">
            <v>1334</v>
          </cell>
          <cell r="M36">
            <v>3470</v>
          </cell>
          <cell r="N36">
            <v>2378.1</v>
          </cell>
          <cell r="O36">
            <v>496</v>
          </cell>
          <cell r="P36">
            <v>0.58628841607565008</v>
          </cell>
          <cell r="Q36">
            <v>221.34466488130235</v>
          </cell>
          <cell r="R36">
            <v>2269</v>
          </cell>
          <cell r="S36">
            <v>200</v>
          </cell>
          <cell r="T36">
            <v>575</v>
          </cell>
          <cell r="U36">
            <v>24570</v>
          </cell>
          <cell r="V36">
            <v>15540</v>
          </cell>
          <cell r="W36">
            <v>875.16</v>
          </cell>
          <cell r="X36">
            <v>1762.4</v>
          </cell>
          <cell r="Y36">
            <v>0</v>
          </cell>
          <cell r="Z36">
            <v>0</v>
          </cell>
          <cell r="AA36">
            <v>16735</v>
          </cell>
          <cell r="AB36">
            <v>1171.45</v>
          </cell>
          <cell r="AC36">
            <v>18743.2</v>
          </cell>
          <cell r="AD36">
            <v>962</v>
          </cell>
          <cell r="AE36">
            <v>8997</v>
          </cell>
          <cell r="AF36">
            <v>198</v>
          </cell>
          <cell r="AG36">
            <v>131.76</v>
          </cell>
          <cell r="AH36">
            <v>85.12</v>
          </cell>
          <cell r="AI36">
            <v>10919</v>
          </cell>
          <cell r="AJ36">
            <v>11792.52</v>
          </cell>
          <cell r="AK36">
            <v>764.33</v>
          </cell>
          <cell r="AL36">
            <v>22</v>
          </cell>
          <cell r="AM36">
            <v>0</v>
          </cell>
          <cell r="AN36">
            <v>0</v>
          </cell>
          <cell r="AO36">
            <v>5350</v>
          </cell>
          <cell r="AP36">
            <v>1331</v>
          </cell>
          <cell r="AQ36">
            <v>1331</v>
          </cell>
          <cell r="AR36">
            <v>1.534693E-3</v>
          </cell>
          <cell r="AS36">
            <v>3.87146E-4</v>
          </cell>
          <cell r="AT36">
            <v>5262.9579999999996</v>
          </cell>
          <cell r="AU36">
            <v>368.40706</v>
          </cell>
          <cell r="AV36">
            <v>4491.2</v>
          </cell>
          <cell r="AW36">
            <v>7856.2559168220605</v>
          </cell>
          <cell r="AX36">
            <v>21</v>
          </cell>
          <cell r="AY36">
            <v>23.52</v>
          </cell>
          <cell r="AZ36">
            <v>1235</v>
          </cell>
          <cell r="BA36">
            <v>1</v>
          </cell>
          <cell r="BB36">
            <v>0</v>
          </cell>
          <cell r="BC36">
            <v>0</v>
          </cell>
          <cell r="BD36">
            <v>0</v>
          </cell>
          <cell r="BE36">
            <v>0</v>
          </cell>
          <cell r="BF36">
            <v>0</v>
          </cell>
          <cell r="BG36">
            <v>0</v>
          </cell>
          <cell r="BH36">
            <v>0</v>
          </cell>
          <cell r="BI36">
            <v>0</v>
          </cell>
          <cell r="BJ36">
            <v>0</v>
          </cell>
          <cell r="BM36">
            <v>-1319760</v>
          </cell>
          <cell r="BN36">
            <v>-358176</v>
          </cell>
          <cell r="BO36">
            <v>-444735.2</v>
          </cell>
          <cell r="BP36">
            <v>3202824.45</v>
          </cell>
          <cell r="BQ36">
            <v>56361.52</v>
          </cell>
          <cell r="BR36">
            <v>116407.2</v>
          </cell>
          <cell r="BS36">
            <v>1420395.6</v>
          </cell>
          <cell r="BT36">
            <v>315934.46999999997</v>
          </cell>
          <cell r="BU36">
            <v>35577.78</v>
          </cell>
          <cell r="BV36">
            <v>305325.3</v>
          </cell>
          <cell r="BW36">
            <v>843012.66899999999</v>
          </cell>
          <cell r="BX36">
            <v>684088.16</v>
          </cell>
          <cell r="BY36">
            <v>67189.115650118198</v>
          </cell>
          <cell r="BZ36">
            <v>838958.25640630268</v>
          </cell>
          <cell r="CA36">
            <v>243123.35</v>
          </cell>
          <cell r="CB36">
            <v>59076</v>
          </cell>
          <cell r="CC36">
            <v>81230.25</v>
          </cell>
          <cell r="CD36">
            <v>1257738.3</v>
          </cell>
          <cell r="CE36">
            <v>237606.6</v>
          </cell>
          <cell r="CF36">
            <v>276393.03119999997</v>
          </cell>
          <cell r="CG36">
            <v>737899.25600000005</v>
          </cell>
          <cell r="CH36">
            <v>0</v>
          </cell>
          <cell r="CI36">
            <v>0</v>
          </cell>
          <cell r="CJ36">
            <v>519621.75</v>
          </cell>
          <cell r="CK36">
            <v>-2577.19</v>
          </cell>
          <cell r="CL36">
            <v>489197.52</v>
          </cell>
          <cell r="CM36">
            <v>35382.36</v>
          </cell>
          <cell r="CN36">
            <v>206301.21</v>
          </cell>
          <cell r="CO36">
            <v>93525.3</v>
          </cell>
          <cell r="CP36">
            <v>429146.27280000009</v>
          </cell>
          <cell r="CQ36">
            <v>137857.7984</v>
          </cell>
          <cell r="CR36">
            <v>1812663.19</v>
          </cell>
          <cell r="CS36">
            <v>312030.07920000004</v>
          </cell>
          <cell r="CT36">
            <v>18542.645800000002</v>
          </cell>
          <cell r="CU36">
            <v>69685.22</v>
          </cell>
          <cell r="CV36">
            <v>0</v>
          </cell>
          <cell r="CW36">
            <v>0</v>
          </cell>
          <cell r="CX36">
            <v>78698.5</v>
          </cell>
          <cell r="CY36">
            <v>40994.800000000003</v>
          </cell>
          <cell r="CZ36">
            <v>116728.7</v>
          </cell>
          <cell r="DA36">
            <v>27097.15304013903</v>
          </cell>
          <cell r="DB36">
            <v>4281.4678385070401</v>
          </cell>
          <cell r="DC36">
            <v>329092.76373999997</v>
          </cell>
          <cell r="DD36">
            <v>151.0468946</v>
          </cell>
          <cell r="DE36">
            <v>30360.512000000002</v>
          </cell>
          <cell r="DF36">
            <v>27182.645472204327</v>
          </cell>
          <cell r="DG36">
            <v>186693.57</v>
          </cell>
          <cell r="DH36">
            <v>345468.81600000005</v>
          </cell>
          <cell r="DI36">
            <v>127427.3</v>
          </cell>
          <cell r="DJ36">
            <v>247664.13</v>
          </cell>
          <cell r="DK36">
            <v>0</v>
          </cell>
          <cell r="DL36">
            <v>0</v>
          </cell>
          <cell r="DM36">
            <v>0</v>
          </cell>
          <cell r="DN36">
            <v>0</v>
          </cell>
          <cell r="DO36">
            <v>0</v>
          </cell>
          <cell r="DP36">
            <v>0</v>
          </cell>
          <cell r="DQ36">
            <v>0</v>
          </cell>
          <cell r="DR36">
            <v>0</v>
          </cell>
          <cell r="DS36">
            <v>0</v>
          </cell>
          <cell r="DU36">
            <v>19571.34</v>
          </cell>
          <cell r="DV36">
            <v>0</v>
          </cell>
          <cell r="DW36">
            <v>-462176</v>
          </cell>
          <cell r="DX36">
            <v>71789.820000000007</v>
          </cell>
          <cell r="DY36">
            <v>8482</v>
          </cell>
          <cell r="DZ36">
            <v>0</v>
          </cell>
          <cell r="EA36">
            <v>92417.57</v>
          </cell>
          <cell r="EB36">
            <v>72407</v>
          </cell>
          <cell r="EC36">
            <v>0</v>
          </cell>
          <cell r="ED36">
            <v>0</v>
          </cell>
          <cell r="EE36">
            <v>2619177</v>
          </cell>
          <cell r="EF36">
            <v>0</v>
          </cell>
          <cell r="EG36">
            <v>0</v>
          </cell>
          <cell r="EH36">
            <v>0</v>
          </cell>
          <cell r="EI36">
            <v>28387</v>
          </cell>
          <cell r="EJ36">
            <v>0</v>
          </cell>
          <cell r="EK36">
            <v>0</v>
          </cell>
          <cell r="EL36">
            <v>0</v>
          </cell>
        </row>
        <row r="37">
          <cell r="A37">
            <v>1722</v>
          </cell>
          <cell r="B37" t="str">
            <v>Ferwerderadiel</v>
          </cell>
          <cell r="C37">
            <v>2</v>
          </cell>
          <cell r="D37">
            <v>191680</v>
          </cell>
          <cell r="E37">
            <v>36960</v>
          </cell>
          <cell r="F37">
            <v>36960</v>
          </cell>
          <cell r="G37">
            <v>8894</v>
          </cell>
          <cell r="H37">
            <v>3</v>
          </cell>
          <cell r="I37">
            <v>132</v>
          </cell>
          <cell r="J37">
            <v>2325</v>
          </cell>
          <cell r="K37">
            <v>1224</v>
          </cell>
          <cell r="L37">
            <v>392</v>
          </cell>
          <cell r="M37">
            <v>1120</v>
          </cell>
          <cell r="N37">
            <v>742.3</v>
          </cell>
          <cell r="O37">
            <v>114</v>
          </cell>
          <cell r="P37">
            <v>0.24568965517241378</v>
          </cell>
          <cell r="Q37">
            <v>61.589576903051565</v>
          </cell>
          <cell r="R37">
            <v>599</v>
          </cell>
          <cell r="S37">
            <v>50</v>
          </cell>
          <cell r="T37">
            <v>176</v>
          </cell>
          <cell r="U37">
            <v>7010</v>
          </cell>
          <cell r="V37">
            <v>830</v>
          </cell>
          <cell r="W37">
            <v>0</v>
          </cell>
          <cell r="X37">
            <v>189.6</v>
          </cell>
          <cell r="Y37">
            <v>0</v>
          </cell>
          <cell r="Z37">
            <v>53.3</v>
          </cell>
          <cell r="AA37">
            <v>9769</v>
          </cell>
          <cell r="AB37">
            <v>0</v>
          </cell>
          <cell r="AC37">
            <v>10452.83</v>
          </cell>
          <cell r="AD37">
            <v>87</v>
          </cell>
          <cell r="AE37">
            <v>3463</v>
          </cell>
          <cell r="AF37">
            <v>82</v>
          </cell>
          <cell r="AG37">
            <v>42.84</v>
          </cell>
          <cell r="AH37">
            <v>48.15</v>
          </cell>
          <cell r="AI37">
            <v>3777</v>
          </cell>
          <cell r="AJ37">
            <v>4494.63</v>
          </cell>
          <cell r="AK37">
            <v>0</v>
          </cell>
          <cell r="AL37">
            <v>0</v>
          </cell>
          <cell r="AM37">
            <v>0</v>
          </cell>
          <cell r="AN37">
            <v>0</v>
          </cell>
          <cell r="AO37">
            <v>0</v>
          </cell>
          <cell r="AP37">
            <v>0</v>
          </cell>
          <cell r="AQ37">
            <v>0</v>
          </cell>
          <cell r="AR37">
            <v>5.0153399999999999E-4</v>
          </cell>
          <cell r="AS37">
            <v>7.2811000000000005E-5</v>
          </cell>
          <cell r="AT37">
            <v>725.18399999999997</v>
          </cell>
          <cell r="AU37">
            <v>0</v>
          </cell>
          <cell r="AV37">
            <v>1915.3</v>
          </cell>
          <cell r="AW37">
            <v>1929.1930641233769</v>
          </cell>
          <cell r="AX37">
            <v>7</v>
          </cell>
          <cell r="AY37">
            <v>7.49</v>
          </cell>
          <cell r="AZ37">
            <v>500</v>
          </cell>
          <cell r="BA37">
            <v>1</v>
          </cell>
          <cell r="BB37">
            <v>0</v>
          </cell>
          <cell r="BC37">
            <v>0</v>
          </cell>
          <cell r="BD37">
            <v>0</v>
          </cell>
          <cell r="BE37">
            <v>0</v>
          </cell>
          <cell r="BF37">
            <v>0</v>
          </cell>
          <cell r="BG37">
            <v>0</v>
          </cell>
          <cell r="BH37">
            <v>0</v>
          </cell>
          <cell r="BI37">
            <v>0</v>
          </cell>
          <cell r="BJ37">
            <v>0</v>
          </cell>
          <cell r="BM37">
            <v>-431280</v>
          </cell>
          <cell r="BN37">
            <v>-88704</v>
          </cell>
          <cell r="BO37">
            <v>-110140.8</v>
          </cell>
          <cell r="BP37">
            <v>1145991.8999999999</v>
          </cell>
          <cell r="BQ37">
            <v>84542.28</v>
          </cell>
          <cell r="BR37">
            <v>28828.799999999999</v>
          </cell>
          <cell r="BS37">
            <v>510105</v>
          </cell>
          <cell r="BT37">
            <v>98372.88</v>
          </cell>
          <cell r="BU37">
            <v>10454.64</v>
          </cell>
          <cell r="BV37">
            <v>98548.800000000003</v>
          </cell>
          <cell r="BW37">
            <v>263137.92699999997</v>
          </cell>
          <cell r="BX37">
            <v>157229.94</v>
          </cell>
          <cell r="BY37">
            <v>28156.228577586204</v>
          </cell>
          <cell r="BZ37">
            <v>233441.7415440983</v>
          </cell>
          <cell r="CA37">
            <v>64182.85</v>
          </cell>
          <cell r="CB37">
            <v>14769</v>
          </cell>
          <cell r="CC37">
            <v>24863.52</v>
          </cell>
          <cell r="CD37">
            <v>358841.9</v>
          </cell>
          <cell r="CE37">
            <v>12690.7</v>
          </cell>
          <cell r="CF37">
            <v>0</v>
          </cell>
          <cell r="CG37">
            <v>79383.624000000011</v>
          </cell>
          <cell r="CH37">
            <v>0</v>
          </cell>
          <cell r="CI37">
            <v>11822.472999999996</v>
          </cell>
          <cell r="CJ37">
            <v>303327.45</v>
          </cell>
          <cell r="CK37">
            <v>0</v>
          </cell>
          <cell r="CL37">
            <v>272818.86300000001</v>
          </cell>
          <cell r="CM37">
            <v>3199.86</v>
          </cell>
          <cell r="CN37">
            <v>79406.59</v>
          </cell>
          <cell r="CO37">
            <v>38732.699999999997</v>
          </cell>
          <cell r="CP37">
            <v>139531.16519999999</v>
          </cell>
          <cell r="CQ37">
            <v>77982.295500000007</v>
          </cell>
          <cell r="CR37">
            <v>627019.77</v>
          </cell>
          <cell r="CS37">
            <v>118927.90980000001</v>
          </cell>
          <cell r="CT37">
            <v>0</v>
          </cell>
          <cell r="CU37">
            <v>0</v>
          </cell>
          <cell r="CV37">
            <v>0</v>
          </cell>
          <cell r="CW37">
            <v>0</v>
          </cell>
          <cell r="CX37">
            <v>0</v>
          </cell>
          <cell r="CY37">
            <v>0</v>
          </cell>
          <cell r="CZ37">
            <v>0</v>
          </cell>
          <cell r="DA37">
            <v>8855.2847721551407</v>
          </cell>
          <cell r="DB37">
            <v>805.22065264664002</v>
          </cell>
          <cell r="DC37">
            <v>45345.755519999999</v>
          </cell>
          <cell r="DD37">
            <v>0</v>
          </cell>
          <cell r="DE37">
            <v>12947.428000000002</v>
          </cell>
          <cell r="DF37">
            <v>6675.0080018668841</v>
          </cell>
          <cell r="DG37">
            <v>62231.19</v>
          </cell>
          <cell r="DH37">
            <v>110015.367</v>
          </cell>
          <cell r="DI37">
            <v>51590</v>
          </cell>
          <cell r="DJ37">
            <v>247664.13</v>
          </cell>
          <cell r="DK37">
            <v>0</v>
          </cell>
          <cell r="DL37">
            <v>0</v>
          </cell>
          <cell r="DM37">
            <v>0</v>
          </cell>
          <cell r="DN37">
            <v>0</v>
          </cell>
          <cell r="DO37">
            <v>0</v>
          </cell>
          <cell r="DP37">
            <v>0</v>
          </cell>
          <cell r="DQ37">
            <v>0</v>
          </cell>
          <cell r="DR37">
            <v>0</v>
          </cell>
          <cell r="DS37">
            <v>0</v>
          </cell>
          <cell r="DU37">
            <v>102263.5</v>
          </cell>
          <cell r="DV37">
            <v>0</v>
          </cell>
          <cell r="DW37">
            <v>-237107</v>
          </cell>
          <cell r="DX37">
            <v>16843.23</v>
          </cell>
          <cell r="DY37">
            <v>101689</v>
          </cell>
          <cell r="DZ37">
            <v>0</v>
          </cell>
          <cell r="EA37">
            <v>6059.75</v>
          </cell>
          <cell r="EB37">
            <v>23101</v>
          </cell>
          <cell r="EC37">
            <v>0</v>
          </cell>
          <cell r="ED37">
            <v>0</v>
          </cell>
          <cell r="EE37">
            <v>831399</v>
          </cell>
          <cell r="EF37">
            <v>0</v>
          </cell>
          <cell r="EG37">
            <v>0</v>
          </cell>
          <cell r="EH37">
            <v>0</v>
          </cell>
          <cell r="EI37">
            <v>10157</v>
          </cell>
          <cell r="EJ37">
            <v>0</v>
          </cell>
          <cell r="EK37">
            <v>0</v>
          </cell>
          <cell r="EL37">
            <v>0</v>
          </cell>
        </row>
        <row r="38">
          <cell r="A38">
            <v>70</v>
          </cell>
          <cell r="B38" t="str">
            <v>Franekeradeel</v>
          </cell>
          <cell r="C38">
            <v>2</v>
          </cell>
          <cell r="D38">
            <v>487200</v>
          </cell>
          <cell r="E38">
            <v>108500</v>
          </cell>
          <cell r="F38">
            <v>108500</v>
          </cell>
          <cell r="G38">
            <v>20571</v>
          </cell>
          <cell r="H38">
            <v>3</v>
          </cell>
          <cell r="I38">
            <v>387.5</v>
          </cell>
          <cell r="J38">
            <v>5111</v>
          </cell>
          <cell r="K38">
            <v>3111</v>
          </cell>
          <cell r="L38">
            <v>1059</v>
          </cell>
          <cell r="M38">
            <v>2880</v>
          </cell>
          <cell r="N38">
            <v>1933.2</v>
          </cell>
          <cell r="O38">
            <v>317</v>
          </cell>
          <cell r="P38">
            <v>0.4752623688155922</v>
          </cell>
          <cell r="Q38">
            <v>149.9413988265207</v>
          </cell>
          <cell r="R38">
            <v>1647</v>
          </cell>
          <cell r="S38">
            <v>280</v>
          </cell>
          <cell r="T38">
            <v>486</v>
          </cell>
          <cell r="U38">
            <v>20130</v>
          </cell>
          <cell r="V38">
            <v>15480</v>
          </cell>
          <cell r="W38">
            <v>473.58</v>
          </cell>
          <cell r="X38">
            <v>872.8</v>
          </cell>
          <cell r="Y38">
            <v>0</v>
          </cell>
          <cell r="Z38">
            <v>0</v>
          </cell>
          <cell r="AA38">
            <v>10271</v>
          </cell>
          <cell r="AB38">
            <v>0</v>
          </cell>
          <cell r="AC38">
            <v>10373.709999999999</v>
          </cell>
          <cell r="AD38">
            <v>155</v>
          </cell>
          <cell r="AE38">
            <v>490</v>
          </cell>
          <cell r="AF38">
            <v>174</v>
          </cell>
          <cell r="AG38">
            <v>112</v>
          </cell>
          <cell r="AH38">
            <v>63.24</v>
          </cell>
          <cell r="AI38">
            <v>9468</v>
          </cell>
          <cell r="AJ38">
            <v>9468</v>
          </cell>
          <cell r="AK38">
            <v>0</v>
          </cell>
          <cell r="AL38">
            <v>22</v>
          </cell>
          <cell r="AM38">
            <v>0</v>
          </cell>
          <cell r="AN38">
            <v>0</v>
          </cell>
          <cell r="AO38">
            <v>5850</v>
          </cell>
          <cell r="AP38">
            <v>1787</v>
          </cell>
          <cell r="AQ38">
            <v>1787</v>
          </cell>
          <cell r="AR38">
            <v>1.491322E-3</v>
          </cell>
          <cell r="AS38">
            <v>3.6365900000000001E-4</v>
          </cell>
          <cell r="AT38">
            <v>5851.2240000000002</v>
          </cell>
          <cell r="AU38">
            <v>0</v>
          </cell>
          <cell r="AV38">
            <v>2640.14</v>
          </cell>
          <cell r="AW38">
            <v>5264.9211413773264</v>
          </cell>
          <cell r="AX38">
            <v>11</v>
          </cell>
          <cell r="AY38">
            <v>11.22</v>
          </cell>
          <cell r="AZ38">
            <v>985</v>
          </cell>
          <cell r="BA38">
            <v>1</v>
          </cell>
          <cell r="BB38">
            <v>0</v>
          </cell>
          <cell r="BC38">
            <v>0</v>
          </cell>
          <cell r="BD38">
            <v>0</v>
          </cell>
          <cell r="BE38">
            <v>0</v>
          </cell>
          <cell r="BF38">
            <v>0</v>
          </cell>
          <cell r="BG38">
            <v>0</v>
          </cell>
          <cell r="BH38">
            <v>0</v>
          </cell>
          <cell r="BI38">
            <v>0</v>
          </cell>
          <cell r="BJ38">
            <v>0</v>
          </cell>
          <cell r="BM38">
            <v>-1096200</v>
          </cell>
          <cell r="BN38">
            <v>-260400</v>
          </cell>
          <cell r="BO38">
            <v>-323330</v>
          </cell>
          <cell r="BP38">
            <v>2650573.35</v>
          </cell>
          <cell r="BQ38">
            <v>84542.28</v>
          </cell>
          <cell r="BR38">
            <v>84630</v>
          </cell>
          <cell r="BS38">
            <v>1121353.3999999999</v>
          </cell>
          <cell r="BT38">
            <v>250031.07</v>
          </cell>
          <cell r="BU38">
            <v>28243.53</v>
          </cell>
          <cell r="BV38">
            <v>253411.20000000001</v>
          </cell>
          <cell r="BW38">
            <v>685300.06799999997</v>
          </cell>
          <cell r="BX38">
            <v>437209.57</v>
          </cell>
          <cell r="BY38">
            <v>54465.442923538227</v>
          </cell>
          <cell r="BZ38">
            <v>568319.88514418493</v>
          </cell>
          <cell r="CA38">
            <v>176476.05</v>
          </cell>
          <cell r="CB38">
            <v>82706.399999999994</v>
          </cell>
          <cell r="CC38">
            <v>68657.22</v>
          </cell>
          <cell r="CD38">
            <v>1030454.7</v>
          </cell>
          <cell r="CE38">
            <v>236689.2</v>
          </cell>
          <cell r="CF38">
            <v>149566.0356</v>
          </cell>
          <cell r="CG38">
            <v>365432.63200000004</v>
          </cell>
          <cell r="CH38">
            <v>0</v>
          </cell>
          <cell r="CI38">
            <v>0</v>
          </cell>
          <cell r="CJ38">
            <v>318914.55</v>
          </cell>
          <cell r="CK38">
            <v>0</v>
          </cell>
          <cell r="CL38">
            <v>270753.83100000006</v>
          </cell>
          <cell r="CM38">
            <v>5700.9</v>
          </cell>
          <cell r="CN38">
            <v>11235.7</v>
          </cell>
          <cell r="CO38">
            <v>82188.899999999994</v>
          </cell>
          <cell r="CP38">
            <v>364787.36</v>
          </cell>
          <cell r="CQ38">
            <v>102421.60679999999</v>
          </cell>
          <cell r="CR38">
            <v>1571782.68</v>
          </cell>
          <cell r="CS38">
            <v>250523.28</v>
          </cell>
          <cell r="CT38">
            <v>0</v>
          </cell>
          <cell r="CU38">
            <v>69685.22</v>
          </cell>
          <cell r="CV38">
            <v>0</v>
          </cell>
          <cell r="CW38">
            <v>0</v>
          </cell>
          <cell r="CX38">
            <v>86053.5</v>
          </cell>
          <cell r="CY38">
            <v>55039.6</v>
          </cell>
          <cell r="CZ38">
            <v>156719.9</v>
          </cell>
          <cell r="DA38">
            <v>26331.377328316623</v>
          </cell>
          <cell r="DB38">
            <v>4021.72387854616</v>
          </cell>
          <cell r="DC38">
            <v>365877.03672000003</v>
          </cell>
          <cell r="DD38">
            <v>0</v>
          </cell>
          <cell r="DE38">
            <v>17847.346399999999</v>
          </cell>
          <cell r="DF38">
            <v>18216.62714916555</v>
          </cell>
          <cell r="DG38">
            <v>97791.87</v>
          </cell>
          <cell r="DH38">
            <v>164802.726</v>
          </cell>
          <cell r="DI38">
            <v>101632.3</v>
          </cell>
          <cell r="DJ38">
            <v>247664.13</v>
          </cell>
          <cell r="DK38">
            <v>0</v>
          </cell>
          <cell r="DL38">
            <v>0</v>
          </cell>
          <cell r="DM38">
            <v>0</v>
          </cell>
          <cell r="DN38">
            <v>0</v>
          </cell>
          <cell r="DO38">
            <v>0</v>
          </cell>
          <cell r="DP38">
            <v>0</v>
          </cell>
          <cell r="DQ38">
            <v>0</v>
          </cell>
          <cell r="DR38">
            <v>0</v>
          </cell>
          <cell r="DS38">
            <v>0</v>
          </cell>
          <cell r="DU38">
            <v>252486.5</v>
          </cell>
          <cell r="DV38">
            <v>0</v>
          </cell>
          <cell r="DW38">
            <v>-286160</v>
          </cell>
          <cell r="DX38">
            <v>18528.66</v>
          </cell>
          <cell r="DY38">
            <v>187336</v>
          </cell>
          <cell r="DZ38">
            <v>0</v>
          </cell>
          <cell r="EA38">
            <v>120949.58</v>
          </cell>
          <cell r="EB38">
            <v>55000</v>
          </cell>
          <cell r="EC38">
            <v>0</v>
          </cell>
          <cell r="ED38">
            <v>0</v>
          </cell>
          <cell r="EE38">
            <v>2095257</v>
          </cell>
          <cell r="EF38">
            <v>45000</v>
          </cell>
          <cell r="EG38">
            <v>0</v>
          </cell>
          <cell r="EH38">
            <v>0</v>
          </cell>
          <cell r="EI38">
            <v>23492</v>
          </cell>
          <cell r="EJ38">
            <v>0</v>
          </cell>
          <cell r="EK38">
            <v>0</v>
          </cell>
          <cell r="EL38">
            <v>0</v>
          </cell>
        </row>
        <row r="39">
          <cell r="A39">
            <v>653</v>
          </cell>
          <cell r="B39" t="str">
            <v>Gaasterlan-Sleat</v>
          </cell>
          <cell r="C39">
            <v>2</v>
          </cell>
          <cell r="D39">
            <v>337600</v>
          </cell>
          <cell r="E39">
            <v>45360</v>
          </cell>
          <cell r="F39">
            <v>45360</v>
          </cell>
          <cell r="G39">
            <v>10250</v>
          </cell>
          <cell r="H39">
            <v>1</v>
          </cell>
          <cell r="I39">
            <v>162</v>
          </cell>
          <cell r="J39">
            <v>2605</v>
          </cell>
          <cell r="K39">
            <v>1927</v>
          </cell>
          <cell r="L39">
            <v>654</v>
          </cell>
          <cell r="M39">
            <v>1290</v>
          </cell>
          <cell r="N39">
            <v>803.5</v>
          </cell>
          <cell r="O39">
            <v>65</v>
          </cell>
          <cell r="P39">
            <v>0.15662650602409639</v>
          </cell>
          <cell r="Q39">
            <v>37.777622304983645</v>
          </cell>
          <cell r="R39">
            <v>524</v>
          </cell>
          <cell r="S39">
            <v>40</v>
          </cell>
          <cell r="T39">
            <v>173</v>
          </cell>
          <cell r="U39">
            <v>9610</v>
          </cell>
          <cell r="V39">
            <v>2770</v>
          </cell>
          <cell r="W39">
            <v>667.78</v>
          </cell>
          <cell r="X39">
            <v>330.4</v>
          </cell>
          <cell r="Y39">
            <v>0</v>
          </cell>
          <cell r="Z39">
            <v>90.7</v>
          </cell>
          <cell r="AA39">
            <v>9526</v>
          </cell>
          <cell r="AB39">
            <v>0</v>
          </cell>
          <cell r="AC39">
            <v>9526</v>
          </cell>
          <cell r="AD39">
            <v>1261</v>
          </cell>
          <cell r="AE39">
            <v>10000</v>
          </cell>
          <cell r="AF39">
            <v>103</v>
          </cell>
          <cell r="AG39">
            <v>50</v>
          </cell>
          <cell r="AH39">
            <v>53</v>
          </cell>
          <cell r="AI39">
            <v>4865</v>
          </cell>
          <cell r="AJ39">
            <v>4865</v>
          </cell>
          <cell r="AK39">
            <v>0</v>
          </cell>
          <cell r="AL39">
            <v>5</v>
          </cell>
          <cell r="AM39">
            <v>0</v>
          </cell>
          <cell r="AN39">
            <v>0</v>
          </cell>
          <cell r="AO39">
            <v>1450</v>
          </cell>
          <cell r="AP39">
            <v>0</v>
          </cell>
          <cell r="AQ39">
            <v>0</v>
          </cell>
          <cell r="AR39">
            <v>4.1997099999999999E-4</v>
          </cell>
          <cell r="AS39">
            <v>7.5072000000000002E-5</v>
          </cell>
          <cell r="AT39">
            <v>1187.06</v>
          </cell>
          <cell r="AU39">
            <v>0</v>
          </cell>
          <cell r="AV39">
            <v>1841</v>
          </cell>
          <cell r="AW39">
            <v>1749.3510707332903</v>
          </cell>
          <cell r="AX39">
            <v>14</v>
          </cell>
          <cell r="AY39">
            <v>14</v>
          </cell>
          <cell r="AZ39">
            <v>705</v>
          </cell>
          <cell r="BA39">
            <v>1</v>
          </cell>
          <cell r="BB39">
            <v>0</v>
          </cell>
          <cell r="BC39">
            <v>0</v>
          </cell>
          <cell r="BD39">
            <v>0</v>
          </cell>
          <cell r="BE39">
            <v>0</v>
          </cell>
          <cell r="BF39">
            <v>0</v>
          </cell>
          <cell r="BG39">
            <v>0</v>
          </cell>
          <cell r="BH39">
            <v>0</v>
          </cell>
          <cell r="BI39">
            <v>0</v>
          </cell>
          <cell r="BJ39">
            <v>0</v>
          </cell>
          <cell r="BM39">
            <v>-759600</v>
          </cell>
          <cell r="BN39">
            <v>-108864</v>
          </cell>
          <cell r="BO39">
            <v>-135172.79999999999</v>
          </cell>
          <cell r="BP39">
            <v>1320712.5</v>
          </cell>
          <cell r="BQ39">
            <v>28180.76</v>
          </cell>
          <cell r="BR39">
            <v>35380.800000000003</v>
          </cell>
          <cell r="BS39">
            <v>571537</v>
          </cell>
          <cell r="BT39">
            <v>154872.99</v>
          </cell>
          <cell r="BU39">
            <v>17442.18</v>
          </cell>
          <cell r="BV39">
            <v>113507.1</v>
          </cell>
          <cell r="BW39">
            <v>284832.71500000003</v>
          </cell>
          <cell r="BX39">
            <v>89648.65</v>
          </cell>
          <cell r="BY39">
            <v>17949.521325301204</v>
          </cell>
          <cell r="BZ39">
            <v>143187.7662701334</v>
          </cell>
          <cell r="CA39">
            <v>56146.6</v>
          </cell>
          <cell r="CB39">
            <v>11815.2</v>
          </cell>
          <cell r="CC39">
            <v>24439.71</v>
          </cell>
          <cell r="CD39">
            <v>491935.9</v>
          </cell>
          <cell r="CE39">
            <v>42353.3</v>
          </cell>
          <cell r="CF39">
            <v>210898.27959999998</v>
          </cell>
          <cell r="CG39">
            <v>138335.17600000001</v>
          </cell>
          <cell r="CH39">
            <v>0</v>
          </cell>
          <cell r="CI39">
            <v>20118.166999999998</v>
          </cell>
          <cell r="CJ39">
            <v>295782.3</v>
          </cell>
          <cell r="CK39">
            <v>0</v>
          </cell>
          <cell r="CL39">
            <v>248628.6</v>
          </cell>
          <cell r="CM39">
            <v>46379.58</v>
          </cell>
          <cell r="CN39">
            <v>229300</v>
          </cell>
          <cell r="CO39">
            <v>48652.05</v>
          </cell>
          <cell r="CP39">
            <v>162851.5</v>
          </cell>
          <cell r="CQ39">
            <v>85837.21</v>
          </cell>
          <cell r="CR39">
            <v>807638.65</v>
          </cell>
          <cell r="CS39">
            <v>128727.9</v>
          </cell>
          <cell r="CT39">
            <v>0</v>
          </cell>
          <cell r="CU39">
            <v>15837.55</v>
          </cell>
          <cell r="CV39">
            <v>0</v>
          </cell>
          <cell r="CW39">
            <v>0</v>
          </cell>
          <cell r="CX39">
            <v>21329.5</v>
          </cell>
          <cell r="CY39">
            <v>0</v>
          </cell>
          <cell r="CZ39">
            <v>0</v>
          </cell>
          <cell r="DA39">
            <v>7415.1758426084107</v>
          </cell>
          <cell r="DB39">
            <v>830.22516976128009</v>
          </cell>
          <cell r="DC39">
            <v>74226.861799999999</v>
          </cell>
          <cell r="DD39">
            <v>0</v>
          </cell>
          <cell r="DE39">
            <v>12445.16</v>
          </cell>
          <cell r="DF39">
            <v>6052.7547047371845</v>
          </cell>
          <cell r="DG39">
            <v>124462.38</v>
          </cell>
          <cell r="DH39">
            <v>205636.2</v>
          </cell>
          <cell r="DI39">
            <v>72741.899999999994</v>
          </cell>
          <cell r="DJ39">
            <v>247664.13</v>
          </cell>
          <cell r="DK39">
            <v>0</v>
          </cell>
          <cell r="DL39">
            <v>0</v>
          </cell>
          <cell r="DM39">
            <v>0</v>
          </cell>
          <cell r="DN39">
            <v>0</v>
          </cell>
          <cell r="DO39">
            <v>0</v>
          </cell>
          <cell r="DP39">
            <v>0</v>
          </cell>
          <cell r="DQ39">
            <v>0</v>
          </cell>
          <cell r="DR39">
            <v>0</v>
          </cell>
          <cell r="DS39">
            <v>0</v>
          </cell>
          <cell r="DU39">
            <v>375091.23</v>
          </cell>
          <cell r="DV39">
            <v>0</v>
          </cell>
          <cell r="DW39">
            <v>-66099</v>
          </cell>
          <cell r="DX39">
            <v>9839.74</v>
          </cell>
          <cell r="DY39">
            <v>-2018</v>
          </cell>
          <cell r="DZ39">
            <v>0</v>
          </cell>
          <cell r="EA39">
            <v>48896.02</v>
          </cell>
          <cell r="EB39">
            <v>3112</v>
          </cell>
          <cell r="EC39">
            <v>0</v>
          </cell>
          <cell r="ED39">
            <v>0</v>
          </cell>
          <cell r="EE39">
            <v>1022397</v>
          </cell>
          <cell r="EF39">
            <v>0</v>
          </cell>
          <cell r="EG39">
            <v>0</v>
          </cell>
          <cell r="EH39">
            <v>0</v>
          </cell>
          <cell r="EI39">
            <v>11705</v>
          </cell>
          <cell r="EJ39">
            <v>0</v>
          </cell>
          <cell r="EK39">
            <v>0</v>
          </cell>
          <cell r="EL39">
            <v>0</v>
          </cell>
        </row>
        <row r="40">
          <cell r="A40">
            <v>72</v>
          </cell>
          <cell r="B40" t="str">
            <v>Harlingen</v>
          </cell>
          <cell r="C40">
            <v>2</v>
          </cell>
          <cell r="D40">
            <v>379200</v>
          </cell>
          <cell r="E40">
            <v>136500</v>
          </cell>
          <cell r="F40">
            <v>136500</v>
          </cell>
          <cell r="G40">
            <v>15465</v>
          </cell>
          <cell r="H40">
            <v>1</v>
          </cell>
          <cell r="I40">
            <v>487.5</v>
          </cell>
          <cell r="J40">
            <v>3737</v>
          </cell>
          <cell r="K40">
            <v>2528</v>
          </cell>
          <cell r="L40">
            <v>815</v>
          </cell>
          <cell r="M40">
            <v>2620</v>
          </cell>
          <cell r="N40">
            <v>1881</v>
          </cell>
          <cell r="O40">
            <v>383</v>
          </cell>
          <cell r="P40">
            <v>0.52251023192360169</v>
          </cell>
          <cell r="Q40">
            <v>176.75956876350637</v>
          </cell>
          <cell r="R40">
            <v>1260</v>
          </cell>
          <cell r="S40">
            <v>295</v>
          </cell>
          <cell r="T40">
            <v>451</v>
          </cell>
          <cell r="U40">
            <v>17020</v>
          </cell>
          <cell r="V40">
            <v>17060</v>
          </cell>
          <cell r="W40">
            <v>0</v>
          </cell>
          <cell r="X40">
            <v>1066.4000000000001</v>
          </cell>
          <cell r="Y40">
            <v>0</v>
          </cell>
          <cell r="Z40">
            <v>0</v>
          </cell>
          <cell r="AA40">
            <v>2503</v>
          </cell>
          <cell r="AB40">
            <v>0</v>
          </cell>
          <cell r="AC40">
            <v>2528.0300000000002</v>
          </cell>
          <cell r="AD40">
            <v>164</v>
          </cell>
          <cell r="AE40">
            <v>10000</v>
          </cell>
          <cell r="AF40">
            <v>107</v>
          </cell>
          <cell r="AG40">
            <v>84.84</v>
          </cell>
          <cell r="AH40">
            <v>23.23</v>
          </cell>
          <cell r="AI40">
            <v>7390</v>
          </cell>
          <cell r="AJ40">
            <v>7463.9</v>
          </cell>
          <cell r="AK40">
            <v>0</v>
          </cell>
          <cell r="AL40">
            <v>0</v>
          </cell>
          <cell r="AM40">
            <v>45</v>
          </cell>
          <cell r="AN40">
            <v>0</v>
          </cell>
          <cell r="AO40">
            <v>6000</v>
          </cell>
          <cell r="AP40">
            <v>2541</v>
          </cell>
          <cell r="AQ40">
            <v>2541</v>
          </cell>
          <cell r="AR40">
            <v>1.483418E-3</v>
          </cell>
          <cell r="AS40">
            <v>6.7587599999999995E-4</v>
          </cell>
          <cell r="AT40">
            <v>7197.86</v>
          </cell>
          <cell r="AU40">
            <v>0</v>
          </cell>
          <cell r="AV40">
            <v>1114.03</v>
          </cell>
          <cell r="AW40">
            <v>6635.5693475815515</v>
          </cell>
          <cell r="AX40">
            <v>2</v>
          </cell>
          <cell r="AY40">
            <v>2.02</v>
          </cell>
          <cell r="AZ40">
            <v>850</v>
          </cell>
          <cell r="BA40">
            <v>1</v>
          </cell>
          <cell r="BB40">
            <v>0</v>
          </cell>
          <cell r="BC40">
            <v>0</v>
          </cell>
          <cell r="BD40">
            <v>0</v>
          </cell>
          <cell r="BE40">
            <v>0</v>
          </cell>
          <cell r="BF40">
            <v>0</v>
          </cell>
          <cell r="BG40">
            <v>0</v>
          </cell>
          <cell r="BH40">
            <v>0</v>
          </cell>
          <cell r="BI40">
            <v>0</v>
          </cell>
          <cell r="BJ40">
            <v>0</v>
          </cell>
          <cell r="BM40">
            <v>-853200</v>
          </cell>
          <cell r="BN40">
            <v>-327600</v>
          </cell>
          <cell r="BO40">
            <v>-406770</v>
          </cell>
          <cell r="BP40">
            <v>1992665.25</v>
          </cell>
          <cell r="BQ40">
            <v>28180.76</v>
          </cell>
          <cell r="BR40">
            <v>106470</v>
          </cell>
          <cell r="BS40">
            <v>819897.8</v>
          </cell>
          <cell r="BT40">
            <v>203175.36</v>
          </cell>
          <cell r="BU40">
            <v>21736.05</v>
          </cell>
          <cell r="BV40">
            <v>230533.8</v>
          </cell>
          <cell r="BW40">
            <v>666795.68999999994</v>
          </cell>
          <cell r="BX40">
            <v>528237.43000000005</v>
          </cell>
          <cell r="BY40">
            <v>59880.08536152797</v>
          </cell>
          <cell r="BZ40">
            <v>669968.25829294289</v>
          </cell>
          <cell r="CA40">
            <v>135009</v>
          </cell>
          <cell r="CB40">
            <v>87137.1</v>
          </cell>
          <cell r="CC40">
            <v>63712.77</v>
          </cell>
          <cell r="CD40">
            <v>871253.8</v>
          </cell>
          <cell r="CE40">
            <v>260847.4</v>
          </cell>
          <cell r="CF40">
            <v>0</v>
          </cell>
          <cell r="CG40">
            <v>446491.01600000006</v>
          </cell>
          <cell r="CH40">
            <v>0</v>
          </cell>
          <cell r="CI40">
            <v>0</v>
          </cell>
          <cell r="CJ40">
            <v>77718.149999999994</v>
          </cell>
          <cell r="CK40">
            <v>0</v>
          </cell>
          <cell r="CL40">
            <v>65981.583000000013</v>
          </cell>
          <cell r="CM40">
            <v>6031.92</v>
          </cell>
          <cell r="CN40">
            <v>229300</v>
          </cell>
          <cell r="CO40">
            <v>50541.45</v>
          </cell>
          <cell r="CP40">
            <v>276326.42520000006</v>
          </cell>
          <cell r="CQ40">
            <v>37622.611100000002</v>
          </cell>
          <cell r="CR40">
            <v>1226813.8999999999</v>
          </cell>
          <cell r="CS40">
            <v>197494.79399999999</v>
          </cell>
          <cell r="CT40">
            <v>0</v>
          </cell>
          <cell r="CU40">
            <v>0</v>
          </cell>
          <cell r="CV40">
            <v>308045.7</v>
          </cell>
          <cell r="CW40">
            <v>0</v>
          </cell>
          <cell r="CX40">
            <v>88260</v>
          </cell>
          <cell r="CY40">
            <v>78262.8</v>
          </cell>
          <cell r="CZ40">
            <v>222845.7</v>
          </cell>
          <cell r="DA40">
            <v>26191.82114500878</v>
          </cell>
          <cell r="DB40">
            <v>7474.5479917622397</v>
          </cell>
          <cell r="DC40">
            <v>450082.18579999998</v>
          </cell>
          <cell r="DD40">
            <v>0</v>
          </cell>
          <cell r="DE40">
            <v>7530.8427999999994</v>
          </cell>
          <cell r="DF40">
            <v>22959.069942632166</v>
          </cell>
          <cell r="DG40">
            <v>17780.34</v>
          </cell>
          <cell r="DH40">
            <v>29670.365999999998</v>
          </cell>
          <cell r="DI40">
            <v>87703</v>
          </cell>
          <cell r="DJ40">
            <v>247664.13</v>
          </cell>
          <cell r="DK40">
            <v>0</v>
          </cell>
          <cell r="DL40">
            <v>0</v>
          </cell>
          <cell r="DM40">
            <v>0</v>
          </cell>
          <cell r="DN40">
            <v>0</v>
          </cell>
          <cell r="DO40">
            <v>0</v>
          </cell>
          <cell r="DP40">
            <v>0</v>
          </cell>
          <cell r="DQ40">
            <v>0</v>
          </cell>
          <cell r="DR40">
            <v>0</v>
          </cell>
          <cell r="DS40">
            <v>0</v>
          </cell>
          <cell r="DU40">
            <v>76778.12</v>
          </cell>
          <cell r="DV40">
            <v>0</v>
          </cell>
          <cell r="DW40">
            <v>-66687</v>
          </cell>
          <cell r="DX40">
            <v>59634</v>
          </cell>
          <cell r="DY40">
            <v>83152</v>
          </cell>
          <cell r="DZ40">
            <v>0</v>
          </cell>
          <cell r="EA40">
            <v>4941.09</v>
          </cell>
          <cell r="EB40">
            <v>47063</v>
          </cell>
          <cell r="EC40">
            <v>0</v>
          </cell>
          <cell r="ED40">
            <v>0</v>
          </cell>
          <cell r="EE40">
            <v>1609285</v>
          </cell>
          <cell r="EF40">
            <v>0</v>
          </cell>
          <cell r="EG40">
            <v>0</v>
          </cell>
          <cell r="EH40">
            <v>0</v>
          </cell>
          <cell r="EI40">
            <v>17661</v>
          </cell>
          <cell r="EJ40">
            <v>0</v>
          </cell>
          <cell r="EK40">
            <v>0</v>
          </cell>
          <cell r="EL40">
            <v>0</v>
          </cell>
        </row>
        <row r="41">
          <cell r="A41">
            <v>74</v>
          </cell>
          <cell r="B41" t="str">
            <v>Heerenveen</v>
          </cell>
          <cell r="C41">
            <v>2</v>
          </cell>
          <cell r="D41">
            <v>1291360</v>
          </cell>
          <cell r="E41">
            <v>281680</v>
          </cell>
          <cell r="F41">
            <v>281680</v>
          </cell>
          <cell r="G41">
            <v>42776</v>
          </cell>
          <cell r="H41">
            <v>3</v>
          </cell>
          <cell r="I41">
            <v>1006</v>
          </cell>
          <cell r="J41">
            <v>10175</v>
          </cell>
          <cell r="K41">
            <v>7492</v>
          </cell>
          <cell r="L41">
            <v>2634</v>
          </cell>
          <cell r="M41">
            <v>6160</v>
          </cell>
          <cell r="N41">
            <v>4180.8999999999996</v>
          </cell>
          <cell r="O41">
            <v>805</v>
          </cell>
          <cell r="P41">
            <v>0.69696969696969702</v>
          </cell>
          <cell r="Q41">
            <v>337.32025185929928</v>
          </cell>
          <cell r="R41">
            <v>3288</v>
          </cell>
          <cell r="S41">
            <v>1345</v>
          </cell>
          <cell r="T41">
            <v>1055</v>
          </cell>
          <cell r="U41">
            <v>46250</v>
          </cell>
          <cell r="V41">
            <v>52400</v>
          </cell>
          <cell r="W41">
            <v>951.92</v>
          </cell>
          <cell r="X41">
            <v>2966.4</v>
          </cell>
          <cell r="Y41">
            <v>0</v>
          </cell>
          <cell r="Z41">
            <v>0</v>
          </cell>
          <cell r="AA41">
            <v>13512</v>
          </cell>
          <cell r="AB41">
            <v>0</v>
          </cell>
          <cell r="AC41">
            <v>13512</v>
          </cell>
          <cell r="AD41">
            <v>503</v>
          </cell>
          <cell r="AE41">
            <v>0</v>
          </cell>
          <cell r="AF41">
            <v>299</v>
          </cell>
          <cell r="AG41">
            <v>191</v>
          </cell>
          <cell r="AH41">
            <v>108</v>
          </cell>
          <cell r="AI41">
            <v>19791</v>
          </cell>
          <cell r="AJ41">
            <v>19791</v>
          </cell>
          <cell r="AK41">
            <v>0</v>
          </cell>
          <cell r="AL41">
            <v>9</v>
          </cell>
          <cell r="AM41">
            <v>0</v>
          </cell>
          <cell r="AN41">
            <v>0</v>
          </cell>
          <cell r="AO41">
            <v>2300</v>
          </cell>
          <cell r="AP41">
            <v>1600</v>
          </cell>
          <cell r="AQ41">
            <v>1600</v>
          </cell>
          <cell r="AR41">
            <v>1.743566E-3</v>
          </cell>
          <cell r="AS41">
            <v>1.443976E-3</v>
          </cell>
          <cell r="AT41">
            <v>21275.325000000001</v>
          </cell>
          <cell r="AU41">
            <v>0</v>
          </cell>
          <cell r="AV41">
            <v>6572</v>
          </cell>
          <cell r="AW41">
            <v>20058.785016054226</v>
          </cell>
          <cell r="AX41">
            <v>19</v>
          </cell>
          <cell r="AY41">
            <v>19</v>
          </cell>
          <cell r="AZ41">
            <v>2260</v>
          </cell>
          <cell r="BA41">
            <v>1</v>
          </cell>
          <cell r="BB41">
            <v>0</v>
          </cell>
          <cell r="BC41">
            <v>0</v>
          </cell>
          <cell r="BD41">
            <v>0</v>
          </cell>
          <cell r="BE41">
            <v>0</v>
          </cell>
          <cell r="BF41">
            <v>0</v>
          </cell>
          <cell r="BG41">
            <v>0</v>
          </cell>
          <cell r="BH41">
            <v>0</v>
          </cell>
          <cell r="BI41">
            <v>0</v>
          </cell>
          <cell r="BJ41">
            <v>0</v>
          </cell>
          <cell r="BM41">
            <v>-2905560</v>
          </cell>
          <cell r="BN41">
            <v>-676032</v>
          </cell>
          <cell r="BO41">
            <v>-839406.4</v>
          </cell>
          <cell r="BP41">
            <v>5511687.5999999996</v>
          </cell>
          <cell r="BQ41">
            <v>84542.28</v>
          </cell>
          <cell r="BR41">
            <v>219710.4</v>
          </cell>
          <cell r="BS41">
            <v>2232395</v>
          </cell>
          <cell r="BT41">
            <v>602132.04</v>
          </cell>
          <cell r="BU41">
            <v>70248.78</v>
          </cell>
          <cell r="BV41">
            <v>542018.4</v>
          </cell>
          <cell r="BW41">
            <v>1482087.2409999999</v>
          </cell>
          <cell r="BX41">
            <v>1110264.05</v>
          </cell>
          <cell r="BY41">
            <v>79873.277878787878</v>
          </cell>
          <cell r="BZ41">
            <v>1278538.2042172649</v>
          </cell>
          <cell r="CA41">
            <v>352309.2</v>
          </cell>
          <cell r="CB41">
            <v>397286.1</v>
          </cell>
          <cell r="CC41">
            <v>149039.85</v>
          </cell>
          <cell r="CD41">
            <v>2367537.5</v>
          </cell>
          <cell r="CE41">
            <v>801196</v>
          </cell>
          <cell r="CF41">
            <v>300635.37440000003</v>
          </cell>
          <cell r="CG41">
            <v>1242002.0160000001</v>
          </cell>
          <cell r="CH41">
            <v>0</v>
          </cell>
          <cell r="CI41">
            <v>0</v>
          </cell>
          <cell r="CJ41">
            <v>419547.6</v>
          </cell>
          <cell r="CK41">
            <v>0</v>
          </cell>
          <cell r="CL41">
            <v>352663.2</v>
          </cell>
          <cell r="CM41">
            <v>18500.34</v>
          </cell>
          <cell r="CN41">
            <v>0</v>
          </cell>
          <cell r="CO41">
            <v>141232.65</v>
          </cell>
          <cell r="CP41">
            <v>622092.73</v>
          </cell>
          <cell r="CQ41">
            <v>174913.56</v>
          </cell>
          <cell r="CR41">
            <v>3285503.91</v>
          </cell>
          <cell r="CS41">
            <v>523669.86</v>
          </cell>
          <cell r="CT41">
            <v>0</v>
          </cell>
          <cell r="CU41">
            <v>28507.59</v>
          </cell>
          <cell r="CV41">
            <v>0</v>
          </cell>
          <cell r="CW41">
            <v>0</v>
          </cell>
          <cell r="CX41">
            <v>33833</v>
          </cell>
          <cell r="CY41">
            <v>49280</v>
          </cell>
          <cell r="CZ41">
            <v>140320</v>
          </cell>
          <cell r="DA41">
            <v>30785.098216765862</v>
          </cell>
          <cell r="DB41">
            <v>15969.006017306241</v>
          </cell>
          <cell r="DC41">
            <v>1330346.07225</v>
          </cell>
          <cell r="DD41">
            <v>0</v>
          </cell>
          <cell r="DE41">
            <v>44426.720000000001</v>
          </cell>
          <cell r="DF41">
            <v>69403.396155547627</v>
          </cell>
          <cell r="DG41">
            <v>168913.23</v>
          </cell>
          <cell r="DH41">
            <v>279077.7</v>
          </cell>
          <cell r="DI41">
            <v>233186.8</v>
          </cell>
          <cell r="DJ41">
            <v>247664.13</v>
          </cell>
          <cell r="DK41">
            <v>0</v>
          </cell>
          <cell r="DL41">
            <v>0</v>
          </cell>
          <cell r="DM41">
            <v>0</v>
          </cell>
          <cell r="DN41">
            <v>0</v>
          </cell>
          <cell r="DO41">
            <v>0</v>
          </cell>
          <cell r="DP41">
            <v>0</v>
          </cell>
          <cell r="DQ41">
            <v>0</v>
          </cell>
          <cell r="DR41">
            <v>0</v>
          </cell>
          <cell r="DS41">
            <v>0</v>
          </cell>
          <cell r="DU41">
            <v>252570.88</v>
          </cell>
          <cell r="DV41">
            <v>0</v>
          </cell>
          <cell r="DW41">
            <v>-853064</v>
          </cell>
          <cell r="DX41">
            <v>11865.33</v>
          </cell>
          <cell r="DY41">
            <v>400391</v>
          </cell>
          <cell r="DZ41">
            <v>0</v>
          </cell>
          <cell r="EA41">
            <v>49131.16</v>
          </cell>
          <cell r="EB41">
            <v>113259</v>
          </cell>
          <cell r="EC41">
            <v>0</v>
          </cell>
          <cell r="ED41">
            <v>0</v>
          </cell>
          <cell r="EE41">
            <v>4923572</v>
          </cell>
          <cell r="EF41">
            <v>45000</v>
          </cell>
          <cell r="EG41">
            <v>0</v>
          </cell>
          <cell r="EH41">
            <v>0</v>
          </cell>
          <cell r="EI41">
            <v>0</v>
          </cell>
          <cell r="EJ41">
            <v>0</v>
          </cell>
          <cell r="EK41">
            <v>0</v>
          </cell>
          <cell r="EL41">
            <v>0</v>
          </cell>
        </row>
        <row r="42">
          <cell r="A42">
            <v>63</v>
          </cell>
          <cell r="B42" t="str">
            <v>Het Bildt</v>
          </cell>
          <cell r="C42">
            <v>2</v>
          </cell>
          <cell r="D42">
            <v>232320</v>
          </cell>
          <cell r="E42">
            <v>42000</v>
          </cell>
          <cell r="F42">
            <v>42000</v>
          </cell>
          <cell r="G42">
            <v>10963</v>
          </cell>
          <cell r="H42">
            <v>3</v>
          </cell>
          <cell r="I42">
            <v>150</v>
          </cell>
          <cell r="J42">
            <v>2905</v>
          </cell>
          <cell r="K42">
            <v>1592</v>
          </cell>
          <cell r="L42">
            <v>562</v>
          </cell>
          <cell r="M42">
            <v>1610</v>
          </cell>
          <cell r="N42">
            <v>1144.2</v>
          </cell>
          <cell r="O42">
            <v>195</v>
          </cell>
          <cell r="P42">
            <v>0.3577981651376147</v>
          </cell>
          <cell r="Q42">
            <v>98.249446382566731</v>
          </cell>
          <cell r="R42">
            <v>806</v>
          </cell>
          <cell r="S42">
            <v>130</v>
          </cell>
          <cell r="T42">
            <v>263</v>
          </cell>
          <cell r="U42">
            <v>9360</v>
          </cell>
          <cell r="V42">
            <v>2480</v>
          </cell>
          <cell r="W42">
            <v>0</v>
          </cell>
          <cell r="X42">
            <v>593.6</v>
          </cell>
          <cell r="Y42">
            <v>52.699999999999818</v>
          </cell>
          <cell r="Z42">
            <v>0</v>
          </cell>
          <cell r="AA42">
            <v>9238</v>
          </cell>
          <cell r="AB42">
            <v>0</v>
          </cell>
          <cell r="AC42">
            <v>9238</v>
          </cell>
          <cell r="AD42">
            <v>67</v>
          </cell>
          <cell r="AE42">
            <v>2346</v>
          </cell>
          <cell r="AF42">
            <v>93</v>
          </cell>
          <cell r="AG42">
            <v>54</v>
          </cell>
          <cell r="AH42">
            <v>39</v>
          </cell>
          <cell r="AI42">
            <v>4658</v>
          </cell>
          <cell r="AJ42">
            <v>4658</v>
          </cell>
          <cell r="AK42">
            <v>0</v>
          </cell>
          <cell r="AL42">
            <v>0</v>
          </cell>
          <cell r="AM42">
            <v>0</v>
          </cell>
          <cell r="AN42">
            <v>0</v>
          </cell>
          <cell r="AO42">
            <v>0</v>
          </cell>
          <cell r="AP42">
            <v>636</v>
          </cell>
          <cell r="AQ42">
            <v>0</v>
          </cell>
          <cell r="AR42">
            <v>6.0889500000000003E-4</v>
          </cell>
          <cell r="AS42">
            <v>9.3932999999999997E-5</v>
          </cell>
          <cell r="AT42">
            <v>1234.3699999999999</v>
          </cell>
          <cell r="AU42">
            <v>0</v>
          </cell>
          <cell r="AV42">
            <v>1477</v>
          </cell>
          <cell r="AW42">
            <v>1740.1774314884472</v>
          </cell>
          <cell r="AX42">
            <v>9</v>
          </cell>
          <cell r="AY42">
            <v>9</v>
          </cell>
          <cell r="AZ42">
            <v>560</v>
          </cell>
          <cell r="BA42">
            <v>1</v>
          </cell>
          <cell r="BB42">
            <v>0</v>
          </cell>
          <cell r="BC42">
            <v>0</v>
          </cell>
          <cell r="BD42">
            <v>0</v>
          </cell>
          <cell r="BE42">
            <v>0</v>
          </cell>
          <cell r="BF42">
            <v>0</v>
          </cell>
          <cell r="BG42">
            <v>0</v>
          </cell>
          <cell r="BH42">
            <v>0</v>
          </cell>
          <cell r="BI42">
            <v>0</v>
          </cell>
          <cell r="BJ42">
            <v>0</v>
          </cell>
          <cell r="BM42">
            <v>-522720</v>
          </cell>
          <cell r="BN42">
            <v>-100800</v>
          </cell>
          <cell r="BO42">
            <v>-125160</v>
          </cell>
          <cell r="BP42">
            <v>1412582.55</v>
          </cell>
          <cell r="BQ42">
            <v>84542.28</v>
          </cell>
          <cell r="BR42">
            <v>32760</v>
          </cell>
          <cell r="BS42">
            <v>637357</v>
          </cell>
          <cell r="BT42">
            <v>127949.04</v>
          </cell>
          <cell r="BU42">
            <v>14988.54</v>
          </cell>
          <cell r="BV42">
            <v>141663.9</v>
          </cell>
          <cell r="BW42">
            <v>405607.45800000004</v>
          </cell>
          <cell r="BX42">
            <v>268945.95</v>
          </cell>
          <cell r="BY42">
            <v>41003.952385321099</v>
          </cell>
          <cell r="BZ42">
            <v>372392.91163491504</v>
          </cell>
          <cell r="CA42">
            <v>86362.9</v>
          </cell>
          <cell r="CB42">
            <v>38399.4</v>
          </cell>
          <cell r="CC42">
            <v>37154.01</v>
          </cell>
          <cell r="CD42">
            <v>479138.4</v>
          </cell>
          <cell r="CE42">
            <v>37919.199999999997</v>
          </cell>
          <cell r="CF42">
            <v>0</v>
          </cell>
          <cell r="CG42">
            <v>248534.38400000002</v>
          </cell>
          <cell r="CH42">
            <v>8955.8379999999688</v>
          </cell>
          <cell r="CI42">
            <v>0</v>
          </cell>
          <cell r="CJ42">
            <v>286839.90000000002</v>
          </cell>
          <cell r="CK42">
            <v>0</v>
          </cell>
          <cell r="CL42">
            <v>241111.8</v>
          </cell>
          <cell r="CM42">
            <v>2464.2600000000002</v>
          </cell>
          <cell r="CN42">
            <v>53793.78</v>
          </cell>
          <cell r="CO42">
            <v>43928.55</v>
          </cell>
          <cell r="CP42">
            <v>175879.62</v>
          </cell>
          <cell r="CQ42">
            <v>63163.23</v>
          </cell>
          <cell r="CR42">
            <v>773274.58</v>
          </cell>
          <cell r="CS42">
            <v>123250.68</v>
          </cell>
          <cell r="CT42">
            <v>0</v>
          </cell>
          <cell r="CU42">
            <v>0</v>
          </cell>
          <cell r="CV42">
            <v>0</v>
          </cell>
          <cell r="CW42">
            <v>0</v>
          </cell>
          <cell r="CX42">
            <v>0</v>
          </cell>
          <cell r="CY42">
            <v>19588.8</v>
          </cell>
          <cell r="CZ42">
            <v>0</v>
          </cell>
          <cell r="DA42">
            <v>10750.893501420451</v>
          </cell>
          <cell r="DB42">
            <v>1038.8099540599201</v>
          </cell>
          <cell r="DC42">
            <v>77185.156099999993</v>
          </cell>
          <cell r="DD42">
            <v>0</v>
          </cell>
          <cell r="DE42">
            <v>9984.52</v>
          </cell>
          <cell r="DF42">
            <v>6021.0139129500267</v>
          </cell>
          <cell r="DG42">
            <v>80011.53</v>
          </cell>
          <cell r="DH42">
            <v>132194.70000000001</v>
          </cell>
          <cell r="DI42">
            <v>57780.800000000003</v>
          </cell>
          <cell r="DJ42">
            <v>247664.13</v>
          </cell>
          <cell r="DK42">
            <v>0</v>
          </cell>
          <cell r="DL42">
            <v>0</v>
          </cell>
          <cell r="DM42">
            <v>0</v>
          </cell>
          <cell r="DN42">
            <v>0</v>
          </cell>
          <cell r="DO42">
            <v>0</v>
          </cell>
          <cell r="DP42">
            <v>0</v>
          </cell>
          <cell r="DQ42">
            <v>0</v>
          </cell>
          <cell r="DR42">
            <v>0</v>
          </cell>
          <cell r="DS42">
            <v>0</v>
          </cell>
          <cell r="DU42">
            <v>272564.93</v>
          </cell>
          <cell r="DV42">
            <v>0</v>
          </cell>
          <cell r="DW42">
            <v>-248537</v>
          </cell>
          <cell r="DX42">
            <v>11956.51</v>
          </cell>
          <cell r="DY42">
            <v>422474</v>
          </cell>
          <cell r="DZ42">
            <v>0</v>
          </cell>
          <cell r="EA42">
            <v>296581.14</v>
          </cell>
          <cell r="EB42">
            <v>54967</v>
          </cell>
          <cell r="EC42">
            <v>0</v>
          </cell>
          <cell r="ED42">
            <v>0</v>
          </cell>
          <cell r="EE42">
            <v>1052237</v>
          </cell>
          <cell r="EF42">
            <v>0</v>
          </cell>
          <cell r="EG42">
            <v>0</v>
          </cell>
          <cell r="EH42">
            <v>0</v>
          </cell>
          <cell r="EI42">
            <v>12520</v>
          </cell>
          <cell r="EJ42">
            <v>0</v>
          </cell>
          <cell r="EK42">
            <v>0</v>
          </cell>
          <cell r="EL42">
            <v>0</v>
          </cell>
        </row>
        <row r="43">
          <cell r="A43">
            <v>79</v>
          </cell>
          <cell r="B43" t="str">
            <v>Kollumerland en Nwkruisl</v>
          </cell>
          <cell r="C43">
            <v>2</v>
          </cell>
          <cell r="D43">
            <v>316800</v>
          </cell>
          <cell r="E43">
            <v>64820</v>
          </cell>
          <cell r="F43">
            <v>64820</v>
          </cell>
          <cell r="G43">
            <v>13131</v>
          </cell>
          <cell r="H43">
            <v>2</v>
          </cell>
          <cell r="I43">
            <v>231.5</v>
          </cell>
          <cell r="J43">
            <v>3401</v>
          </cell>
          <cell r="K43">
            <v>1858</v>
          </cell>
          <cell r="L43">
            <v>604</v>
          </cell>
          <cell r="M43">
            <v>1740</v>
          </cell>
          <cell r="N43">
            <v>1182.7</v>
          </cell>
          <cell r="O43">
            <v>201</v>
          </cell>
          <cell r="P43">
            <v>0.36479128856624321</v>
          </cell>
          <cell r="Q43">
            <v>100.8743083449931</v>
          </cell>
          <cell r="R43">
            <v>1121</v>
          </cell>
          <cell r="S43">
            <v>60</v>
          </cell>
          <cell r="T43">
            <v>249</v>
          </cell>
          <cell r="U43">
            <v>12330</v>
          </cell>
          <cell r="V43">
            <v>3770</v>
          </cell>
          <cell r="W43">
            <v>0</v>
          </cell>
          <cell r="X43">
            <v>344.8</v>
          </cell>
          <cell r="Y43">
            <v>0</v>
          </cell>
          <cell r="Z43">
            <v>8.5999999999999659</v>
          </cell>
          <cell r="AA43">
            <v>10975</v>
          </cell>
          <cell r="AB43">
            <v>0</v>
          </cell>
          <cell r="AC43">
            <v>11414</v>
          </cell>
          <cell r="AD43">
            <v>658</v>
          </cell>
          <cell r="AE43">
            <v>0</v>
          </cell>
          <cell r="AF43">
            <v>110</v>
          </cell>
          <cell r="AG43">
            <v>65.650000000000006</v>
          </cell>
          <cell r="AH43">
            <v>46.8</v>
          </cell>
          <cell r="AI43">
            <v>5573</v>
          </cell>
          <cell r="AJ43">
            <v>5628.73</v>
          </cell>
          <cell r="AK43">
            <v>0</v>
          </cell>
          <cell r="AL43">
            <v>0</v>
          </cell>
          <cell r="AM43">
            <v>0</v>
          </cell>
          <cell r="AN43">
            <v>0</v>
          </cell>
          <cell r="AO43">
            <v>0</v>
          </cell>
          <cell r="AP43">
            <v>577</v>
          </cell>
          <cell r="AQ43">
            <v>0</v>
          </cell>
          <cell r="AR43">
            <v>4.7026199999999999E-4</v>
          </cell>
          <cell r="AS43">
            <v>1.2737600000000001E-4</v>
          </cell>
          <cell r="AT43">
            <v>1861.3820000000001</v>
          </cell>
          <cell r="AU43">
            <v>0</v>
          </cell>
          <cell r="AV43">
            <v>2557.36</v>
          </cell>
          <cell r="AW43">
            <v>2935.9800773661141</v>
          </cell>
          <cell r="AX43">
            <v>11</v>
          </cell>
          <cell r="AY43">
            <v>11.44</v>
          </cell>
          <cell r="AZ43">
            <v>660</v>
          </cell>
          <cell r="BA43">
            <v>1</v>
          </cell>
          <cell r="BB43">
            <v>0</v>
          </cell>
          <cell r="BC43">
            <v>0</v>
          </cell>
          <cell r="BD43">
            <v>0</v>
          </cell>
          <cell r="BE43">
            <v>0</v>
          </cell>
          <cell r="BF43">
            <v>0</v>
          </cell>
          <cell r="BG43">
            <v>0</v>
          </cell>
          <cell r="BH43">
            <v>0</v>
          </cell>
          <cell r="BI43">
            <v>0</v>
          </cell>
          <cell r="BJ43">
            <v>0</v>
          </cell>
          <cell r="BM43">
            <v>-712800</v>
          </cell>
          <cell r="BN43">
            <v>-155568</v>
          </cell>
          <cell r="BO43">
            <v>-193163.6</v>
          </cell>
          <cell r="BP43">
            <v>1691929.35</v>
          </cell>
          <cell r="BQ43">
            <v>56361.52</v>
          </cell>
          <cell r="BR43">
            <v>50559.6</v>
          </cell>
          <cell r="BS43">
            <v>746179.4</v>
          </cell>
          <cell r="BT43">
            <v>149327.46</v>
          </cell>
          <cell r="BU43">
            <v>16108.68</v>
          </cell>
          <cell r="BV43">
            <v>153102.6</v>
          </cell>
          <cell r="BW43">
            <v>419255.32299999997</v>
          </cell>
          <cell r="BX43">
            <v>277221.21000000002</v>
          </cell>
          <cell r="BY43">
            <v>41805.36985480944</v>
          </cell>
          <cell r="BZ43">
            <v>382341.87343386043</v>
          </cell>
          <cell r="CA43">
            <v>120115.15</v>
          </cell>
          <cell r="CB43">
            <v>17722.8</v>
          </cell>
          <cell r="CC43">
            <v>35176.230000000003</v>
          </cell>
          <cell r="CD43">
            <v>631172.69999999995</v>
          </cell>
          <cell r="CE43">
            <v>57643.3</v>
          </cell>
          <cell r="CF43">
            <v>0</v>
          </cell>
          <cell r="CG43">
            <v>144364.31200000001</v>
          </cell>
          <cell r="CH43">
            <v>0</v>
          </cell>
          <cell r="CI43">
            <v>1907.5659999999925</v>
          </cell>
          <cell r="CJ43">
            <v>340773.75</v>
          </cell>
          <cell r="CK43">
            <v>0</v>
          </cell>
          <cell r="CL43">
            <v>297905.40000000002</v>
          </cell>
          <cell r="CM43">
            <v>24201.24</v>
          </cell>
          <cell r="CN43">
            <v>0</v>
          </cell>
          <cell r="CO43">
            <v>51958.5</v>
          </cell>
          <cell r="CP43">
            <v>213824.01950000002</v>
          </cell>
          <cell r="CQ43">
            <v>75795.876000000004</v>
          </cell>
          <cell r="CR43">
            <v>925173.73</v>
          </cell>
          <cell r="CS43">
            <v>148936.19580000002</v>
          </cell>
          <cell r="CT43">
            <v>0</v>
          </cell>
          <cell r="CU43">
            <v>0</v>
          </cell>
          <cell r="CV43">
            <v>0</v>
          </cell>
          <cell r="CW43">
            <v>0</v>
          </cell>
          <cell r="CX43">
            <v>0</v>
          </cell>
          <cell r="CY43">
            <v>17771.599999999999</v>
          </cell>
          <cell r="CZ43">
            <v>0</v>
          </cell>
          <cell r="DA43">
            <v>8303.1338404240196</v>
          </cell>
          <cell r="DB43">
            <v>1408.65783812224</v>
          </cell>
          <cell r="DC43">
            <v>116392.21646000001</v>
          </cell>
          <cell r="DD43">
            <v>0</v>
          </cell>
          <cell r="DE43">
            <v>17287.7536</v>
          </cell>
          <cell r="DF43">
            <v>10158.491067686755</v>
          </cell>
          <cell r="DG43">
            <v>97791.87</v>
          </cell>
          <cell r="DH43">
            <v>168034.152</v>
          </cell>
          <cell r="DI43">
            <v>68098.8</v>
          </cell>
          <cell r="DJ43">
            <v>247664.13</v>
          </cell>
          <cell r="DK43">
            <v>0</v>
          </cell>
          <cell r="DL43">
            <v>0</v>
          </cell>
          <cell r="DM43">
            <v>0</v>
          </cell>
          <cell r="DN43">
            <v>0</v>
          </cell>
          <cell r="DO43">
            <v>0</v>
          </cell>
          <cell r="DP43">
            <v>0</v>
          </cell>
          <cell r="DQ43">
            <v>0</v>
          </cell>
          <cell r="DR43">
            <v>0</v>
          </cell>
          <cell r="DS43">
            <v>0</v>
          </cell>
          <cell r="DU43">
            <v>169301.03</v>
          </cell>
          <cell r="DV43">
            <v>0</v>
          </cell>
          <cell r="DW43">
            <v>-288422</v>
          </cell>
          <cell r="DX43">
            <v>8220.99</v>
          </cell>
          <cell r="DY43">
            <v>-21267</v>
          </cell>
          <cell r="DZ43">
            <v>0</v>
          </cell>
          <cell r="EA43">
            <v>61844.57</v>
          </cell>
          <cell r="EB43">
            <v>27882</v>
          </cell>
          <cell r="EC43">
            <v>0</v>
          </cell>
          <cell r="ED43">
            <v>0</v>
          </cell>
          <cell r="EE43">
            <v>1197514</v>
          </cell>
          <cell r="EF43">
            <v>0</v>
          </cell>
          <cell r="EG43">
            <v>0</v>
          </cell>
          <cell r="EH43">
            <v>0</v>
          </cell>
          <cell r="EI43">
            <v>14996</v>
          </cell>
          <cell r="EJ43">
            <v>0</v>
          </cell>
          <cell r="EK43">
            <v>0</v>
          </cell>
          <cell r="EL43">
            <v>0</v>
          </cell>
        </row>
        <row r="44">
          <cell r="A44">
            <v>80</v>
          </cell>
          <cell r="B44" t="str">
            <v>Leeuwarden</v>
          </cell>
          <cell r="C44">
            <v>2</v>
          </cell>
          <cell r="D44">
            <v>2160000</v>
          </cell>
          <cell r="E44">
            <v>794360</v>
          </cell>
          <cell r="F44">
            <v>794360</v>
          </cell>
          <cell r="G44">
            <v>92808</v>
          </cell>
          <cell r="H44">
            <v>1</v>
          </cell>
          <cell r="I44">
            <v>2837</v>
          </cell>
          <cell r="J44">
            <v>20735</v>
          </cell>
          <cell r="K44">
            <v>13443</v>
          </cell>
          <cell r="L44">
            <v>4942</v>
          </cell>
          <cell r="M44">
            <v>16890</v>
          </cell>
          <cell r="N44">
            <v>12080.2</v>
          </cell>
          <cell r="O44">
            <v>3949</v>
          </cell>
          <cell r="P44">
            <v>0.91858571760874619</v>
          </cell>
          <cell r="Q44">
            <v>1345.6862235635101</v>
          </cell>
          <cell r="R44">
            <v>8914</v>
          </cell>
          <cell r="S44">
            <v>3900</v>
          </cell>
          <cell r="T44">
            <v>2945</v>
          </cell>
          <cell r="U44">
            <v>109130</v>
          </cell>
          <cell r="V44">
            <v>202150</v>
          </cell>
          <cell r="W44">
            <v>3442.9</v>
          </cell>
          <cell r="X44">
            <v>5402.4</v>
          </cell>
          <cell r="Y44">
            <v>0</v>
          </cell>
          <cell r="Z44">
            <v>0</v>
          </cell>
          <cell r="AA44">
            <v>7914</v>
          </cell>
          <cell r="AB44">
            <v>870.54</v>
          </cell>
          <cell r="AC44">
            <v>8942.82</v>
          </cell>
          <cell r="AD44">
            <v>497</v>
          </cell>
          <cell r="AE44">
            <v>0</v>
          </cell>
          <cell r="AF44">
            <v>512</v>
          </cell>
          <cell r="AG44">
            <v>517.36</v>
          </cell>
          <cell r="AH44">
            <v>73.260000000000005</v>
          </cell>
          <cell r="AI44">
            <v>48098</v>
          </cell>
          <cell r="AJ44">
            <v>55793.68</v>
          </cell>
          <cell r="AK44">
            <v>5290.78</v>
          </cell>
          <cell r="AL44">
            <v>0</v>
          </cell>
          <cell r="AM44">
            <v>44</v>
          </cell>
          <cell r="AN44">
            <v>0</v>
          </cell>
          <cell r="AO44">
            <v>7250</v>
          </cell>
          <cell r="AP44">
            <v>14551</v>
          </cell>
          <cell r="AQ44">
            <v>12319</v>
          </cell>
          <cell r="AR44">
            <v>1.2962183E-2</v>
          </cell>
          <cell r="AS44">
            <v>1.6096019E-2</v>
          </cell>
          <cell r="AT44">
            <v>105767.50199999999</v>
          </cell>
          <cell r="AU44">
            <v>11634.425219999997</v>
          </cell>
          <cell r="AV44">
            <v>4234.1099999999997</v>
          </cell>
          <cell r="AW44">
            <v>64599.598173819999</v>
          </cell>
          <cell r="AX44">
            <v>3</v>
          </cell>
          <cell r="AY44">
            <v>3.33</v>
          </cell>
          <cell r="AZ44">
            <v>3925</v>
          </cell>
          <cell r="BA44">
            <v>1</v>
          </cell>
          <cell r="BB44">
            <v>0</v>
          </cell>
          <cell r="BC44">
            <v>0</v>
          </cell>
          <cell r="BD44">
            <v>0</v>
          </cell>
          <cell r="BE44">
            <v>0</v>
          </cell>
          <cell r="BF44">
            <v>0</v>
          </cell>
          <cell r="BG44">
            <v>0</v>
          </cell>
          <cell r="BH44">
            <v>0</v>
          </cell>
          <cell r="BI44">
            <v>0</v>
          </cell>
          <cell r="BJ44">
            <v>0</v>
          </cell>
          <cell r="BM44">
            <v>-4860000</v>
          </cell>
          <cell r="BN44">
            <v>-1906464</v>
          </cell>
          <cell r="BO44">
            <v>-2367192.7999999998</v>
          </cell>
          <cell r="BP44">
            <v>11958310.799999999</v>
          </cell>
          <cell r="BQ44">
            <v>28180.76</v>
          </cell>
          <cell r="BR44">
            <v>619600.80000000005</v>
          </cell>
          <cell r="BS44">
            <v>4549259</v>
          </cell>
          <cell r="BT44">
            <v>1080413.9099999999</v>
          </cell>
          <cell r="BU44">
            <v>131803.14000000001</v>
          </cell>
          <cell r="BV44">
            <v>1486151.1</v>
          </cell>
          <cell r="BW44">
            <v>4282310.0980000002</v>
          </cell>
          <cell r="BX44">
            <v>5446500.29</v>
          </cell>
          <cell r="BY44">
            <v>105270.64892067922</v>
          </cell>
          <cell r="BZ44">
            <v>5100527.5794483013</v>
          </cell>
          <cell r="CA44">
            <v>955135.1</v>
          </cell>
          <cell r="CB44">
            <v>1151982</v>
          </cell>
          <cell r="CC44">
            <v>416040.15</v>
          </cell>
          <cell r="CD44">
            <v>5586364.7000000002</v>
          </cell>
          <cell r="CE44">
            <v>3090873.5</v>
          </cell>
          <cell r="CF44">
            <v>1087336.6779999998</v>
          </cell>
          <cell r="CG44">
            <v>2261930.8560000001</v>
          </cell>
          <cell r="CH44">
            <v>0</v>
          </cell>
          <cell r="CI44">
            <v>0</v>
          </cell>
          <cell r="CJ44">
            <v>245729.7</v>
          </cell>
          <cell r="CK44">
            <v>-1915.1879999999999</v>
          </cell>
          <cell r="CL44">
            <v>233407.60200000001</v>
          </cell>
          <cell r="CM44">
            <v>18279.66</v>
          </cell>
          <cell r="CN44">
            <v>0</v>
          </cell>
          <cell r="CO44">
            <v>241843.20000000001</v>
          </cell>
          <cell r="CP44">
            <v>1685057.0408000001</v>
          </cell>
          <cell r="CQ44">
            <v>118649.6982</v>
          </cell>
          <cell r="CR44">
            <v>7984748.9799999995</v>
          </cell>
          <cell r="CS44">
            <v>1476300.7727999999</v>
          </cell>
          <cell r="CT44">
            <v>128354.32280000001</v>
          </cell>
          <cell r="CU44">
            <v>0</v>
          </cell>
          <cell r="CV44">
            <v>301200.24</v>
          </cell>
          <cell r="CW44">
            <v>0</v>
          </cell>
          <cell r="CX44">
            <v>106647.5</v>
          </cell>
          <cell r="CY44">
            <v>448170.8</v>
          </cell>
          <cell r="CZ44">
            <v>1080376.3</v>
          </cell>
          <cell r="DA44">
            <v>228865.48416216695</v>
          </cell>
          <cell r="DB44">
            <v>178006.71497703256</v>
          </cell>
          <cell r="DC44">
            <v>6613641.9000599999</v>
          </cell>
          <cell r="DD44">
            <v>4770.1143401999989</v>
          </cell>
          <cell r="DE44">
            <v>28622.583599999998</v>
          </cell>
          <cell r="DF44">
            <v>223514.60968141721</v>
          </cell>
          <cell r="DG44">
            <v>26670.51</v>
          </cell>
          <cell r="DH44">
            <v>48912.038999999997</v>
          </cell>
          <cell r="DI44">
            <v>404981.5</v>
          </cell>
          <cell r="DJ44">
            <v>247664.13</v>
          </cell>
          <cell r="DK44">
            <v>0</v>
          </cell>
          <cell r="DL44">
            <v>0</v>
          </cell>
          <cell r="DM44">
            <v>0</v>
          </cell>
          <cell r="DN44">
            <v>0</v>
          </cell>
          <cell r="DO44">
            <v>0</v>
          </cell>
          <cell r="DP44">
            <v>0</v>
          </cell>
          <cell r="DQ44">
            <v>0</v>
          </cell>
          <cell r="DR44">
            <v>0</v>
          </cell>
          <cell r="DS44">
            <v>0</v>
          </cell>
          <cell r="DU44">
            <v>24849.98</v>
          </cell>
          <cell r="DV44">
            <v>0</v>
          </cell>
          <cell r="DW44">
            <v>-548469</v>
          </cell>
          <cell r="DX44">
            <v>184649.61</v>
          </cell>
          <cell r="DY44">
            <v>3097784</v>
          </cell>
          <cell r="DZ44">
            <v>0</v>
          </cell>
          <cell r="EA44">
            <v>24785.64</v>
          </cell>
          <cell r="EB44">
            <v>116340</v>
          </cell>
          <cell r="EC44">
            <v>114568</v>
          </cell>
          <cell r="ED44">
            <v>0</v>
          </cell>
          <cell r="EE44">
            <v>10274802</v>
          </cell>
          <cell r="EF44">
            <v>145000</v>
          </cell>
          <cell r="EG44">
            <v>0</v>
          </cell>
          <cell r="EH44">
            <v>0</v>
          </cell>
          <cell r="EI44">
            <v>0</v>
          </cell>
          <cell r="EJ44">
            <v>281348</v>
          </cell>
          <cell r="EK44">
            <v>150000</v>
          </cell>
          <cell r="EL44">
            <v>0</v>
          </cell>
        </row>
        <row r="45">
          <cell r="A45">
            <v>81</v>
          </cell>
          <cell r="B45" t="str">
            <v>Leeuwarderadeel</v>
          </cell>
          <cell r="C45">
            <v>2</v>
          </cell>
          <cell r="D45">
            <v>248960</v>
          </cell>
          <cell r="E45">
            <v>29820</v>
          </cell>
          <cell r="F45">
            <v>29820</v>
          </cell>
          <cell r="G45">
            <v>10412</v>
          </cell>
          <cell r="H45">
            <v>1</v>
          </cell>
          <cell r="I45">
            <v>106.5</v>
          </cell>
          <cell r="J45">
            <v>2863</v>
          </cell>
          <cell r="K45">
            <v>1374</v>
          </cell>
          <cell r="L45">
            <v>444</v>
          </cell>
          <cell r="M45">
            <v>1090</v>
          </cell>
          <cell r="N45">
            <v>655.5</v>
          </cell>
          <cell r="O45">
            <v>101</v>
          </cell>
          <cell r="P45">
            <v>0.22394678492239467</v>
          </cell>
          <cell r="Q45">
            <v>55.431878345009565</v>
          </cell>
          <cell r="R45">
            <v>693</v>
          </cell>
          <cell r="S45">
            <v>105</v>
          </cell>
          <cell r="T45">
            <v>217</v>
          </cell>
          <cell r="U45">
            <v>9490</v>
          </cell>
          <cell r="V45">
            <v>3680</v>
          </cell>
          <cell r="W45">
            <v>0</v>
          </cell>
          <cell r="X45">
            <v>0</v>
          </cell>
          <cell r="Y45">
            <v>0</v>
          </cell>
          <cell r="Z45">
            <v>0</v>
          </cell>
          <cell r="AA45">
            <v>4079</v>
          </cell>
          <cell r="AB45">
            <v>1019.75</v>
          </cell>
          <cell r="AC45">
            <v>4813.22</v>
          </cell>
          <cell r="AD45">
            <v>59</v>
          </cell>
          <cell r="AE45">
            <v>0</v>
          </cell>
          <cell r="AF45">
            <v>62</v>
          </cell>
          <cell r="AG45">
            <v>51.25</v>
          </cell>
          <cell r="AH45">
            <v>23.4</v>
          </cell>
          <cell r="AI45">
            <v>4345</v>
          </cell>
          <cell r="AJ45">
            <v>5431.25</v>
          </cell>
          <cell r="AK45">
            <v>1086.25</v>
          </cell>
          <cell r="AL45">
            <v>0</v>
          </cell>
          <cell r="AM45">
            <v>0</v>
          </cell>
          <cell r="AN45">
            <v>0</v>
          </cell>
          <cell r="AO45">
            <v>0</v>
          </cell>
          <cell r="AP45">
            <v>0</v>
          </cell>
          <cell r="AQ45">
            <v>0</v>
          </cell>
          <cell r="AR45">
            <v>2.2177500000000001E-4</v>
          </cell>
          <cell r="AS45">
            <v>5.6712000000000002E-5</v>
          </cell>
          <cell r="AT45">
            <v>2142.085</v>
          </cell>
          <cell r="AU45">
            <v>535.52125000000001</v>
          </cell>
          <cell r="AV45">
            <v>1083.24</v>
          </cell>
          <cell r="AW45">
            <v>4269.574209763171</v>
          </cell>
          <cell r="AX45">
            <v>4</v>
          </cell>
          <cell r="AY45">
            <v>4.68</v>
          </cell>
          <cell r="AZ45">
            <v>380</v>
          </cell>
          <cell r="BA45">
            <v>1</v>
          </cell>
          <cell r="BB45">
            <v>0</v>
          </cell>
          <cell r="BC45">
            <v>0</v>
          </cell>
          <cell r="BD45">
            <v>0</v>
          </cell>
          <cell r="BE45">
            <v>0</v>
          </cell>
          <cell r="BF45">
            <v>0</v>
          </cell>
          <cell r="BG45">
            <v>0</v>
          </cell>
          <cell r="BH45">
            <v>0</v>
          </cell>
          <cell r="BI45">
            <v>0</v>
          </cell>
          <cell r="BJ45">
            <v>0</v>
          </cell>
          <cell r="BM45">
            <v>-560160</v>
          </cell>
          <cell r="BN45">
            <v>-71568</v>
          </cell>
          <cell r="BO45">
            <v>-88863.6</v>
          </cell>
          <cell r="BP45">
            <v>1341586.2</v>
          </cell>
          <cell r="BQ45">
            <v>28180.76</v>
          </cell>
          <cell r="BR45">
            <v>23259.599999999999</v>
          </cell>
          <cell r="BS45">
            <v>628142.19999999995</v>
          </cell>
          <cell r="BT45">
            <v>110428.38</v>
          </cell>
          <cell r="BU45">
            <v>11841.48</v>
          </cell>
          <cell r="BV45">
            <v>95909.1</v>
          </cell>
          <cell r="BW45">
            <v>232368.19500000001</v>
          </cell>
          <cell r="BX45">
            <v>139300.21</v>
          </cell>
          <cell r="BY45">
            <v>25664.478470066515</v>
          </cell>
          <cell r="BZ45">
            <v>210102.33985352286</v>
          </cell>
          <cell r="CA45">
            <v>74254.95</v>
          </cell>
          <cell r="CB45">
            <v>31014.9</v>
          </cell>
          <cell r="CC45">
            <v>30655.59</v>
          </cell>
          <cell r="CD45">
            <v>485793.1</v>
          </cell>
          <cell r="CE45">
            <v>56267.199999999997</v>
          </cell>
          <cell r="CF45">
            <v>0</v>
          </cell>
          <cell r="CG45">
            <v>0</v>
          </cell>
          <cell r="CH45">
            <v>0</v>
          </cell>
          <cell r="CI45">
            <v>0</v>
          </cell>
          <cell r="CJ45">
            <v>126652.95</v>
          </cell>
          <cell r="CK45">
            <v>-2243.4499999999998</v>
          </cell>
          <cell r="CL45">
            <v>125625.04199999999</v>
          </cell>
          <cell r="CM45">
            <v>2170.02</v>
          </cell>
          <cell r="CN45">
            <v>0</v>
          </cell>
          <cell r="CO45">
            <v>29285.7</v>
          </cell>
          <cell r="CP45">
            <v>166922.78750000001</v>
          </cell>
          <cell r="CQ45">
            <v>37897.937999999995</v>
          </cell>
          <cell r="CR45">
            <v>721313.45</v>
          </cell>
          <cell r="CS45">
            <v>143710.875</v>
          </cell>
          <cell r="CT45">
            <v>26352.425000000003</v>
          </cell>
          <cell r="CU45">
            <v>0</v>
          </cell>
          <cell r="CV45">
            <v>0</v>
          </cell>
          <cell r="CW45">
            <v>0</v>
          </cell>
          <cell r="CX45">
            <v>0</v>
          </cell>
          <cell r="CY45">
            <v>0</v>
          </cell>
          <cell r="CZ45">
            <v>0</v>
          </cell>
          <cell r="DA45">
            <v>3915.7480456852504</v>
          </cell>
          <cell r="DB45">
            <v>627.18097063488005</v>
          </cell>
          <cell r="DC45">
            <v>133944.57505000001</v>
          </cell>
          <cell r="DD45">
            <v>219.56371249999998</v>
          </cell>
          <cell r="DE45">
            <v>7322.7024000000001</v>
          </cell>
          <cell r="DF45">
            <v>14772.726765780571</v>
          </cell>
          <cell r="DG45">
            <v>35560.68</v>
          </cell>
          <cell r="DH45">
            <v>68741.243999999992</v>
          </cell>
          <cell r="DI45">
            <v>39208.400000000001</v>
          </cell>
          <cell r="DJ45">
            <v>247664.13</v>
          </cell>
          <cell r="DK45">
            <v>0</v>
          </cell>
          <cell r="DL45">
            <v>0</v>
          </cell>
          <cell r="DM45">
            <v>0</v>
          </cell>
          <cell r="DN45">
            <v>0</v>
          </cell>
          <cell r="DO45">
            <v>0</v>
          </cell>
          <cell r="DP45">
            <v>0</v>
          </cell>
          <cell r="DQ45">
            <v>0</v>
          </cell>
          <cell r="DR45">
            <v>0</v>
          </cell>
          <cell r="DS45">
            <v>0</v>
          </cell>
          <cell r="DU45">
            <v>100157.51</v>
          </cell>
          <cell r="DV45">
            <v>0</v>
          </cell>
          <cell r="DW45">
            <v>82537</v>
          </cell>
          <cell r="DX45">
            <v>-2512.4</v>
          </cell>
          <cell r="DY45">
            <v>174396</v>
          </cell>
          <cell r="DZ45">
            <v>0</v>
          </cell>
          <cell r="EA45">
            <v>12582.3</v>
          </cell>
          <cell r="EB45">
            <v>22628</v>
          </cell>
          <cell r="EC45">
            <v>0</v>
          </cell>
          <cell r="ED45">
            <v>0</v>
          </cell>
          <cell r="EE45">
            <v>777376</v>
          </cell>
          <cell r="EF45">
            <v>0</v>
          </cell>
          <cell r="EG45">
            <v>0</v>
          </cell>
          <cell r="EH45">
            <v>0</v>
          </cell>
          <cell r="EI45">
            <v>11890</v>
          </cell>
          <cell r="EJ45">
            <v>0</v>
          </cell>
          <cell r="EK45">
            <v>0</v>
          </cell>
          <cell r="EL45">
            <v>0</v>
          </cell>
        </row>
        <row r="46">
          <cell r="A46">
            <v>82</v>
          </cell>
          <cell r="B46" t="str">
            <v>Lemsterland</v>
          </cell>
          <cell r="C46">
            <v>2</v>
          </cell>
          <cell r="D46">
            <v>426880</v>
          </cell>
          <cell r="E46">
            <v>75180</v>
          </cell>
          <cell r="F46">
            <v>75180</v>
          </cell>
          <cell r="G46">
            <v>13434</v>
          </cell>
          <cell r="H46">
            <v>2</v>
          </cell>
          <cell r="I46">
            <v>268.5</v>
          </cell>
          <cell r="J46">
            <v>3406</v>
          </cell>
          <cell r="K46">
            <v>1867</v>
          </cell>
          <cell r="L46">
            <v>600</v>
          </cell>
          <cell r="M46">
            <v>1700</v>
          </cell>
          <cell r="N46">
            <v>1076.0999999999999</v>
          </cell>
          <cell r="O46">
            <v>213</v>
          </cell>
          <cell r="P46">
            <v>0.37833037300177619</v>
          </cell>
          <cell r="Q46">
            <v>106.09386107746978</v>
          </cell>
          <cell r="R46">
            <v>868</v>
          </cell>
          <cell r="S46">
            <v>280</v>
          </cell>
          <cell r="T46">
            <v>271</v>
          </cell>
          <cell r="U46">
            <v>13660</v>
          </cell>
          <cell r="V46">
            <v>9830</v>
          </cell>
          <cell r="W46">
            <v>0</v>
          </cell>
          <cell r="X46">
            <v>338.4</v>
          </cell>
          <cell r="Y46">
            <v>0</v>
          </cell>
          <cell r="Z46">
            <v>41.3</v>
          </cell>
          <cell r="AA46">
            <v>7626</v>
          </cell>
          <cell r="AB46">
            <v>0</v>
          </cell>
          <cell r="AC46">
            <v>7626</v>
          </cell>
          <cell r="AD46">
            <v>1833</v>
          </cell>
          <cell r="AE46">
            <v>2979</v>
          </cell>
          <cell r="AF46">
            <v>114</v>
          </cell>
          <cell r="AG46">
            <v>67</v>
          </cell>
          <cell r="AH46">
            <v>47</v>
          </cell>
          <cell r="AI46">
            <v>6239</v>
          </cell>
          <cell r="AJ46">
            <v>6239</v>
          </cell>
          <cell r="AK46">
            <v>0</v>
          </cell>
          <cell r="AL46">
            <v>0</v>
          </cell>
          <cell r="AM46">
            <v>0</v>
          </cell>
          <cell r="AN46">
            <v>0</v>
          </cell>
          <cell r="AO46">
            <v>0</v>
          </cell>
          <cell r="AP46">
            <v>900</v>
          </cell>
          <cell r="AQ46">
            <v>0</v>
          </cell>
          <cell r="AR46">
            <v>3.33009E-4</v>
          </cell>
          <cell r="AS46">
            <v>1.6216099999999999E-4</v>
          </cell>
          <cell r="AT46">
            <v>3568.7080000000001</v>
          </cell>
          <cell r="AU46">
            <v>0</v>
          </cell>
          <cell r="AV46">
            <v>3215</v>
          </cell>
          <cell r="AW46">
            <v>4566.0545512210592</v>
          </cell>
          <cell r="AX46">
            <v>7</v>
          </cell>
          <cell r="AY46">
            <v>7</v>
          </cell>
          <cell r="AZ46">
            <v>910</v>
          </cell>
          <cell r="BA46">
            <v>1</v>
          </cell>
          <cell r="BB46">
            <v>0</v>
          </cell>
          <cell r="BC46">
            <v>0</v>
          </cell>
          <cell r="BD46">
            <v>0</v>
          </cell>
          <cell r="BE46">
            <v>0</v>
          </cell>
          <cell r="BF46">
            <v>0</v>
          </cell>
          <cell r="BG46">
            <v>0</v>
          </cell>
          <cell r="BH46">
            <v>0</v>
          </cell>
          <cell r="BI46">
            <v>0</v>
          </cell>
          <cell r="BJ46">
            <v>0</v>
          </cell>
          <cell r="BM46">
            <v>-960480</v>
          </cell>
          <cell r="BN46">
            <v>-180432</v>
          </cell>
          <cell r="BO46">
            <v>-224036.4</v>
          </cell>
          <cell r="BP46">
            <v>1730970.9</v>
          </cell>
          <cell r="BQ46">
            <v>56361.52</v>
          </cell>
          <cell r="BR46">
            <v>58640.4</v>
          </cell>
          <cell r="BS46">
            <v>747276.4</v>
          </cell>
          <cell r="BT46">
            <v>150050.79</v>
          </cell>
          <cell r="BU46">
            <v>16002</v>
          </cell>
          <cell r="BV46">
            <v>149583</v>
          </cell>
          <cell r="BW46">
            <v>381466.68899999995</v>
          </cell>
          <cell r="BX46">
            <v>293771.73</v>
          </cell>
          <cell r="BY46">
            <v>43356.959626998221</v>
          </cell>
          <cell r="BZ46">
            <v>402125.43976471218</v>
          </cell>
          <cell r="CA46">
            <v>93006.2</v>
          </cell>
          <cell r="CB46">
            <v>82706.399999999994</v>
          </cell>
          <cell r="CC46">
            <v>38284.17</v>
          </cell>
          <cell r="CD46">
            <v>699255.4</v>
          </cell>
          <cell r="CE46">
            <v>150300.70000000001</v>
          </cell>
          <cell r="CF46">
            <v>0</v>
          </cell>
          <cell r="CG46">
            <v>141684.69600000003</v>
          </cell>
          <cell r="CH46">
            <v>0</v>
          </cell>
          <cell r="CI46">
            <v>9160.7529999999897</v>
          </cell>
          <cell r="CJ46">
            <v>236787.3</v>
          </cell>
          <cell r="CK46">
            <v>0</v>
          </cell>
          <cell r="CL46">
            <v>199038.6</v>
          </cell>
          <cell r="CM46">
            <v>67417.740000000005</v>
          </cell>
          <cell r="CN46">
            <v>68308.47</v>
          </cell>
          <cell r="CO46">
            <v>53847.9</v>
          </cell>
          <cell r="CP46">
            <v>218221.01</v>
          </cell>
          <cell r="CQ46">
            <v>76119.789999999994</v>
          </cell>
          <cell r="CR46">
            <v>1035736.39</v>
          </cell>
          <cell r="CS46">
            <v>165083.94</v>
          </cell>
          <cell r="CT46">
            <v>0</v>
          </cell>
          <cell r="CU46">
            <v>0</v>
          </cell>
          <cell r="CV46">
            <v>0</v>
          </cell>
          <cell r="CW46">
            <v>0</v>
          </cell>
          <cell r="CX46">
            <v>0</v>
          </cell>
          <cell r="CY46">
            <v>27720</v>
          </cell>
          <cell r="CZ46">
            <v>0</v>
          </cell>
          <cell r="DA46">
            <v>5879.7400110273902</v>
          </cell>
          <cell r="DB46">
            <v>1793.34697029064</v>
          </cell>
          <cell r="DC46">
            <v>223151.31124000001</v>
          </cell>
          <cell r="DD46">
            <v>0</v>
          </cell>
          <cell r="DE46">
            <v>21733.4</v>
          </cell>
          <cell r="DF46">
            <v>15798.548747224864</v>
          </cell>
          <cell r="DG46">
            <v>62231.19</v>
          </cell>
          <cell r="DH46">
            <v>102818.1</v>
          </cell>
          <cell r="DI46">
            <v>93893.8</v>
          </cell>
          <cell r="DJ46">
            <v>247664.13</v>
          </cell>
          <cell r="DK46">
            <v>0</v>
          </cell>
          <cell r="DL46">
            <v>0</v>
          </cell>
          <cell r="DM46">
            <v>0</v>
          </cell>
          <cell r="DN46">
            <v>0</v>
          </cell>
          <cell r="DO46">
            <v>0</v>
          </cell>
          <cell r="DP46">
            <v>0</v>
          </cell>
          <cell r="DQ46">
            <v>0</v>
          </cell>
          <cell r="DR46">
            <v>0</v>
          </cell>
          <cell r="DS46">
            <v>0</v>
          </cell>
          <cell r="DU46">
            <v>155601.22</v>
          </cell>
          <cell r="DV46">
            <v>0</v>
          </cell>
          <cell r="DW46">
            <v>-202819</v>
          </cell>
          <cell r="DX46">
            <v>-5931.53</v>
          </cell>
          <cell r="DY46">
            <v>39510</v>
          </cell>
          <cell r="DZ46">
            <v>0</v>
          </cell>
          <cell r="EA46">
            <v>70650.009999999995</v>
          </cell>
          <cell r="EB46">
            <v>31271</v>
          </cell>
          <cell r="EC46">
            <v>0</v>
          </cell>
          <cell r="ED46">
            <v>0</v>
          </cell>
          <cell r="EE46">
            <v>1064478</v>
          </cell>
          <cell r="EF46">
            <v>0</v>
          </cell>
          <cell r="EG46">
            <v>0</v>
          </cell>
          <cell r="EH46">
            <v>0</v>
          </cell>
          <cell r="EI46">
            <v>15342</v>
          </cell>
          <cell r="EJ46">
            <v>0</v>
          </cell>
          <cell r="EK46">
            <v>0</v>
          </cell>
          <cell r="EL46">
            <v>0</v>
          </cell>
        </row>
        <row r="47">
          <cell r="A47">
            <v>140</v>
          </cell>
          <cell r="B47" t="str">
            <v>Littenseradiel</v>
          </cell>
          <cell r="C47">
            <v>2</v>
          </cell>
          <cell r="D47">
            <v>270560</v>
          </cell>
          <cell r="E47">
            <v>55720</v>
          </cell>
          <cell r="F47">
            <v>55720</v>
          </cell>
          <cell r="G47">
            <v>10850</v>
          </cell>
          <cell r="H47">
            <v>1</v>
          </cell>
          <cell r="I47">
            <v>199</v>
          </cell>
          <cell r="J47">
            <v>3074</v>
          </cell>
          <cell r="K47">
            <v>1314</v>
          </cell>
          <cell r="L47">
            <v>410</v>
          </cell>
          <cell r="M47">
            <v>1150</v>
          </cell>
          <cell r="N47">
            <v>707.9</v>
          </cell>
          <cell r="O47">
            <v>72</v>
          </cell>
          <cell r="P47">
            <v>0.17061611374407584</v>
          </cell>
          <cell r="Q47">
            <v>41.293269622190657</v>
          </cell>
          <cell r="R47">
            <v>517</v>
          </cell>
          <cell r="S47">
            <v>45</v>
          </cell>
          <cell r="T47">
            <v>201</v>
          </cell>
          <cell r="U47">
            <v>7000</v>
          </cell>
          <cell r="V47">
            <v>630</v>
          </cell>
          <cell r="W47">
            <v>0</v>
          </cell>
          <cell r="X47">
            <v>100.8</v>
          </cell>
          <cell r="Y47">
            <v>0</v>
          </cell>
          <cell r="Z47">
            <v>0</v>
          </cell>
          <cell r="AA47">
            <v>13071</v>
          </cell>
          <cell r="AB47">
            <v>1960.65</v>
          </cell>
          <cell r="AC47">
            <v>14639.52</v>
          </cell>
          <cell r="AD47">
            <v>186</v>
          </cell>
          <cell r="AE47">
            <v>0</v>
          </cell>
          <cell r="AF47">
            <v>107</v>
          </cell>
          <cell r="AG47">
            <v>51.98</v>
          </cell>
          <cell r="AH47">
            <v>68.319999999999993</v>
          </cell>
          <cell r="AI47">
            <v>4421</v>
          </cell>
          <cell r="AJ47">
            <v>4995.7299999999996</v>
          </cell>
          <cell r="AK47">
            <v>663.15</v>
          </cell>
          <cell r="AL47">
            <v>0</v>
          </cell>
          <cell r="AM47">
            <v>0</v>
          </cell>
          <cell r="AN47">
            <v>0</v>
          </cell>
          <cell r="AO47">
            <v>0</v>
          </cell>
          <cell r="AP47">
            <v>0</v>
          </cell>
          <cell r="AQ47">
            <v>0</v>
          </cell>
          <cell r="AR47">
            <v>5.35558E-4</v>
          </cell>
          <cell r="AS47">
            <v>5.9386999999999999E-5</v>
          </cell>
          <cell r="AT47">
            <v>499.57299999999998</v>
          </cell>
          <cell r="AU47">
            <v>74.935950000000005</v>
          </cell>
          <cell r="AV47">
            <v>3433.92</v>
          </cell>
          <cell r="AW47">
            <v>2925.939805385834</v>
          </cell>
          <cell r="AX47">
            <v>23</v>
          </cell>
          <cell r="AY47">
            <v>25.76</v>
          </cell>
          <cell r="AZ47">
            <v>765</v>
          </cell>
          <cell r="BA47">
            <v>1</v>
          </cell>
          <cell r="BB47">
            <v>0</v>
          </cell>
          <cell r="BC47">
            <v>0</v>
          </cell>
          <cell r="BD47">
            <v>0</v>
          </cell>
          <cell r="BE47">
            <v>0</v>
          </cell>
          <cell r="BF47">
            <v>0</v>
          </cell>
          <cell r="BG47">
            <v>0</v>
          </cell>
          <cell r="BH47">
            <v>0</v>
          </cell>
          <cell r="BI47">
            <v>0</v>
          </cell>
          <cell r="BJ47">
            <v>0</v>
          </cell>
          <cell r="BM47">
            <v>-608760</v>
          </cell>
          <cell r="BN47">
            <v>-133728</v>
          </cell>
          <cell r="BO47">
            <v>-166045.6</v>
          </cell>
          <cell r="BP47">
            <v>1398022.5</v>
          </cell>
          <cell r="BQ47">
            <v>28180.76</v>
          </cell>
          <cell r="BR47">
            <v>43461.599999999999</v>
          </cell>
          <cell r="BS47">
            <v>674435.6</v>
          </cell>
          <cell r="BT47">
            <v>105606.18</v>
          </cell>
          <cell r="BU47">
            <v>10934.7</v>
          </cell>
          <cell r="BV47">
            <v>101188.5</v>
          </cell>
          <cell r="BW47">
            <v>250943.47099999999</v>
          </cell>
          <cell r="BX47">
            <v>99303.12</v>
          </cell>
          <cell r="BY47">
            <v>19552.741421800947</v>
          </cell>
          <cell r="BZ47">
            <v>156513.05398359682</v>
          </cell>
          <cell r="CA47">
            <v>55396.55</v>
          </cell>
          <cell r="CB47">
            <v>13292.1</v>
          </cell>
          <cell r="CC47">
            <v>28395.27</v>
          </cell>
          <cell r="CD47">
            <v>358330</v>
          </cell>
          <cell r="CE47">
            <v>9632.7000000000007</v>
          </cell>
          <cell r="CF47">
            <v>0</v>
          </cell>
          <cell r="CG47">
            <v>42203.952000000005</v>
          </cell>
          <cell r="CH47">
            <v>0</v>
          </cell>
          <cell r="CI47">
            <v>0</v>
          </cell>
          <cell r="CJ47">
            <v>405854.55</v>
          </cell>
          <cell r="CK47">
            <v>-4313.43</v>
          </cell>
          <cell r="CL47">
            <v>382091.47200000007</v>
          </cell>
          <cell r="CM47">
            <v>6841.08</v>
          </cell>
          <cell r="CN47">
            <v>0</v>
          </cell>
          <cell r="CO47">
            <v>50541.45</v>
          </cell>
          <cell r="CP47">
            <v>169300.41940000001</v>
          </cell>
          <cell r="CQ47">
            <v>110649.0224</v>
          </cell>
          <cell r="CR47">
            <v>733930.21</v>
          </cell>
          <cell r="CS47">
            <v>132187.01579999999</v>
          </cell>
          <cell r="CT47">
            <v>16088.019000000004</v>
          </cell>
          <cell r="CU47">
            <v>0</v>
          </cell>
          <cell r="CV47">
            <v>0</v>
          </cell>
          <cell r="CW47">
            <v>0</v>
          </cell>
          <cell r="CX47">
            <v>0</v>
          </cell>
          <cell r="CY47">
            <v>0</v>
          </cell>
          <cell r="CZ47">
            <v>0</v>
          </cell>
          <cell r="DA47">
            <v>9456.0261158881804</v>
          </cell>
          <cell r="DB47">
            <v>656.76393537688</v>
          </cell>
          <cell r="DC47">
            <v>31238.29969</v>
          </cell>
          <cell r="DD47">
            <v>30.723739500000001</v>
          </cell>
          <cell r="DE47">
            <v>23213.299200000001</v>
          </cell>
          <cell r="DF47">
            <v>10123.751726634986</v>
          </cell>
          <cell r="DG47">
            <v>204473.91</v>
          </cell>
          <cell r="DH47">
            <v>378370.60800000001</v>
          </cell>
          <cell r="DI47">
            <v>78932.7</v>
          </cell>
          <cell r="DJ47">
            <v>247664.13</v>
          </cell>
          <cell r="DK47">
            <v>0</v>
          </cell>
          <cell r="DL47">
            <v>0</v>
          </cell>
          <cell r="DM47">
            <v>0</v>
          </cell>
          <cell r="DN47">
            <v>0</v>
          </cell>
          <cell r="DO47">
            <v>0</v>
          </cell>
          <cell r="DP47">
            <v>0</v>
          </cell>
          <cell r="DQ47">
            <v>0</v>
          </cell>
          <cell r="DR47">
            <v>0</v>
          </cell>
          <cell r="DS47">
            <v>0</v>
          </cell>
          <cell r="DU47">
            <v>311629.44</v>
          </cell>
          <cell r="DV47">
            <v>0</v>
          </cell>
          <cell r="DW47">
            <v>-206928</v>
          </cell>
          <cell r="DX47">
            <v>20267.599999999999</v>
          </cell>
          <cell r="DY47">
            <v>100439</v>
          </cell>
          <cell r="DZ47">
            <v>0</v>
          </cell>
          <cell r="EA47">
            <v>85420.81</v>
          </cell>
          <cell r="EB47">
            <v>37000</v>
          </cell>
          <cell r="EC47">
            <v>0</v>
          </cell>
          <cell r="ED47">
            <v>0</v>
          </cell>
          <cell r="EE47">
            <v>806967</v>
          </cell>
          <cell r="EF47">
            <v>0</v>
          </cell>
          <cell r="EG47">
            <v>0</v>
          </cell>
          <cell r="EH47">
            <v>0</v>
          </cell>
          <cell r="EI47">
            <v>12391</v>
          </cell>
          <cell r="EJ47">
            <v>0</v>
          </cell>
          <cell r="EK47">
            <v>0</v>
          </cell>
          <cell r="EL47">
            <v>0</v>
          </cell>
        </row>
        <row r="48">
          <cell r="A48">
            <v>83</v>
          </cell>
          <cell r="B48" t="str">
            <v>Menaldumadeel</v>
          </cell>
          <cell r="C48">
            <v>2</v>
          </cell>
          <cell r="D48">
            <v>332000</v>
          </cell>
          <cell r="E48">
            <v>42000</v>
          </cell>
          <cell r="F48">
            <v>42000</v>
          </cell>
          <cell r="G48">
            <v>13809</v>
          </cell>
          <cell r="H48">
            <v>4</v>
          </cell>
          <cell r="I48">
            <v>150</v>
          </cell>
          <cell r="J48">
            <v>3697</v>
          </cell>
          <cell r="K48">
            <v>1844</v>
          </cell>
          <cell r="L48">
            <v>621</v>
          </cell>
          <cell r="M48">
            <v>1470</v>
          </cell>
          <cell r="N48">
            <v>897.5</v>
          </cell>
          <cell r="O48">
            <v>124</v>
          </cell>
          <cell r="P48">
            <v>0.26160337552742619</v>
          </cell>
          <cell r="Q48">
            <v>66.263880644093177</v>
          </cell>
          <cell r="R48">
            <v>766</v>
          </cell>
          <cell r="S48">
            <v>60</v>
          </cell>
          <cell r="T48">
            <v>261</v>
          </cell>
          <cell r="U48">
            <v>10600</v>
          </cell>
          <cell r="V48">
            <v>1650</v>
          </cell>
          <cell r="W48">
            <v>0</v>
          </cell>
          <cell r="X48">
            <v>0</v>
          </cell>
          <cell r="Y48">
            <v>0</v>
          </cell>
          <cell r="Z48">
            <v>0</v>
          </cell>
          <cell r="AA48">
            <v>6888</v>
          </cell>
          <cell r="AB48">
            <v>0</v>
          </cell>
          <cell r="AC48">
            <v>6956.88</v>
          </cell>
          <cell r="AD48">
            <v>116</v>
          </cell>
          <cell r="AE48">
            <v>0</v>
          </cell>
          <cell r="AF48">
            <v>101</v>
          </cell>
          <cell r="AG48">
            <v>63.63</v>
          </cell>
          <cell r="AH48">
            <v>37.369999999999997</v>
          </cell>
          <cell r="AI48">
            <v>5725</v>
          </cell>
          <cell r="AJ48">
            <v>5782.25</v>
          </cell>
          <cell r="AK48">
            <v>0</v>
          </cell>
          <cell r="AL48">
            <v>0</v>
          </cell>
          <cell r="AM48">
            <v>0</v>
          </cell>
          <cell r="AN48">
            <v>0</v>
          </cell>
          <cell r="AO48">
            <v>0</v>
          </cell>
          <cell r="AP48">
            <v>552</v>
          </cell>
          <cell r="AQ48">
            <v>0</v>
          </cell>
          <cell r="AR48">
            <v>4.8173900000000002E-4</v>
          </cell>
          <cell r="AS48">
            <v>9.8332999999999995E-5</v>
          </cell>
          <cell r="AT48">
            <v>1419.8</v>
          </cell>
          <cell r="AU48">
            <v>0</v>
          </cell>
          <cell r="AV48">
            <v>1548.33</v>
          </cell>
          <cell r="AW48">
            <v>3052.6683280982293</v>
          </cell>
          <cell r="AX48">
            <v>10</v>
          </cell>
          <cell r="AY48">
            <v>10.1</v>
          </cell>
          <cell r="AZ48">
            <v>680</v>
          </cell>
          <cell r="BA48">
            <v>1</v>
          </cell>
          <cell r="BB48">
            <v>0</v>
          </cell>
          <cell r="BC48">
            <v>0</v>
          </cell>
          <cell r="BD48">
            <v>0</v>
          </cell>
          <cell r="BE48">
            <v>0</v>
          </cell>
          <cell r="BF48">
            <v>0</v>
          </cell>
          <cell r="BG48">
            <v>0</v>
          </cell>
          <cell r="BH48">
            <v>0</v>
          </cell>
          <cell r="BI48">
            <v>0</v>
          </cell>
          <cell r="BJ48">
            <v>0</v>
          </cell>
          <cell r="BM48">
            <v>-747000</v>
          </cell>
          <cell r="BN48">
            <v>-100800</v>
          </cell>
          <cell r="BO48">
            <v>-125160</v>
          </cell>
          <cell r="BP48">
            <v>1779289.65</v>
          </cell>
          <cell r="BQ48">
            <v>112723.04</v>
          </cell>
          <cell r="BR48">
            <v>32760</v>
          </cell>
          <cell r="BS48">
            <v>811121.8</v>
          </cell>
          <cell r="BT48">
            <v>148202.28</v>
          </cell>
          <cell r="BU48">
            <v>16562.07</v>
          </cell>
          <cell r="BV48">
            <v>129345.3</v>
          </cell>
          <cell r="BW48">
            <v>318154.77500000002</v>
          </cell>
          <cell r="BX48">
            <v>171022.04</v>
          </cell>
          <cell r="BY48">
            <v>29979.953502109707</v>
          </cell>
          <cell r="BZ48">
            <v>251158.6615276935</v>
          </cell>
          <cell r="CA48">
            <v>82076.899999999994</v>
          </cell>
          <cell r="CB48">
            <v>17722.8</v>
          </cell>
          <cell r="CC48">
            <v>36871.47</v>
          </cell>
          <cell r="CD48">
            <v>542614</v>
          </cell>
          <cell r="CE48">
            <v>25228.5</v>
          </cell>
          <cell r="CF48">
            <v>0</v>
          </cell>
          <cell r="CG48">
            <v>0</v>
          </cell>
          <cell r="CH48">
            <v>0</v>
          </cell>
          <cell r="CI48">
            <v>0</v>
          </cell>
          <cell r="CJ48">
            <v>213872.4</v>
          </cell>
          <cell r="CK48">
            <v>0</v>
          </cell>
          <cell r="CL48">
            <v>181574.568</v>
          </cell>
          <cell r="CM48">
            <v>4266.4799999999996</v>
          </cell>
          <cell r="CN48">
            <v>0</v>
          </cell>
          <cell r="CO48">
            <v>47707.35</v>
          </cell>
          <cell r="CP48">
            <v>207244.81890000001</v>
          </cell>
          <cell r="CQ48">
            <v>60523.330899999994</v>
          </cell>
          <cell r="CR48">
            <v>950407.25</v>
          </cell>
          <cell r="CS48">
            <v>152998.33499999999</v>
          </cell>
          <cell r="CT48">
            <v>0</v>
          </cell>
          <cell r="CU48">
            <v>0</v>
          </cell>
          <cell r="CV48">
            <v>0</v>
          </cell>
          <cell r="CW48">
            <v>0</v>
          </cell>
          <cell r="CX48">
            <v>0</v>
          </cell>
          <cell r="CY48">
            <v>17001.599999999999</v>
          </cell>
          <cell r="CZ48">
            <v>0</v>
          </cell>
          <cell r="DA48">
            <v>8505.7763398956904</v>
          </cell>
          <cell r="DB48">
            <v>1087.4697839159201</v>
          </cell>
          <cell r="DC48">
            <v>88780.093999999997</v>
          </cell>
          <cell r="DD48">
            <v>0</v>
          </cell>
          <cell r="DE48">
            <v>10466.710799999999</v>
          </cell>
          <cell r="DF48">
            <v>10562.232415219873</v>
          </cell>
          <cell r="DG48">
            <v>88901.7</v>
          </cell>
          <cell r="DH48">
            <v>148351.82999999999</v>
          </cell>
          <cell r="DI48">
            <v>70162.399999999994</v>
          </cell>
          <cell r="DJ48">
            <v>247664.13</v>
          </cell>
          <cell r="DK48">
            <v>0</v>
          </cell>
          <cell r="DL48">
            <v>0</v>
          </cell>
          <cell r="DM48">
            <v>0</v>
          </cell>
          <cell r="DN48">
            <v>0</v>
          </cell>
          <cell r="DO48">
            <v>0</v>
          </cell>
          <cell r="DP48">
            <v>0</v>
          </cell>
          <cell r="DQ48">
            <v>0</v>
          </cell>
          <cell r="DR48">
            <v>0</v>
          </cell>
          <cell r="DS48">
            <v>0</v>
          </cell>
          <cell r="DU48">
            <v>161487.73000000001</v>
          </cell>
          <cell r="DV48">
            <v>0</v>
          </cell>
          <cell r="DW48">
            <v>-190851</v>
          </cell>
          <cell r="DX48">
            <v>10193.19</v>
          </cell>
          <cell r="DY48">
            <v>67221</v>
          </cell>
          <cell r="DZ48">
            <v>0</v>
          </cell>
          <cell r="EA48">
            <v>28073.35</v>
          </cell>
          <cell r="EB48">
            <v>35057</v>
          </cell>
          <cell r="EC48">
            <v>0</v>
          </cell>
          <cell r="ED48">
            <v>0</v>
          </cell>
          <cell r="EE48">
            <v>1167032</v>
          </cell>
          <cell r="EF48">
            <v>0</v>
          </cell>
          <cell r="EG48">
            <v>0</v>
          </cell>
          <cell r="EH48">
            <v>0</v>
          </cell>
          <cell r="EI48">
            <v>15770</v>
          </cell>
          <cell r="EJ48">
            <v>0</v>
          </cell>
          <cell r="EK48">
            <v>0</v>
          </cell>
          <cell r="EL48">
            <v>0</v>
          </cell>
        </row>
        <row r="49">
          <cell r="A49">
            <v>104</v>
          </cell>
          <cell r="B49" t="str">
            <v>Nijefurd</v>
          </cell>
          <cell r="C49">
            <v>2</v>
          </cell>
          <cell r="D49">
            <v>328640</v>
          </cell>
          <cell r="E49">
            <v>75740</v>
          </cell>
          <cell r="F49">
            <v>75740</v>
          </cell>
          <cell r="G49">
            <v>10886</v>
          </cell>
          <cell r="H49">
            <v>3</v>
          </cell>
          <cell r="I49">
            <v>270.5</v>
          </cell>
          <cell r="J49">
            <v>2584</v>
          </cell>
          <cell r="K49">
            <v>1968</v>
          </cell>
          <cell r="L49">
            <v>603</v>
          </cell>
          <cell r="M49">
            <v>1460</v>
          </cell>
          <cell r="N49">
            <v>934</v>
          </cell>
          <cell r="O49">
            <v>130</v>
          </cell>
          <cell r="P49">
            <v>0.27083333333333331</v>
          </cell>
          <cell r="Q49">
            <v>69.044758754363542</v>
          </cell>
          <cell r="R49">
            <v>710</v>
          </cell>
          <cell r="S49">
            <v>35</v>
          </cell>
          <cell r="T49">
            <v>183</v>
          </cell>
          <cell r="U49">
            <v>10510</v>
          </cell>
          <cell r="V49">
            <v>2870</v>
          </cell>
          <cell r="W49">
            <v>0</v>
          </cell>
          <cell r="X49">
            <v>216</v>
          </cell>
          <cell r="Y49">
            <v>0</v>
          </cell>
          <cell r="Z49">
            <v>73.099999999999994</v>
          </cell>
          <cell r="AA49">
            <v>9657</v>
          </cell>
          <cell r="AB49">
            <v>0</v>
          </cell>
          <cell r="AC49">
            <v>9657</v>
          </cell>
          <cell r="AD49">
            <v>1663</v>
          </cell>
          <cell r="AE49">
            <v>10000</v>
          </cell>
          <cell r="AF49">
            <v>114</v>
          </cell>
          <cell r="AG49">
            <v>69</v>
          </cell>
          <cell r="AH49">
            <v>45</v>
          </cell>
          <cell r="AI49">
            <v>5260</v>
          </cell>
          <cell r="AJ49">
            <v>5260</v>
          </cell>
          <cell r="AK49">
            <v>0</v>
          </cell>
          <cell r="AL49">
            <v>27</v>
          </cell>
          <cell r="AM49">
            <v>0</v>
          </cell>
          <cell r="AN49">
            <v>0</v>
          </cell>
          <cell r="AO49">
            <v>10450</v>
          </cell>
          <cell r="AP49">
            <v>811</v>
          </cell>
          <cell r="AQ49">
            <v>811</v>
          </cell>
          <cell r="AR49">
            <v>7.1737600000000004E-4</v>
          </cell>
          <cell r="AS49">
            <v>1.3998E-4</v>
          </cell>
          <cell r="AT49">
            <v>1599.04</v>
          </cell>
          <cell r="AU49">
            <v>0</v>
          </cell>
          <cell r="AV49">
            <v>3591</v>
          </cell>
          <cell r="AW49">
            <v>3453.3238515901057</v>
          </cell>
          <cell r="AX49">
            <v>11</v>
          </cell>
          <cell r="AY49">
            <v>11</v>
          </cell>
          <cell r="AZ49">
            <v>870</v>
          </cell>
          <cell r="BA49">
            <v>1</v>
          </cell>
          <cell r="BB49">
            <v>0</v>
          </cell>
          <cell r="BC49">
            <v>0</v>
          </cell>
          <cell r="BD49">
            <v>0</v>
          </cell>
          <cell r="BE49">
            <v>0</v>
          </cell>
          <cell r="BF49">
            <v>0</v>
          </cell>
          <cell r="BG49">
            <v>0</v>
          </cell>
          <cell r="BH49">
            <v>0</v>
          </cell>
          <cell r="BI49">
            <v>0</v>
          </cell>
          <cell r="BJ49">
            <v>0</v>
          </cell>
          <cell r="BM49">
            <v>-739440</v>
          </cell>
          <cell r="BN49">
            <v>-181776</v>
          </cell>
          <cell r="BO49">
            <v>-225705.2</v>
          </cell>
          <cell r="BP49">
            <v>1402661.1</v>
          </cell>
          <cell r="BQ49">
            <v>84542.28</v>
          </cell>
          <cell r="BR49">
            <v>59077.2</v>
          </cell>
          <cell r="BS49">
            <v>566929.6</v>
          </cell>
          <cell r="BT49">
            <v>158168.16</v>
          </cell>
          <cell r="BU49">
            <v>16082.01</v>
          </cell>
          <cell r="BV49">
            <v>128465.4</v>
          </cell>
          <cell r="BW49">
            <v>331093.65999999997</v>
          </cell>
          <cell r="BX49">
            <v>179297.3</v>
          </cell>
          <cell r="BY49">
            <v>31037.71395833333</v>
          </cell>
          <cell r="BZ49">
            <v>261698.96821148906</v>
          </cell>
          <cell r="CA49">
            <v>76076.5</v>
          </cell>
          <cell r="CB49">
            <v>10338.299999999999</v>
          </cell>
          <cell r="CC49">
            <v>25852.41</v>
          </cell>
          <cell r="CD49">
            <v>538006.9</v>
          </cell>
          <cell r="CE49">
            <v>43882.3</v>
          </cell>
          <cell r="CF49">
            <v>0</v>
          </cell>
          <cell r="CG49">
            <v>90437.04</v>
          </cell>
          <cell r="CH49">
            <v>0</v>
          </cell>
          <cell r="CI49">
            <v>16214.311</v>
          </cell>
          <cell r="CJ49">
            <v>299849.84999999998</v>
          </cell>
          <cell r="CK49">
            <v>0</v>
          </cell>
          <cell r="CL49">
            <v>252047.7</v>
          </cell>
          <cell r="CM49">
            <v>61165.14</v>
          </cell>
          <cell r="CN49">
            <v>229300</v>
          </cell>
          <cell r="CO49">
            <v>53847.9</v>
          </cell>
          <cell r="CP49">
            <v>224735.07</v>
          </cell>
          <cell r="CQ49">
            <v>72880.649999999994</v>
          </cell>
          <cell r="CR49">
            <v>873212.6</v>
          </cell>
          <cell r="CS49">
            <v>139179.6</v>
          </cell>
          <cell r="CT49">
            <v>0</v>
          </cell>
          <cell r="CU49">
            <v>85522.77</v>
          </cell>
          <cell r="CV49">
            <v>0</v>
          </cell>
          <cell r="CW49">
            <v>0</v>
          </cell>
          <cell r="CX49">
            <v>153719.5</v>
          </cell>
          <cell r="CY49">
            <v>24978.799999999999</v>
          </cell>
          <cell r="CZ49">
            <v>71124.7</v>
          </cell>
          <cell r="DA49">
            <v>12666.27739836096</v>
          </cell>
          <cell r="DB49">
            <v>1548.0461325552001</v>
          </cell>
          <cell r="DC49">
            <v>99987.9712</v>
          </cell>
          <cell r="DD49">
            <v>0</v>
          </cell>
          <cell r="DE49">
            <v>24275.16</v>
          </cell>
          <cell r="DF49">
            <v>11948.500526501766</v>
          </cell>
          <cell r="DG49">
            <v>97791.87</v>
          </cell>
          <cell r="DH49">
            <v>161571.29999999999</v>
          </cell>
          <cell r="DI49">
            <v>89766.6</v>
          </cell>
          <cell r="DJ49">
            <v>247664.13</v>
          </cell>
          <cell r="DK49">
            <v>0</v>
          </cell>
          <cell r="DL49">
            <v>0</v>
          </cell>
          <cell r="DM49">
            <v>0</v>
          </cell>
          <cell r="DN49">
            <v>0</v>
          </cell>
          <cell r="DO49">
            <v>0</v>
          </cell>
          <cell r="DP49">
            <v>0</v>
          </cell>
          <cell r="DQ49">
            <v>0</v>
          </cell>
          <cell r="DR49">
            <v>0</v>
          </cell>
          <cell r="DS49">
            <v>0</v>
          </cell>
          <cell r="DU49">
            <v>391561.38</v>
          </cell>
          <cell r="DV49">
            <v>0</v>
          </cell>
          <cell r="DW49">
            <v>-207480</v>
          </cell>
          <cell r="DX49">
            <v>21837.13</v>
          </cell>
          <cell r="DY49">
            <v>41734</v>
          </cell>
          <cell r="DZ49">
            <v>0</v>
          </cell>
          <cell r="EA49">
            <v>68943.37</v>
          </cell>
          <cell r="EB49">
            <v>65027</v>
          </cell>
          <cell r="EC49">
            <v>0</v>
          </cell>
          <cell r="ED49">
            <v>0</v>
          </cell>
          <cell r="EE49">
            <v>1130758</v>
          </cell>
          <cell r="EF49">
            <v>0</v>
          </cell>
          <cell r="EG49">
            <v>1672</v>
          </cell>
          <cell r="EH49">
            <v>0</v>
          </cell>
          <cell r="EI49">
            <v>12432</v>
          </cell>
          <cell r="EJ49">
            <v>0</v>
          </cell>
          <cell r="EK49">
            <v>0</v>
          </cell>
          <cell r="EL49">
            <v>0</v>
          </cell>
        </row>
        <row r="50">
          <cell r="A50">
            <v>85</v>
          </cell>
          <cell r="B50" t="str">
            <v>Ooststellingwerf</v>
          </cell>
          <cell r="C50">
            <v>2</v>
          </cell>
          <cell r="D50">
            <v>712800</v>
          </cell>
          <cell r="E50">
            <v>121240</v>
          </cell>
          <cell r="F50">
            <v>121240</v>
          </cell>
          <cell r="G50">
            <v>26180</v>
          </cell>
          <cell r="H50">
            <v>5</v>
          </cell>
          <cell r="I50">
            <v>433</v>
          </cell>
          <cell r="J50">
            <v>6305</v>
          </cell>
          <cell r="K50">
            <v>4445</v>
          </cell>
          <cell r="L50">
            <v>1507</v>
          </cell>
          <cell r="M50">
            <v>3500</v>
          </cell>
          <cell r="N50">
            <v>2313.9</v>
          </cell>
          <cell r="O50">
            <v>397</v>
          </cell>
          <cell r="P50">
            <v>0.53145917001338683</v>
          </cell>
          <cell r="Q50">
            <v>182.36762442174594</v>
          </cell>
          <cell r="R50">
            <v>2046</v>
          </cell>
          <cell r="S50">
            <v>150</v>
          </cell>
          <cell r="T50">
            <v>613</v>
          </cell>
          <cell r="U50">
            <v>24850</v>
          </cell>
          <cell r="V50">
            <v>11870</v>
          </cell>
          <cell r="W50">
            <v>324.5</v>
          </cell>
          <cell r="X50">
            <v>1007.2</v>
          </cell>
          <cell r="Y50">
            <v>0</v>
          </cell>
          <cell r="Z50">
            <v>0</v>
          </cell>
          <cell r="AA50">
            <v>22411</v>
          </cell>
          <cell r="AB50">
            <v>0</v>
          </cell>
          <cell r="AC50">
            <v>22411</v>
          </cell>
          <cell r="AD50">
            <v>197</v>
          </cell>
          <cell r="AE50">
            <v>0</v>
          </cell>
          <cell r="AF50">
            <v>239</v>
          </cell>
          <cell r="AG50">
            <v>120</v>
          </cell>
          <cell r="AH50">
            <v>119</v>
          </cell>
          <cell r="AI50">
            <v>11861</v>
          </cell>
          <cell r="AJ50">
            <v>11861</v>
          </cell>
          <cell r="AK50">
            <v>0</v>
          </cell>
          <cell r="AL50">
            <v>0</v>
          </cell>
          <cell r="AM50">
            <v>0</v>
          </cell>
          <cell r="AN50">
            <v>0</v>
          </cell>
          <cell r="AO50">
            <v>0</v>
          </cell>
          <cell r="AP50">
            <v>0</v>
          </cell>
          <cell r="AQ50">
            <v>0</v>
          </cell>
          <cell r="AR50">
            <v>7.6601299999999996E-4</v>
          </cell>
          <cell r="AS50">
            <v>2.5930799999999998E-4</v>
          </cell>
          <cell r="AT50">
            <v>4969.759</v>
          </cell>
          <cell r="AU50">
            <v>0</v>
          </cell>
          <cell r="AV50">
            <v>3649</v>
          </cell>
          <cell r="AW50">
            <v>4225.5316702052369</v>
          </cell>
          <cell r="AX50">
            <v>15</v>
          </cell>
          <cell r="AY50">
            <v>15</v>
          </cell>
          <cell r="AZ50">
            <v>1485</v>
          </cell>
          <cell r="BA50">
            <v>1</v>
          </cell>
          <cell r="BB50">
            <v>0</v>
          </cell>
          <cell r="BC50">
            <v>0</v>
          </cell>
          <cell r="BD50">
            <v>0</v>
          </cell>
          <cell r="BE50">
            <v>0</v>
          </cell>
          <cell r="BF50">
            <v>0</v>
          </cell>
          <cell r="BG50">
            <v>0</v>
          </cell>
          <cell r="BH50">
            <v>0</v>
          </cell>
          <cell r="BI50">
            <v>0</v>
          </cell>
          <cell r="BJ50">
            <v>0</v>
          </cell>
          <cell r="BM50">
            <v>-1603800</v>
          </cell>
          <cell r="BN50">
            <v>-290976</v>
          </cell>
          <cell r="BO50">
            <v>-361295.2</v>
          </cell>
          <cell r="BP50">
            <v>3373293</v>
          </cell>
          <cell r="BQ50">
            <v>140903.79999999999</v>
          </cell>
          <cell r="BR50">
            <v>94567.2</v>
          </cell>
          <cell r="BS50">
            <v>1383317</v>
          </cell>
          <cell r="BT50">
            <v>357244.65</v>
          </cell>
          <cell r="BU50">
            <v>40191.69</v>
          </cell>
          <cell r="BV50">
            <v>307965</v>
          </cell>
          <cell r="BW50">
            <v>820254.41099999985</v>
          </cell>
          <cell r="BX50">
            <v>547546.37</v>
          </cell>
          <cell r="BY50">
            <v>60905.640736278438</v>
          </cell>
          <cell r="BZ50">
            <v>691224.35949325527</v>
          </cell>
          <cell r="CA50">
            <v>219228.9</v>
          </cell>
          <cell r="CB50">
            <v>44307</v>
          </cell>
          <cell r="CC50">
            <v>86598.51</v>
          </cell>
          <cell r="CD50">
            <v>1272071.5</v>
          </cell>
          <cell r="CE50">
            <v>181492.3</v>
          </cell>
          <cell r="CF50">
            <v>102483.59</v>
          </cell>
          <cell r="CG50">
            <v>421704.56800000003</v>
          </cell>
          <cell r="CH50">
            <v>0</v>
          </cell>
          <cell r="CI50">
            <v>0</v>
          </cell>
          <cell r="CJ50">
            <v>695861.55</v>
          </cell>
          <cell r="CK50">
            <v>0</v>
          </cell>
          <cell r="CL50">
            <v>584927.1</v>
          </cell>
          <cell r="CM50">
            <v>7245.66</v>
          </cell>
          <cell r="CN50">
            <v>0</v>
          </cell>
          <cell r="CO50">
            <v>112891.65</v>
          </cell>
          <cell r="CP50">
            <v>390843.6</v>
          </cell>
          <cell r="CQ50">
            <v>192728.83</v>
          </cell>
          <cell r="CR50">
            <v>1969044.61</v>
          </cell>
          <cell r="CS50">
            <v>313842.06</v>
          </cell>
          <cell r="CT50">
            <v>0</v>
          </cell>
          <cell r="CU50">
            <v>0</v>
          </cell>
          <cell r="CV50">
            <v>0</v>
          </cell>
          <cell r="CW50">
            <v>0</v>
          </cell>
          <cell r="CX50">
            <v>0</v>
          </cell>
          <cell r="CY50">
            <v>0</v>
          </cell>
          <cell r="CZ50">
            <v>0</v>
          </cell>
          <cell r="DA50">
            <v>13525.03171105623</v>
          </cell>
          <cell r="DB50">
            <v>2867.7007182499196</v>
          </cell>
          <cell r="DC50">
            <v>310759.03026999999</v>
          </cell>
          <cell r="DD50">
            <v>0</v>
          </cell>
          <cell r="DE50">
            <v>24667.24</v>
          </cell>
          <cell r="DF50">
            <v>14620.33957891012</v>
          </cell>
          <cell r="DG50">
            <v>133352.54999999999</v>
          </cell>
          <cell r="DH50">
            <v>220324.5</v>
          </cell>
          <cell r="DI50">
            <v>153222.29999999999</v>
          </cell>
          <cell r="DJ50">
            <v>247664.13</v>
          </cell>
          <cell r="DK50">
            <v>0</v>
          </cell>
          <cell r="DL50">
            <v>0</v>
          </cell>
          <cell r="DM50">
            <v>0</v>
          </cell>
          <cell r="DN50">
            <v>0</v>
          </cell>
          <cell r="DO50">
            <v>0</v>
          </cell>
          <cell r="DP50">
            <v>0</v>
          </cell>
          <cell r="DQ50">
            <v>0</v>
          </cell>
          <cell r="DR50">
            <v>0</v>
          </cell>
          <cell r="DS50">
            <v>0</v>
          </cell>
          <cell r="DU50">
            <v>468604.44</v>
          </cell>
          <cell r="DV50">
            <v>0</v>
          </cell>
          <cell r="DW50">
            <v>-556748</v>
          </cell>
          <cell r="DX50">
            <v>-886.32</v>
          </cell>
          <cell r="DY50">
            <v>-124199</v>
          </cell>
          <cell r="DZ50">
            <v>0</v>
          </cell>
          <cell r="EA50">
            <v>191766.11</v>
          </cell>
          <cell r="EB50">
            <v>40724</v>
          </cell>
          <cell r="EC50">
            <v>0</v>
          </cell>
          <cell r="ED50">
            <v>0</v>
          </cell>
          <cell r="EE50">
            <v>2748504</v>
          </cell>
          <cell r="EF50">
            <v>0</v>
          </cell>
          <cell r="EG50">
            <v>0</v>
          </cell>
          <cell r="EH50">
            <v>0</v>
          </cell>
          <cell r="EI50">
            <v>29948</v>
          </cell>
          <cell r="EJ50">
            <v>0</v>
          </cell>
          <cell r="EK50">
            <v>0</v>
          </cell>
          <cell r="EL50">
            <v>0</v>
          </cell>
        </row>
        <row r="51">
          <cell r="A51">
            <v>86</v>
          </cell>
          <cell r="B51" t="str">
            <v>Opsterland</v>
          </cell>
          <cell r="C51">
            <v>2</v>
          </cell>
          <cell r="D51">
            <v>906560</v>
          </cell>
          <cell r="E51">
            <v>151900</v>
          </cell>
          <cell r="F51">
            <v>151900</v>
          </cell>
          <cell r="G51">
            <v>29583</v>
          </cell>
          <cell r="H51">
            <v>5</v>
          </cell>
          <cell r="I51">
            <v>542.5</v>
          </cell>
          <cell r="J51">
            <v>7676</v>
          </cell>
          <cell r="K51">
            <v>4354</v>
          </cell>
          <cell r="L51">
            <v>1487</v>
          </cell>
          <cell r="M51">
            <v>3710</v>
          </cell>
          <cell r="N51">
            <v>2447.4</v>
          </cell>
          <cell r="O51">
            <v>367</v>
          </cell>
          <cell r="P51">
            <v>0.51185495118549507</v>
          </cell>
          <cell r="Q51">
            <v>170.31757929689647</v>
          </cell>
          <cell r="R51">
            <v>2077</v>
          </cell>
          <cell r="S51">
            <v>170</v>
          </cell>
          <cell r="T51">
            <v>539</v>
          </cell>
          <cell r="U51">
            <v>25340</v>
          </cell>
          <cell r="V51">
            <v>9410</v>
          </cell>
          <cell r="W51">
            <v>743.9</v>
          </cell>
          <cell r="X51">
            <v>559.20000000000005</v>
          </cell>
          <cell r="Y51">
            <v>0</v>
          </cell>
          <cell r="Z51">
            <v>0</v>
          </cell>
          <cell r="AA51">
            <v>22471</v>
          </cell>
          <cell r="AB51">
            <v>0</v>
          </cell>
          <cell r="AC51">
            <v>22471</v>
          </cell>
          <cell r="AD51">
            <v>297</v>
          </cell>
          <cell r="AE51">
            <v>0</v>
          </cell>
          <cell r="AF51">
            <v>246</v>
          </cell>
          <cell r="AG51">
            <v>123</v>
          </cell>
          <cell r="AH51">
            <v>123</v>
          </cell>
          <cell r="AI51">
            <v>12626</v>
          </cell>
          <cell r="AJ51">
            <v>12626</v>
          </cell>
          <cell r="AK51">
            <v>0</v>
          </cell>
          <cell r="AL51">
            <v>0</v>
          </cell>
          <cell r="AM51">
            <v>0</v>
          </cell>
          <cell r="AN51">
            <v>0</v>
          </cell>
          <cell r="AO51">
            <v>0</v>
          </cell>
          <cell r="AP51">
            <v>652</v>
          </cell>
          <cell r="AQ51">
            <v>0</v>
          </cell>
          <cell r="AR51">
            <v>9.7433600000000002E-4</v>
          </cell>
          <cell r="AS51">
            <v>3.06991E-4</v>
          </cell>
          <cell r="AT51">
            <v>4191.8320000000003</v>
          </cell>
          <cell r="AU51">
            <v>0</v>
          </cell>
          <cell r="AV51">
            <v>5600</v>
          </cell>
          <cell r="AW51">
            <v>7276.2122276879836</v>
          </cell>
          <cell r="AX51">
            <v>21</v>
          </cell>
          <cell r="AY51">
            <v>21</v>
          </cell>
          <cell r="AZ51">
            <v>1685</v>
          </cell>
          <cell r="BA51">
            <v>1</v>
          </cell>
          <cell r="BB51">
            <v>0</v>
          </cell>
          <cell r="BC51">
            <v>0</v>
          </cell>
          <cell r="BD51">
            <v>0</v>
          </cell>
          <cell r="BE51">
            <v>0</v>
          </cell>
          <cell r="BF51">
            <v>0</v>
          </cell>
          <cell r="BG51">
            <v>0</v>
          </cell>
          <cell r="BH51">
            <v>0</v>
          </cell>
          <cell r="BI51">
            <v>0</v>
          </cell>
          <cell r="BJ51">
            <v>0</v>
          </cell>
          <cell r="BM51">
            <v>-2039760</v>
          </cell>
          <cell r="BN51">
            <v>-364560</v>
          </cell>
          <cell r="BO51">
            <v>-452662</v>
          </cell>
          <cell r="BP51">
            <v>3811769.55</v>
          </cell>
          <cell r="BQ51">
            <v>140903.79999999999</v>
          </cell>
          <cell r="BR51">
            <v>118482</v>
          </cell>
          <cell r="BS51">
            <v>1684114.4</v>
          </cell>
          <cell r="BT51">
            <v>349930.98</v>
          </cell>
          <cell r="BU51">
            <v>39658.29</v>
          </cell>
          <cell r="BV51">
            <v>326442.90000000002</v>
          </cell>
          <cell r="BW51">
            <v>867578.82599999988</v>
          </cell>
          <cell r="BX51">
            <v>506170.07</v>
          </cell>
          <cell r="BY51">
            <v>58658.981771269166</v>
          </cell>
          <cell r="BZ51">
            <v>645551.31445744075</v>
          </cell>
          <cell r="CA51">
            <v>222550.55</v>
          </cell>
          <cell r="CB51">
            <v>50214.6</v>
          </cell>
          <cell r="CC51">
            <v>76144.53</v>
          </cell>
          <cell r="CD51">
            <v>1297154.6000000001</v>
          </cell>
          <cell r="CE51">
            <v>143878.9</v>
          </cell>
          <cell r="CF51">
            <v>234938.49799999999</v>
          </cell>
          <cell r="CG51">
            <v>234131.448</v>
          </cell>
          <cell r="CH51">
            <v>0</v>
          </cell>
          <cell r="CI51">
            <v>0</v>
          </cell>
          <cell r="CJ51">
            <v>697724.55</v>
          </cell>
          <cell r="CK51">
            <v>0</v>
          </cell>
          <cell r="CL51">
            <v>586493.1</v>
          </cell>
          <cell r="CM51">
            <v>10923.66</v>
          </cell>
          <cell r="CN51">
            <v>0</v>
          </cell>
          <cell r="CO51">
            <v>116198.1</v>
          </cell>
          <cell r="CP51">
            <v>400614.69</v>
          </cell>
          <cell r="CQ51">
            <v>199207.11</v>
          </cell>
          <cell r="CR51">
            <v>2096042.26</v>
          </cell>
          <cell r="CS51">
            <v>334083.96000000002</v>
          </cell>
          <cell r="CT51">
            <v>0</v>
          </cell>
          <cell r="CU51">
            <v>0</v>
          </cell>
          <cell r="CV51">
            <v>0</v>
          </cell>
          <cell r="CW51">
            <v>0</v>
          </cell>
          <cell r="CX51">
            <v>0</v>
          </cell>
          <cell r="CY51">
            <v>20081.599999999999</v>
          </cell>
          <cell r="CZ51">
            <v>0</v>
          </cell>
          <cell r="DA51">
            <v>17203.265867842561</v>
          </cell>
          <cell r="DB51">
            <v>3395.0295062098403</v>
          </cell>
          <cell r="DC51">
            <v>262115.25496000002</v>
          </cell>
          <cell r="DD51">
            <v>0</v>
          </cell>
          <cell r="DE51">
            <v>37856</v>
          </cell>
          <cell r="DF51">
            <v>25175.694307800422</v>
          </cell>
          <cell r="DG51">
            <v>186693.57</v>
          </cell>
          <cell r="DH51">
            <v>308454.3</v>
          </cell>
          <cell r="DI51">
            <v>173858.3</v>
          </cell>
          <cell r="DJ51">
            <v>247664.13</v>
          </cell>
          <cell r="DK51">
            <v>0</v>
          </cell>
          <cell r="DL51">
            <v>0</v>
          </cell>
          <cell r="DM51">
            <v>0</v>
          </cell>
          <cell r="DN51">
            <v>0</v>
          </cell>
          <cell r="DO51">
            <v>0</v>
          </cell>
          <cell r="DP51">
            <v>0</v>
          </cell>
          <cell r="DQ51">
            <v>0</v>
          </cell>
          <cell r="DR51">
            <v>0</v>
          </cell>
          <cell r="DS51">
            <v>0</v>
          </cell>
          <cell r="DU51">
            <v>431728.33</v>
          </cell>
          <cell r="DV51">
            <v>0</v>
          </cell>
          <cell r="DW51">
            <v>-98355</v>
          </cell>
          <cell r="DX51">
            <v>7221.01</v>
          </cell>
          <cell r="DY51">
            <v>139026</v>
          </cell>
          <cell r="DZ51">
            <v>0</v>
          </cell>
          <cell r="EA51">
            <v>385167.05</v>
          </cell>
          <cell r="EB51">
            <v>80000</v>
          </cell>
          <cell r="EC51">
            <v>0</v>
          </cell>
          <cell r="ED51">
            <v>0</v>
          </cell>
          <cell r="EE51">
            <v>2696843</v>
          </cell>
          <cell r="EF51">
            <v>0</v>
          </cell>
          <cell r="EG51">
            <v>2954</v>
          </cell>
          <cell r="EH51">
            <v>0</v>
          </cell>
          <cell r="EI51">
            <v>33784</v>
          </cell>
          <cell r="EJ51">
            <v>0</v>
          </cell>
          <cell r="EK51">
            <v>0</v>
          </cell>
          <cell r="EL51">
            <v>0</v>
          </cell>
        </row>
        <row r="52">
          <cell r="A52">
            <v>88</v>
          </cell>
          <cell r="B52" t="str">
            <v>Schiermonnikoog</v>
          </cell>
          <cell r="C52">
            <v>2</v>
          </cell>
          <cell r="D52">
            <v>93920</v>
          </cell>
          <cell r="E52">
            <v>16520</v>
          </cell>
          <cell r="F52">
            <v>16520</v>
          </cell>
          <cell r="G52">
            <v>946</v>
          </cell>
          <cell r="H52">
            <v>1</v>
          </cell>
          <cell r="I52">
            <v>59</v>
          </cell>
          <cell r="J52">
            <v>178</v>
          </cell>
          <cell r="K52">
            <v>184</v>
          </cell>
          <cell r="L52">
            <v>62</v>
          </cell>
          <cell r="M52">
            <v>190</v>
          </cell>
          <cell r="N52">
            <v>93.9</v>
          </cell>
          <cell r="O52">
            <v>5</v>
          </cell>
          <cell r="P52">
            <v>1.4084507042253521E-2</v>
          </cell>
          <cell r="Q52">
            <v>4.056055638678365</v>
          </cell>
          <cell r="R52">
            <v>49</v>
          </cell>
          <cell r="S52">
            <v>0</v>
          </cell>
          <cell r="T52">
            <v>14</v>
          </cell>
          <cell r="U52">
            <v>920</v>
          </cell>
          <cell r="V52">
            <v>30</v>
          </cell>
          <cell r="W52">
            <v>0</v>
          </cell>
          <cell r="X52">
            <v>28</v>
          </cell>
          <cell r="Y52">
            <v>0</v>
          </cell>
          <cell r="Z52">
            <v>0</v>
          </cell>
          <cell r="AA52">
            <v>4399</v>
          </cell>
          <cell r="AB52">
            <v>0</v>
          </cell>
          <cell r="AC52">
            <v>4399</v>
          </cell>
          <cell r="AD52">
            <v>24</v>
          </cell>
          <cell r="AE52">
            <v>10000</v>
          </cell>
          <cell r="AF52">
            <v>12</v>
          </cell>
          <cell r="AG52">
            <v>10</v>
          </cell>
          <cell r="AH52">
            <v>3</v>
          </cell>
          <cell r="AI52">
            <v>961</v>
          </cell>
          <cell r="AJ52">
            <v>961</v>
          </cell>
          <cell r="AK52">
            <v>0</v>
          </cell>
          <cell r="AL52">
            <v>0</v>
          </cell>
          <cell r="AM52">
            <v>0</v>
          </cell>
          <cell r="AN52">
            <v>0</v>
          </cell>
          <cell r="AO52">
            <v>0</v>
          </cell>
          <cell r="AP52">
            <v>0</v>
          </cell>
          <cell r="AQ52">
            <v>0</v>
          </cell>
          <cell r="AR52">
            <v>1.2202299999999999E-4</v>
          </cell>
          <cell r="AS52">
            <v>1.7292999999999999E-5</v>
          </cell>
          <cell r="AT52">
            <v>227.75700000000001</v>
          </cell>
          <cell r="AU52">
            <v>0</v>
          </cell>
          <cell r="AV52">
            <v>186</v>
          </cell>
          <cell r="AW52">
            <v>39.782048383450146</v>
          </cell>
          <cell r="AX52">
            <v>2</v>
          </cell>
          <cell r="AY52">
            <v>2</v>
          </cell>
          <cell r="AZ52">
            <v>90</v>
          </cell>
          <cell r="BA52">
            <v>1</v>
          </cell>
          <cell r="BB52">
            <v>0</v>
          </cell>
          <cell r="BC52">
            <v>0</v>
          </cell>
          <cell r="BD52">
            <v>0</v>
          </cell>
          <cell r="BE52">
            <v>0</v>
          </cell>
          <cell r="BF52">
            <v>0</v>
          </cell>
          <cell r="BG52">
            <v>1</v>
          </cell>
          <cell r="BH52">
            <v>946</v>
          </cell>
          <cell r="BI52">
            <v>0</v>
          </cell>
          <cell r="BJ52">
            <v>0</v>
          </cell>
          <cell r="BM52">
            <v>-211320</v>
          </cell>
          <cell r="BN52">
            <v>-39648</v>
          </cell>
          <cell r="BO52">
            <v>-49229.599999999999</v>
          </cell>
          <cell r="BP52">
            <v>121892.1</v>
          </cell>
          <cell r="BQ52">
            <v>28180.76</v>
          </cell>
          <cell r="BR52">
            <v>12885.6</v>
          </cell>
          <cell r="BS52">
            <v>39053.199999999997</v>
          </cell>
          <cell r="BT52">
            <v>14788.08</v>
          </cell>
          <cell r="BU52">
            <v>1653.54</v>
          </cell>
          <cell r="BV52">
            <v>16718.099999999999</v>
          </cell>
          <cell r="BW52">
            <v>33286.610999999997</v>
          </cell>
          <cell r="BX52">
            <v>6896.05</v>
          </cell>
          <cell r="BY52">
            <v>1614.0956338028168</v>
          </cell>
          <cell r="BZ52">
            <v>15373.586566169834</v>
          </cell>
          <cell r="CA52">
            <v>5250.35</v>
          </cell>
          <cell r="CB52">
            <v>0</v>
          </cell>
          <cell r="CC52">
            <v>1977.78</v>
          </cell>
          <cell r="CD52">
            <v>47094.8</v>
          </cell>
          <cell r="CE52">
            <v>458.7</v>
          </cell>
          <cell r="CF52">
            <v>0</v>
          </cell>
          <cell r="CG52">
            <v>11723.32</v>
          </cell>
          <cell r="CH52">
            <v>0</v>
          </cell>
          <cell r="CI52">
            <v>0</v>
          </cell>
          <cell r="CJ52">
            <v>136588.95000000001</v>
          </cell>
          <cell r="CK52">
            <v>0</v>
          </cell>
          <cell r="CL52">
            <v>114813.9</v>
          </cell>
          <cell r="CM52">
            <v>882.72</v>
          </cell>
          <cell r="CN52">
            <v>229300</v>
          </cell>
          <cell r="CO52">
            <v>5668.2</v>
          </cell>
          <cell r="CP52">
            <v>32570.3</v>
          </cell>
          <cell r="CQ52">
            <v>4858.71</v>
          </cell>
          <cell r="CR52">
            <v>159535.60999999999</v>
          </cell>
          <cell r="CS52">
            <v>25428.06</v>
          </cell>
          <cell r="CT52">
            <v>0</v>
          </cell>
          <cell r="CU52">
            <v>0</v>
          </cell>
          <cell r="CV52">
            <v>0</v>
          </cell>
          <cell r="CW52">
            <v>0</v>
          </cell>
          <cell r="CX52">
            <v>0</v>
          </cell>
          <cell r="CY52">
            <v>0</v>
          </cell>
          <cell r="CZ52">
            <v>0</v>
          </cell>
          <cell r="DA52">
            <v>2154.4868618133301</v>
          </cell>
          <cell r="DB52">
            <v>191.24419038631999</v>
          </cell>
          <cell r="DC52">
            <v>14241.645210000001</v>
          </cell>
          <cell r="DD52">
            <v>0</v>
          </cell>
          <cell r="DE52">
            <v>1257.3599999999999</v>
          </cell>
          <cell r="DF52">
            <v>137.6458874067375</v>
          </cell>
          <cell r="DG52">
            <v>17780.34</v>
          </cell>
          <cell r="DH52">
            <v>29376.6</v>
          </cell>
          <cell r="DI52">
            <v>9286.2000000000007</v>
          </cell>
          <cell r="DJ52">
            <v>247664.13</v>
          </cell>
          <cell r="DK52">
            <v>0</v>
          </cell>
          <cell r="DL52">
            <v>0</v>
          </cell>
          <cell r="DM52">
            <v>0</v>
          </cell>
          <cell r="DN52">
            <v>0</v>
          </cell>
          <cell r="DO52">
            <v>0</v>
          </cell>
          <cell r="DP52">
            <v>149950.63</v>
          </cell>
          <cell r="DQ52">
            <v>178812.92</v>
          </cell>
          <cell r="DR52">
            <v>0</v>
          </cell>
          <cell r="DS52">
            <v>0</v>
          </cell>
          <cell r="DU52">
            <v>0</v>
          </cell>
          <cell r="DV52">
            <v>0</v>
          </cell>
          <cell r="DW52">
            <v>-337</v>
          </cell>
          <cell r="DX52">
            <v>-1539</v>
          </cell>
          <cell r="DY52">
            <v>19333</v>
          </cell>
          <cell r="DZ52">
            <v>0</v>
          </cell>
          <cell r="EA52">
            <v>0</v>
          </cell>
          <cell r="EB52">
            <v>2394</v>
          </cell>
          <cell r="EC52">
            <v>0</v>
          </cell>
          <cell r="ED52">
            <v>0</v>
          </cell>
          <cell r="EE52">
            <v>146158</v>
          </cell>
          <cell r="EF52">
            <v>0</v>
          </cell>
          <cell r="EG52">
            <v>0</v>
          </cell>
          <cell r="EH52">
            <v>0</v>
          </cell>
          <cell r="EI52">
            <v>1080</v>
          </cell>
          <cell r="EJ52">
            <v>0</v>
          </cell>
          <cell r="EK52">
            <v>0</v>
          </cell>
          <cell r="EL52">
            <v>0</v>
          </cell>
        </row>
        <row r="53">
          <cell r="A53">
            <v>51</v>
          </cell>
          <cell r="B53" t="str">
            <v>Skarsterlan</v>
          </cell>
          <cell r="C53">
            <v>2</v>
          </cell>
          <cell r="D53">
            <v>841440</v>
          </cell>
          <cell r="E53">
            <v>186200</v>
          </cell>
          <cell r="F53">
            <v>186200</v>
          </cell>
          <cell r="G53">
            <v>27051</v>
          </cell>
          <cell r="H53">
            <v>4</v>
          </cell>
          <cell r="I53">
            <v>665</v>
          </cell>
          <cell r="J53">
            <v>7117</v>
          </cell>
          <cell r="K53">
            <v>4133</v>
          </cell>
          <cell r="L53">
            <v>1399</v>
          </cell>
          <cell r="M53">
            <v>3200</v>
          </cell>
          <cell r="N53">
            <v>2005.2</v>
          </cell>
          <cell r="O53">
            <v>242</v>
          </cell>
          <cell r="P53">
            <v>0.40878378378378377</v>
          </cell>
          <cell r="Q53">
            <v>118.55486174567083</v>
          </cell>
          <cell r="R53">
            <v>1477</v>
          </cell>
          <cell r="S53">
            <v>140</v>
          </cell>
          <cell r="T53">
            <v>486</v>
          </cell>
          <cell r="U53">
            <v>25180</v>
          </cell>
          <cell r="V53">
            <v>17100</v>
          </cell>
          <cell r="W53">
            <v>0</v>
          </cell>
          <cell r="X53">
            <v>490.4</v>
          </cell>
          <cell r="Y53">
            <v>0</v>
          </cell>
          <cell r="Z53">
            <v>0</v>
          </cell>
          <cell r="AA53">
            <v>18533</v>
          </cell>
          <cell r="AB53">
            <v>0</v>
          </cell>
          <cell r="AC53">
            <v>18533</v>
          </cell>
          <cell r="AD53">
            <v>3156</v>
          </cell>
          <cell r="AE53">
            <v>0</v>
          </cell>
          <cell r="AF53">
            <v>241</v>
          </cell>
          <cell r="AG53">
            <v>131</v>
          </cell>
          <cell r="AH53">
            <v>110</v>
          </cell>
          <cell r="AI53">
            <v>11948</v>
          </cell>
          <cell r="AJ53">
            <v>11948</v>
          </cell>
          <cell r="AK53">
            <v>0</v>
          </cell>
          <cell r="AL53">
            <v>0</v>
          </cell>
          <cell r="AM53">
            <v>0</v>
          </cell>
          <cell r="AN53">
            <v>0</v>
          </cell>
          <cell r="AO53">
            <v>0</v>
          </cell>
          <cell r="AP53">
            <v>918</v>
          </cell>
          <cell r="AQ53">
            <v>0</v>
          </cell>
          <cell r="AR53">
            <v>7.1661999999999995E-4</v>
          </cell>
          <cell r="AS53">
            <v>2.0419000000000001E-4</v>
          </cell>
          <cell r="AT53">
            <v>6738.6719999999996</v>
          </cell>
          <cell r="AU53">
            <v>0</v>
          </cell>
          <cell r="AV53">
            <v>7547</v>
          </cell>
          <cell r="AW53">
            <v>9412.7851445433171</v>
          </cell>
          <cell r="AX53">
            <v>22</v>
          </cell>
          <cell r="AY53">
            <v>22</v>
          </cell>
          <cell r="AZ53">
            <v>1740</v>
          </cell>
          <cell r="BA53">
            <v>1</v>
          </cell>
          <cell r="BB53">
            <v>0</v>
          </cell>
          <cell r="BC53">
            <v>0</v>
          </cell>
          <cell r="BD53">
            <v>0</v>
          </cell>
          <cell r="BE53">
            <v>0</v>
          </cell>
          <cell r="BF53">
            <v>0</v>
          </cell>
          <cell r="BG53">
            <v>0</v>
          </cell>
          <cell r="BH53">
            <v>0</v>
          </cell>
          <cell r="BI53">
            <v>0</v>
          </cell>
          <cell r="BJ53">
            <v>0</v>
          </cell>
          <cell r="BM53">
            <v>-1893240</v>
          </cell>
          <cell r="BN53">
            <v>-446880</v>
          </cell>
          <cell r="BO53">
            <v>-554876</v>
          </cell>
          <cell r="BP53">
            <v>3485521.35</v>
          </cell>
          <cell r="BQ53">
            <v>112723.04</v>
          </cell>
          <cell r="BR53">
            <v>145236</v>
          </cell>
          <cell r="BS53">
            <v>1561469.8</v>
          </cell>
          <cell r="BT53">
            <v>332169.21000000002</v>
          </cell>
          <cell r="BU53">
            <v>37311.33</v>
          </cell>
          <cell r="BV53">
            <v>281568</v>
          </cell>
          <cell r="BW53">
            <v>710823.348</v>
          </cell>
          <cell r="BX53">
            <v>333768.82</v>
          </cell>
          <cell r="BY53">
            <v>46846.944560810807</v>
          </cell>
          <cell r="BZ53">
            <v>449356.12137738126</v>
          </cell>
          <cell r="CA53">
            <v>158260.54999999999</v>
          </cell>
          <cell r="CB53">
            <v>41353.199999999997</v>
          </cell>
          <cell r="CC53">
            <v>68657.22</v>
          </cell>
          <cell r="CD53">
            <v>1288964.2</v>
          </cell>
          <cell r="CE53">
            <v>261459</v>
          </cell>
          <cell r="CF53">
            <v>0</v>
          </cell>
          <cell r="CG53">
            <v>205325.576</v>
          </cell>
          <cell r="CH53">
            <v>0</v>
          </cell>
          <cell r="CI53">
            <v>0</v>
          </cell>
          <cell r="CJ53">
            <v>575449.65</v>
          </cell>
          <cell r="CK53">
            <v>0</v>
          </cell>
          <cell r="CL53">
            <v>483711.3</v>
          </cell>
          <cell r="CM53">
            <v>116077.68</v>
          </cell>
          <cell r="CN53">
            <v>0</v>
          </cell>
          <cell r="CO53">
            <v>113836.35</v>
          </cell>
          <cell r="CP53">
            <v>426670.93</v>
          </cell>
          <cell r="CQ53">
            <v>178152.7</v>
          </cell>
          <cell r="CR53">
            <v>1983487.48</v>
          </cell>
          <cell r="CS53">
            <v>316144.08</v>
          </cell>
          <cell r="CT53">
            <v>0</v>
          </cell>
          <cell r="CU53">
            <v>0</v>
          </cell>
          <cell r="CV53">
            <v>0</v>
          </cell>
          <cell r="CW53">
            <v>0</v>
          </cell>
          <cell r="CX53">
            <v>0</v>
          </cell>
          <cell r="CY53">
            <v>28274.400000000001</v>
          </cell>
          <cell r="CZ53">
            <v>0</v>
          </cell>
          <cell r="DA53">
            <v>12652.9291601802</v>
          </cell>
          <cell r="DB53">
            <v>2258.1478768856</v>
          </cell>
          <cell r="DC53">
            <v>421369.16015999997</v>
          </cell>
          <cell r="DD53">
            <v>0</v>
          </cell>
          <cell r="DE53">
            <v>51017.72</v>
          </cell>
          <cell r="DF53">
            <v>32568.236600119875</v>
          </cell>
          <cell r="DG53">
            <v>195583.74</v>
          </cell>
          <cell r="DH53">
            <v>323142.59999999998</v>
          </cell>
          <cell r="DI53">
            <v>179533.2</v>
          </cell>
          <cell r="DJ53">
            <v>247664.13</v>
          </cell>
          <cell r="DK53">
            <v>0</v>
          </cell>
          <cell r="DL53">
            <v>0</v>
          </cell>
          <cell r="DM53">
            <v>0</v>
          </cell>
          <cell r="DN53">
            <v>0</v>
          </cell>
          <cell r="DO53">
            <v>0</v>
          </cell>
          <cell r="DP53">
            <v>0</v>
          </cell>
          <cell r="DQ53">
            <v>0</v>
          </cell>
          <cell r="DR53">
            <v>0</v>
          </cell>
          <cell r="DS53">
            <v>0</v>
          </cell>
          <cell r="DU53">
            <v>277967.23</v>
          </cell>
          <cell r="DV53">
            <v>0</v>
          </cell>
          <cell r="DW53">
            <v>-436166</v>
          </cell>
          <cell r="DX53">
            <v>42.44</v>
          </cell>
          <cell r="DY53">
            <v>-125628</v>
          </cell>
          <cell r="DZ53">
            <v>0</v>
          </cell>
          <cell r="EA53">
            <v>64372.11</v>
          </cell>
          <cell r="EB53">
            <v>67395</v>
          </cell>
          <cell r="EC53">
            <v>0</v>
          </cell>
          <cell r="ED53">
            <v>0</v>
          </cell>
          <cell r="EE53">
            <v>2214061</v>
          </cell>
          <cell r="EF53">
            <v>0</v>
          </cell>
          <cell r="EG53">
            <v>0</v>
          </cell>
          <cell r="EH53">
            <v>0</v>
          </cell>
          <cell r="EI53">
            <v>30892</v>
          </cell>
          <cell r="EJ53">
            <v>0</v>
          </cell>
          <cell r="EK53">
            <v>0</v>
          </cell>
          <cell r="EL53">
            <v>0</v>
          </cell>
        </row>
        <row r="54">
          <cell r="A54">
            <v>90</v>
          </cell>
          <cell r="B54" t="str">
            <v>Smallingerland</v>
          </cell>
          <cell r="C54">
            <v>2</v>
          </cell>
          <cell r="D54">
            <v>1453280</v>
          </cell>
          <cell r="E54">
            <v>318360</v>
          </cell>
          <cell r="F54">
            <v>318360</v>
          </cell>
          <cell r="G54">
            <v>54956</v>
          </cell>
          <cell r="H54">
            <v>3</v>
          </cell>
          <cell r="I54">
            <v>1137</v>
          </cell>
          <cell r="J54">
            <v>13733</v>
          </cell>
          <cell r="K54">
            <v>8692</v>
          </cell>
          <cell r="L54">
            <v>2983</v>
          </cell>
          <cell r="M54">
            <v>8440</v>
          </cell>
          <cell r="N54">
            <v>5994.2</v>
          </cell>
          <cell r="O54">
            <v>1281</v>
          </cell>
          <cell r="P54">
            <v>0.78540772532188841</v>
          </cell>
          <cell r="Q54">
            <v>505.32146072473381</v>
          </cell>
          <cell r="R54">
            <v>4711</v>
          </cell>
          <cell r="S54">
            <v>995</v>
          </cell>
          <cell r="T54">
            <v>1429</v>
          </cell>
          <cell r="U54">
            <v>62760</v>
          </cell>
          <cell r="V54">
            <v>85450</v>
          </cell>
          <cell r="W54">
            <v>3934.7</v>
          </cell>
          <cell r="X54">
            <v>3571.2</v>
          </cell>
          <cell r="Y54">
            <v>0</v>
          </cell>
          <cell r="Z54">
            <v>0</v>
          </cell>
          <cell r="AA54">
            <v>11819</v>
          </cell>
          <cell r="AB54">
            <v>0</v>
          </cell>
          <cell r="AC54">
            <v>11819</v>
          </cell>
          <cell r="AD54">
            <v>796</v>
          </cell>
          <cell r="AE54">
            <v>0</v>
          </cell>
          <cell r="AF54">
            <v>349</v>
          </cell>
          <cell r="AG54">
            <v>279</v>
          </cell>
          <cell r="AH54">
            <v>70</v>
          </cell>
          <cell r="AI54">
            <v>24458</v>
          </cell>
          <cell r="AJ54">
            <v>24458</v>
          </cell>
          <cell r="AK54">
            <v>0</v>
          </cell>
          <cell r="AL54">
            <v>0</v>
          </cell>
          <cell r="AM54">
            <v>0</v>
          </cell>
          <cell r="AN54">
            <v>0</v>
          </cell>
          <cell r="AO54">
            <v>0</v>
          </cell>
          <cell r="AP54">
            <v>1709</v>
          </cell>
          <cell r="AQ54">
            <v>0</v>
          </cell>
          <cell r="AR54">
            <v>1.2683589999999999E-3</v>
          </cell>
          <cell r="AS54">
            <v>2.1190580000000001E-3</v>
          </cell>
          <cell r="AT54">
            <v>27588.624</v>
          </cell>
          <cell r="AU54">
            <v>0</v>
          </cell>
          <cell r="AV54">
            <v>4477</v>
          </cell>
          <cell r="AW54">
            <v>19503.607768529528</v>
          </cell>
          <cell r="AX54">
            <v>9</v>
          </cell>
          <cell r="AY54">
            <v>9</v>
          </cell>
          <cell r="AZ54">
            <v>2440</v>
          </cell>
          <cell r="BA54">
            <v>1</v>
          </cell>
          <cell r="BB54">
            <v>0</v>
          </cell>
          <cell r="BC54">
            <v>0</v>
          </cell>
          <cell r="BD54">
            <v>0</v>
          </cell>
          <cell r="BE54">
            <v>0</v>
          </cell>
          <cell r="BF54">
            <v>0</v>
          </cell>
          <cell r="BG54">
            <v>0</v>
          </cell>
          <cell r="BH54">
            <v>0</v>
          </cell>
          <cell r="BI54">
            <v>0</v>
          </cell>
          <cell r="BJ54">
            <v>0</v>
          </cell>
          <cell r="BM54">
            <v>-3269880</v>
          </cell>
          <cell r="BN54">
            <v>-764064</v>
          </cell>
          <cell r="BO54">
            <v>-948712.8</v>
          </cell>
          <cell r="BP54">
            <v>7081080.5999999996</v>
          </cell>
          <cell r="BQ54">
            <v>84542.28</v>
          </cell>
          <cell r="BR54">
            <v>248320.8</v>
          </cell>
          <cell r="BS54">
            <v>3013020.2</v>
          </cell>
          <cell r="BT54">
            <v>698576.04</v>
          </cell>
          <cell r="BU54">
            <v>79556.61</v>
          </cell>
          <cell r="BV54">
            <v>742635.6</v>
          </cell>
          <cell r="BW54">
            <v>2124883.9580000001</v>
          </cell>
          <cell r="BX54">
            <v>1766768.01</v>
          </cell>
          <cell r="BY54">
            <v>90008.345793991408</v>
          </cell>
          <cell r="BZ54">
            <v>1915309.8261557443</v>
          </cell>
          <cell r="CA54">
            <v>504783.65</v>
          </cell>
          <cell r="CB54">
            <v>293903.09999999998</v>
          </cell>
          <cell r="CC54">
            <v>201874.83</v>
          </cell>
          <cell r="CD54">
            <v>3212684.4</v>
          </cell>
          <cell r="CE54">
            <v>1306530.5</v>
          </cell>
          <cell r="CF54">
            <v>1242656.9539999999</v>
          </cell>
          <cell r="CG54">
            <v>1495225.7280000001</v>
          </cell>
          <cell r="CH54">
            <v>0</v>
          </cell>
          <cell r="CI54">
            <v>0</v>
          </cell>
          <cell r="CJ54">
            <v>366979.95</v>
          </cell>
          <cell r="CK54">
            <v>0</v>
          </cell>
          <cell r="CL54">
            <v>308475.90000000002</v>
          </cell>
          <cell r="CM54">
            <v>29276.880000000001</v>
          </cell>
          <cell r="CN54">
            <v>0</v>
          </cell>
          <cell r="CO54">
            <v>164850.15</v>
          </cell>
          <cell r="CP54">
            <v>908711.37</v>
          </cell>
          <cell r="CQ54">
            <v>113369.9</v>
          </cell>
          <cell r="CR54">
            <v>4060272.58</v>
          </cell>
          <cell r="CS54">
            <v>647158.68000000005</v>
          </cell>
          <cell r="CT54">
            <v>0</v>
          </cell>
          <cell r="CU54">
            <v>0</v>
          </cell>
          <cell r="CV54">
            <v>0</v>
          </cell>
          <cell r="CW54">
            <v>0</v>
          </cell>
          <cell r="CX54">
            <v>0</v>
          </cell>
          <cell r="CY54">
            <v>52637.2</v>
          </cell>
          <cell r="CZ54">
            <v>0</v>
          </cell>
          <cell r="DA54">
            <v>22394.65347977589</v>
          </cell>
          <cell r="DB54">
            <v>23434.773121589922</v>
          </cell>
          <cell r="DC54">
            <v>1725116.6587199999</v>
          </cell>
          <cell r="DD54">
            <v>0</v>
          </cell>
          <cell r="DE54">
            <v>30264.52</v>
          </cell>
          <cell r="DF54">
            <v>67482.482879112169</v>
          </cell>
          <cell r="DG54">
            <v>80011.53</v>
          </cell>
          <cell r="DH54">
            <v>132194.70000000001</v>
          </cell>
          <cell r="DI54">
            <v>251759.2</v>
          </cell>
          <cell r="DJ54">
            <v>247664.13</v>
          </cell>
          <cell r="DK54">
            <v>0</v>
          </cell>
          <cell r="DL54">
            <v>0</v>
          </cell>
          <cell r="DM54">
            <v>0</v>
          </cell>
          <cell r="DN54">
            <v>0</v>
          </cell>
          <cell r="DO54">
            <v>0</v>
          </cell>
          <cell r="DP54">
            <v>0</v>
          </cell>
          <cell r="DQ54">
            <v>0</v>
          </cell>
          <cell r="DR54">
            <v>0</v>
          </cell>
          <cell r="DS54">
            <v>0</v>
          </cell>
          <cell r="DU54">
            <v>246439.02</v>
          </cell>
          <cell r="DV54">
            <v>0</v>
          </cell>
          <cell r="DW54">
            <v>-229538</v>
          </cell>
          <cell r="DX54">
            <v>-40596.06</v>
          </cell>
          <cell r="DY54">
            <v>901080</v>
          </cell>
          <cell r="DZ54">
            <v>0</v>
          </cell>
          <cell r="EA54">
            <v>57603.12</v>
          </cell>
          <cell r="EB54">
            <v>190000</v>
          </cell>
          <cell r="EC54">
            <v>0</v>
          </cell>
          <cell r="ED54">
            <v>0</v>
          </cell>
          <cell r="EE54">
            <v>5746047</v>
          </cell>
          <cell r="EF54">
            <v>0</v>
          </cell>
          <cell r="EG54">
            <v>0</v>
          </cell>
          <cell r="EH54">
            <v>0</v>
          </cell>
          <cell r="EI54">
            <v>0</v>
          </cell>
          <cell r="EJ54">
            <v>0</v>
          </cell>
          <cell r="EK54">
            <v>0</v>
          </cell>
          <cell r="EL54">
            <v>0</v>
          </cell>
        </row>
        <row r="55">
          <cell r="A55">
            <v>91</v>
          </cell>
          <cell r="B55" t="str">
            <v>Sneek</v>
          </cell>
          <cell r="C55">
            <v>2</v>
          </cell>
          <cell r="D55">
            <v>870240</v>
          </cell>
          <cell r="E55">
            <v>210280</v>
          </cell>
          <cell r="F55">
            <v>210280</v>
          </cell>
          <cell r="G55">
            <v>33206</v>
          </cell>
          <cell r="H55">
            <v>1</v>
          </cell>
          <cell r="I55">
            <v>751</v>
          </cell>
          <cell r="J55">
            <v>8308</v>
          </cell>
          <cell r="K55">
            <v>5417</v>
          </cell>
          <cell r="L55">
            <v>1822</v>
          </cell>
          <cell r="M55">
            <v>5360</v>
          </cell>
          <cell r="N55">
            <v>3783.2</v>
          </cell>
          <cell r="O55">
            <v>839</v>
          </cell>
          <cell r="P55">
            <v>0.70563498738435659</v>
          </cell>
          <cell r="Q55">
            <v>349.68170087262712</v>
          </cell>
          <cell r="R55">
            <v>2845</v>
          </cell>
          <cell r="S55">
            <v>495</v>
          </cell>
          <cell r="T55">
            <v>975</v>
          </cell>
          <cell r="U55">
            <v>40850</v>
          </cell>
          <cell r="V55">
            <v>52500</v>
          </cell>
          <cell r="W55">
            <v>2294.7399999999998</v>
          </cell>
          <cell r="X55">
            <v>3218.4</v>
          </cell>
          <cell r="Y55">
            <v>5.1999999999989086</v>
          </cell>
          <cell r="Z55">
            <v>0</v>
          </cell>
          <cell r="AA55">
            <v>3011</v>
          </cell>
          <cell r="AB55">
            <v>0</v>
          </cell>
          <cell r="AC55">
            <v>3011</v>
          </cell>
          <cell r="AD55">
            <v>393</v>
          </cell>
          <cell r="AE55">
            <v>0</v>
          </cell>
          <cell r="AF55">
            <v>188</v>
          </cell>
          <cell r="AG55">
            <v>167</v>
          </cell>
          <cell r="AH55">
            <v>21</v>
          </cell>
          <cell r="AI55">
            <v>15768</v>
          </cell>
          <cell r="AJ55">
            <v>15768</v>
          </cell>
          <cell r="AK55">
            <v>0</v>
          </cell>
          <cell r="AL55">
            <v>25</v>
          </cell>
          <cell r="AM55">
            <v>0</v>
          </cell>
          <cell r="AN55">
            <v>0</v>
          </cell>
          <cell r="AO55">
            <v>5100</v>
          </cell>
          <cell r="AP55">
            <v>3742</v>
          </cell>
          <cell r="AQ55">
            <v>3742</v>
          </cell>
          <cell r="AR55">
            <v>1.863274E-3</v>
          </cell>
          <cell r="AS55">
            <v>2.4010680000000001E-3</v>
          </cell>
          <cell r="AT55">
            <v>22847.831999999999</v>
          </cell>
          <cell r="AU55">
            <v>0</v>
          </cell>
          <cell r="AV55">
            <v>2084</v>
          </cell>
          <cell r="AW55">
            <v>20329.407755581669</v>
          </cell>
          <cell r="AX55">
            <v>3</v>
          </cell>
          <cell r="AY55">
            <v>3</v>
          </cell>
          <cell r="AZ55">
            <v>1590</v>
          </cell>
          <cell r="BA55">
            <v>1</v>
          </cell>
          <cell r="BB55">
            <v>0</v>
          </cell>
          <cell r="BC55">
            <v>0</v>
          </cell>
          <cell r="BD55">
            <v>0</v>
          </cell>
          <cell r="BE55">
            <v>0</v>
          </cell>
          <cell r="BF55">
            <v>0</v>
          </cell>
          <cell r="BG55">
            <v>0</v>
          </cell>
          <cell r="BH55">
            <v>0</v>
          </cell>
          <cell r="BI55">
            <v>0</v>
          </cell>
          <cell r="BJ55">
            <v>0</v>
          </cell>
          <cell r="BM55">
            <v>-1958040</v>
          </cell>
          <cell r="BN55">
            <v>-504672</v>
          </cell>
          <cell r="BO55">
            <v>-626634.4</v>
          </cell>
          <cell r="BP55">
            <v>4278593.0999999996</v>
          </cell>
          <cell r="BQ55">
            <v>28180.76</v>
          </cell>
          <cell r="BR55">
            <v>164018.4</v>
          </cell>
          <cell r="BS55">
            <v>1822775.2</v>
          </cell>
          <cell r="BT55">
            <v>435364.29</v>
          </cell>
          <cell r="BU55">
            <v>48592.74</v>
          </cell>
          <cell r="BV55">
            <v>471626.4</v>
          </cell>
          <cell r="BW55">
            <v>1341106.568</v>
          </cell>
          <cell r="BX55">
            <v>1157157.19</v>
          </cell>
          <cell r="BY55">
            <v>80866.327005887288</v>
          </cell>
          <cell r="BZ55">
            <v>1325391.5571835011</v>
          </cell>
          <cell r="CA55">
            <v>304841.75</v>
          </cell>
          <cell r="CB55">
            <v>146213.1</v>
          </cell>
          <cell r="CC55">
            <v>137738.25</v>
          </cell>
          <cell r="CD55">
            <v>2091111.5</v>
          </cell>
          <cell r="CE55">
            <v>802725</v>
          </cell>
          <cell r="CF55">
            <v>724724.78679999989</v>
          </cell>
          <cell r="CG55">
            <v>1347511.8959999999</v>
          </cell>
          <cell r="CH55">
            <v>883.68799999981456</v>
          </cell>
          <cell r="CI55">
            <v>0</v>
          </cell>
          <cell r="CJ55">
            <v>93491.55</v>
          </cell>
          <cell r="CK55">
            <v>0</v>
          </cell>
          <cell r="CL55">
            <v>78587.100000000006</v>
          </cell>
          <cell r="CM55">
            <v>14454.54</v>
          </cell>
          <cell r="CN55">
            <v>0</v>
          </cell>
          <cell r="CO55">
            <v>88801.8</v>
          </cell>
          <cell r="CP55">
            <v>543924.01</v>
          </cell>
          <cell r="CQ55">
            <v>34010.97</v>
          </cell>
          <cell r="CR55">
            <v>2617645.6800000002</v>
          </cell>
          <cell r="CS55">
            <v>417221.28</v>
          </cell>
          <cell r="CT55">
            <v>0</v>
          </cell>
          <cell r="CU55">
            <v>79187.75</v>
          </cell>
          <cell r="CV55">
            <v>0</v>
          </cell>
          <cell r="CW55">
            <v>0</v>
          </cell>
          <cell r="CX55">
            <v>75021</v>
          </cell>
          <cell r="CY55">
            <v>115253.6</v>
          </cell>
          <cell r="CZ55">
            <v>328173.40000000002</v>
          </cell>
          <cell r="DA55">
            <v>32898.710513250546</v>
          </cell>
          <cell r="DB55">
            <v>26553.536443792324</v>
          </cell>
          <cell r="DC55">
            <v>1428674.93496</v>
          </cell>
          <cell r="DD55">
            <v>0</v>
          </cell>
          <cell r="DE55">
            <v>14087.84</v>
          </cell>
          <cell r="DF55">
            <v>70339.750834312581</v>
          </cell>
          <cell r="DG55">
            <v>26670.51</v>
          </cell>
          <cell r="DH55">
            <v>44064.9</v>
          </cell>
          <cell r="DI55">
            <v>164056.20000000001</v>
          </cell>
          <cell r="DJ55">
            <v>247664.13</v>
          </cell>
          <cell r="DK55">
            <v>0</v>
          </cell>
          <cell r="DL55">
            <v>0</v>
          </cell>
          <cell r="DM55">
            <v>0</v>
          </cell>
          <cell r="DN55">
            <v>0</v>
          </cell>
          <cell r="DO55">
            <v>0</v>
          </cell>
          <cell r="DP55">
            <v>0</v>
          </cell>
          <cell r="DQ55">
            <v>0</v>
          </cell>
          <cell r="DR55">
            <v>0</v>
          </cell>
          <cell r="DS55">
            <v>0</v>
          </cell>
          <cell r="DU55">
            <v>19769.080000000002</v>
          </cell>
          <cell r="DV55">
            <v>0</v>
          </cell>
          <cell r="DW55">
            <v>-756760</v>
          </cell>
          <cell r="DX55">
            <v>18439.080000000002</v>
          </cell>
          <cell r="DY55">
            <v>422971</v>
          </cell>
          <cell r="DZ55">
            <v>0</v>
          </cell>
          <cell r="EA55">
            <v>2813.35</v>
          </cell>
          <cell r="EB55">
            <v>73497</v>
          </cell>
          <cell r="EC55">
            <v>0</v>
          </cell>
          <cell r="ED55">
            <v>0</v>
          </cell>
          <cell r="EE55">
            <v>3598581</v>
          </cell>
          <cell r="EF55">
            <v>45000</v>
          </cell>
          <cell r="EG55">
            <v>0</v>
          </cell>
          <cell r="EH55">
            <v>0</v>
          </cell>
          <cell r="EI55">
            <v>0</v>
          </cell>
          <cell r="EJ55">
            <v>0</v>
          </cell>
          <cell r="EK55">
            <v>0</v>
          </cell>
          <cell r="EL55">
            <v>0</v>
          </cell>
        </row>
        <row r="56">
          <cell r="A56">
            <v>93</v>
          </cell>
          <cell r="B56" t="str">
            <v>Terschelling</v>
          </cell>
          <cell r="C56">
            <v>2</v>
          </cell>
          <cell r="D56">
            <v>252160</v>
          </cell>
          <cell r="E56">
            <v>59080</v>
          </cell>
          <cell r="F56">
            <v>59080</v>
          </cell>
          <cell r="G56">
            <v>4707</v>
          </cell>
          <cell r="H56">
            <v>2</v>
          </cell>
          <cell r="I56">
            <v>211</v>
          </cell>
          <cell r="J56">
            <v>979</v>
          </cell>
          <cell r="K56">
            <v>790</v>
          </cell>
          <cell r="L56">
            <v>258</v>
          </cell>
          <cell r="M56">
            <v>610</v>
          </cell>
          <cell r="N56">
            <v>273.10000000000002</v>
          </cell>
          <cell r="O56">
            <v>24</v>
          </cell>
          <cell r="P56">
            <v>6.4171122994652413E-2</v>
          </cell>
          <cell r="Q56">
            <v>15.877560647525153</v>
          </cell>
          <cell r="R56">
            <v>203</v>
          </cell>
          <cell r="S56">
            <v>25</v>
          </cell>
          <cell r="T56">
            <v>95</v>
          </cell>
          <cell r="U56">
            <v>4720</v>
          </cell>
          <cell r="V56">
            <v>1700</v>
          </cell>
          <cell r="W56">
            <v>0</v>
          </cell>
          <cell r="X56">
            <v>112</v>
          </cell>
          <cell r="Y56">
            <v>0</v>
          </cell>
          <cell r="Z56">
            <v>0</v>
          </cell>
          <cell r="AA56">
            <v>8644</v>
          </cell>
          <cell r="AB56">
            <v>0</v>
          </cell>
          <cell r="AC56">
            <v>8644</v>
          </cell>
          <cell r="AD56">
            <v>157</v>
          </cell>
          <cell r="AE56">
            <v>10000</v>
          </cell>
          <cell r="AF56">
            <v>39</v>
          </cell>
          <cell r="AG56">
            <v>30</v>
          </cell>
          <cell r="AH56">
            <v>9</v>
          </cell>
          <cell r="AI56">
            <v>3369</v>
          </cell>
          <cell r="AJ56">
            <v>3369</v>
          </cell>
          <cell r="AK56">
            <v>0</v>
          </cell>
          <cell r="AL56">
            <v>0</v>
          </cell>
          <cell r="AM56">
            <v>0</v>
          </cell>
          <cell r="AN56">
            <v>0</v>
          </cell>
          <cell r="AO56">
            <v>0</v>
          </cell>
          <cell r="AP56">
            <v>513</v>
          </cell>
          <cell r="AQ56">
            <v>0</v>
          </cell>
          <cell r="AR56">
            <v>2.8642000000000001E-4</v>
          </cell>
          <cell r="AS56">
            <v>5.2441000000000002E-5</v>
          </cell>
          <cell r="AT56">
            <v>636.74099999999999</v>
          </cell>
          <cell r="AU56">
            <v>0</v>
          </cell>
          <cell r="AV56">
            <v>582</v>
          </cell>
          <cell r="AW56">
            <v>311.26849221679356</v>
          </cell>
          <cell r="AX56">
            <v>9</v>
          </cell>
          <cell r="AY56">
            <v>9</v>
          </cell>
          <cell r="AZ56">
            <v>420</v>
          </cell>
          <cell r="BA56">
            <v>1</v>
          </cell>
          <cell r="BB56">
            <v>0</v>
          </cell>
          <cell r="BC56">
            <v>0</v>
          </cell>
          <cell r="BD56">
            <v>0</v>
          </cell>
          <cell r="BE56">
            <v>0</v>
          </cell>
          <cell r="BF56">
            <v>0</v>
          </cell>
          <cell r="BG56">
            <v>1</v>
          </cell>
          <cell r="BH56">
            <v>2500</v>
          </cell>
          <cell r="BI56">
            <v>2207</v>
          </cell>
          <cell r="BJ56">
            <v>0</v>
          </cell>
          <cell r="BM56">
            <v>-567360</v>
          </cell>
          <cell r="BN56">
            <v>-141792</v>
          </cell>
          <cell r="BO56">
            <v>-176058.4</v>
          </cell>
          <cell r="BP56">
            <v>606496.94999999995</v>
          </cell>
          <cell r="BQ56">
            <v>56361.52</v>
          </cell>
          <cell r="BR56">
            <v>46082.400000000001</v>
          </cell>
          <cell r="BS56">
            <v>214792.6</v>
          </cell>
          <cell r="BT56">
            <v>63492.3</v>
          </cell>
          <cell r="BU56">
            <v>6880.86</v>
          </cell>
          <cell r="BV56">
            <v>53673.9</v>
          </cell>
          <cell r="BW56">
            <v>96811.218999999997</v>
          </cell>
          <cell r="BX56">
            <v>33101.040000000001</v>
          </cell>
          <cell r="BY56">
            <v>7354.0613903743315</v>
          </cell>
          <cell r="BZ56">
            <v>60180.400571101636</v>
          </cell>
          <cell r="CA56">
            <v>21751.45</v>
          </cell>
          <cell r="CB56">
            <v>7384.5</v>
          </cell>
          <cell r="CC56">
            <v>13420.65</v>
          </cell>
          <cell r="CD56">
            <v>241616.8</v>
          </cell>
          <cell r="CE56">
            <v>25993</v>
          </cell>
          <cell r="CF56">
            <v>0</v>
          </cell>
          <cell r="CG56">
            <v>46893.279999999999</v>
          </cell>
          <cell r="CH56">
            <v>0</v>
          </cell>
          <cell r="CI56">
            <v>0</v>
          </cell>
          <cell r="CJ56">
            <v>268396.2</v>
          </cell>
          <cell r="CK56">
            <v>0</v>
          </cell>
          <cell r="CL56">
            <v>225608.4</v>
          </cell>
          <cell r="CM56">
            <v>5774.46</v>
          </cell>
          <cell r="CN56">
            <v>229300</v>
          </cell>
          <cell r="CO56">
            <v>18421.650000000001</v>
          </cell>
          <cell r="CP56">
            <v>97710.9</v>
          </cell>
          <cell r="CQ56">
            <v>14576.13</v>
          </cell>
          <cell r="CR56">
            <v>559287.68999999994</v>
          </cell>
          <cell r="CS56">
            <v>89143.74</v>
          </cell>
          <cell r="CT56">
            <v>0</v>
          </cell>
          <cell r="CU56">
            <v>0</v>
          </cell>
          <cell r="CV56">
            <v>0</v>
          </cell>
          <cell r="CW56">
            <v>0</v>
          </cell>
          <cell r="CX56">
            <v>0</v>
          </cell>
          <cell r="CY56">
            <v>15800.4</v>
          </cell>
          <cell r="CZ56">
            <v>0</v>
          </cell>
          <cell r="DA56">
            <v>5057.1460049382003</v>
          </cell>
          <cell r="DB56">
            <v>579.94775851784004</v>
          </cell>
          <cell r="DC56">
            <v>39815.414729999997</v>
          </cell>
          <cell r="DD56">
            <v>0</v>
          </cell>
          <cell r="DE56">
            <v>3934.32</v>
          </cell>
          <cell r="DF56">
            <v>1076.9889830701056</v>
          </cell>
          <cell r="DG56">
            <v>80011.53</v>
          </cell>
          <cell r="DH56">
            <v>132194.70000000001</v>
          </cell>
          <cell r="DI56">
            <v>43335.6</v>
          </cell>
          <cell r="DJ56">
            <v>247664.13</v>
          </cell>
          <cell r="DK56">
            <v>0</v>
          </cell>
          <cell r="DL56">
            <v>0</v>
          </cell>
          <cell r="DM56">
            <v>0</v>
          </cell>
          <cell r="DN56">
            <v>0</v>
          </cell>
          <cell r="DO56">
            <v>0</v>
          </cell>
          <cell r="DP56">
            <v>149950.63</v>
          </cell>
          <cell r="DQ56">
            <v>472550</v>
          </cell>
          <cell r="DR56">
            <v>326018.03999999998</v>
          </cell>
          <cell r="DS56">
            <v>0</v>
          </cell>
          <cell r="DU56">
            <v>55306.879999999997</v>
          </cell>
          <cell r="DV56">
            <v>0</v>
          </cell>
          <cell r="DW56">
            <v>-80625</v>
          </cell>
          <cell r="DX56">
            <v>1370.99</v>
          </cell>
          <cell r="DY56">
            <v>-68544</v>
          </cell>
          <cell r="DZ56">
            <v>0</v>
          </cell>
          <cell r="EA56">
            <v>0</v>
          </cell>
          <cell r="EB56">
            <v>17510</v>
          </cell>
          <cell r="EC56">
            <v>0</v>
          </cell>
          <cell r="ED56">
            <v>0</v>
          </cell>
          <cell r="EE56">
            <v>406111</v>
          </cell>
          <cell r="EF56">
            <v>0</v>
          </cell>
          <cell r="EG56">
            <v>0</v>
          </cell>
          <cell r="EH56">
            <v>0</v>
          </cell>
          <cell r="EI56">
            <v>5375</v>
          </cell>
          <cell r="EJ56">
            <v>0</v>
          </cell>
          <cell r="EK56">
            <v>0</v>
          </cell>
          <cell r="EL56">
            <v>0</v>
          </cell>
        </row>
        <row r="57">
          <cell r="A57">
            <v>737</v>
          </cell>
          <cell r="B57" t="str">
            <v>Tytsjerksteradiel</v>
          </cell>
          <cell r="C57">
            <v>2</v>
          </cell>
          <cell r="D57">
            <v>873760</v>
          </cell>
          <cell r="E57">
            <v>110320</v>
          </cell>
          <cell r="F57">
            <v>110320</v>
          </cell>
          <cell r="G57">
            <v>32322</v>
          </cell>
          <cell r="H57">
            <v>6</v>
          </cell>
          <cell r="I57">
            <v>394</v>
          </cell>
          <cell r="J57">
            <v>8125</v>
          </cell>
          <cell r="K57">
            <v>5269</v>
          </cell>
          <cell r="L57">
            <v>1713</v>
          </cell>
          <cell r="M57">
            <v>3890</v>
          </cell>
          <cell r="N57">
            <v>2471.9</v>
          </cell>
          <cell r="O57">
            <v>317</v>
          </cell>
          <cell r="P57">
            <v>0.4752623688155922</v>
          </cell>
          <cell r="Q57">
            <v>149.9413988265207</v>
          </cell>
          <cell r="R57">
            <v>2005</v>
          </cell>
          <cell r="S57">
            <v>220</v>
          </cell>
          <cell r="T57">
            <v>618</v>
          </cell>
          <cell r="U57">
            <v>29320</v>
          </cell>
          <cell r="V57">
            <v>11790</v>
          </cell>
          <cell r="W57">
            <v>0</v>
          </cell>
          <cell r="X57">
            <v>615.20000000000005</v>
          </cell>
          <cell r="Y57">
            <v>0</v>
          </cell>
          <cell r="Z57">
            <v>98</v>
          </cell>
          <cell r="AA57">
            <v>14959</v>
          </cell>
          <cell r="AB57">
            <v>0</v>
          </cell>
          <cell r="AC57">
            <v>14959</v>
          </cell>
          <cell r="AD57">
            <v>1183</v>
          </cell>
          <cell r="AE57">
            <v>0</v>
          </cell>
          <cell r="AF57">
            <v>232</v>
          </cell>
          <cell r="AG57">
            <v>140</v>
          </cell>
          <cell r="AH57">
            <v>92</v>
          </cell>
          <cell r="AI57">
            <v>14181</v>
          </cell>
          <cell r="AJ57">
            <v>14181</v>
          </cell>
          <cell r="AK57">
            <v>0</v>
          </cell>
          <cell r="AL57">
            <v>0</v>
          </cell>
          <cell r="AM57">
            <v>0</v>
          </cell>
          <cell r="AN57">
            <v>0</v>
          </cell>
          <cell r="AO57">
            <v>0</v>
          </cell>
          <cell r="AP57">
            <v>846</v>
          </cell>
          <cell r="AQ57">
            <v>0</v>
          </cell>
          <cell r="AR57">
            <v>8.1949099999999999E-4</v>
          </cell>
          <cell r="AS57">
            <v>2.7235900000000001E-4</v>
          </cell>
          <cell r="AT57">
            <v>5757.4859999999999</v>
          </cell>
          <cell r="AU57">
            <v>0</v>
          </cell>
          <cell r="AV57">
            <v>4903</v>
          </cell>
          <cell r="AW57">
            <v>9817.5421880807826</v>
          </cell>
          <cell r="AX57">
            <v>21</v>
          </cell>
          <cell r="AY57">
            <v>21</v>
          </cell>
          <cell r="AZ57">
            <v>1470</v>
          </cell>
          <cell r="BA57">
            <v>1</v>
          </cell>
          <cell r="BB57">
            <v>0</v>
          </cell>
          <cell r="BC57">
            <v>0</v>
          </cell>
          <cell r="BD57">
            <v>0</v>
          </cell>
          <cell r="BE57">
            <v>0</v>
          </cell>
          <cell r="BF57">
            <v>0</v>
          </cell>
          <cell r="BG57">
            <v>0</v>
          </cell>
          <cell r="BH57">
            <v>0</v>
          </cell>
          <cell r="BI57">
            <v>0</v>
          </cell>
          <cell r="BJ57">
            <v>0</v>
          </cell>
          <cell r="BM57">
            <v>-1965960</v>
          </cell>
          <cell r="BN57">
            <v>-264768</v>
          </cell>
          <cell r="BO57">
            <v>-328753.59999999998</v>
          </cell>
          <cell r="BP57">
            <v>4164689.7</v>
          </cell>
          <cell r="BQ57">
            <v>169084.56</v>
          </cell>
          <cell r="BR57">
            <v>86049.600000000006</v>
          </cell>
          <cell r="BS57">
            <v>1782625</v>
          </cell>
          <cell r="BT57">
            <v>423469.53</v>
          </cell>
          <cell r="BU57">
            <v>45685.71</v>
          </cell>
          <cell r="BV57">
            <v>342281.1</v>
          </cell>
          <cell r="BW57">
            <v>876263.83099999989</v>
          </cell>
          <cell r="BX57">
            <v>437209.57</v>
          </cell>
          <cell r="BY57">
            <v>54465.442923538227</v>
          </cell>
          <cell r="BZ57">
            <v>568319.88514418493</v>
          </cell>
          <cell r="CA57">
            <v>214835.75</v>
          </cell>
          <cell r="CB57">
            <v>64983.6</v>
          </cell>
          <cell r="CC57">
            <v>87304.86</v>
          </cell>
          <cell r="CD57">
            <v>1500890.8</v>
          </cell>
          <cell r="CE57">
            <v>180269.1</v>
          </cell>
          <cell r="CF57">
            <v>0</v>
          </cell>
          <cell r="CG57">
            <v>257578.08800000002</v>
          </cell>
          <cell r="CH57">
            <v>0</v>
          </cell>
          <cell r="CI57">
            <v>21737.38</v>
          </cell>
          <cell r="CJ57">
            <v>464476.95</v>
          </cell>
          <cell r="CK57">
            <v>0</v>
          </cell>
          <cell r="CL57">
            <v>390429.9</v>
          </cell>
          <cell r="CM57">
            <v>43510.74</v>
          </cell>
          <cell r="CN57">
            <v>0</v>
          </cell>
          <cell r="CO57">
            <v>109585.2</v>
          </cell>
          <cell r="CP57">
            <v>455984.2</v>
          </cell>
          <cell r="CQ57">
            <v>149000.44</v>
          </cell>
          <cell r="CR57">
            <v>2354187.81</v>
          </cell>
          <cell r="CS57">
            <v>375229.26</v>
          </cell>
          <cell r="CT57">
            <v>0</v>
          </cell>
          <cell r="CU57">
            <v>0</v>
          </cell>
          <cell r="CV57">
            <v>0</v>
          </cell>
          <cell r="CW57">
            <v>0</v>
          </cell>
          <cell r="CX57">
            <v>0</v>
          </cell>
          <cell r="CY57">
            <v>26056.799999999999</v>
          </cell>
          <cell r="CZ57">
            <v>0</v>
          </cell>
          <cell r="DA57">
            <v>14469.26065474761</v>
          </cell>
          <cell r="DB57">
            <v>3012.0324090341601</v>
          </cell>
          <cell r="DC57">
            <v>360015.59957999998</v>
          </cell>
          <cell r="DD57">
            <v>0</v>
          </cell>
          <cell r="DE57">
            <v>33144.28</v>
          </cell>
          <cell r="DF57">
            <v>33968.695970759509</v>
          </cell>
          <cell r="DG57">
            <v>186693.57</v>
          </cell>
          <cell r="DH57">
            <v>308454.3</v>
          </cell>
          <cell r="DI57">
            <v>151674.6</v>
          </cell>
          <cell r="DJ57">
            <v>247664.13</v>
          </cell>
          <cell r="DK57">
            <v>0</v>
          </cell>
          <cell r="DL57">
            <v>0</v>
          </cell>
          <cell r="DM57">
            <v>0</v>
          </cell>
          <cell r="DN57">
            <v>0</v>
          </cell>
          <cell r="DO57">
            <v>0</v>
          </cell>
          <cell r="DP57">
            <v>0</v>
          </cell>
          <cell r="DQ57">
            <v>0</v>
          </cell>
          <cell r="DR57">
            <v>0</v>
          </cell>
          <cell r="DS57">
            <v>0</v>
          </cell>
          <cell r="DU57">
            <v>200371.58</v>
          </cell>
          <cell r="DV57">
            <v>0</v>
          </cell>
          <cell r="DW57">
            <v>94907</v>
          </cell>
          <cell r="DX57">
            <v>2.77</v>
          </cell>
          <cell r="DY57">
            <v>501628</v>
          </cell>
          <cell r="DZ57">
            <v>0</v>
          </cell>
          <cell r="EA57">
            <v>130611.98</v>
          </cell>
          <cell r="EB57">
            <v>106618</v>
          </cell>
          <cell r="EC57">
            <v>0</v>
          </cell>
          <cell r="ED57">
            <v>0</v>
          </cell>
          <cell r="EE57">
            <v>2865082</v>
          </cell>
          <cell r="EF57">
            <v>83500</v>
          </cell>
          <cell r="EG57">
            <v>0</v>
          </cell>
          <cell r="EH57">
            <v>0</v>
          </cell>
          <cell r="EI57">
            <v>0</v>
          </cell>
          <cell r="EJ57">
            <v>0</v>
          </cell>
          <cell r="EK57">
            <v>0</v>
          </cell>
          <cell r="EL57">
            <v>0</v>
          </cell>
        </row>
        <row r="58">
          <cell r="A58">
            <v>96</v>
          </cell>
          <cell r="B58" t="str">
            <v>Vlieland</v>
          </cell>
          <cell r="C58">
            <v>2</v>
          </cell>
          <cell r="D58">
            <v>89280</v>
          </cell>
          <cell r="E58">
            <v>22680</v>
          </cell>
          <cell r="F58">
            <v>22680</v>
          </cell>
          <cell r="G58">
            <v>1137</v>
          </cell>
          <cell r="H58">
            <v>1</v>
          </cell>
          <cell r="I58">
            <v>81</v>
          </cell>
          <cell r="J58">
            <v>269</v>
          </cell>
          <cell r="K58">
            <v>158</v>
          </cell>
          <cell r="L58">
            <v>45</v>
          </cell>
          <cell r="M58">
            <v>180</v>
          </cell>
          <cell r="N58">
            <v>98.2</v>
          </cell>
          <cell r="O58">
            <v>7</v>
          </cell>
          <cell r="P58">
            <v>1.9607843137254902E-2</v>
          </cell>
          <cell r="Q58">
            <v>5.4354473683963951</v>
          </cell>
          <cell r="R58">
            <v>53</v>
          </cell>
          <cell r="S58">
            <v>0</v>
          </cell>
          <cell r="T58">
            <v>34</v>
          </cell>
          <cell r="U58">
            <v>1130</v>
          </cell>
          <cell r="V58">
            <v>210</v>
          </cell>
          <cell r="W58">
            <v>0</v>
          </cell>
          <cell r="X58">
            <v>41.6</v>
          </cell>
          <cell r="Y58">
            <v>0</v>
          </cell>
          <cell r="Z58">
            <v>5.8</v>
          </cell>
          <cell r="AA58">
            <v>3615</v>
          </cell>
          <cell r="AB58">
            <v>0</v>
          </cell>
          <cell r="AC58">
            <v>3615</v>
          </cell>
          <cell r="AD58">
            <v>65</v>
          </cell>
          <cell r="AE58">
            <v>10000</v>
          </cell>
          <cell r="AF58">
            <v>10</v>
          </cell>
          <cell r="AG58">
            <v>9</v>
          </cell>
          <cell r="AH58">
            <v>2</v>
          </cell>
          <cell r="AI58">
            <v>818</v>
          </cell>
          <cell r="AJ58">
            <v>818</v>
          </cell>
          <cell r="AK58">
            <v>0</v>
          </cell>
          <cell r="AL58">
            <v>0</v>
          </cell>
          <cell r="AM58">
            <v>0</v>
          </cell>
          <cell r="AN58">
            <v>0</v>
          </cell>
          <cell r="AO58">
            <v>0</v>
          </cell>
          <cell r="AP58">
            <v>0</v>
          </cell>
          <cell r="AQ58">
            <v>0</v>
          </cell>
          <cell r="AR58">
            <v>8.3252999999999997E-5</v>
          </cell>
          <cell r="AS58">
            <v>1.3118999999999999E-5</v>
          </cell>
          <cell r="AT58">
            <v>111.248</v>
          </cell>
          <cell r="AU58">
            <v>0</v>
          </cell>
          <cell r="AV58">
            <v>360</v>
          </cell>
          <cell r="AW58">
            <v>111.2282608695652</v>
          </cell>
          <cell r="AX58">
            <v>3</v>
          </cell>
          <cell r="AY58">
            <v>3</v>
          </cell>
          <cell r="AZ58">
            <v>115</v>
          </cell>
          <cell r="BA58">
            <v>1</v>
          </cell>
          <cell r="BB58">
            <v>0</v>
          </cell>
          <cell r="BC58">
            <v>0</v>
          </cell>
          <cell r="BD58">
            <v>0</v>
          </cell>
          <cell r="BE58">
            <v>0</v>
          </cell>
          <cell r="BF58">
            <v>0</v>
          </cell>
          <cell r="BG58">
            <v>1</v>
          </cell>
          <cell r="BH58">
            <v>1137</v>
          </cell>
          <cell r="BI58">
            <v>0</v>
          </cell>
          <cell r="BJ58">
            <v>0</v>
          </cell>
          <cell r="BM58">
            <v>-200880</v>
          </cell>
          <cell r="BN58">
            <v>-54432</v>
          </cell>
          <cell r="BO58">
            <v>-67586.399999999994</v>
          </cell>
          <cell r="BP58">
            <v>146502.45000000001</v>
          </cell>
          <cell r="BQ58">
            <v>28180.76</v>
          </cell>
          <cell r="BR58">
            <v>17690.400000000001</v>
          </cell>
          <cell r="BS58">
            <v>59018.6</v>
          </cell>
          <cell r="BT58">
            <v>12698.46</v>
          </cell>
          <cell r="BU58">
            <v>1200.1500000000001</v>
          </cell>
          <cell r="BV58">
            <v>15838.2</v>
          </cell>
          <cell r="BW58">
            <v>34810.917999999998</v>
          </cell>
          <cell r="BX58">
            <v>9654.4699999999993</v>
          </cell>
          <cell r="BY58">
            <v>2247.0743137254899</v>
          </cell>
          <cell r="BZ58">
            <v>20601.86745148549</v>
          </cell>
          <cell r="CA58">
            <v>5678.95</v>
          </cell>
          <cell r="CB58">
            <v>0</v>
          </cell>
          <cell r="CC58">
            <v>4803.18</v>
          </cell>
          <cell r="CD58">
            <v>57844.7</v>
          </cell>
          <cell r="CE58">
            <v>3210.9</v>
          </cell>
          <cell r="CF58">
            <v>0</v>
          </cell>
          <cell r="CG58">
            <v>17417.504000000001</v>
          </cell>
          <cell r="CH58">
            <v>0</v>
          </cell>
          <cell r="CI58">
            <v>1286.4979999999994</v>
          </cell>
          <cell r="CJ58">
            <v>112245.75</v>
          </cell>
          <cell r="CK58">
            <v>0</v>
          </cell>
          <cell r="CL58">
            <v>94351.5</v>
          </cell>
          <cell r="CM58">
            <v>2390.6999999999998</v>
          </cell>
          <cell r="CN58">
            <v>229300</v>
          </cell>
          <cell r="CO58">
            <v>4723.5</v>
          </cell>
          <cell r="CP58">
            <v>29313.27</v>
          </cell>
          <cell r="CQ58">
            <v>3239.14</v>
          </cell>
          <cell r="CR58">
            <v>135796.18</v>
          </cell>
          <cell r="CS58">
            <v>21644.28</v>
          </cell>
          <cell r="CT58">
            <v>0</v>
          </cell>
          <cell r="CU58">
            <v>0</v>
          </cell>
          <cell r="CV58">
            <v>0</v>
          </cell>
          <cell r="CW58">
            <v>0</v>
          </cell>
          <cell r="CX58">
            <v>0</v>
          </cell>
          <cell r="CY58">
            <v>0</v>
          </cell>
          <cell r="CZ58">
            <v>0</v>
          </cell>
          <cell r="DA58">
            <v>1469.94824505663</v>
          </cell>
          <cell r="DB58">
            <v>145.08370633656</v>
          </cell>
          <cell r="DC58">
            <v>6956.3374400000002</v>
          </cell>
          <cell r="DD58">
            <v>0</v>
          </cell>
          <cell r="DE58">
            <v>2433.6</v>
          </cell>
          <cell r="DF58">
            <v>384.84978260869559</v>
          </cell>
          <cell r="DG58">
            <v>26670.51</v>
          </cell>
          <cell r="DH58">
            <v>44064.9</v>
          </cell>
          <cell r="DI58">
            <v>11865.7</v>
          </cell>
          <cell r="DJ58">
            <v>247664.13</v>
          </cell>
          <cell r="DK58">
            <v>0</v>
          </cell>
          <cell r="DL58">
            <v>0</v>
          </cell>
          <cell r="DM58">
            <v>0</v>
          </cell>
          <cell r="DN58">
            <v>0</v>
          </cell>
          <cell r="DO58">
            <v>0</v>
          </cell>
          <cell r="DP58">
            <v>149950.63</v>
          </cell>
          <cell r="DQ58">
            <v>214915.74</v>
          </cell>
          <cell r="DR58">
            <v>0</v>
          </cell>
          <cell r="DS58">
            <v>0</v>
          </cell>
          <cell r="DU58">
            <v>0</v>
          </cell>
          <cell r="DV58">
            <v>0</v>
          </cell>
          <cell r="DW58">
            <v>-47960</v>
          </cell>
          <cell r="DX58">
            <v>45.13</v>
          </cell>
          <cell r="DY58">
            <v>18712</v>
          </cell>
          <cell r="DZ58">
            <v>0</v>
          </cell>
          <cell r="EA58">
            <v>0</v>
          </cell>
          <cell r="EB58">
            <v>5551</v>
          </cell>
          <cell r="EC58">
            <v>0</v>
          </cell>
          <cell r="ED58">
            <v>0</v>
          </cell>
          <cell r="EE58">
            <v>122793</v>
          </cell>
          <cell r="EF58">
            <v>0</v>
          </cell>
          <cell r="EG58">
            <v>0</v>
          </cell>
          <cell r="EH58">
            <v>0</v>
          </cell>
          <cell r="EI58">
            <v>1298</v>
          </cell>
          <cell r="EJ58">
            <v>0</v>
          </cell>
          <cell r="EK58">
            <v>0</v>
          </cell>
          <cell r="EL58">
            <v>0</v>
          </cell>
        </row>
        <row r="59">
          <cell r="A59">
            <v>98</v>
          </cell>
          <cell r="B59" t="str">
            <v>Weststellingwerf</v>
          </cell>
          <cell r="C59">
            <v>2</v>
          </cell>
          <cell r="D59">
            <v>680480</v>
          </cell>
          <cell r="E59">
            <v>135380</v>
          </cell>
          <cell r="F59">
            <v>135380</v>
          </cell>
          <cell r="G59">
            <v>25500</v>
          </cell>
          <cell r="H59">
            <v>2</v>
          </cell>
          <cell r="I59">
            <v>483.5</v>
          </cell>
          <cell r="J59">
            <v>5950</v>
          </cell>
          <cell r="K59">
            <v>4593</v>
          </cell>
          <cell r="L59">
            <v>1607</v>
          </cell>
          <cell r="M59">
            <v>3700</v>
          </cell>
          <cell r="N59">
            <v>2558.1999999999998</v>
          </cell>
          <cell r="O59">
            <v>385</v>
          </cell>
          <cell r="P59">
            <v>0.52380952380952384</v>
          </cell>
          <cell r="Q59">
            <v>177.5623297559915</v>
          </cell>
          <cell r="R59">
            <v>1952</v>
          </cell>
          <cell r="S59">
            <v>435</v>
          </cell>
          <cell r="T59">
            <v>558</v>
          </cell>
          <cell r="U59">
            <v>25350</v>
          </cell>
          <cell r="V59">
            <v>17910</v>
          </cell>
          <cell r="W59">
            <v>150.47999999999999</v>
          </cell>
          <cell r="X59">
            <v>976.8</v>
          </cell>
          <cell r="Y59">
            <v>0</v>
          </cell>
          <cell r="Z59">
            <v>0</v>
          </cell>
          <cell r="AA59">
            <v>22143</v>
          </cell>
          <cell r="AB59">
            <v>0</v>
          </cell>
          <cell r="AC59">
            <v>22143</v>
          </cell>
          <cell r="AD59">
            <v>693</v>
          </cell>
          <cell r="AE59">
            <v>0</v>
          </cell>
          <cell r="AF59">
            <v>256</v>
          </cell>
          <cell r="AG59">
            <v>122</v>
          </cell>
          <cell r="AH59">
            <v>134</v>
          </cell>
          <cell r="AI59">
            <v>11418</v>
          </cell>
          <cell r="AJ59">
            <v>11418</v>
          </cell>
          <cell r="AK59">
            <v>0</v>
          </cell>
          <cell r="AL59">
            <v>0</v>
          </cell>
          <cell r="AM59">
            <v>0</v>
          </cell>
          <cell r="AN59">
            <v>0</v>
          </cell>
          <cell r="AO59">
            <v>0</v>
          </cell>
          <cell r="AP59">
            <v>1042</v>
          </cell>
          <cell r="AQ59">
            <v>0</v>
          </cell>
          <cell r="AR59">
            <v>1.14192E-3</v>
          </cell>
          <cell r="AS59">
            <v>3.7819200000000001E-4</v>
          </cell>
          <cell r="AT59">
            <v>6907.89</v>
          </cell>
          <cell r="AU59">
            <v>0</v>
          </cell>
          <cell r="AV59">
            <v>6492</v>
          </cell>
          <cell r="AW59">
            <v>7249.3431424067257</v>
          </cell>
          <cell r="AX59">
            <v>18</v>
          </cell>
          <cell r="AY59">
            <v>18</v>
          </cell>
          <cell r="AZ59">
            <v>1585</v>
          </cell>
          <cell r="BA59">
            <v>1</v>
          </cell>
          <cell r="BB59">
            <v>0</v>
          </cell>
          <cell r="BC59">
            <v>0</v>
          </cell>
          <cell r="BD59">
            <v>0</v>
          </cell>
          <cell r="BE59">
            <v>0</v>
          </cell>
          <cell r="BF59">
            <v>0</v>
          </cell>
          <cell r="BG59">
            <v>0</v>
          </cell>
          <cell r="BH59">
            <v>0</v>
          </cell>
          <cell r="BI59">
            <v>0</v>
          </cell>
          <cell r="BJ59">
            <v>0</v>
          </cell>
          <cell r="BM59">
            <v>-1531080</v>
          </cell>
          <cell r="BN59">
            <v>-324912</v>
          </cell>
          <cell r="BO59">
            <v>-403432.4</v>
          </cell>
          <cell r="BP59">
            <v>3285675</v>
          </cell>
          <cell r="BQ59">
            <v>56361.52</v>
          </cell>
          <cell r="BR59">
            <v>105596.4</v>
          </cell>
          <cell r="BS59">
            <v>1305430</v>
          </cell>
          <cell r="BT59">
            <v>369139.41</v>
          </cell>
          <cell r="BU59">
            <v>42858.69</v>
          </cell>
          <cell r="BV59">
            <v>325563</v>
          </cell>
          <cell r="BW59">
            <v>906856.31799999997</v>
          </cell>
          <cell r="BX59">
            <v>530995.85</v>
          </cell>
          <cell r="BY59">
            <v>60028.985238095236</v>
          </cell>
          <cell r="BZ59">
            <v>673010.94722753949</v>
          </cell>
          <cell r="CA59">
            <v>209156.8</v>
          </cell>
          <cell r="CB59">
            <v>128490.3</v>
          </cell>
          <cell r="CC59">
            <v>78828.66</v>
          </cell>
          <cell r="CD59">
            <v>1297666.5</v>
          </cell>
          <cell r="CE59">
            <v>273843.90000000002</v>
          </cell>
          <cell r="CF59">
            <v>47524.593599999993</v>
          </cell>
          <cell r="CG59">
            <v>408976.39200000005</v>
          </cell>
          <cell r="CH59">
            <v>0</v>
          </cell>
          <cell r="CI59">
            <v>0</v>
          </cell>
          <cell r="CJ59">
            <v>687540.15</v>
          </cell>
          <cell r="CK59">
            <v>0</v>
          </cell>
          <cell r="CL59">
            <v>577932.30000000005</v>
          </cell>
          <cell r="CM59">
            <v>25488.54</v>
          </cell>
          <cell r="CN59">
            <v>0</v>
          </cell>
          <cell r="CO59">
            <v>120921.60000000001</v>
          </cell>
          <cell r="CP59">
            <v>397357.66</v>
          </cell>
          <cell r="CQ59">
            <v>217022.38</v>
          </cell>
          <cell r="CR59">
            <v>1895502.18</v>
          </cell>
          <cell r="CS59">
            <v>302120.28000000003</v>
          </cell>
          <cell r="CT59">
            <v>0</v>
          </cell>
          <cell r="CU59">
            <v>0</v>
          </cell>
          <cell r="CV59">
            <v>0</v>
          </cell>
          <cell r="CW59">
            <v>0</v>
          </cell>
          <cell r="CX59">
            <v>0</v>
          </cell>
          <cell r="CY59">
            <v>32093.599999999999</v>
          </cell>
          <cell r="CZ59">
            <v>0</v>
          </cell>
          <cell r="DA59">
            <v>20162.195956843203</v>
          </cell>
          <cell r="DB59">
            <v>4182.4450847500802</v>
          </cell>
          <cell r="DC59">
            <v>431950.36170000001</v>
          </cell>
          <cell r="DD59">
            <v>0</v>
          </cell>
          <cell r="DE59">
            <v>43885.919999999998</v>
          </cell>
          <cell r="DF59">
            <v>25082.727272727272</v>
          </cell>
          <cell r="DG59">
            <v>160023.06</v>
          </cell>
          <cell r="DH59">
            <v>264389.40000000002</v>
          </cell>
          <cell r="DI59">
            <v>163540.29999999999</v>
          </cell>
          <cell r="DJ59">
            <v>247664.13</v>
          </cell>
          <cell r="DK59">
            <v>0</v>
          </cell>
          <cell r="DL59">
            <v>0</v>
          </cell>
          <cell r="DM59">
            <v>0</v>
          </cell>
          <cell r="DN59">
            <v>0</v>
          </cell>
          <cell r="DO59">
            <v>0</v>
          </cell>
          <cell r="DP59">
            <v>0</v>
          </cell>
          <cell r="DQ59">
            <v>0</v>
          </cell>
          <cell r="DR59">
            <v>0</v>
          </cell>
          <cell r="DS59">
            <v>0</v>
          </cell>
          <cell r="DU59">
            <v>587654.16</v>
          </cell>
          <cell r="DV59">
            <v>0</v>
          </cell>
          <cell r="DW59">
            <v>-505686</v>
          </cell>
          <cell r="DX59">
            <v>7420.55</v>
          </cell>
          <cell r="DY59">
            <v>227497</v>
          </cell>
          <cell r="DZ59">
            <v>0</v>
          </cell>
          <cell r="EA59">
            <v>71378.19</v>
          </cell>
          <cell r="EB59">
            <v>77818</v>
          </cell>
          <cell r="EC59">
            <v>0</v>
          </cell>
          <cell r="ED59">
            <v>0</v>
          </cell>
          <cell r="EE59">
            <v>3142303</v>
          </cell>
          <cell r="EF59">
            <v>18000</v>
          </cell>
          <cell r="EG59">
            <v>0</v>
          </cell>
          <cell r="EH59">
            <v>0</v>
          </cell>
          <cell r="EI59">
            <v>29121</v>
          </cell>
          <cell r="EJ59">
            <v>0</v>
          </cell>
          <cell r="EK59">
            <v>0</v>
          </cell>
          <cell r="EL59">
            <v>0</v>
          </cell>
        </row>
        <row r="60">
          <cell r="A60">
            <v>710</v>
          </cell>
          <cell r="B60" t="str">
            <v>Wunseradiel</v>
          </cell>
          <cell r="C60">
            <v>2</v>
          </cell>
          <cell r="D60">
            <v>330080</v>
          </cell>
          <cell r="E60">
            <v>88200</v>
          </cell>
          <cell r="F60">
            <v>88200</v>
          </cell>
          <cell r="G60">
            <v>11897</v>
          </cell>
          <cell r="H60">
            <v>2</v>
          </cell>
          <cell r="I60">
            <v>315</v>
          </cell>
          <cell r="J60">
            <v>3192</v>
          </cell>
          <cell r="K60">
            <v>1553</v>
          </cell>
          <cell r="L60">
            <v>466</v>
          </cell>
          <cell r="M60">
            <v>1490</v>
          </cell>
          <cell r="N60">
            <v>951.8</v>
          </cell>
          <cell r="O60">
            <v>107</v>
          </cell>
          <cell r="P60">
            <v>0.23413566739606126</v>
          </cell>
          <cell r="Q60">
            <v>58.285950963090251</v>
          </cell>
          <cell r="R60">
            <v>674</v>
          </cell>
          <cell r="S60">
            <v>50</v>
          </cell>
          <cell r="T60">
            <v>213</v>
          </cell>
          <cell r="U60">
            <v>9280</v>
          </cell>
          <cell r="V60">
            <v>2610</v>
          </cell>
          <cell r="W60">
            <v>0</v>
          </cell>
          <cell r="X60">
            <v>0</v>
          </cell>
          <cell r="Y60">
            <v>0</v>
          </cell>
          <cell r="Z60">
            <v>0</v>
          </cell>
          <cell r="AA60">
            <v>15859</v>
          </cell>
          <cell r="AB60">
            <v>3171.8</v>
          </cell>
          <cell r="AC60">
            <v>17920.669999999998</v>
          </cell>
          <cell r="AD60">
            <v>298</v>
          </cell>
          <cell r="AE60">
            <v>10000</v>
          </cell>
          <cell r="AF60">
            <v>139</v>
          </cell>
          <cell r="AG60">
            <v>69.540000000000006</v>
          </cell>
          <cell r="AH60">
            <v>88.14</v>
          </cell>
          <cell r="AI60">
            <v>5382</v>
          </cell>
          <cell r="AJ60">
            <v>6135.48</v>
          </cell>
          <cell r="AK60">
            <v>1076.4000000000001</v>
          </cell>
          <cell r="AL60">
            <v>0</v>
          </cell>
          <cell r="AM60">
            <v>0</v>
          </cell>
          <cell r="AN60">
            <v>0</v>
          </cell>
          <cell r="AO60">
            <v>0</v>
          </cell>
          <cell r="AP60">
            <v>524</v>
          </cell>
          <cell r="AQ60">
            <v>0</v>
          </cell>
          <cell r="AR60">
            <v>6.7736800000000002E-4</v>
          </cell>
          <cell r="AS60">
            <v>1.0945100000000001E-4</v>
          </cell>
          <cell r="AT60">
            <v>1054.8720000000001</v>
          </cell>
          <cell r="AU60">
            <v>210.97440000000003</v>
          </cell>
          <cell r="AV60">
            <v>4671.42</v>
          </cell>
          <cell r="AW60">
            <v>3611.1448536238163</v>
          </cell>
          <cell r="AX60">
            <v>18</v>
          </cell>
          <cell r="AY60">
            <v>20.34</v>
          </cell>
          <cell r="AZ60">
            <v>935</v>
          </cell>
          <cell r="BA60">
            <v>1</v>
          </cell>
          <cell r="BB60">
            <v>0</v>
          </cell>
          <cell r="BC60">
            <v>0</v>
          </cell>
          <cell r="BD60">
            <v>0</v>
          </cell>
          <cell r="BE60">
            <v>0</v>
          </cell>
          <cell r="BF60">
            <v>0</v>
          </cell>
          <cell r="BG60">
            <v>0</v>
          </cell>
          <cell r="BH60">
            <v>0</v>
          </cell>
          <cell r="BI60">
            <v>0</v>
          </cell>
          <cell r="BJ60">
            <v>0</v>
          </cell>
          <cell r="BM60">
            <v>-742680</v>
          </cell>
          <cell r="BN60">
            <v>-211680</v>
          </cell>
          <cell r="BO60">
            <v>-262836</v>
          </cell>
          <cell r="BP60">
            <v>1532928.45</v>
          </cell>
          <cell r="BQ60">
            <v>56361.52</v>
          </cell>
          <cell r="BR60">
            <v>68796</v>
          </cell>
          <cell r="BS60">
            <v>700324.8</v>
          </cell>
          <cell r="BT60">
            <v>124814.61</v>
          </cell>
          <cell r="BU60">
            <v>12428.22</v>
          </cell>
          <cell r="BV60">
            <v>131105.1</v>
          </cell>
          <cell r="BW60">
            <v>337403.58199999999</v>
          </cell>
          <cell r="BX60">
            <v>147575.47</v>
          </cell>
          <cell r="BY60">
            <v>26832.132450765861</v>
          </cell>
          <cell r="BZ60">
            <v>220920.07421638173</v>
          </cell>
          <cell r="CA60">
            <v>72219.100000000006</v>
          </cell>
          <cell r="CB60">
            <v>14769</v>
          </cell>
          <cell r="CC60">
            <v>30090.51</v>
          </cell>
          <cell r="CD60">
            <v>475043.2</v>
          </cell>
          <cell r="CE60">
            <v>39906.9</v>
          </cell>
          <cell r="CF60">
            <v>0</v>
          </cell>
          <cell r="CG60">
            <v>0</v>
          </cell>
          <cell r="CH60">
            <v>0</v>
          </cell>
          <cell r="CI60">
            <v>0</v>
          </cell>
          <cell r="CJ60">
            <v>492421.95</v>
          </cell>
          <cell r="CK60">
            <v>-6977.96</v>
          </cell>
          <cell r="CL60">
            <v>467729.48699999996</v>
          </cell>
          <cell r="CM60">
            <v>10960.44</v>
          </cell>
          <cell r="CN60">
            <v>229300</v>
          </cell>
          <cell r="CO60">
            <v>65656.649999999994</v>
          </cell>
          <cell r="CP60">
            <v>226493.86619999999</v>
          </cell>
          <cell r="CQ60">
            <v>142748.89979999998</v>
          </cell>
          <cell r="CR60">
            <v>893465.82</v>
          </cell>
          <cell r="CS60">
            <v>162344.8008</v>
          </cell>
          <cell r="CT60">
            <v>26113.464000000004</v>
          </cell>
          <cell r="CU60">
            <v>0</v>
          </cell>
          <cell r="CV60">
            <v>0</v>
          </cell>
          <cell r="CW60">
            <v>0</v>
          </cell>
          <cell r="CX60">
            <v>0</v>
          </cell>
          <cell r="CY60">
            <v>16139.2</v>
          </cell>
          <cell r="CZ60">
            <v>0</v>
          </cell>
          <cell r="DA60">
            <v>11959.880158763281</v>
          </cell>
          <cell r="DB60">
            <v>1210.4243267202401</v>
          </cell>
          <cell r="DC60">
            <v>65961.146160000004</v>
          </cell>
          <cell r="DD60">
            <v>86.499504000000002</v>
          </cell>
          <cell r="DE60">
            <v>31578.799199999994</v>
          </cell>
          <cell r="DF60">
            <v>12494.561193538404</v>
          </cell>
          <cell r="DG60">
            <v>160023.06</v>
          </cell>
          <cell r="DH60">
            <v>298760.02199999994</v>
          </cell>
          <cell r="DI60">
            <v>96473.3</v>
          </cell>
          <cell r="DJ60">
            <v>247664.13</v>
          </cell>
          <cell r="DK60">
            <v>0</v>
          </cell>
          <cell r="DL60">
            <v>0</v>
          </cell>
          <cell r="DM60">
            <v>0</v>
          </cell>
          <cell r="DN60">
            <v>0</v>
          </cell>
          <cell r="DO60">
            <v>0</v>
          </cell>
          <cell r="DP60">
            <v>0</v>
          </cell>
          <cell r="DQ60">
            <v>0</v>
          </cell>
          <cell r="DR60">
            <v>0</v>
          </cell>
          <cell r="DS60">
            <v>0</v>
          </cell>
          <cell r="DU60">
            <v>91479.96</v>
          </cell>
          <cell r="DV60">
            <v>0</v>
          </cell>
          <cell r="DW60">
            <v>-69454</v>
          </cell>
          <cell r="DX60">
            <v>20340.57</v>
          </cell>
          <cell r="DY60">
            <v>27541</v>
          </cell>
          <cell r="DZ60">
            <v>0</v>
          </cell>
          <cell r="EA60">
            <v>58908.42</v>
          </cell>
          <cell r="EB60">
            <v>57318</v>
          </cell>
          <cell r="EC60">
            <v>0</v>
          </cell>
          <cell r="ED60">
            <v>0</v>
          </cell>
          <cell r="EE60">
            <v>932438</v>
          </cell>
          <cell r="EF60">
            <v>0</v>
          </cell>
          <cell r="EG60">
            <v>0</v>
          </cell>
          <cell r="EH60">
            <v>0</v>
          </cell>
          <cell r="EI60">
            <v>13586</v>
          </cell>
          <cell r="EJ60">
            <v>0</v>
          </cell>
          <cell r="EK60">
            <v>0</v>
          </cell>
          <cell r="EL60">
            <v>0</v>
          </cell>
        </row>
        <row r="61">
          <cell r="A61">
            <v>683</v>
          </cell>
          <cell r="B61" t="str">
            <v>Wymbritseradiel</v>
          </cell>
          <cell r="C61">
            <v>2</v>
          </cell>
          <cell r="D61">
            <v>505920</v>
          </cell>
          <cell r="E61">
            <v>102900</v>
          </cell>
          <cell r="F61">
            <v>102900</v>
          </cell>
          <cell r="G61">
            <v>16163</v>
          </cell>
          <cell r="H61">
            <v>5</v>
          </cell>
          <cell r="I61">
            <v>367.5</v>
          </cell>
          <cell r="J61">
            <v>4523</v>
          </cell>
          <cell r="K61">
            <v>2081</v>
          </cell>
          <cell r="L61">
            <v>624</v>
          </cell>
          <cell r="M61">
            <v>1790</v>
          </cell>
          <cell r="N61">
            <v>1081</v>
          </cell>
          <cell r="O61">
            <v>105</v>
          </cell>
          <cell r="P61">
            <v>0.23076923076923078</v>
          </cell>
          <cell r="Q61">
            <v>57.33696359378402</v>
          </cell>
          <cell r="R61">
            <v>747</v>
          </cell>
          <cell r="S61">
            <v>55</v>
          </cell>
          <cell r="T61">
            <v>277</v>
          </cell>
          <cell r="U61">
            <v>11460</v>
          </cell>
          <cell r="V61">
            <v>1590</v>
          </cell>
          <cell r="W61">
            <v>0</v>
          </cell>
          <cell r="X61">
            <v>0</v>
          </cell>
          <cell r="Y61">
            <v>0</v>
          </cell>
          <cell r="Z61">
            <v>0</v>
          </cell>
          <cell r="AA61">
            <v>13808</v>
          </cell>
          <cell r="AB61">
            <v>0</v>
          </cell>
          <cell r="AC61">
            <v>14084.16</v>
          </cell>
          <cell r="AD61">
            <v>2466</v>
          </cell>
          <cell r="AE61">
            <v>0</v>
          </cell>
          <cell r="AF61">
            <v>147</v>
          </cell>
          <cell r="AG61">
            <v>79.790000000000006</v>
          </cell>
          <cell r="AH61">
            <v>69.36</v>
          </cell>
          <cell r="AI61">
            <v>7090</v>
          </cell>
          <cell r="AJ61">
            <v>7160.9</v>
          </cell>
          <cell r="AK61">
            <v>0</v>
          </cell>
          <cell r="AL61">
            <v>8</v>
          </cell>
          <cell r="AM61">
            <v>0</v>
          </cell>
          <cell r="AN61">
            <v>0</v>
          </cell>
          <cell r="AO61">
            <v>3200</v>
          </cell>
          <cell r="AP61">
            <v>0</v>
          </cell>
          <cell r="AQ61">
            <v>0</v>
          </cell>
          <cell r="AR61">
            <v>5.5918799999999996E-4</v>
          </cell>
          <cell r="AS61">
            <v>8.3601000000000001E-5</v>
          </cell>
          <cell r="AT61">
            <v>1453.45</v>
          </cell>
          <cell r="AU61">
            <v>0</v>
          </cell>
          <cell r="AV61">
            <v>5095.92</v>
          </cell>
          <cell r="AW61">
            <v>5123.9709401499322</v>
          </cell>
          <cell r="AX61">
            <v>17</v>
          </cell>
          <cell r="AY61">
            <v>17.34</v>
          </cell>
          <cell r="AZ61">
            <v>1025</v>
          </cell>
          <cell r="BA61">
            <v>1</v>
          </cell>
          <cell r="BB61">
            <v>0</v>
          </cell>
          <cell r="BC61">
            <v>0</v>
          </cell>
          <cell r="BD61">
            <v>0</v>
          </cell>
          <cell r="BE61">
            <v>0</v>
          </cell>
          <cell r="BF61">
            <v>0</v>
          </cell>
          <cell r="BG61">
            <v>0</v>
          </cell>
          <cell r="BH61">
            <v>0</v>
          </cell>
          <cell r="BI61">
            <v>0</v>
          </cell>
          <cell r="BJ61">
            <v>0</v>
          </cell>
          <cell r="BM61">
            <v>-1138320</v>
          </cell>
          <cell r="BN61">
            <v>-246960</v>
          </cell>
          <cell r="BO61">
            <v>-306642</v>
          </cell>
          <cell r="BP61">
            <v>2082602.55</v>
          </cell>
          <cell r="BQ61">
            <v>140903.79999999999</v>
          </cell>
          <cell r="BR61">
            <v>80262</v>
          </cell>
          <cell r="BS61">
            <v>992346.2</v>
          </cell>
          <cell r="BT61">
            <v>167249.97</v>
          </cell>
          <cell r="BU61">
            <v>16642.080000000002</v>
          </cell>
          <cell r="BV61">
            <v>157502.1</v>
          </cell>
          <cell r="BW61">
            <v>383203.69</v>
          </cell>
          <cell r="BX61">
            <v>144817.04999999999</v>
          </cell>
          <cell r="BY61">
            <v>26446.336153846154</v>
          </cell>
          <cell r="BZ61">
            <v>217323.1463702477</v>
          </cell>
          <cell r="CA61">
            <v>80041.05</v>
          </cell>
          <cell r="CB61">
            <v>16245.9</v>
          </cell>
          <cell r="CC61">
            <v>39131.79</v>
          </cell>
          <cell r="CD61">
            <v>586637.4</v>
          </cell>
          <cell r="CE61">
            <v>24311.1</v>
          </cell>
          <cell r="CF61">
            <v>0</v>
          </cell>
          <cell r="CG61">
            <v>0</v>
          </cell>
          <cell r="CH61">
            <v>0</v>
          </cell>
          <cell r="CI61">
            <v>0</v>
          </cell>
          <cell r="CJ61">
            <v>428738.4</v>
          </cell>
          <cell r="CK61">
            <v>0</v>
          </cell>
          <cell r="CL61">
            <v>367596.576</v>
          </cell>
          <cell r="CM61">
            <v>90699.48</v>
          </cell>
          <cell r="CN61">
            <v>0</v>
          </cell>
          <cell r="CO61">
            <v>69435.45</v>
          </cell>
          <cell r="CP61">
            <v>259878.42370000004</v>
          </cell>
          <cell r="CQ61">
            <v>112333.37519999999</v>
          </cell>
          <cell r="CR61">
            <v>1177010.8999999999</v>
          </cell>
          <cell r="CS61">
            <v>189477.41399999999</v>
          </cell>
          <cell r="CT61">
            <v>0</v>
          </cell>
          <cell r="CU61">
            <v>25340.080000000002</v>
          </cell>
          <cell r="CV61">
            <v>0</v>
          </cell>
          <cell r="CW61">
            <v>0</v>
          </cell>
          <cell r="CX61">
            <v>47072</v>
          </cell>
          <cell r="CY61">
            <v>0</v>
          </cell>
          <cell r="CZ61">
            <v>0</v>
          </cell>
          <cell r="DA61">
            <v>9873.2468410354795</v>
          </cell>
          <cell r="DB61">
            <v>924.54782631624005</v>
          </cell>
          <cell r="DC61">
            <v>90884.228499999997</v>
          </cell>
          <cell r="DD61">
            <v>0</v>
          </cell>
          <cell r="DE61">
            <v>34448.419199999997</v>
          </cell>
          <cell r="DF61">
            <v>17728.939452918767</v>
          </cell>
          <cell r="DG61">
            <v>151132.89000000001</v>
          </cell>
          <cell r="DH61">
            <v>254695.12199999997</v>
          </cell>
          <cell r="DI61">
            <v>105759.5</v>
          </cell>
          <cell r="DJ61">
            <v>247664.13</v>
          </cell>
          <cell r="DK61">
            <v>0</v>
          </cell>
          <cell r="DL61">
            <v>0</v>
          </cell>
          <cell r="DM61">
            <v>0</v>
          </cell>
          <cell r="DN61">
            <v>0</v>
          </cell>
          <cell r="DO61">
            <v>0</v>
          </cell>
          <cell r="DP61">
            <v>0</v>
          </cell>
          <cell r="DQ61">
            <v>0</v>
          </cell>
          <cell r="DR61">
            <v>0</v>
          </cell>
          <cell r="DS61">
            <v>0</v>
          </cell>
          <cell r="DU61">
            <v>356731.54</v>
          </cell>
          <cell r="DV61">
            <v>0</v>
          </cell>
          <cell r="DW61">
            <v>-217506</v>
          </cell>
          <cell r="DX61">
            <v>15596.01</v>
          </cell>
          <cell r="DY61">
            <v>-69516</v>
          </cell>
          <cell r="DZ61">
            <v>0</v>
          </cell>
          <cell r="EA61">
            <v>170116.01</v>
          </cell>
          <cell r="EB61">
            <v>45591</v>
          </cell>
          <cell r="EC61">
            <v>0</v>
          </cell>
          <cell r="ED61">
            <v>0</v>
          </cell>
          <cell r="EE61">
            <v>1058792</v>
          </cell>
          <cell r="EF61">
            <v>0</v>
          </cell>
          <cell r="EG61">
            <v>0</v>
          </cell>
          <cell r="EH61">
            <v>0</v>
          </cell>
          <cell r="EI61">
            <v>18458</v>
          </cell>
          <cell r="EJ61">
            <v>0</v>
          </cell>
          <cell r="EK61">
            <v>0</v>
          </cell>
          <cell r="EL61">
            <v>0</v>
          </cell>
        </row>
        <row r="62">
          <cell r="A62">
            <v>1680</v>
          </cell>
          <cell r="B62" t="str">
            <v>Aa en Hunze</v>
          </cell>
          <cell r="C62">
            <v>3</v>
          </cell>
          <cell r="D62">
            <v>845120</v>
          </cell>
          <cell r="E62">
            <v>125300</v>
          </cell>
          <cell r="F62">
            <v>125300</v>
          </cell>
          <cell r="G62">
            <v>25563</v>
          </cell>
          <cell r="H62">
            <v>5</v>
          </cell>
          <cell r="I62">
            <v>447.5</v>
          </cell>
          <cell r="J62">
            <v>5938</v>
          </cell>
          <cell r="K62">
            <v>4521</v>
          </cell>
          <cell r="L62">
            <v>1498</v>
          </cell>
          <cell r="M62">
            <v>3060</v>
          </cell>
          <cell r="N62">
            <v>1825.7</v>
          </cell>
          <cell r="O62">
            <v>235</v>
          </cell>
          <cell r="P62">
            <v>0.40170940170940173</v>
          </cell>
          <cell r="Q62">
            <v>115.56572287020728</v>
          </cell>
          <cell r="R62">
            <v>1783</v>
          </cell>
          <cell r="S62">
            <v>150</v>
          </cell>
          <cell r="T62">
            <v>469</v>
          </cell>
          <cell r="U62">
            <v>19990</v>
          </cell>
          <cell r="V62">
            <v>4200</v>
          </cell>
          <cell r="W62">
            <v>411.74</v>
          </cell>
          <cell r="X62">
            <v>152.80000000000001</v>
          </cell>
          <cell r="Y62">
            <v>0</v>
          </cell>
          <cell r="Z62">
            <v>10.6</v>
          </cell>
          <cell r="AA62">
            <v>27640</v>
          </cell>
          <cell r="AB62">
            <v>0</v>
          </cell>
          <cell r="AC62">
            <v>27640</v>
          </cell>
          <cell r="AD62">
            <v>246</v>
          </cell>
          <cell r="AE62">
            <v>0</v>
          </cell>
          <cell r="AF62">
            <v>231</v>
          </cell>
          <cell r="AG62">
            <v>133</v>
          </cell>
          <cell r="AH62">
            <v>97</v>
          </cell>
          <cell r="AI62">
            <v>12343</v>
          </cell>
          <cell r="AJ62">
            <v>12343</v>
          </cell>
          <cell r="AK62">
            <v>0</v>
          </cell>
          <cell r="AL62">
            <v>0</v>
          </cell>
          <cell r="AM62">
            <v>0</v>
          </cell>
          <cell r="AN62">
            <v>0</v>
          </cell>
          <cell r="AO62">
            <v>0</v>
          </cell>
          <cell r="AP62">
            <v>0</v>
          </cell>
          <cell r="AQ62">
            <v>0</v>
          </cell>
          <cell r="AR62">
            <v>6.8259699999999996E-4</v>
          </cell>
          <cell r="AS62">
            <v>1.6851E-4</v>
          </cell>
          <cell r="AT62">
            <v>3233.866</v>
          </cell>
          <cell r="AU62">
            <v>0</v>
          </cell>
          <cell r="AV62">
            <v>2862</v>
          </cell>
          <cell r="AW62">
            <v>2623.5855267876354</v>
          </cell>
          <cell r="AX62">
            <v>27</v>
          </cell>
          <cell r="AY62">
            <v>27</v>
          </cell>
          <cell r="AZ62">
            <v>1400</v>
          </cell>
          <cell r="BA62">
            <v>1</v>
          </cell>
          <cell r="BB62">
            <v>0</v>
          </cell>
          <cell r="BC62">
            <v>0</v>
          </cell>
          <cell r="BD62">
            <v>0</v>
          </cell>
          <cell r="BE62">
            <v>0</v>
          </cell>
          <cell r="BF62">
            <v>0</v>
          </cell>
          <cell r="BG62">
            <v>0</v>
          </cell>
          <cell r="BH62">
            <v>0</v>
          </cell>
          <cell r="BI62">
            <v>0</v>
          </cell>
          <cell r="BJ62">
            <v>0</v>
          </cell>
          <cell r="BM62">
            <v>-1901520</v>
          </cell>
          <cell r="BN62">
            <v>-300720</v>
          </cell>
          <cell r="BO62">
            <v>-373394</v>
          </cell>
          <cell r="BP62">
            <v>3293792.55</v>
          </cell>
          <cell r="BQ62">
            <v>140903.79999999999</v>
          </cell>
          <cell r="BR62">
            <v>97734</v>
          </cell>
          <cell r="BS62">
            <v>1302797.2</v>
          </cell>
          <cell r="BT62">
            <v>363352.77</v>
          </cell>
          <cell r="BU62">
            <v>39951.660000000003</v>
          </cell>
          <cell r="BV62">
            <v>269249.40000000002</v>
          </cell>
          <cell r="BW62">
            <v>647192.39299999992</v>
          </cell>
          <cell r="BX62">
            <v>324114.34999999998</v>
          </cell>
          <cell r="BY62">
            <v>46036.214786324788</v>
          </cell>
          <cell r="BZ62">
            <v>438026.4480804893</v>
          </cell>
          <cell r="CA62">
            <v>191048.45</v>
          </cell>
          <cell r="CB62">
            <v>44307</v>
          </cell>
          <cell r="CC62">
            <v>66255.63</v>
          </cell>
          <cell r="CD62">
            <v>1023288.1</v>
          </cell>
          <cell r="CE62">
            <v>64218</v>
          </cell>
          <cell r="CF62">
            <v>130035.7268</v>
          </cell>
          <cell r="CG62">
            <v>63975.832000000002</v>
          </cell>
          <cell r="CH62">
            <v>0</v>
          </cell>
          <cell r="CI62">
            <v>2351.1859999999988</v>
          </cell>
          <cell r="CJ62">
            <v>858222</v>
          </cell>
          <cell r="CK62">
            <v>0</v>
          </cell>
          <cell r="CL62">
            <v>721404</v>
          </cell>
          <cell r="CM62">
            <v>9047.8799999999992</v>
          </cell>
          <cell r="CN62">
            <v>0</v>
          </cell>
          <cell r="CO62">
            <v>109112.85</v>
          </cell>
          <cell r="CP62">
            <v>433184.99</v>
          </cell>
          <cell r="CQ62">
            <v>157098.29</v>
          </cell>
          <cell r="CR62">
            <v>2049061.43</v>
          </cell>
          <cell r="CS62">
            <v>326595.78000000003</v>
          </cell>
          <cell r="CT62">
            <v>0</v>
          </cell>
          <cell r="CU62">
            <v>0</v>
          </cell>
          <cell r="CV62">
            <v>0</v>
          </cell>
          <cell r="CW62">
            <v>0</v>
          </cell>
          <cell r="CX62">
            <v>0</v>
          </cell>
          <cell r="CY62">
            <v>0</v>
          </cell>
          <cell r="CZ62">
            <v>0</v>
          </cell>
          <cell r="DA62">
            <v>12052.20547284687</v>
          </cell>
          <cell r="DB62">
            <v>1863.5608929624</v>
          </cell>
          <cell r="DC62">
            <v>202213.64098</v>
          </cell>
          <cell r="DD62">
            <v>0</v>
          </cell>
          <cell r="DE62">
            <v>19347.12</v>
          </cell>
          <cell r="DF62">
            <v>9077.6059226852194</v>
          </cell>
          <cell r="DG62">
            <v>240034.59</v>
          </cell>
          <cell r="DH62">
            <v>396584.1</v>
          </cell>
          <cell r="DI62">
            <v>144452</v>
          </cell>
          <cell r="DJ62">
            <v>247664.13</v>
          </cell>
          <cell r="DK62">
            <v>0</v>
          </cell>
          <cell r="DL62">
            <v>0</v>
          </cell>
          <cell r="DM62">
            <v>0</v>
          </cell>
          <cell r="DN62">
            <v>0</v>
          </cell>
          <cell r="DO62">
            <v>0</v>
          </cell>
          <cell r="DP62">
            <v>0</v>
          </cell>
          <cell r="DQ62">
            <v>0</v>
          </cell>
          <cell r="DR62">
            <v>0</v>
          </cell>
          <cell r="DS62">
            <v>0</v>
          </cell>
          <cell r="DU62">
            <v>405657.51</v>
          </cell>
          <cell r="DV62">
            <v>0</v>
          </cell>
          <cell r="DW62">
            <v>230547</v>
          </cell>
          <cell r="DX62">
            <v>-11011.46</v>
          </cell>
          <cell r="DY62">
            <v>-2648</v>
          </cell>
          <cell r="DZ62">
            <v>0</v>
          </cell>
          <cell r="EA62">
            <v>137114.23000000001</v>
          </cell>
          <cell r="EB62">
            <v>97580</v>
          </cell>
          <cell r="EC62">
            <v>0</v>
          </cell>
          <cell r="ED62">
            <v>0</v>
          </cell>
          <cell r="EE62">
            <v>2473624</v>
          </cell>
          <cell r="EF62">
            <v>0</v>
          </cell>
          <cell r="EG62">
            <v>0</v>
          </cell>
          <cell r="EH62">
            <v>0</v>
          </cell>
          <cell r="EI62">
            <v>29193</v>
          </cell>
          <cell r="EJ62">
            <v>0</v>
          </cell>
          <cell r="EK62">
            <v>0</v>
          </cell>
          <cell r="EL62">
            <v>0</v>
          </cell>
        </row>
        <row r="63">
          <cell r="A63">
            <v>106</v>
          </cell>
          <cell r="B63" t="str">
            <v>Assen</v>
          </cell>
          <cell r="C63">
            <v>3</v>
          </cell>
          <cell r="D63">
            <v>1580000</v>
          </cell>
          <cell r="E63">
            <v>416360</v>
          </cell>
          <cell r="F63">
            <v>416360</v>
          </cell>
          <cell r="G63">
            <v>65200</v>
          </cell>
          <cell r="H63">
            <v>1</v>
          </cell>
          <cell r="I63">
            <v>1487</v>
          </cell>
          <cell r="J63">
            <v>16750</v>
          </cell>
          <cell r="K63">
            <v>9250</v>
          </cell>
          <cell r="L63">
            <v>3215</v>
          </cell>
          <cell r="M63">
            <v>9170</v>
          </cell>
          <cell r="N63">
            <v>5948.8</v>
          </cell>
          <cell r="O63">
            <v>1554</v>
          </cell>
          <cell r="P63">
            <v>0.81617647058823528</v>
          </cell>
          <cell r="Q63">
            <v>597.80890851615254</v>
          </cell>
          <cell r="R63">
            <v>6016</v>
          </cell>
          <cell r="S63">
            <v>1555</v>
          </cell>
          <cell r="T63">
            <v>1665</v>
          </cell>
          <cell r="U63">
            <v>72680</v>
          </cell>
          <cell r="V63">
            <v>105770</v>
          </cell>
          <cell r="W63">
            <v>1558.02</v>
          </cell>
          <cell r="X63">
            <v>3683.2</v>
          </cell>
          <cell r="Y63">
            <v>1017.8</v>
          </cell>
          <cell r="Z63">
            <v>0</v>
          </cell>
          <cell r="AA63">
            <v>8197</v>
          </cell>
          <cell r="AB63">
            <v>0</v>
          </cell>
          <cell r="AC63">
            <v>8197</v>
          </cell>
          <cell r="AD63">
            <v>151</v>
          </cell>
          <cell r="AE63">
            <v>0</v>
          </cell>
          <cell r="AF63">
            <v>340</v>
          </cell>
          <cell r="AG63">
            <v>290</v>
          </cell>
          <cell r="AH63">
            <v>49</v>
          </cell>
          <cell r="AI63">
            <v>32212</v>
          </cell>
          <cell r="AJ63">
            <v>32212</v>
          </cell>
          <cell r="AK63">
            <v>0</v>
          </cell>
          <cell r="AL63">
            <v>11</v>
          </cell>
          <cell r="AM63">
            <v>0</v>
          </cell>
          <cell r="AN63">
            <v>0</v>
          </cell>
          <cell r="AO63">
            <v>0</v>
          </cell>
          <cell r="AP63">
            <v>3666</v>
          </cell>
          <cell r="AQ63">
            <v>3666</v>
          </cell>
          <cell r="AR63">
            <v>1.1391820000000001E-3</v>
          </cell>
          <cell r="AS63">
            <v>2.8644299999999998E-3</v>
          </cell>
          <cell r="AT63">
            <v>42197.72</v>
          </cell>
          <cell r="AU63">
            <v>0</v>
          </cell>
          <cell r="AV63">
            <v>1544</v>
          </cell>
          <cell r="AW63">
            <v>12059.032103497844</v>
          </cell>
          <cell r="AX63">
            <v>2</v>
          </cell>
          <cell r="AY63">
            <v>2</v>
          </cell>
          <cell r="AZ63">
            <v>2505</v>
          </cell>
          <cell r="BA63">
            <v>1</v>
          </cell>
          <cell r="BB63">
            <v>0</v>
          </cell>
          <cell r="BC63">
            <v>0</v>
          </cell>
          <cell r="BD63">
            <v>0</v>
          </cell>
          <cell r="BE63">
            <v>0</v>
          </cell>
          <cell r="BF63">
            <v>0</v>
          </cell>
          <cell r="BG63">
            <v>0</v>
          </cell>
          <cell r="BH63">
            <v>0</v>
          </cell>
          <cell r="BI63">
            <v>0</v>
          </cell>
          <cell r="BJ63">
            <v>0</v>
          </cell>
          <cell r="BM63">
            <v>-3555000</v>
          </cell>
          <cell r="BN63">
            <v>-999264</v>
          </cell>
          <cell r="BO63">
            <v>-1240752.8</v>
          </cell>
          <cell r="BP63">
            <v>8401020</v>
          </cell>
          <cell r="BQ63">
            <v>28180.76</v>
          </cell>
          <cell r="BR63">
            <v>324760.8</v>
          </cell>
          <cell r="BS63">
            <v>3674950</v>
          </cell>
          <cell r="BT63">
            <v>743422.5</v>
          </cell>
          <cell r="BU63">
            <v>85744.05</v>
          </cell>
          <cell r="BV63">
            <v>806868.3</v>
          </cell>
          <cell r="BW63">
            <v>2108790.1119999997</v>
          </cell>
          <cell r="BX63">
            <v>2143292.34</v>
          </cell>
          <cell r="BY63">
            <v>93534.468308823518</v>
          </cell>
          <cell r="BZ63">
            <v>2265863.1497706026</v>
          </cell>
          <cell r="CA63">
            <v>644614.40000000002</v>
          </cell>
          <cell r="CB63">
            <v>459315.9</v>
          </cell>
          <cell r="CC63">
            <v>235214.55</v>
          </cell>
          <cell r="CD63">
            <v>3720489.2</v>
          </cell>
          <cell r="CE63">
            <v>1617223.3</v>
          </cell>
          <cell r="CF63">
            <v>492053.87640000001</v>
          </cell>
          <cell r="CG63">
            <v>1542119.0080000001</v>
          </cell>
          <cell r="CH63">
            <v>172964.93199999988</v>
          </cell>
          <cell r="CI63">
            <v>0</v>
          </cell>
          <cell r="CJ63">
            <v>254516.85</v>
          </cell>
          <cell r="CK63">
            <v>0</v>
          </cell>
          <cell r="CL63">
            <v>213941.7</v>
          </cell>
          <cell r="CM63">
            <v>5553.78</v>
          </cell>
          <cell r="CN63">
            <v>0</v>
          </cell>
          <cell r="CO63">
            <v>160599</v>
          </cell>
          <cell r="CP63">
            <v>944538.7</v>
          </cell>
          <cell r="CQ63">
            <v>79358.929999999993</v>
          </cell>
          <cell r="CR63">
            <v>5347514.12</v>
          </cell>
          <cell r="CS63">
            <v>852329.52</v>
          </cell>
          <cell r="CT63">
            <v>0</v>
          </cell>
          <cell r="CU63">
            <v>34842.61</v>
          </cell>
          <cell r="CV63">
            <v>0</v>
          </cell>
          <cell r="CW63">
            <v>0</v>
          </cell>
          <cell r="CX63">
            <v>0</v>
          </cell>
          <cell r="CY63">
            <v>112912.8</v>
          </cell>
          <cell r="CZ63">
            <v>321508.2</v>
          </cell>
          <cell r="DA63">
            <v>20113.852734437223</v>
          </cell>
          <cell r="DB63">
            <v>31677.881007823198</v>
          </cell>
          <cell r="DC63">
            <v>2638623.4316000002</v>
          </cell>
          <cell r="DD63">
            <v>0</v>
          </cell>
          <cell r="DE63">
            <v>10437.44</v>
          </cell>
          <cell r="DF63">
            <v>41724.251078102541</v>
          </cell>
          <cell r="DG63">
            <v>17780.34</v>
          </cell>
          <cell r="DH63">
            <v>29376.6</v>
          </cell>
          <cell r="DI63">
            <v>258465.9</v>
          </cell>
          <cell r="DJ63">
            <v>247664.13</v>
          </cell>
          <cell r="DK63">
            <v>0</v>
          </cell>
          <cell r="DL63">
            <v>0</v>
          </cell>
          <cell r="DM63">
            <v>0</v>
          </cell>
          <cell r="DN63">
            <v>0</v>
          </cell>
          <cell r="DO63">
            <v>0</v>
          </cell>
          <cell r="DP63">
            <v>0</v>
          </cell>
          <cell r="DQ63">
            <v>0</v>
          </cell>
          <cell r="DR63">
            <v>0</v>
          </cell>
          <cell r="DS63">
            <v>0</v>
          </cell>
          <cell r="DU63">
            <v>90720.49</v>
          </cell>
          <cell r="DV63">
            <v>0</v>
          </cell>
          <cell r="DW63">
            <v>-107450</v>
          </cell>
          <cell r="DX63">
            <v>-70587.199999999997</v>
          </cell>
          <cell r="DY63">
            <v>383141</v>
          </cell>
          <cell r="DZ63">
            <v>0</v>
          </cell>
          <cell r="EA63">
            <v>45505.08</v>
          </cell>
          <cell r="EB63">
            <v>153375</v>
          </cell>
          <cell r="EC63">
            <v>22512</v>
          </cell>
          <cell r="ED63">
            <v>0</v>
          </cell>
          <cell r="EE63">
            <v>5950884</v>
          </cell>
          <cell r="EF63">
            <v>54500</v>
          </cell>
          <cell r="EG63">
            <v>0</v>
          </cell>
          <cell r="EH63">
            <v>0</v>
          </cell>
          <cell r="EI63">
            <v>0</v>
          </cell>
          <cell r="EJ63">
            <v>0</v>
          </cell>
          <cell r="EK63">
            <v>0</v>
          </cell>
          <cell r="EL63">
            <v>0</v>
          </cell>
        </row>
        <row r="64">
          <cell r="A64">
            <v>1681</v>
          </cell>
          <cell r="B64" t="str">
            <v>Borger-Odoorn</v>
          </cell>
          <cell r="C64">
            <v>3</v>
          </cell>
          <cell r="D64">
            <v>713760</v>
          </cell>
          <cell r="E64">
            <v>117460</v>
          </cell>
          <cell r="F64">
            <v>117460</v>
          </cell>
          <cell r="G64">
            <v>26297</v>
          </cell>
          <cell r="H64">
            <v>5</v>
          </cell>
          <cell r="I64">
            <v>419.5</v>
          </cell>
          <cell r="J64">
            <v>6194</v>
          </cell>
          <cell r="K64">
            <v>4330</v>
          </cell>
          <cell r="L64">
            <v>1371</v>
          </cell>
          <cell r="M64">
            <v>3400</v>
          </cell>
          <cell r="N64">
            <v>2207.4</v>
          </cell>
          <cell r="O64">
            <v>322</v>
          </cell>
          <cell r="P64">
            <v>0.47916666666666669</v>
          </cell>
          <cell r="Q64">
            <v>151.99685724664889</v>
          </cell>
          <cell r="R64">
            <v>2187</v>
          </cell>
          <cell r="S64">
            <v>160</v>
          </cell>
          <cell r="T64">
            <v>508</v>
          </cell>
          <cell r="U64">
            <v>21270</v>
          </cell>
          <cell r="V64">
            <v>4410</v>
          </cell>
          <cell r="W64">
            <v>0</v>
          </cell>
          <cell r="X64">
            <v>180</v>
          </cell>
          <cell r="Y64">
            <v>0</v>
          </cell>
          <cell r="Z64">
            <v>0</v>
          </cell>
          <cell r="AA64">
            <v>27547</v>
          </cell>
          <cell r="AB64">
            <v>0</v>
          </cell>
          <cell r="AC64">
            <v>27547</v>
          </cell>
          <cell r="AD64">
            <v>246</v>
          </cell>
          <cell r="AE64">
            <v>0</v>
          </cell>
          <cell r="AF64">
            <v>228</v>
          </cell>
          <cell r="AG64">
            <v>134</v>
          </cell>
          <cell r="AH64">
            <v>94</v>
          </cell>
          <cell r="AI64">
            <v>11926</v>
          </cell>
          <cell r="AJ64">
            <v>11926</v>
          </cell>
          <cell r="AK64">
            <v>0</v>
          </cell>
          <cell r="AL64">
            <v>0</v>
          </cell>
          <cell r="AM64">
            <v>0</v>
          </cell>
          <cell r="AN64">
            <v>0</v>
          </cell>
          <cell r="AO64">
            <v>0</v>
          </cell>
          <cell r="AP64">
            <v>2246</v>
          </cell>
          <cell r="AQ64">
            <v>0</v>
          </cell>
          <cell r="AR64">
            <v>7.2969799999999998E-4</v>
          </cell>
          <cell r="AS64">
            <v>2.1986900000000001E-4</v>
          </cell>
          <cell r="AT64">
            <v>2898.018</v>
          </cell>
          <cell r="AU64">
            <v>0</v>
          </cell>
          <cell r="AV64">
            <v>5534</v>
          </cell>
          <cell r="AW64">
            <v>5236.1241319756773</v>
          </cell>
          <cell r="AX64">
            <v>33</v>
          </cell>
          <cell r="AY64">
            <v>33</v>
          </cell>
          <cell r="AZ64">
            <v>1465</v>
          </cell>
          <cell r="BA64">
            <v>1</v>
          </cell>
          <cell r="BB64">
            <v>0</v>
          </cell>
          <cell r="BC64">
            <v>0</v>
          </cell>
          <cell r="BD64">
            <v>0</v>
          </cell>
          <cell r="BE64">
            <v>0</v>
          </cell>
          <cell r="BF64">
            <v>0</v>
          </cell>
          <cell r="BG64">
            <v>0</v>
          </cell>
          <cell r="BH64">
            <v>0</v>
          </cell>
          <cell r="BI64">
            <v>0</v>
          </cell>
          <cell r="BJ64">
            <v>0</v>
          </cell>
          <cell r="BM64">
            <v>-1605960</v>
          </cell>
          <cell r="BN64">
            <v>-281904</v>
          </cell>
          <cell r="BO64">
            <v>-350030.8</v>
          </cell>
          <cell r="BP64">
            <v>3388368.45</v>
          </cell>
          <cell r="BQ64">
            <v>140903.79999999999</v>
          </cell>
          <cell r="BR64">
            <v>91618.8</v>
          </cell>
          <cell r="BS64">
            <v>1358963.6</v>
          </cell>
          <cell r="BT64">
            <v>348002.1</v>
          </cell>
          <cell r="BU64">
            <v>36564.57</v>
          </cell>
          <cell r="BV64">
            <v>299166</v>
          </cell>
          <cell r="BW64">
            <v>782501.22599999991</v>
          </cell>
          <cell r="BX64">
            <v>444105.62</v>
          </cell>
          <cell r="BY64">
            <v>54912.878541666665</v>
          </cell>
          <cell r="BZ64">
            <v>576110.6480848284</v>
          </cell>
          <cell r="CA64">
            <v>234337.05</v>
          </cell>
          <cell r="CB64">
            <v>47260.800000000003</v>
          </cell>
          <cell r="CC64">
            <v>71765.16</v>
          </cell>
          <cell r="CD64">
            <v>1088811.3</v>
          </cell>
          <cell r="CE64">
            <v>67428.899999999994</v>
          </cell>
          <cell r="CF64">
            <v>0</v>
          </cell>
          <cell r="CG64">
            <v>75364.2</v>
          </cell>
          <cell r="CH64">
            <v>0</v>
          </cell>
          <cell r="CI64">
            <v>0</v>
          </cell>
          <cell r="CJ64">
            <v>855334.35</v>
          </cell>
          <cell r="CK64">
            <v>0</v>
          </cell>
          <cell r="CL64">
            <v>718976.7</v>
          </cell>
          <cell r="CM64">
            <v>9047.8799999999992</v>
          </cell>
          <cell r="CN64">
            <v>0</v>
          </cell>
          <cell r="CO64">
            <v>107695.8</v>
          </cell>
          <cell r="CP64">
            <v>436442.02</v>
          </cell>
          <cell r="CQ64">
            <v>152239.57999999999</v>
          </cell>
          <cell r="CR64">
            <v>1979835.26</v>
          </cell>
          <cell r="CS64">
            <v>315561.96000000002</v>
          </cell>
          <cell r="CT64">
            <v>0</v>
          </cell>
          <cell r="CU64">
            <v>0</v>
          </cell>
          <cell r="CV64">
            <v>0</v>
          </cell>
          <cell r="CW64">
            <v>0</v>
          </cell>
          <cell r="CX64">
            <v>0</v>
          </cell>
          <cell r="CY64">
            <v>69176.800000000003</v>
          </cell>
          <cell r="CZ64">
            <v>0</v>
          </cell>
          <cell r="DA64">
            <v>12883.83955558758</v>
          </cell>
          <cell r="DB64">
            <v>2431.54275695656</v>
          </cell>
          <cell r="DC64">
            <v>181213.06554000001</v>
          </cell>
          <cell r="DD64">
            <v>0</v>
          </cell>
          <cell r="DE64">
            <v>37409.839999999997</v>
          </cell>
          <cell r="DF64">
            <v>18116.989496635844</v>
          </cell>
          <cell r="DG64">
            <v>293375.61</v>
          </cell>
          <cell r="DH64">
            <v>484713.9</v>
          </cell>
          <cell r="DI64">
            <v>151158.70000000001</v>
          </cell>
          <cell r="DJ64">
            <v>247664.13</v>
          </cell>
          <cell r="DK64">
            <v>0</v>
          </cell>
          <cell r="DL64">
            <v>0</v>
          </cell>
          <cell r="DM64">
            <v>0</v>
          </cell>
          <cell r="DN64">
            <v>0</v>
          </cell>
          <cell r="DO64">
            <v>0</v>
          </cell>
          <cell r="DP64">
            <v>0</v>
          </cell>
          <cell r="DQ64">
            <v>0</v>
          </cell>
          <cell r="DR64">
            <v>0</v>
          </cell>
          <cell r="DS64">
            <v>0</v>
          </cell>
          <cell r="DU64">
            <v>330111.18</v>
          </cell>
          <cell r="DV64">
            <v>0</v>
          </cell>
          <cell r="DW64">
            <v>407181</v>
          </cell>
          <cell r="DX64">
            <v>-4867.68</v>
          </cell>
          <cell r="DY64">
            <v>426509</v>
          </cell>
          <cell r="DZ64">
            <v>0</v>
          </cell>
          <cell r="EA64">
            <v>11485.18</v>
          </cell>
          <cell r="EB64">
            <v>83336</v>
          </cell>
          <cell r="EC64">
            <v>0</v>
          </cell>
          <cell r="ED64">
            <v>0</v>
          </cell>
          <cell r="EE64">
            <v>2358798</v>
          </cell>
          <cell r="EF64">
            <v>45000</v>
          </cell>
          <cell r="EG64">
            <v>0</v>
          </cell>
          <cell r="EH64">
            <v>0</v>
          </cell>
          <cell r="EI64">
            <v>30031</v>
          </cell>
          <cell r="EJ64">
            <v>0</v>
          </cell>
          <cell r="EK64">
            <v>0</v>
          </cell>
          <cell r="EL64">
            <v>0</v>
          </cell>
        </row>
        <row r="65">
          <cell r="A65">
            <v>109</v>
          </cell>
          <cell r="B65" t="str">
            <v>Coevorden</v>
          </cell>
          <cell r="C65">
            <v>3</v>
          </cell>
          <cell r="D65">
            <v>956160</v>
          </cell>
          <cell r="E65">
            <v>245280</v>
          </cell>
          <cell r="F65">
            <v>245280</v>
          </cell>
          <cell r="G65">
            <v>36040</v>
          </cell>
          <cell r="H65">
            <v>7</v>
          </cell>
          <cell r="I65">
            <v>876</v>
          </cell>
          <cell r="J65">
            <v>8461</v>
          </cell>
          <cell r="K65">
            <v>6199</v>
          </cell>
          <cell r="L65">
            <v>2030</v>
          </cell>
          <cell r="M65">
            <v>4770</v>
          </cell>
          <cell r="N65">
            <v>3090.9</v>
          </cell>
          <cell r="O65">
            <v>595</v>
          </cell>
          <cell r="P65">
            <v>0.62962962962962965</v>
          </cell>
          <cell r="Q65">
            <v>259.31626647181946</v>
          </cell>
          <cell r="R65">
            <v>2776</v>
          </cell>
          <cell r="S65">
            <v>300</v>
          </cell>
          <cell r="T65">
            <v>758</v>
          </cell>
          <cell r="U65">
            <v>33250</v>
          </cell>
          <cell r="V65">
            <v>20390</v>
          </cell>
          <cell r="W65">
            <v>176.22</v>
          </cell>
          <cell r="X65">
            <v>1194.4000000000001</v>
          </cell>
          <cell r="Y65">
            <v>0</v>
          </cell>
          <cell r="Z65">
            <v>0</v>
          </cell>
          <cell r="AA65">
            <v>29655</v>
          </cell>
          <cell r="AB65">
            <v>0</v>
          </cell>
          <cell r="AC65">
            <v>29655</v>
          </cell>
          <cell r="AD65">
            <v>313</v>
          </cell>
          <cell r="AE65">
            <v>0</v>
          </cell>
          <cell r="AF65">
            <v>349</v>
          </cell>
          <cell r="AG65">
            <v>198</v>
          </cell>
          <cell r="AH65">
            <v>152</v>
          </cell>
          <cell r="AI65">
            <v>16791</v>
          </cell>
          <cell r="AJ65">
            <v>16791</v>
          </cell>
          <cell r="AK65">
            <v>0</v>
          </cell>
          <cell r="AL65">
            <v>9</v>
          </cell>
          <cell r="AM65">
            <v>0</v>
          </cell>
          <cell r="AN65">
            <v>0</v>
          </cell>
          <cell r="AO65">
            <v>3250</v>
          </cell>
          <cell r="AP65">
            <v>917</v>
          </cell>
          <cell r="AQ65">
            <v>917</v>
          </cell>
          <cell r="AR65">
            <v>8.9170099999999995E-4</v>
          </cell>
          <cell r="AS65">
            <v>4.4324499999999999E-4</v>
          </cell>
          <cell r="AT65">
            <v>7975.7250000000004</v>
          </cell>
          <cell r="AU65">
            <v>0</v>
          </cell>
          <cell r="AV65">
            <v>4274</v>
          </cell>
          <cell r="AW65">
            <v>5139.981313400961</v>
          </cell>
          <cell r="AX65">
            <v>26</v>
          </cell>
          <cell r="AY65">
            <v>26</v>
          </cell>
          <cell r="AZ65">
            <v>1985</v>
          </cell>
          <cell r="BA65">
            <v>1</v>
          </cell>
          <cell r="BB65">
            <v>0</v>
          </cell>
          <cell r="BC65">
            <v>0</v>
          </cell>
          <cell r="BD65">
            <v>0</v>
          </cell>
          <cell r="BE65">
            <v>0</v>
          </cell>
          <cell r="BF65">
            <v>0</v>
          </cell>
          <cell r="BG65">
            <v>0</v>
          </cell>
          <cell r="BH65">
            <v>0</v>
          </cell>
          <cell r="BI65">
            <v>0</v>
          </cell>
          <cell r="BJ65">
            <v>0</v>
          </cell>
          <cell r="BM65">
            <v>-2151360</v>
          </cell>
          <cell r="BN65">
            <v>-588672</v>
          </cell>
          <cell r="BO65">
            <v>-730934.4</v>
          </cell>
          <cell r="BP65">
            <v>4643754</v>
          </cell>
          <cell r="BQ65">
            <v>197265.32</v>
          </cell>
          <cell r="BR65">
            <v>191318.39999999999</v>
          </cell>
          <cell r="BS65">
            <v>1856343.4</v>
          </cell>
          <cell r="BT65">
            <v>498213.63</v>
          </cell>
          <cell r="BU65">
            <v>54140.1</v>
          </cell>
          <cell r="BV65">
            <v>419712.3</v>
          </cell>
          <cell r="BW65">
            <v>1095693.1409999998</v>
          </cell>
          <cell r="BX65">
            <v>820629.95</v>
          </cell>
          <cell r="BY65">
            <v>72156.05296296296</v>
          </cell>
          <cell r="BZ65">
            <v>982881.2584828079</v>
          </cell>
          <cell r="CA65">
            <v>297448.40000000002</v>
          </cell>
          <cell r="CB65">
            <v>88614</v>
          </cell>
          <cell r="CC65">
            <v>107082.66</v>
          </cell>
          <cell r="CD65">
            <v>1702067.5</v>
          </cell>
          <cell r="CE65">
            <v>311763.09999999998</v>
          </cell>
          <cell r="CF65">
            <v>55653.8004</v>
          </cell>
          <cell r="CG65">
            <v>500083.33600000001</v>
          </cell>
          <cell r="CH65">
            <v>0</v>
          </cell>
          <cell r="CI65">
            <v>0</v>
          </cell>
          <cell r="CJ65">
            <v>920787.75</v>
          </cell>
          <cell r="CK65">
            <v>0</v>
          </cell>
          <cell r="CL65">
            <v>773995.5</v>
          </cell>
          <cell r="CM65">
            <v>11512.14</v>
          </cell>
          <cell r="CN65">
            <v>0</v>
          </cell>
          <cell r="CO65">
            <v>164850.15</v>
          </cell>
          <cell r="CP65">
            <v>644891.93999999994</v>
          </cell>
          <cell r="CQ65">
            <v>246174.64</v>
          </cell>
          <cell r="CR65">
            <v>2787473.91</v>
          </cell>
          <cell r="CS65">
            <v>444289.86</v>
          </cell>
          <cell r="CT65">
            <v>0</v>
          </cell>
          <cell r="CU65">
            <v>28507.59</v>
          </cell>
          <cell r="CV65">
            <v>0</v>
          </cell>
          <cell r="CW65">
            <v>0</v>
          </cell>
          <cell r="CX65">
            <v>47807.5</v>
          </cell>
          <cell r="CY65">
            <v>28243.599999999999</v>
          </cell>
          <cell r="CZ65">
            <v>80420.899999999994</v>
          </cell>
          <cell r="DA65">
            <v>15744.229277806709</v>
          </cell>
          <cell r="DB65">
            <v>4901.8696101187998</v>
          </cell>
          <cell r="DC65">
            <v>498722.08425000001</v>
          </cell>
          <cell r="DD65">
            <v>0</v>
          </cell>
          <cell r="DE65">
            <v>28892.240000000002</v>
          </cell>
          <cell r="DF65">
            <v>17784.335344367326</v>
          </cell>
          <cell r="DG65">
            <v>231144.42</v>
          </cell>
          <cell r="DH65">
            <v>381895.8</v>
          </cell>
          <cell r="DI65">
            <v>204812.3</v>
          </cell>
          <cell r="DJ65">
            <v>247664.13</v>
          </cell>
          <cell r="DK65">
            <v>0</v>
          </cell>
          <cell r="DL65">
            <v>0</v>
          </cell>
          <cell r="DM65">
            <v>0</v>
          </cell>
          <cell r="DN65">
            <v>0</v>
          </cell>
          <cell r="DO65">
            <v>0</v>
          </cell>
          <cell r="DP65">
            <v>0</v>
          </cell>
          <cell r="DQ65">
            <v>0</v>
          </cell>
          <cell r="DR65">
            <v>0</v>
          </cell>
          <cell r="DS65">
            <v>0</v>
          </cell>
          <cell r="DU65">
            <v>232070.87</v>
          </cell>
          <cell r="DV65">
            <v>0</v>
          </cell>
          <cell r="DW65">
            <v>697713</v>
          </cell>
          <cell r="DX65">
            <v>-21991.31</v>
          </cell>
          <cell r="DY65">
            <v>490796</v>
          </cell>
          <cell r="DZ65">
            <v>0</v>
          </cell>
          <cell r="EA65">
            <v>34487.300000000003</v>
          </cell>
          <cell r="EB65">
            <v>90500</v>
          </cell>
          <cell r="EC65">
            <v>0</v>
          </cell>
          <cell r="ED65">
            <v>0</v>
          </cell>
          <cell r="EE65">
            <v>3526936</v>
          </cell>
          <cell r="EF65">
            <v>45000</v>
          </cell>
          <cell r="EG65">
            <v>0</v>
          </cell>
          <cell r="EH65">
            <v>0</v>
          </cell>
          <cell r="EI65">
            <v>0</v>
          </cell>
          <cell r="EJ65">
            <v>0</v>
          </cell>
          <cell r="EK65">
            <v>0</v>
          </cell>
          <cell r="EL65">
            <v>0</v>
          </cell>
        </row>
        <row r="66">
          <cell r="A66">
            <v>1690</v>
          </cell>
          <cell r="B66" t="str">
            <v>De Wolden</v>
          </cell>
          <cell r="C66">
            <v>3</v>
          </cell>
          <cell r="D66">
            <v>805920</v>
          </cell>
          <cell r="E66">
            <v>124600</v>
          </cell>
          <cell r="F66">
            <v>124600</v>
          </cell>
          <cell r="G66">
            <v>23667</v>
          </cell>
          <cell r="H66">
            <v>5</v>
          </cell>
          <cell r="I66">
            <v>445</v>
          </cell>
          <cell r="J66">
            <v>6000</v>
          </cell>
          <cell r="K66">
            <v>4120</v>
          </cell>
          <cell r="L66">
            <v>1392</v>
          </cell>
          <cell r="M66">
            <v>2650</v>
          </cell>
          <cell r="N66">
            <v>1626.7</v>
          </cell>
          <cell r="O66">
            <v>154</v>
          </cell>
          <cell r="P66">
            <v>0.30555555555555558</v>
          </cell>
          <cell r="Q66">
            <v>80.009770950726264</v>
          </cell>
          <cell r="R66">
            <v>1392</v>
          </cell>
          <cell r="S66">
            <v>85</v>
          </cell>
          <cell r="T66">
            <v>380</v>
          </cell>
          <cell r="U66">
            <v>19440</v>
          </cell>
          <cell r="V66">
            <v>5120</v>
          </cell>
          <cell r="W66">
            <v>0</v>
          </cell>
          <cell r="X66">
            <v>0</v>
          </cell>
          <cell r="Y66">
            <v>0</v>
          </cell>
          <cell r="Z66">
            <v>0</v>
          </cell>
          <cell r="AA66">
            <v>22479</v>
          </cell>
          <cell r="AB66">
            <v>0</v>
          </cell>
          <cell r="AC66">
            <v>22479</v>
          </cell>
          <cell r="AD66">
            <v>156</v>
          </cell>
          <cell r="AE66">
            <v>0</v>
          </cell>
          <cell r="AF66">
            <v>247</v>
          </cell>
          <cell r="AG66">
            <v>99</v>
          </cell>
          <cell r="AH66">
            <v>148</v>
          </cell>
          <cell r="AI66">
            <v>10233</v>
          </cell>
          <cell r="AJ66">
            <v>10233</v>
          </cell>
          <cell r="AK66">
            <v>0</v>
          </cell>
          <cell r="AL66">
            <v>0</v>
          </cell>
          <cell r="AM66">
            <v>0</v>
          </cell>
          <cell r="AN66">
            <v>0</v>
          </cell>
          <cell r="AO66">
            <v>0</v>
          </cell>
          <cell r="AP66">
            <v>0</v>
          </cell>
          <cell r="AQ66">
            <v>0</v>
          </cell>
          <cell r="AR66">
            <v>6.3314399999999998E-4</v>
          </cell>
          <cell r="AS66">
            <v>1.3667700000000001E-4</v>
          </cell>
          <cell r="AT66">
            <v>2752.6770000000001</v>
          </cell>
          <cell r="AU66">
            <v>0</v>
          </cell>
          <cell r="AV66">
            <v>2264</v>
          </cell>
          <cell r="AW66">
            <v>2367.2227965540096</v>
          </cell>
          <cell r="AX66">
            <v>21</v>
          </cell>
          <cell r="AY66">
            <v>21</v>
          </cell>
          <cell r="AZ66">
            <v>1695</v>
          </cell>
          <cell r="BA66">
            <v>1</v>
          </cell>
          <cell r="BB66">
            <v>0</v>
          </cell>
          <cell r="BC66">
            <v>0</v>
          </cell>
          <cell r="BD66">
            <v>0</v>
          </cell>
          <cell r="BE66">
            <v>0</v>
          </cell>
          <cell r="BF66">
            <v>0</v>
          </cell>
          <cell r="BG66">
            <v>0</v>
          </cell>
          <cell r="BH66">
            <v>0</v>
          </cell>
          <cell r="BI66">
            <v>0</v>
          </cell>
          <cell r="BJ66">
            <v>0</v>
          </cell>
          <cell r="BM66">
            <v>-1813320</v>
          </cell>
          <cell r="BN66">
            <v>-299040</v>
          </cell>
          <cell r="BO66">
            <v>-371308</v>
          </cell>
          <cell r="BP66">
            <v>3049492.95</v>
          </cell>
          <cell r="BQ66">
            <v>140903.79999999999</v>
          </cell>
          <cell r="BR66">
            <v>97188</v>
          </cell>
          <cell r="BS66">
            <v>1316400</v>
          </cell>
          <cell r="BT66">
            <v>331124.40000000002</v>
          </cell>
          <cell r="BU66">
            <v>37124.639999999999</v>
          </cell>
          <cell r="BV66">
            <v>233173.5</v>
          </cell>
          <cell r="BW66">
            <v>576648.88299999991</v>
          </cell>
          <cell r="BX66">
            <v>212398.34</v>
          </cell>
          <cell r="BY66">
            <v>35016.908055555556</v>
          </cell>
          <cell r="BZ66">
            <v>303259.43463911879</v>
          </cell>
          <cell r="CA66">
            <v>149152.79999999999</v>
          </cell>
          <cell r="CB66">
            <v>25107.3</v>
          </cell>
          <cell r="CC66">
            <v>53682.6</v>
          </cell>
          <cell r="CD66">
            <v>995133.6</v>
          </cell>
          <cell r="CE66">
            <v>78284.800000000003</v>
          </cell>
          <cell r="CF66">
            <v>0</v>
          </cell>
          <cell r="CG66">
            <v>0</v>
          </cell>
          <cell r="CH66">
            <v>0</v>
          </cell>
          <cell r="CI66">
            <v>0</v>
          </cell>
          <cell r="CJ66">
            <v>697972.95</v>
          </cell>
          <cell r="CK66">
            <v>0</v>
          </cell>
          <cell r="CL66">
            <v>586701.9</v>
          </cell>
          <cell r="CM66">
            <v>5737.68</v>
          </cell>
          <cell r="CN66">
            <v>0</v>
          </cell>
          <cell r="CO66">
            <v>116670.45</v>
          </cell>
          <cell r="CP66">
            <v>322445.96999999997</v>
          </cell>
          <cell r="CQ66">
            <v>239696.36</v>
          </cell>
          <cell r="CR66">
            <v>1698780.33</v>
          </cell>
          <cell r="CS66">
            <v>270765.18</v>
          </cell>
          <cell r="CT66">
            <v>0</v>
          </cell>
          <cell r="CU66">
            <v>0</v>
          </cell>
          <cell r="CV66">
            <v>0</v>
          </cell>
          <cell r="CW66">
            <v>0</v>
          </cell>
          <cell r="CX66">
            <v>0</v>
          </cell>
          <cell r="CY66">
            <v>0</v>
          </cell>
          <cell r="CZ66">
            <v>0</v>
          </cell>
          <cell r="DA66">
            <v>11179.04353798824</v>
          </cell>
          <cell r="DB66">
            <v>1511.5180830064801</v>
          </cell>
          <cell r="DC66">
            <v>172124.89281000002</v>
          </cell>
          <cell r="DD66">
            <v>0</v>
          </cell>
          <cell r="DE66">
            <v>15304.64</v>
          </cell>
          <cell r="DF66">
            <v>8190.5908760768734</v>
          </cell>
          <cell r="DG66">
            <v>186693.57</v>
          </cell>
          <cell r="DH66">
            <v>308454.3</v>
          </cell>
          <cell r="DI66">
            <v>174890.1</v>
          </cell>
          <cell r="DJ66">
            <v>247664.13</v>
          </cell>
          <cell r="DK66">
            <v>0</v>
          </cell>
          <cell r="DL66">
            <v>0</v>
          </cell>
          <cell r="DM66">
            <v>0</v>
          </cell>
          <cell r="DN66">
            <v>0</v>
          </cell>
          <cell r="DO66">
            <v>0</v>
          </cell>
          <cell r="DP66">
            <v>0</v>
          </cell>
          <cell r="DQ66">
            <v>0</v>
          </cell>
          <cell r="DR66">
            <v>0</v>
          </cell>
          <cell r="DS66">
            <v>0</v>
          </cell>
          <cell r="DU66">
            <v>760711.23</v>
          </cell>
          <cell r="DV66">
            <v>0</v>
          </cell>
          <cell r="DW66">
            <v>99402</v>
          </cell>
          <cell r="DX66">
            <v>-4943.38</v>
          </cell>
          <cell r="DY66">
            <v>129153</v>
          </cell>
          <cell r="DZ66">
            <v>0</v>
          </cell>
          <cell r="EA66">
            <v>40427.279999999999</v>
          </cell>
          <cell r="EB66">
            <v>66903</v>
          </cell>
          <cell r="EC66">
            <v>0</v>
          </cell>
          <cell r="ED66">
            <v>0</v>
          </cell>
          <cell r="EE66">
            <v>2182667</v>
          </cell>
          <cell r="EF66">
            <v>45000</v>
          </cell>
          <cell r="EG66">
            <v>0</v>
          </cell>
          <cell r="EH66">
            <v>0</v>
          </cell>
          <cell r="EI66">
            <v>26953</v>
          </cell>
          <cell r="EJ66">
            <v>0</v>
          </cell>
          <cell r="EK66">
            <v>0</v>
          </cell>
          <cell r="EL66">
            <v>0</v>
          </cell>
        </row>
        <row r="67">
          <cell r="A67">
            <v>114</v>
          </cell>
          <cell r="B67" t="str">
            <v>Emmen</v>
          </cell>
          <cell r="C67">
            <v>3</v>
          </cell>
          <cell r="D67">
            <v>2642720</v>
          </cell>
          <cell r="E67">
            <v>547680</v>
          </cell>
          <cell r="F67">
            <v>547680</v>
          </cell>
          <cell r="G67">
            <v>108832</v>
          </cell>
          <cell r="H67">
            <v>11</v>
          </cell>
          <cell r="I67">
            <v>1956</v>
          </cell>
          <cell r="J67">
            <v>25387</v>
          </cell>
          <cell r="K67">
            <v>17938</v>
          </cell>
          <cell r="L67">
            <v>6164</v>
          </cell>
          <cell r="M67">
            <v>16310</v>
          </cell>
          <cell r="N67">
            <v>11467.1</v>
          </cell>
          <cell r="O67">
            <v>2648</v>
          </cell>
          <cell r="P67">
            <v>0.88325550366911276</v>
          </cell>
          <cell r="Q67">
            <v>950.47050255613829</v>
          </cell>
          <cell r="R67">
            <v>11480</v>
          </cell>
          <cell r="S67">
            <v>2220</v>
          </cell>
          <cell r="T67">
            <v>2886</v>
          </cell>
          <cell r="U67">
            <v>113560</v>
          </cell>
          <cell r="V67">
            <v>124310</v>
          </cell>
          <cell r="W67">
            <v>2278.2199999999998</v>
          </cell>
          <cell r="X67">
            <v>5283.2</v>
          </cell>
          <cell r="Y67">
            <v>0</v>
          </cell>
          <cell r="Z67">
            <v>0</v>
          </cell>
          <cell r="AA67">
            <v>33684</v>
          </cell>
          <cell r="AB67">
            <v>0</v>
          </cell>
          <cell r="AC67">
            <v>33684</v>
          </cell>
          <cell r="AD67">
            <v>945</v>
          </cell>
          <cell r="AE67">
            <v>0</v>
          </cell>
          <cell r="AF67">
            <v>738</v>
          </cell>
          <cell r="AG67">
            <v>525</v>
          </cell>
          <cell r="AH67">
            <v>213</v>
          </cell>
          <cell r="AI67">
            <v>48429</v>
          </cell>
          <cell r="AJ67">
            <v>48429</v>
          </cell>
          <cell r="AK67">
            <v>0</v>
          </cell>
          <cell r="AL67">
            <v>0</v>
          </cell>
          <cell r="AM67">
            <v>0</v>
          </cell>
          <cell r="AN67">
            <v>0</v>
          </cell>
          <cell r="AO67">
            <v>0</v>
          </cell>
          <cell r="AP67">
            <v>4532</v>
          </cell>
          <cell r="AQ67">
            <v>0</v>
          </cell>
          <cell r="AR67">
            <v>3.0102689999999999E-3</v>
          </cell>
          <cell r="AS67">
            <v>2.9708450000000002E-3</v>
          </cell>
          <cell r="AT67">
            <v>34723.593000000001</v>
          </cell>
          <cell r="AU67">
            <v>0</v>
          </cell>
          <cell r="AV67">
            <v>13545</v>
          </cell>
          <cell r="AW67">
            <v>42569.217707701639</v>
          </cell>
          <cell r="AX67">
            <v>30</v>
          </cell>
          <cell r="AY67">
            <v>30</v>
          </cell>
          <cell r="AZ67">
            <v>4960</v>
          </cell>
          <cell r="BA67">
            <v>1</v>
          </cell>
          <cell r="BB67">
            <v>0</v>
          </cell>
          <cell r="BC67">
            <v>0</v>
          </cell>
          <cell r="BD67">
            <v>0</v>
          </cell>
          <cell r="BE67">
            <v>0</v>
          </cell>
          <cell r="BF67">
            <v>0</v>
          </cell>
          <cell r="BG67">
            <v>0</v>
          </cell>
          <cell r="BH67">
            <v>0</v>
          </cell>
          <cell r="BI67">
            <v>0</v>
          </cell>
          <cell r="BJ67">
            <v>0</v>
          </cell>
          <cell r="BM67">
            <v>-5946120</v>
          </cell>
          <cell r="BN67">
            <v>-1314432</v>
          </cell>
          <cell r="BO67">
            <v>-1632086.4</v>
          </cell>
          <cell r="BP67">
            <v>14023003.199999999</v>
          </cell>
          <cell r="BQ67">
            <v>309988.36</v>
          </cell>
          <cell r="BR67">
            <v>427190.4</v>
          </cell>
          <cell r="BS67">
            <v>5569907.7999999998</v>
          </cell>
          <cell r="BT67">
            <v>1441677.06</v>
          </cell>
          <cell r="BU67">
            <v>164393.88</v>
          </cell>
          <cell r="BV67">
            <v>1435116.9</v>
          </cell>
          <cell r="BW67">
            <v>4064972.2789999996</v>
          </cell>
          <cell r="BX67">
            <v>3652148.08</v>
          </cell>
          <cell r="BY67">
            <v>101221.77849232822</v>
          </cell>
          <cell r="BZ67">
            <v>3602549.3364284802</v>
          </cell>
          <cell r="CA67">
            <v>1230082</v>
          </cell>
          <cell r="CB67">
            <v>655743.6</v>
          </cell>
          <cell r="CC67">
            <v>407705.22</v>
          </cell>
          <cell r="CD67">
            <v>5813136.3999999994</v>
          </cell>
          <cell r="CE67">
            <v>1900699.9</v>
          </cell>
          <cell r="CF67">
            <v>719507.44040000008</v>
          </cell>
          <cell r="CG67">
            <v>2212023.0080000004</v>
          </cell>
          <cell r="CH67">
            <v>0</v>
          </cell>
          <cell r="CI67">
            <v>0</v>
          </cell>
          <cell r="CJ67">
            <v>1045888.2</v>
          </cell>
          <cell r="CK67">
            <v>0</v>
          </cell>
          <cell r="CL67">
            <v>879152.4</v>
          </cell>
          <cell r="CM67">
            <v>34757.1</v>
          </cell>
          <cell r="CN67">
            <v>0</v>
          </cell>
          <cell r="CO67">
            <v>348594.3</v>
          </cell>
          <cell r="CP67">
            <v>1709940.75</v>
          </cell>
          <cell r="CQ67">
            <v>344968.41</v>
          </cell>
          <cell r="CR67">
            <v>8039698.2899999991</v>
          </cell>
          <cell r="CS67">
            <v>1281431.3400000001</v>
          </cell>
          <cell r="CT67">
            <v>0</v>
          </cell>
          <cell r="CU67">
            <v>0</v>
          </cell>
          <cell r="CV67">
            <v>0</v>
          </cell>
          <cell r="CW67">
            <v>0</v>
          </cell>
          <cell r="CX67">
            <v>0</v>
          </cell>
          <cell r="CY67">
            <v>139585.60000000001</v>
          </cell>
          <cell r="CZ67">
            <v>0</v>
          </cell>
          <cell r="DA67">
            <v>53150.512698621991</v>
          </cell>
          <cell r="DB67">
            <v>32854.730051942803</v>
          </cell>
          <cell r="DC67">
            <v>2171266.2702899999</v>
          </cell>
          <cell r="DD67">
            <v>0</v>
          </cell>
          <cell r="DE67">
            <v>91564.2</v>
          </cell>
          <cell r="DF67">
            <v>147289.49326864767</v>
          </cell>
          <cell r="DG67">
            <v>266705.09999999998</v>
          </cell>
          <cell r="DH67">
            <v>440649</v>
          </cell>
          <cell r="DI67">
            <v>511772.8</v>
          </cell>
          <cell r="DJ67">
            <v>247664.13</v>
          </cell>
          <cell r="DK67">
            <v>0</v>
          </cell>
          <cell r="DL67">
            <v>0</v>
          </cell>
          <cell r="DM67">
            <v>0</v>
          </cell>
          <cell r="DN67">
            <v>0</v>
          </cell>
          <cell r="DO67">
            <v>0</v>
          </cell>
          <cell r="DP67">
            <v>0</v>
          </cell>
          <cell r="DQ67">
            <v>0</v>
          </cell>
          <cell r="DR67">
            <v>0</v>
          </cell>
          <cell r="DS67">
            <v>0</v>
          </cell>
          <cell r="DU67">
            <v>954821.82</v>
          </cell>
          <cell r="DV67">
            <v>0</v>
          </cell>
          <cell r="DW67">
            <v>3692863</v>
          </cell>
          <cell r="DX67">
            <v>-49336.55</v>
          </cell>
          <cell r="DY67">
            <v>2734701</v>
          </cell>
          <cell r="DZ67">
            <v>0</v>
          </cell>
          <cell r="EA67">
            <v>67903.67</v>
          </cell>
          <cell r="EB67">
            <v>204748</v>
          </cell>
          <cell r="EC67">
            <v>38102</v>
          </cell>
          <cell r="ED67">
            <v>0</v>
          </cell>
          <cell r="EE67">
            <v>11970866</v>
          </cell>
          <cell r="EF67">
            <v>90000</v>
          </cell>
          <cell r="EG67">
            <v>0</v>
          </cell>
          <cell r="EH67">
            <v>0</v>
          </cell>
          <cell r="EI67">
            <v>0</v>
          </cell>
          <cell r="EJ67">
            <v>367266</v>
          </cell>
          <cell r="EK67">
            <v>0</v>
          </cell>
          <cell r="EL67">
            <v>0</v>
          </cell>
        </row>
        <row r="68">
          <cell r="A68">
            <v>118</v>
          </cell>
          <cell r="B68" t="str">
            <v>Hoogeveen</v>
          </cell>
          <cell r="C68">
            <v>3</v>
          </cell>
          <cell r="D68">
            <v>1346560</v>
          </cell>
          <cell r="E68">
            <v>311080</v>
          </cell>
          <cell r="F68">
            <v>311080</v>
          </cell>
          <cell r="G68">
            <v>54600</v>
          </cell>
          <cell r="H68">
            <v>3</v>
          </cell>
          <cell r="I68">
            <v>1111</v>
          </cell>
          <cell r="J68">
            <v>13200</v>
          </cell>
          <cell r="K68">
            <v>8800</v>
          </cell>
          <cell r="L68">
            <v>2870</v>
          </cell>
          <cell r="M68">
            <v>7680</v>
          </cell>
          <cell r="N68">
            <v>5266.9</v>
          </cell>
          <cell r="O68">
            <v>1055</v>
          </cell>
          <cell r="P68">
            <v>0.75088967971530252</v>
          </cell>
          <cell r="Q68">
            <v>426.80513892241822</v>
          </cell>
          <cell r="R68">
            <v>5155</v>
          </cell>
          <cell r="S68">
            <v>770</v>
          </cell>
          <cell r="T68">
            <v>1300</v>
          </cell>
          <cell r="U68">
            <v>59000</v>
          </cell>
          <cell r="V68">
            <v>69870</v>
          </cell>
          <cell r="W68">
            <v>1480.36</v>
          </cell>
          <cell r="X68">
            <v>3005.6</v>
          </cell>
          <cell r="Y68">
            <v>0</v>
          </cell>
          <cell r="Z68">
            <v>0</v>
          </cell>
          <cell r="AA68">
            <v>12766</v>
          </cell>
          <cell r="AB68">
            <v>0</v>
          </cell>
          <cell r="AC68">
            <v>12766</v>
          </cell>
          <cell r="AD68">
            <v>156</v>
          </cell>
          <cell r="AE68">
            <v>0</v>
          </cell>
          <cell r="AF68">
            <v>375</v>
          </cell>
          <cell r="AG68">
            <v>273</v>
          </cell>
          <cell r="AH68">
            <v>102</v>
          </cell>
          <cell r="AI68">
            <v>24131</v>
          </cell>
          <cell r="AJ68">
            <v>24131</v>
          </cell>
          <cell r="AK68">
            <v>0</v>
          </cell>
          <cell r="AL68">
            <v>0</v>
          </cell>
          <cell r="AM68">
            <v>0</v>
          </cell>
          <cell r="AN68">
            <v>0</v>
          </cell>
          <cell r="AO68">
            <v>0</v>
          </cell>
          <cell r="AP68">
            <v>1516</v>
          </cell>
          <cell r="AQ68">
            <v>0</v>
          </cell>
          <cell r="AR68">
            <v>8.8044999999999996E-4</v>
          </cell>
          <cell r="AS68">
            <v>1.593957E-3</v>
          </cell>
          <cell r="AT68">
            <v>25241.026000000002</v>
          </cell>
          <cell r="AU68">
            <v>0</v>
          </cell>
          <cell r="AV68">
            <v>3213</v>
          </cell>
          <cell r="AW68">
            <v>13576.056338028167</v>
          </cell>
          <cell r="AX68">
            <v>16</v>
          </cell>
          <cell r="AY68">
            <v>16</v>
          </cell>
          <cell r="AZ68">
            <v>2515</v>
          </cell>
          <cell r="BA68">
            <v>1</v>
          </cell>
          <cell r="BB68">
            <v>0</v>
          </cell>
          <cell r="BC68">
            <v>0</v>
          </cell>
          <cell r="BD68">
            <v>0</v>
          </cell>
          <cell r="BE68">
            <v>0</v>
          </cell>
          <cell r="BF68">
            <v>0</v>
          </cell>
          <cell r="BG68">
            <v>0</v>
          </cell>
          <cell r="BH68">
            <v>0</v>
          </cell>
          <cell r="BI68">
            <v>0</v>
          </cell>
          <cell r="BJ68">
            <v>0</v>
          </cell>
          <cell r="BM68">
            <v>-3029760</v>
          </cell>
          <cell r="BN68">
            <v>-746592</v>
          </cell>
          <cell r="BO68">
            <v>-927018.4</v>
          </cell>
          <cell r="BP68">
            <v>7035210</v>
          </cell>
          <cell r="BQ68">
            <v>84542.28</v>
          </cell>
          <cell r="BR68">
            <v>242642.4</v>
          </cell>
          <cell r="BS68">
            <v>2896080</v>
          </cell>
          <cell r="BT68">
            <v>707256</v>
          </cell>
          <cell r="BU68">
            <v>76542.899999999994</v>
          </cell>
          <cell r="BV68">
            <v>675763.19999999995</v>
          </cell>
          <cell r="BW68">
            <v>1867063.3809999998</v>
          </cell>
          <cell r="BX68">
            <v>1455066.55</v>
          </cell>
          <cell r="BY68">
            <v>86052.550498220633</v>
          </cell>
          <cell r="BZ68">
            <v>1617710.9819548635</v>
          </cell>
          <cell r="CA68">
            <v>552358.25</v>
          </cell>
          <cell r="CB68">
            <v>227442.6</v>
          </cell>
          <cell r="CC68">
            <v>183651</v>
          </cell>
          <cell r="CD68">
            <v>3020210</v>
          </cell>
          <cell r="CE68">
            <v>1068312.3</v>
          </cell>
          <cell r="CF68">
            <v>467527.29519999993</v>
          </cell>
          <cell r="CG68">
            <v>1258414.6640000001</v>
          </cell>
          <cell r="CH68">
            <v>0</v>
          </cell>
          <cell r="CI68">
            <v>0</v>
          </cell>
          <cell r="CJ68">
            <v>396384.3</v>
          </cell>
          <cell r="CK68">
            <v>0</v>
          </cell>
          <cell r="CL68">
            <v>333192.59999999998</v>
          </cell>
          <cell r="CM68">
            <v>5737.68</v>
          </cell>
          <cell r="CN68">
            <v>0</v>
          </cell>
          <cell r="CO68">
            <v>177131.25</v>
          </cell>
          <cell r="CP68">
            <v>889169.19</v>
          </cell>
          <cell r="CQ68">
            <v>165196.14000000001</v>
          </cell>
          <cell r="CR68">
            <v>4005987.31</v>
          </cell>
          <cell r="CS68">
            <v>638506.26</v>
          </cell>
          <cell r="CT68">
            <v>0</v>
          </cell>
          <cell r="CU68">
            <v>0</v>
          </cell>
          <cell r="CV68">
            <v>0</v>
          </cell>
          <cell r="CW68">
            <v>0</v>
          </cell>
          <cell r="CX68">
            <v>0</v>
          </cell>
          <cell r="CY68">
            <v>46692.800000000003</v>
          </cell>
          <cell r="CZ68">
            <v>0</v>
          </cell>
          <cell r="DA68">
            <v>15545.5771246695</v>
          </cell>
          <cell r="DB68">
            <v>17627.65373131368</v>
          </cell>
          <cell r="DC68">
            <v>1578321.3557800001</v>
          </cell>
          <cell r="DD68">
            <v>0</v>
          </cell>
          <cell r="DE68">
            <v>21719.88</v>
          </cell>
          <cell r="DF68">
            <v>46973.15492957746</v>
          </cell>
          <cell r="DG68">
            <v>142242.72</v>
          </cell>
          <cell r="DH68">
            <v>235012.8</v>
          </cell>
          <cell r="DI68">
            <v>259497.7</v>
          </cell>
          <cell r="DJ68">
            <v>247664.13</v>
          </cell>
          <cell r="DK68">
            <v>0</v>
          </cell>
          <cell r="DL68">
            <v>0</v>
          </cell>
          <cell r="DM68">
            <v>0</v>
          </cell>
          <cell r="DN68">
            <v>0</v>
          </cell>
          <cell r="DO68">
            <v>0</v>
          </cell>
          <cell r="DP68">
            <v>0</v>
          </cell>
          <cell r="DQ68">
            <v>0</v>
          </cell>
          <cell r="DR68">
            <v>0</v>
          </cell>
          <cell r="DS68">
            <v>0</v>
          </cell>
          <cell r="DU68">
            <v>204963.76</v>
          </cell>
          <cell r="DV68">
            <v>0</v>
          </cell>
          <cell r="DW68">
            <v>1164636</v>
          </cell>
          <cell r="DX68">
            <v>-53814.91</v>
          </cell>
          <cell r="DY68">
            <v>569261</v>
          </cell>
          <cell r="DZ68">
            <v>0</v>
          </cell>
          <cell r="EA68">
            <v>9316.11</v>
          </cell>
          <cell r="EB68">
            <v>109107</v>
          </cell>
          <cell r="EC68">
            <v>19021</v>
          </cell>
          <cell r="ED68">
            <v>0</v>
          </cell>
          <cell r="EE68">
            <v>5602696</v>
          </cell>
          <cell r="EF68">
            <v>45000</v>
          </cell>
          <cell r="EG68">
            <v>0</v>
          </cell>
          <cell r="EH68">
            <v>0</v>
          </cell>
          <cell r="EI68">
            <v>0</v>
          </cell>
          <cell r="EJ68">
            <v>0</v>
          </cell>
          <cell r="EK68">
            <v>0</v>
          </cell>
          <cell r="EL68">
            <v>0</v>
          </cell>
        </row>
        <row r="69">
          <cell r="A69">
            <v>119</v>
          </cell>
          <cell r="B69" t="str">
            <v>Meppel</v>
          </cell>
          <cell r="C69">
            <v>3</v>
          </cell>
          <cell r="D69">
            <v>880160</v>
          </cell>
          <cell r="E69">
            <v>192360</v>
          </cell>
          <cell r="F69">
            <v>192360</v>
          </cell>
          <cell r="G69">
            <v>31087</v>
          </cell>
          <cell r="H69">
            <v>2</v>
          </cell>
          <cell r="I69">
            <v>687</v>
          </cell>
          <cell r="J69">
            <v>7613</v>
          </cell>
          <cell r="K69">
            <v>4572</v>
          </cell>
          <cell r="L69">
            <v>1663</v>
          </cell>
          <cell r="M69">
            <v>4120</v>
          </cell>
          <cell r="N69">
            <v>2669.7</v>
          </cell>
          <cell r="O69">
            <v>534</v>
          </cell>
          <cell r="P69">
            <v>0.60407239819004521</v>
          </cell>
          <cell r="Q69">
            <v>236.02656916474541</v>
          </cell>
          <cell r="R69">
            <v>2761</v>
          </cell>
          <cell r="S69">
            <v>940</v>
          </cell>
          <cell r="T69">
            <v>808</v>
          </cell>
          <cell r="U69">
            <v>34780</v>
          </cell>
          <cell r="V69">
            <v>36550</v>
          </cell>
          <cell r="W69">
            <v>1068.52</v>
          </cell>
          <cell r="X69">
            <v>2560.8000000000002</v>
          </cell>
          <cell r="Y69">
            <v>0</v>
          </cell>
          <cell r="Z69">
            <v>0</v>
          </cell>
          <cell r="AA69">
            <v>5567</v>
          </cell>
          <cell r="AB69">
            <v>0</v>
          </cell>
          <cell r="AC69">
            <v>5567</v>
          </cell>
          <cell r="AD69">
            <v>132</v>
          </cell>
          <cell r="AE69">
            <v>0</v>
          </cell>
          <cell r="AF69">
            <v>200</v>
          </cell>
          <cell r="AG69">
            <v>158</v>
          </cell>
          <cell r="AH69">
            <v>42</v>
          </cell>
          <cell r="AI69">
            <v>14503</v>
          </cell>
          <cell r="AJ69">
            <v>14503</v>
          </cell>
          <cell r="AK69">
            <v>0</v>
          </cell>
          <cell r="AL69">
            <v>17</v>
          </cell>
          <cell r="AM69">
            <v>0</v>
          </cell>
          <cell r="AN69">
            <v>0</v>
          </cell>
          <cell r="AO69">
            <v>2550</v>
          </cell>
          <cell r="AP69">
            <v>2928</v>
          </cell>
          <cell r="AQ69">
            <v>2928</v>
          </cell>
          <cell r="AR69">
            <v>1.1581E-3</v>
          </cell>
          <cell r="AS69">
            <v>1.3271680000000001E-3</v>
          </cell>
          <cell r="AT69">
            <v>16286.869000000001</v>
          </cell>
          <cell r="AU69">
            <v>0</v>
          </cell>
          <cell r="AV69">
            <v>1580</v>
          </cell>
          <cell r="AW69">
            <v>8618.6102825057042</v>
          </cell>
          <cell r="AX69">
            <v>5</v>
          </cell>
          <cell r="AY69">
            <v>5</v>
          </cell>
          <cell r="AZ69">
            <v>1625</v>
          </cell>
          <cell r="BA69">
            <v>1</v>
          </cell>
          <cell r="BB69">
            <v>0</v>
          </cell>
          <cell r="BC69">
            <v>0</v>
          </cell>
          <cell r="BD69">
            <v>0</v>
          </cell>
          <cell r="BE69">
            <v>0</v>
          </cell>
          <cell r="BF69">
            <v>0</v>
          </cell>
          <cell r="BG69">
            <v>0</v>
          </cell>
          <cell r="BH69">
            <v>0</v>
          </cell>
          <cell r="BI69">
            <v>0</v>
          </cell>
          <cell r="BJ69">
            <v>0</v>
          </cell>
          <cell r="BM69">
            <v>-1980360</v>
          </cell>
          <cell r="BN69">
            <v>-461664</v>
          </cell>
          <cell r="BO69">
            <v>-573232.80000000005</v>
          </cell>
          <cell r="BP69">
            <v>4005559.95</v>
          </cell>
          <cell r="BQ69">
            <v>56361.52</v>
          </cell>
          <cell r="BR69">
            <v>150040.79999999999</v>
          </cell>
          <cell r="BS69">
            <v>1670292.2</v>
          </cell>
          <cell r="BT69">
            <v>367451.64</v>
          </cell>
          <cell r="BU69">
            <v>44352.21</v>
          </cell>
          <cell r="BV69">
            <v>362518.8</v>
          </cell>
          <cell r="BW69">
            <v>946381.95299999998</v>
          </cell>
          <cell r="BX69">
            <v>736498.14</v>
          </cell>
          <cell r="BY69">
            <v>69227.174049773748</v>
          </cell>
          <cell r="BZ69">
            <v>894606.78457375127</v>
          </cell>
          <cell r="CA69">
            <v>295841.15000000002</v>
          </cell>
          <cell r="CB69">
            <v>277657.2</v>
          </cell>
          <cell r="CC69">
            <v>114146.16</v>
          </cell>
          <cell r="CD69">
            <v>1780388.2</v>
          </cell>
          <cell r="CE69">
            <v>558849.5</v>
          </cell>
          <cell r="CF69">
            <v>337459.98639999999</v>
          </cell>
          <cell r="CG69">
            <v>1072181.352</v>
          </cell>
          <cell r="CH69">
            <v>0</v>
          </cell>
          <cell r="CI69">
            <v>0</v>
          </cell>
          <cell r="CJ69">
            <v>172855.35</v>
          </cell>
          <cell r="CK69">
            <v>0</v>
          </cell>
          <cell r="CL69">
            <v>145298.70000000001</v>
          </cell>
          <cell r="CM69">
            <v>4854.96</v>
          </cell>
          <cell r="CN69">
            <v>0</v>
          </cell>
          <cell r="CO69">
            <v>94470</v>
          </cell>
          <cell r="CP69">
            <v>514610.74</v>
          </cell>
          <cell r="CQ69">
            <v>68021.94</v>
          </cell>
          <cell r="CR69">
            <v>2407643.0299999998</v>
          </cell>
          <cell r="CS69">
            <v>383749.38</v>
          </cell>
          <cell r="CT69">
            <v>0</v>
          </cell>
          <cell r="CU69">
            <v>53847.67</v>
          </cell>
          <cell r="CV69">
            <v>0</v>
          </cell>
          <cell r="CW69">
            <v>0</v>
          </cell>
          <cell r="CX69">
            <v>37510.5</v>
          </cell>
          <cell r="CY69">
            <v>90182.399999999994</v>
          </cell>
          <cell r="CZ69">
            <v>256785.6</v>
          </cell>
          <cell r="DA69">
            <v>20447.876504151001</v>
          </cell>
          <cell r="DB69">
            <v>14677.220243256321</v>
          </cell>
          <cell r="DC69">
            <v>1018417.9185700001</v>
          </cell>
          <cell r="DD69">
            <v>0</v>
          </cell>
          <cell r="DE69">
            <v>10680.8</v>
          </cell>
          <cell r="DF69">
            <v>29820.391577469734</v>
          </cell>
          <cell r="DG69">
            <v>44450.85</v>
          </cell>
          <cell r="DH69">
            <v>73441.5</v>
          </cell>
          <cell r="DI69">
            <v>167667.5</v>
          </cell>
          <cell r="DJ69">
            <v>247664.13</v>
          </cell>
          <cell r="DK69">
            <v>0</v>
          </cell>
          <cell r="DL69">
            <v>0</v>
          </cell>
          <cell r="DM69">
            <v>0</v>
          </cell>
          <cell r="DN69">
            <v>0</v>
          </cell>
          <cell r="DO69">
            <v>0</v>
          </cell>
          <cell r="DP69">
            <v>0</v>
          </cell>
          <cell r="DQ69">
            <v>0</v>
          </cell>
          <cell r="DR69">
            <v>0</v>
          </cell>
          <cell r="DS69">
            <v>0</v>
          </cell>
          <cell r="DU69">
            <v>129687.49</v>
          </cell>
          <cell r="DV69">
            <v>0</v>
          </cell>
          <cell r="DW69">
            <v>1147789</v>
          </cell>
          <cell r="DX69">
            <v>-16637.32</v>
          </cell>
          <cell r="DY69">
            <v>-40341</v>
          </cell>
          <cell r="DZ69">
            <v>0</v>
          </cell>
          <cell r="EA69">
            <v>0</v>
          </cell>
          <cell r="EB69">
            <v>19139</v>
          </cell>
          <cell r="EC69">
            <v>17625</v>
          </cell>
          <cell r="ED69">
            <v>0</v>
          </cell>
          <cell r="EE69">
            <v>3076851</v>
          </cell>
          <cell r="EF69">
            <v>45000</v>
          </cell>
          <cell r="EG69">
            <v>0</v>
          </cell>
          <cell r="EH69">
            <v>0</v>
          </cell>
          <cell r="EI69">
            <v>0</v>
          </cell>
          <cell r="EJ69">
            <v>0</v>
          </cell>
          <cell r="EK69">
            <v>0</v>
          </cell>
          <cell r="EL69">
            <v>0</v>
          </cell>
        </row>
        <row r="70">
          <cell r="A70">
            <v>1731</v>
          </cell>
          <cell r="B70" t="str">
            <v>Midden Drenthe</v>
          </cell>
          <cell r="C70">
            <v>3</v>
          </cell>
          <cell r="D70">
            <v>945120</v>
          </cell>
          <cell r="E70">
            <v>234640</v>
          </cell>
          <cell r="F70">
            <v>234640</v>
          </cell>
          <cell r="G70">
            <v>33545</v>
          </cell>
          <cell r="H70">
            <v>5</v>
          </cell>
          <cell r="I70">
            <v>838</v>
          </cell>
          <cell r="J70">
            <v>8295</v>
          </cell>
          <cell r="K70">
            <v>5341</v>
          </cell>
          <cell r="L70">
            <v>1830</v>
          </cell>
          <cell r="M70">
            <v>3870</v>
          </cell>
          <cell r="N70">
            <v>2354.5</v>
          </cell>
          <cell r="O70">
            <v>303</v>
          </cell>
          <cell r="P70">
            <v>0.46401225114854516</v>
          </cell>
          <cell r="Q70">
            <v>144.16342339852642</v>
          </cell>
          <cell r="R70">
            <v>2352</v>
          </cell>
          <cell r="S70">
            <v>195</v>
          </cell>
          <cell r="T70">
            <v>638</v>
          </cell>
          <cell r="U70">
            <v>30430</v>
          </cell>
          <cell r="V70">
            <v>14090</v>
          </cell>
          <cell r="W70">
            <v>785.42</v>
          </cell>
          <cell r="X70">
            <v>518.4</v>
          </cell>
          <cell r="Y70">
            <v>0</v>
          </cell>
          <cell r="Z70">
            <v>0</v>
          </cell>
          <cell r="AA70">
            <v>34096</v>
          </cell>
          <cell r="AB70">
            <v>0</v>
          </cell>
          <cell r="AC70">
            <v>34096</v>
          </cell>
          <cell r="AD70">
            <v>486</v>
          </cell>
          <cell r="AE70">
            <v>0</v>
          </cell>
          <cell r="AF70">
            <v>326</v>
          </cell>
          <cell r="AG70">
            <v>169</v>
          </cell>
          <cell r="AH70">
            <v>157</v>
          </cell>
          <cell r="AI70">
            <v>15155</v>
          </cell>
          <cell r="AJ70">
            <v>15155</v>
          </cell>
          <cell r="AK70">
            <v>0</v>
          </cell>
          <cell r="AL70">
            <v>0</v>
          </cell>
          <cell r="AM70">
            <v>0</v>
          </cell>
          <cell r="AN70">
            <v>0</v>
          </cell>
          <cell r="AO70">
            <v>0</v>
          </cell>
          <cell r="AP70">
            <v>1001</v>
          </cell>
          <cell r="AQ70">
            <v>0</v>
          </cell>
          <cell r="AR70">
            <v>6.8807500000000001E-4</v>
          </cell>
          <cell r="AS70">
            <v>2.4603199999999998E-4</v>
          </cell>
          <cell r="AT70">
            <v>5546.73</v>
          </cell>
          <cell r="AU70">
            <v>0</v>
          </cell>
          <cell r="AV70">
            <v>4738</v>
          </cell>
          <cell r="AW70">
            <v>4595.9230235382565</v>
          </cell>
          <cell r="AX70">
            <v>30</v>
          </cell>
          <cell r="AY70">
            <v>30</v>
          </cell>
          <cell r="AZ70">
            <v>1880</v>
          </cell>
          <cell r="BA70">
            <v>1</v>
          </cell>
          <cell r="BB70">
            <v>0</v>
          </cell>
          <cell r="BC70">
            <v>0</v>
          </cell>
          <cell r="BD70">
            <v>0</v>
          </cell>
          <cell r="BE70">
            <v>0</v>
          </cell>
          <cell r="BF70">
            <v>0</v>
          </cell>
          <cell r="BG70">
            <v>0</v>
          </cell>
          <cell r="BH70">
            <v>0</v>
          </cell>
          <cell r="BI70">
            <v>0</v>
          </cell>
          <cell r="BJ70">
            <v>0</v>
          </cell>
          <cell r="BM70">
            <v>-2126520</v>
          </cell>
          <cell r="BN70">
            <v>-563136</v>
          </cell>
          <cell r="BO70">
            <v>-699227.2</v>
          </cell>
          <cell r="BP70">
            <v>4322273.25</v>
          </cell>
          <cell r="BQ70">
            <v>140903.79999999999</v>
          </cell>
          <cell r="BR70">
            <v>183019.2</v>
          </cell>
          <cell r="BS70">
            <v>1819923</v>
          </cell>
          <cell r="BT70">
            <v>429256.17</v>
          </cell>
          <cell r="BU70">
            <v>48806.1</v>
          </cell>
          <cell r="BV70">
            <v>340521.3</v>
          </cell>
          <cell r="BW70">
            <v>834646.70500000007</v>
          </cell>
          <cell r="BX70">
            <v>417900.63</v>
          </cell>
          <cell r="BY70">
            <v>53176.170551301679</v>
          </cell>
          <cell r="BZ70">
            <v>546419.74043896678</v>
          </cell>
          <cell r="CA70">
            <v>252016.8</v>
          </cell>
          <cell r="CB70">
            <v>57599.1</v>
          </cell>
          <cell r="CC70">
            <v>90130.26</v>
          </cell>
          <cell r="CD70">
            <v>1557711.7</v>
          </cell>
          <cell r="CE70">
            <v>215436.1</v>
          </cell>
          <cell r="CF70">
            <v>248051.34439999997</v>
          </cell>
          <cell r="CG70">
            <v>217048.89599999998</v>
          </cell>
          <cell r="CH70">
            <v>0</v>
          </cell>
          <cell r="CI70">
            <v>0</v>
          </cell>
          <cell r="CJ70">
            <v>1058680.8</v>
          </cell>
          <cell r="CK70">
            <v>0</v>
          </cell>
          <cell r="CL70">
            <v>889905.6</v>
          </cell>
          <cell r="CM70">
            <v>17875.080000000002</v>
          </cell>
          <cell r="CN70">
            <v>0</v>
          </cell>
          <cell r="CO70">
            <v>153986.1</v>
          </cell>
          <cell r="CP70">
            <v>550438.06999999995</v>
          </cell>
          <cell r="CQ70">
            <v>254272.49</v>
          </cell>
          <cell r="CR70">
            <v>2515881.5499999998</v>
          </cell>
          <cell r="CS70">
            <v>401001.3</v>
          </cell>
          <cell r="CT70">
            <v>0</v>
          </cell>
          <cell r="CU70">
            <v>0</v>
          </cell>
          <cell r="CV70">
            <v>0</v>
          </cell>
          <cell r="CW70">
            <v>0</v>
          </cell>
          <cell r="CX70">
            <v>0</v>
          </cell>
          <cell r="CY70">
            <v>30830.799999999999</v>
          </cell>
          <cell r="CZ70">
            <v>0</v>
          </cell>
          <cell r="DA70">
            <v>12148.92723045825</v>
          </cell>
          <cell r="DB70">
            <v>2720.8807407116797</v>
          </cell>
          <cell r="DC70">
            <v>346837.0269</v>
          </cell>
          <cell r="DD70">
            <v>0</v>
          </cell>
          <cell r="DE70">
            <v>32028.880000000001</v>
          </cell>
          <cell r="DF70">
            <v>15901.893661442367</v>
          </cell>
          <cell r="DG70">
            <v>266705.09999999998</v>
          </cell>
          <cell r="DH70">
            <v>440649</v>
          </cell>
          <cell r="DI70">
            <v>193978.4</v>
          </cell>
          <cell r="DJ70">
            <v>247664.13</v>
          </cell>
          <cell r="DK70">
            <v>0</v>
          </cell>
          <cell r="DL70">
            <v>0</v>
          </cell>
          <cell r="DM70">
            <v>0</v>
          </cell>
          <cell r="DN70">
            <v>0</v>
          </cell>
          <cell r="DO70">
            <v>0</v>
          </cell>
          <cell r="DP70">
            <v>0</v>
          </cell>
          <cell r="DQ70">
            <v>0</v>
          </cell>
          <cell r="DR70">
            <v>0</v>
          </cell>
          <cell r="DS70">
            <v>0</v>
          </cell>
          <cell r="DU70">
            <v>561768.82999999996</v>
          </cell>
          <cell r="DV70">
            <v>0</v>
          </cell>
          <cell r="DW70">
            <v>716580</v>
          </cell>
          <cell r="DX70">
            <v>-16688.96</v>
          </cell>
          <cell r="DY70">
            <v>39879</v>
          </cell>
          <cell r="DZ70">
            <v>0</v>
          </cell>
          <cell r="EA70">
            <v>55252.28</v>
          </cell>
          <cell r="EB70">
            <v>150000</v>
          </cell>
          <cell r="EC70">
            <v>0</v>
          </cell>
          <cell r="ED70">
            <v>0</v>
          </cell>
          <cell r="EE70">
            <v>3011216</v>
          </cell>
          <cell r="EF70">
            <v>45000</v>
          </cell>
          <cell r="EG70">
            <v>0</v>
          </cell>
          <cell r="EH70">
            <v>0</v>
          </cell>
          <cell r="EI70">
            <v>0</v>
          </cell>
          <cell r="EJ70">
            <v>0</v>
          </cell>
          <cell r="EK70">
            <v>0</v>
          </cell>
          <cell r="EL70">
            <v>0</v>
          </cell>
        </row>
        <row r="71">
          <cell r="A71">
            <v>1699</v>
          </cell>
          <cell r="B71" t="str">
            <v>Noordenveld</v>
          </cell>
          <cell r="C71">
            <v>3</v>
          </cell>
          <cell r="D71">
            <v>1053920</v>
          </cell>
          <cell r="E71">
            <v>218820</v>
          </cell>
          <cell r="F71">
            <v>218820</v>
          </cell>
          <cell r="G71">
            <v>31439</v>
          </cell>
          <cell r="H71">
            <v>3</v>
          </cell>
          <cell r="I71">
            <v>781.5</v>
          </cell>
          <cell r="J71">
            <v>7472</v>
          </cell>
          <cell r="K71">
            <v>5941</v>
          </cell>
          <cell r="L71">
            <v>1925</v>
          </cell>
          <cell r="M71">
            <v>3820</v>
          </cell>
          <cell r="N71">
            <v>2271.8000000000002</v>
          </cell>
          <cell r="O71">
            <v>380</v>
          </cell>
          <cell r="P71">
            <v>0.52054794520547942</v>
          </cell>
          <cell r="Q71">
            <v>175.55440412239065</v>
          </cell>
          <cell r="R71">
            <v>2014</v>
          </cell>
          <cell r="S71">
            <v>315</v>
          </cell>
          <cell r="T71">
            <v>651</v>
          </cell>
          <cell r="U71">
            <v>28980</v>
          </cell>
          <cell r="V71">
            <v>17190</v>
          </cell>
          <cell r="W71">
            <v>358.38</v>
          </cell>
          <cell r="X71">
            <v>314.39999999999998</v>
          </cell>
          <cell r="Y71">
            <v>0</v>
          </cell>
          <cell r="Z71">
            <v>0</v>
          </cell>
          <cell r="AA71">
            <v>20104</v>
          </cell>
          <cell r="AB71">
            <v>0</v>
          </cell>
          <cell r="AC71">
            <v>20104</v>
          </cell>
          <cell r="AD71">
            <v>432</v>
          </cell>
          <cell r="AE71">
            <v>0</v>
          </cell>
          <cell r="AF71">
            <v>245</v>
          </cell>
          <cell r="AG71">
            <v>149</v>
          </cell>
          <cell r="AH71">
            <v>96</v>
          </cell>
          <cell r="AI71">
            <v>15482</v>
          </cell>
          <cell r="AJ71">
            <v>15482</v>
          </cell>
          <cell r="AK71">
            <v>0</v>
          </cell>
          <cell r="AL71">
            <v>0</v>
          </cell>
          <cell r="AM71">
            <v>0</v>
          </cell>
          <cell r="AN71">
            <v>0</v>
          </cell>
          <cell r="AO71">
            <v>0</v>
          </cell>
          <cell r="AP71">
            <v>0</v>
          </cell>
          <cell r="AQ71">
            <v>0</v>
          </cell>
          <cell r="AR71">
            <v>5.7259300000000004E-4</v>
          </cell>
          <cell r="AS71">
            <v>2.8142199999999998E-4</v>
          </cell>
          <cell r="AT71">
            <v>9428.5380000000005</v>
          </cell>
          <cell r="AU71">
            <v>0</v>
          </cell>
          <cell r="AV71">
            <v>3721</v>
          </cell>
          <cell r="AW71">
            <v>5944.5674425399293</v>
          </cell>
          <cell r="AX71">
            <v>16</v>
          </cell>
          <cell r="AY71">
            <v>16</v>
          </cell>
          <cell r="AZ71">
            <v>1630</v>
          </cell>
          <cell r="BA71">
            <v>1</v>
          </cell>
          <cell r="BB71">
            <v>0</v>
          </cell>
          <cell r="BC71">
            <v>0</v>
          </cell>
          <cell r="BD71">
            <v>0</v>
          </cell>
          <cell r="BE71">
            <v>0</v>
          </cell>
          <cell r="BF71">
            <v>0</v>
          </cell>
          <cell r="BG71">
            <v>0</v>
          </cell>
          <cell r="BH71">
            <v>0</v>
          </cell>
          <cell r="BI71">
            <v>0</v>
          </cell>
          <cell r="BJ71">
            <v>0</v>
          </cell>
          <cell r="BM71">
            <v>-2371320</v>
          </cell>
          <cell r="BN71">
            <v>-525168</v>
          </cell>
          <cell r="BO71">
            <v>-652083.6</v>
          </cell>
          <cell r="BP71">
            <v>4050915.15</v>
          </cell>
          <cell r="BQ71">
            <v>84542.28</v>
          </cell>
          <cell r="BR71">
            <v>170679.6</v>
          </cell>
          <cell r="BS71">
            <v>1639356.8</v>
          </cell>
          <cell r="BT71">
            <v>477478.17</v>
          </cell>
          <cell r="BU71">
            <v>51339.75</v>
          </cell>
          <cell r="BV71">
            <v>336121.8</v>
          </cell>
          <cell r="BW71">
            <v>805330.3820000001</v>
          </cell>
          <cell r="BX71">
            <v>524099.8</v>
          </cell>
          <cell r="BY71">
            <v>59655.205753424649</v>
          </cell>
          <cell r="BZ71">
            <v>665400.34685701493</v>
          </cell>
          <cell r="CA71">
            <v>215800.1</v>
          </cell>
          <cell r="CB71">
            <v>93044.7</v>
          </cell>
          <cell r="CC71">
            <v>91966.77</v>
          </cell>
          <cell r="CD71">
            <v>1483486.2</v>
          </cell>
          <cell r="CE71">
            <v>262835.09999999998</v>
          </cell>
          <cell r="CF71">
            <v>113183.5716</v>
          </cell>
          <cell r="CG71">
            <v>131636.13600000003</v>
          </cell>
          <cell r="CH71">
            <v>0</v>
          </cell>
          <cell r="CI71">
            <v>0</v>
          </cell>
          <cell r="CJ71">
            <v>624229.19999999995</v>
          </cell>
          <cell r="CK71">
            <v>0</v>
          </cell>
          <cell r="CL71">
            <v>524714.4</v>
          </cell>
          <cell r="CM71">
            <v>15888.96</v>
          </cell>
          <cell r="CN71">
            <v>0</v>
          </cell>
          <cell r="CO71">
            <v>115725.75</v>
          </cell>
          <cell r="CP71">
            <v>485297.47</v>
          </cell>
          <cell r="CQ71">
            <v>155478.72</v>
          </cell>
          <cell r="CR71">
            <v>2570166.8199999998</v>
          </cell>
          <cell r="CS71">
            <v>409653.72</v>
          </cell>
          <cell r="CT71">
            <v>0</v>
          </cell>
          <cell r="CU71">
            <v>0</v>
          </cell>
          <cell r="CV71">
            <v>0</v>
          </cell>
          <cell r="CW71">
            <v>0</v>
          </cell>
          <cell r="CX71">
            <v>0</v>
          </cell>
          <cell r="CY71">
            <v>0</v>
          </cell>
          <cell r="CZ71">
            <v>0</v>
          </cell>
          <cell r="DA71">
            <v>10109.930879148031</v>
          </cell>
          <cell r="DB71">
            <v>3112.2605994852797</v>
          </cell>
          <cell r="DC71">
            <v>589566.48114000005</v>
          </cell>
          <cell r="DD71">
            <v>0</v>
          </cell>
          <cell r="DE71">
            <v>25153.96</v>
          </cell>
          <cell r="DF71">
            <v>20568.203351188156</v>
          </cell>
          <cell r="DG71">
            <v>142242.72</v>
          </cell>
          <cell r="DH71">
            <v>235012.8</v>
          </cell>
          <cell r="DI71">
            <v>168183.4</v>
          </cell>
          <cell r="DJ71">
            <v>247664.13</v>
          </cell>
          <cell r="DK71">
            <v>0</v>
          </cell>
          <cell r="DL71">
            <v>0</v>
          </cell>
          <cell r="DM71">
            <v>0</v>
          </cell>
          <cell r="DN71">
            <v>0</v>
          </cell>
          <cell r="DO71">
            <v>0</v>
          </cell>
          <cell r="DP71">
            <v>0</v>
          </cell>
          <cell r="DQ71">
            <v>0</v>
          </cell>
          <cell r="DR71">
            <v>0</v>
          </cell>
          <cell r="DS71">
            <v>0</v>
          </cell>
          <cell r="DU71">
            <v>349185.01</v>
          </cell>
          <cell r="DV71">
            <v>0</v>
          </cell>
          <cell r="DW71">
            <v>222128</v>
          </cell>
          <cell r="DX71">
            <v>-30170</v>
          </cell>
          <cell r="DY71">
            <v>-24748</v>
          </cell>
          <cell r="DZ71">
            <v>0</v>
          </cell>
          <cell r="EA71">
            <v>160987.60999999999</v>
          </cell>
          <cell r="EB71">
            <v>49639</v>
          </cell>
          <cell r="EC71">
            <v>0</v>
          </cell>
          <cell r="ED71">
            <v>0</v>
          </cell>
          <cell r="EE71">
            <v>2876595</v>
          </cell>
          <cell r="EF71">
            <v>0</v>
          </cell>
          <cell r="EG71">
            <v>0</v>
          </cell>
          <cell r="EH71">
            <v>0</v>
          </cell>
          <cell r="EI71">
            <v>0</v>
          </cell>
          <cell r="EJ71">
            <v>0</v>
          </cell>
          <cell r="EK71">
            <v>0</v>
          </cell>
          <cell r="EL71">
            <v>0</v>
          </cell>
        </row>
        <row r="72">
          <cell r="A72">
            <v>1730</v>
          </cell>
          <cell r="B72" t="str">
            <v>Tynaarlo</v>
          </cell>
          <cell r="C72">
            <v>3</v>
          </cell>
          <cell r="D72">
            <v>1069600</v>
          </cell>
          <cell r="E72">
            <v>165620</v>
          </cell>
          <cell r="F72">
            <v>165620</v>
          </cell>
          <cell r="G72">
            <v>31731</v>
          </cell>
          <cell r="H72">
            <v>4</v>
          </cell>
          <cell r="I72">
            <v>591.5</v>
          </cell>
          <cell r="J72">
            <v>7683</v>
          </cell>
          <cell r="K72">
            <v>6174</v>
          </cell>
          <cell r="L72">
            <v>2161</v>
          </cell>
          <cell r="M72">
            <v>3690</v>
          </cell>
          <cell r="N72">
            <v>2151</v>
          </cell>
          <cell r="O72">
            <v>251</v>
          </cell>
          <cell r="P72">
            <v>0.41763727121464228</v>
          </cell>
          <cell r="Q72">
            <v>122.38160306737456</v>
          </cell>
          <cell r="R72">
            <v>1908</v>
          </cell>
          <cell r="S72">
            <v>240</v>
          </cell>
          <cell r="T72">
            <v>676</v>
          </cell>
          <cell r="U72">
            <v>27350</v>
          </cell>
          <cell r="V72">
            <v>10940</v>
          </cell>
          <cell r="W72">
            <v>0</v>
          </cell>
          <cell r="X72">
            <v>328.8</v>
          </cell>
          <cell r="Y72">
            <v>0</v>
          </cell>
          <cell r="Z72">
            <v>22.7</v>
          </cell>
          <cell r="AA72">
            <v>14365</v>
          </cell>
          <cell r="AB72">
            <v>0</v>
          </cell>
          <cell r="AC72">
            <v>14365</v>
          </cell>
          <cell r="AD72">
            <v>401</v>
          </cell>
          <cell r="AE72">
            <v>0</v>
          </cell>
          <cell r="AF72">
            <v>236</v>
          </cell>
          <cell r="AG72">
            <v>166</v>
          </cell>
          <cell r="AH72">
            <v>69</v>
          </cell>
          <cell r="AI72">
            <v>15390</v>
          </cell>
          <cell r="AJ72">
            <v>15390</v>
          </cell>
          <cell r="AK72">
            <v>0</v>
          </cell>
          <cell r="AL72">
            <v>0</v>
          </cell>
          <cell r="AM72">
            <v>0</v>
          </cell>
          <cell r="AN72">
            <v>0</v>
          </cell>
          <cell r="AO72">
            <v>0</v>
          </cell>
          <cell r="AP72">
            <v>0</v>
          </cell>
          <cell r="AQ72">
            <v>0</v>
          </cell>
          <cell r="AR72">
            <v>6.6353799999999998E-4</v>
          </cell>
          <cell r="AS72">
            <v>2.7623200000000001E-4</v>
          </cell>
          <cell r="AT72">
            <v>6833.16</v>
          </cell>
          <cell r="AU72">
            <v>0</v>
          </cell>
          <cell r="AV72">
            <v>2372</v>
          </cell>
          <cell r="AW72">
            <v>5170.3092238927265</v>
          </cell>
          <cell r="AX72">
            <v>18</v>
          </cell>
          <cell r="AY72">
            <v>18</v>
          </cell>
          <cell r="AZ72">
            <v>1515</v>
          </cell>
          <cell r="BA72">
            <v>1</v>
          </cell>
          <cell r="BB72">
            <v>0</v>
          </cell>
          <cell r="BC72">
            <v>0</v>
          </cell>
          <cell r="BD72">
            <v>0</v>
          </cell>
          <cell r="BE72">
            <v>0</v>
          </cell>
          <cell r="BF72">
            <v>0</v>
          </cell>
          <cell r="BG72">
            <v>0</v>
          </cell>
          <cell r="BH72">
            <v>0</v>
          </cell>
          <cell r="BI72">
            <v>0</v>
          </cell>
          <cell r="BJ72">
            <v>0</v>
          </cell>
          <cell r="BM72">
            <v>-2406600</v>
          </cell>
          <cell r="BN72">
            <v>-397488</v>
          </cell>
          <cell r="BO72">
            <v>-493547.6</v>
          </cell>
          <cell r="BP72">
            <v>4088539.35</v>
          </cell>
          <cell r="BQ72">
            <v>112723.04</v>
          </cell>
          <cell r="BR72">
            <v>129183.6</v>
          </cell>
          <cell r="BS72">
            <v>1685650.2</v>
          </cell>
          <cell r="BT72">
            <v>496204.38</v>
          </cell>
          <cell r="BU72">
            <v>57633.87</v>
          </cell>
          <cell r="BV72">
            <v>324683.09999999998</v>
          </cell>
          <cell r="BW72">
            <v>762507.99</v>
          </cell>
          <cell r="BX72">
            <v>346181.71</v>
          </cell>
          <cell r="BY72">
            <v>47861.561214642265</v>
          </cell>
          <cell r="BZ72">
            <v>463860.54247420846</v>
          </cell>
          <cell r="CA72">
            <v>204442.2</v>
          </cell>
          <cell r="CB72">
            <v>70891.199999999997</v>
          </cell>
          <cell r="CC72">
            <v>95498.52</v>
          </cell>
          <cell r="CD72">
            <v>1400046.5</v>
          </cell>
          <cell r="CE72">
            <v>167272.6</v>
          </cell>
          <cell r="CF72">
            <v>0</v>
          </cell>
          <cell r="CG72">
            <v>137665.272</v>
          </cell>
          <cell r="CH72">
            <v>0</v>
          </cell>
          <cell r="CI72">
            <v>5035.0869999999977</v>
          </cell>
          <cell r="CJ72">
            <v>446033.25</v>
          </cell>
          <cell r="CK72">
            <v>0</v>
          </cell>
          <cell r="CL72">
            <v>374926.5</v>
          </cell>
          <cell r="CM72">
            <v>14748.78</v>
          </cell>
          <cell r="CN72">
            <v>0</v>
          </cell>
          <cell r="CO72">
            <v>111474.6</v>
          </cell>
          <cell r="CP72">
            <v>540666.98</v>
          </cell>
          <cell r="CQ72">
            <v>111750.33</v>
          </cell>
          <cell r="CR72">
            <v>2554893.9</v>
          </cell>
          <cell r="CS72">
            <v>407219.4</v>
          </cell>
          <cell r="CT72">
            <v>0</v>
          </cell>
          <cell r="CU72">
            <v>0</v>
          </cell>
          <cell r="CV72">
            <v>0</v>
          </cell>
          <cell r="CW72">
            <v>0</v>
          </cell>
          <cell r="CX72">
            <v>0</v>
          </cell>
          <cell r="CY72">
            <v>0</v>
          </cell>
          <cell r="CZ72">
            <v>0</v>
          </cell>
          <cell r="DA72">
            <v>11715.692150773981</v>
          </cell>
          <cell r="DB72">
            <v>3054.8641183596801</v>
          </cell>
          <cell r="DC72">
            <v>427277.49479999999</v>
          </cell>
          <cell r="DD72">
            <v>0</v>
          </cell>
          <cell r="DE72">
            <v>16034.72</v>
          </cell>
          <cell r="DF72">
            <v>17889.269914668832</v>
          </cell>
          <cell r="DG72">
            <v>160023.06</v>
          </cell>
          <cell r="DH72">
            <v>264389.40000000002</v>
          </cell>
          <cell r="DI72">
            <v>156317.70000000001</v>
          </cell>
          <cell r="DJ72">
            <v>247664.13</v>
          </cell>
          <cell r="DK72">
            <v>0</v>
          </cell>
          <cell r="DL72">
            <v>0</v>
          </cell>
          <cell r="DM72">
            <v>0</v>
          </cell>
          <cell r="DN72">
            <v>0</v>
          </cell>
          <cell r="DO72">
            <v>0</v>
          </cell>
          <cell r="DP72">
            <v>0</v>
          </cell>
          <cell r="DQ72">
            <v>0</v>
          </cell>
          <cell r="DR72">
            <v>0</v>
          </cell>
          <cell r="DS72">
            <v>0</v>
          </cell>
          <cell r="DU72">
            <v>246062.51</v>
          </cell>
          <cell r="DV72">
            <v>0</v>
          </cell>
          <cell r="DW72">
            <v>-68496</v>
          </cell>
          <cell r="DX72">
            <v>-26819.599999999999</v>
          </cell>
          <cell r="DY72">
            <v>-150104</v>
          </cell>
          <cell r="DZ72">
            <v>0</v>
          </cell>
          <cell r="EA72">
            <v>35426.620000000003</v>
          </cell>
          <cell r="EB72">
            <v>31407</v>
          </cell>
          <cell r="EC72">
            <v>0</v>
          </cell>
          <cell r="ED72">
            <v>0</v>
          </cell>
          <cell r="EE72">
            <v>3072536</v>
          </cell>
          <cell r="EF72">
            <v>0</v>
          </cell>
          <cell r="EG72">
            <v>0</v>
          </cell>
          <cell r="EH72">
            <v>0</v>
          </cell>
          <cell r="EI72">
            <v>0</v>
          </cell>
          <cell r="EJ72">
            <v>0</v>
          </cell>
          <cell r="EK72">
            <v>0</v>
          </cell>
          <cell r="EL72">
            <v>0</v>
          </cell>
        </row>
        <row r="73">
          <cell r="A73">
            <v>1701</v>
          </cell>
          <cell r="B73" t="str">
            <v>Westerveld</v>
          </cell>
          <cell r="C73">
            <v>3</v>
          </cell>
          <cell r="D73">
            <v>726240</v>
          </cell>
          <cell r="E73">
            <v>124740</v>
          </cell>
          <cell r="F73">
            <v>124740</v>
          </cell>
          <cell r="G73">
            <v>19287</v>
          </cell>
          <cell r="H73">
            <v>4</v>
          </cell>
          <cell r="I73">
            <v>445.5</v>
          </cell>
          <cell r="J73">
            <v>4304</v>
          </cell>
          <cell r="K73">
            <v>3957</v>
          </cell>
          <cell r="L73">
            <v>1344</v>
          </cell>
          <cell r="M73">
            <v>2240</v>
          </cell>
          <cell r="N73">
            <v>1287.9000000000001</v>
          </cell>
          <cell r="O73">
            <v>152</v>
          </cell>
          <cell r="P73">
            <v>0.30278884462151395</v>
          </cell>
          <cell r="Q73">
            <v>79.104997566353134</v>
          </cell>
          <cell r="R73">
            <v>1419</v>
          </cell>
          <cell r="S73">
            <v>110</v>
          </cell>
          <cell r="T73">
            <v>321</v>
          </cell>
          <cell r="U73">
            <v>16390</v>
          </cell>
          <cell r="V73">
            <v>2770</v>
          </cell>
          <cell r="W73">
            <v>0</v>
          </cell>
          <cell r="X73">
            <v>302.39999999999998</v>
          </cell>
          <cell r="Y73">
            <v>0</v>
          </cell>
          <cell r="Z73">
            <v>21.6</v>
          </cell>
          <cell r="AA73">
            <v>27876</v>
          </cell>
          <cell r="AB73">
            <v>0</v>
          </cell>
          <cell r="AC73">
            <v>27876</v>
          </cell>
          <cell r="AD73">
            <v>398</v>
          </cell>
          <cell r="AE73">
            <v>0</v>
          </cell>
          <cell r="AF73">
            <v>179</v>
          </cell>
          <cell r="AG73">
            <v>82</v>
          </cell>
          <cell r="AH73">
            <v>97</v>
          </cell>
          <cell r="AI73">
            <v>9521</v>
          </cell>
          <cell r="AJ73">
            <v>9521</v>
          </cell>
          <cell r="AK73">
            <v>0</v>
          </cell>
          <cell r="AL73">
            <v>0</v>
          </cell>
          <cell r="AM73">
            <v>0</v>
          </cell>
          <cell r="AN73">
            <v>0</v>
          </cell>
          <cell r="AO73">
            <v>0</v>
          </cell>
          <cell r="AP73">
            <v>0</v>
          </cell>
          <cell r="AQ73">
            <v>0</v>
          </cell>
          <cell r="AR73">
            <v>5.1789499999999999E-4</v>
          </cell>
          <cell r="AS73">
            <v>1.2170199999999999E-4</v>
          </cell>
          <cell r="AT73">
            <v>1818.511</v>
          </cell>
          <cell r="AU73">
            <v>0</v>
          </cell>
          <cell r="AV73">
            <v>3655</v>
          </cell>
          <cell r="AW73">
            <v>2493.2441465657494</v>
          </cell>
          <cell r="AX73">
            <v>27</v>
          </cell>
          <cell r="AY73">
            <v>27</v>
          </cell>
          <cell r="AZ73">
            <v>1240</v>
          </cell>
          <cell r="BA73">
            <v>1</v>
          </cell>
          <cell r="BB73">
            <v>0</v>
          </cell>
          <cell r="BC73">
            <v>0</v>
          </cell>
          <cell r="BD73">
            <v>0</v>
          </cell>
          <cell r="BE73">
            <v>0</v>
          </cell>
          <cell r="BF73">
            <v>0</v>
          </cell>
          <cell r="BG73">
            <v>0</v>
          </cell>
          <cell r="BH73">
            <v>0</v>
          </cell>
          <cell r="BI73">
            <v>0</v>
          </cell>
          <cell r="BJ73">
            <v>0</v>
          </cell>
          <cell r="BM73">
            <v>-1634040</v>
          </cell>
          <cell r="BN73">
            <v>-299376</v>
          </cell>
          <cell r="BO73">
            <v>-371725.2</v>
          </cell>
          <cell r="BP73">
            <v>2485129.9500000002</v>
          </cell>
          <cell r="BQ73">
            <v>112723.04</v>
          </cell>
          <cell r="BR73">
            <v>97297.2</v>
          </cell>
          <cell r="BS73">
            <v>944297.6</v>
          </cell>
          <cell r="BT73">
            <v>318024.09000000003</v>
          </cell>
          <cell r="BU73">
            <v>35844.480000000003</v>
          </cell>
          <cell r="BV73">
            <v>197097.60000000001</v>
          </cell>
          <cell r="BW73">
            <v>456547.67100000003</v>
          </cell>
          <cell r="BX73">
            <v>209639.92</v>
          </cell>
          <cell r="BY73">
            <v>34699.84079681275</v>
          </cell>
          <cell r="BZ73">
            <v>299830.090175797</v>
          </cell>
          <cell r="CA73">
            <v>152045.85</v>
          </cell>
          <cell r="CB73">
            <v>32491.8</v>
          </cell>
          <cell r="CC73">
            <v>45347.67</v>
          </cell>
          <cell r="CD73">
            <v>839004.1</v>
          </cell>
          <cell r="CE73">
            <v>42353.3</v>
          </cell>
          <cell r="CF73">
            <v>0</v>
          </cell>
          <cell r="CG73">
            <v>126611.85600000001</v>
          </cell>
          <cell r="CH73">
            <v>0</v>
          </cell>
          <cell r="CI73">
            <v>4791.0959999999923</v>
          </cell>
          <cell r="CJ73">
            <v>865549.8</v>
          </cell>
          <cell r="CK73">
            <v>0</v>
          </cell>
          <cell r="CL73">
            <v>727563.6</v>
          </cell>
          <cell r="CM73">
            <v>14638.44</v>
          </cell>
          <cell r="CN73">
            <v>0</v>
          </cell>
          <cell r="CO73">
            <v>84550.65</v>
          </cell>
          <cell r="CP73">
            <v>267076.46000000002</v>
          </cell>
          <cell r="CQ73">
            <v>157098.29</v>
          </cell>
          <cell r="CR73">
            <v>1580581.21</v>
          </cell>
          <cell r="CS73">
            <v>251925.66</v>
          </cell>
          <cell r="CT73">
            <v>0</v>
          </cell>
          <cell r="CU73">
            <v>0</v>
          </cell>
          <cell r="CV73">
            <v>0</v>
          </cell>
          <cell r="CW73">
            <v>0</v>
          </cell>
          <cell r="CX73">
            <v>0</v>
          </cell>
          <cell r="CY73">
            <v>0</v>
          </cell>
          <cell r="CZ73">
            <v>0</v>
          </cell>
          <cell r="DA73">
            <v>9144.1611278104501</v>
          </cell>
          <cell r="DB73">
            <v>1345.9087757124801</v>
          </cell>
          <cell r="DC73">
            <v>113711.49283</v>
          </cell>
          <cell r="DD73">
            <v>0</v>
          </cell>
          <cell r="DE73">
            <v>24707.8</v>
          </cell>
          <cell r="DF73">
            <v>8626.624747117492</v>
          </cell>
          <cell r="DG73">
            <v>240034.59</v>
          </cell>
          <cell r="DH73">
            <v>396584.1</v>
          </cell>
          <cell r="DI73">
            <v>127943.2</v>
          </cell>
          <cell r="DJ73">
            <v>247664.13</v>
          </cell>
          <cell r="DK73">
            <v>0</v>
          </cell>
          <cell r="DL73">
            <v>0</v>
          </cell>
          <cell r="DM73">
            <v>0</v>
          </cell>
          <cell r="DN73">
            <v>0</v>
          </cell>
          <cell r="DO73">
            <v>0</v>
          </cell>
          <cell r="DP73">
            <v>0</v>
          </cell>
          <cell r="DQ73">
            <v>0</v>
          </cell>
          <cell r="DR73">
            <v>0</v>
          </cell>
          <cell r="DS73">
            <v>0</v>
          </cell>
          <cell r="DU73">
            <v>386127.19</v>
          </cell>
          <cell r="DV73">
            <v>0</v>
          </cell>
          <cell r="DW73">
            <v>252138</v>
          </cell>
          <cell r="DX73">
            <v>-10915.93</v>
          </cell>
          <cell r="DY73">
            <v>-67204</v>
          </cell>
          <cell r="DZ73">
            <v>0</v>
          </cell>
          <cell r="EA73">
            <v>27508.16</v>
          </cell>
          <cell r="EB73">
            <v>42171</v>
          </cell>
          <cell r="EC73">
            <v>0</v>
          </cell>
          <cell r="ED73">
            <v>0</v>
          </cell>
          <cell r="EE73">
            <v>1971082</v>
          </cell>
          <cell r="EF73">
            <v>0</v>
          </cell>
          <cell r="EG73">
            <v>0</v>
          </cell>
          <cell r="EH73">
            <v>0</v>
          </cell>
          <cell r="EI73">
            <v>22026</v>
          </cell>
          <cell r="EJ73">
            <v>0</v>
          </cell>
          <cell r="EK73">
            <v>0</v>
          </cell>
          <cell r="EL73">
            <v>0</v>
          </cell>
        </row>
        <row r="74">
          <cell r="A74">
            <v>141</v>
          </cell>
          <cell r="B74" t="str">
            <v>Almelo</v>
          </cell>
          <cell r="C74">
            <v>4</v>
          </cell>
          <cell r="D74">
            <v>1751840</v>
          </cell>
          <cell r="E74">
            <v>428680</v>
          </cell>
          <cell r="F74">
            <v>428680</v>
          </cell>
          <cell r="G74">
            <v>72096</v>
          </cell>
          <cell r="H74">
            <v>1</v>
          </cell>
          <cell r="I74">
            <v>1531</v>
          </cell>
          <cell r="J74">
            <v>17982</v>
          </cell>
          <cell r="K74">
            <v>10586</v>
          </cell>
          <cell r="L74">
            <v>3672</v>
          </cell>
          <cell r="M74">
            <v>10950</v>
          </cell>
          <cell r="N74">
            <v>7687.7</v>
          </cell>
          <cell r="O74">
            <v>2305</v>
          </cell>
          <cell r="P74">
            <v>0.86817325800376643</v>
          </cell>
          <cell r="Q74">
            <v>842.41037877309543</v>
          </cell>
          <cell r="R74">
            <v>7855</v>
          </cell>
          <cell r="S74">
            <v>7330</v>
          </cell>
          <cell r="T74">
            <v>2079</v>
          </cell>
          <cell r="U74">
            <v>82230</v>
          </cell>
          <cell r="V74">
            <v>114260</v>
          </cell>
          <cell r="W74">
            <v>2146.7199999999998</v>
          </cell>
          <cell r="X74">
            <v>4911.2</v>
          </cell>
          <cell r="Y74">
            <v>0</v>
          </cell>
          <cell r="Z74">
            <v>0</v>
          </cell>
          <cell r="AA74">
            <v>6739</v>
          </cell>
          <cell r="AB74">
            <v>0</v>
          </cell>
          <cell r="AC74">
            <v>6739</v>
          </cell>
          <cell r="AD74">
            <v>200</v>
          </cell>
          <cell r="AE74">
            <v>0</v>
          </cell>
          <cell r="AF74">
            <v>482</v>
          </cell>
          <cell r="AG74">
            <v>365</v>
          </cell>
          <cell r="AH74">
            <v>116</v>
          </cell>
          <cell r="AI74">
            <v>32623</v>
          </cell>
          <cell r="AJ74">
            <v>32623</v>
          </cell>
          <cell r="AK74">
            <v>0</v>
          </cell>
          <cell r="AL74">
            <v>10</v>
          </cell>
          <cell r="AM74">
            <v>0</v>
          </cell>
          <cell r="AN74">
            <v>0</v>
          </cell>
          <cell r="AO74">
            <v>0</v>
          </cell>
          <cell r="AP74">
            <v>7097</v>
          </cell>
          <cell r="AQ74">
            <v>7097</v>
          </cell>
          <cell r="AR74">
            <v>3.7508699999999999E-3</v>
          </cell>
          <cell r="AS74">
            <v>5.3643550000000003E-3</v>
          </cell>
          <cell r="AT74">
            <v>46096.298999999999</v>
          </cell>
          <cell r="AU74">
            <v>0</v>
          </cell>
          <cell r="AV74">
            <v>1512</v>
          </cell>
          <cell r="AW74">
            <v>15709.634241245138</v>
          </cell>
          <cell r="AX74">
            <v>4</v>
          </cell>
          <cell r="AY74">
            <v>4</v>
          </cell>
          <cell r="AZ74">
            <v>2855</v>
          </cell>
          <cell r="BA74">
            <v>1</v>
          </cell>
          <cell r="BB74">
            <v>0</v>
          </cell>
          <cell r="BC74">
            <v>0</v>
          </cell>
          <cell r="BD74">
            <v>0</v>
          </cell>
          <cell r="BE74">
            <v>0</v>
          </cell>
          <cell r="BF74">
            <v>0</v>
          </cell>
          <cell r="BG74">
            <v>0</v>
          </cell>
          <cell r="BH74">
            <v>0</v>
          </cell>
          <cell r="BI74">
            <v>0</v>
          </cell>
          <cell r="BJ74">
            <v>0</v>
          </cell>
          <cell r="BM74">
            <v>-3941640</v>
          </cell>
          <cell r="BN74">
            <v>-1028832</v>
          </cell>
          <cell r="BO74">
            <v>-1277466.3999999999</v>
          </cell>
          <cell r="BP74">
            <v>9289569.5999999996</v>
          </cell>
          <cell r="BQ74">
            <v>28180.76</v>
          </cell>
          <cell r="BR74">
            <v>334370.40000000002</v>
          </cell>
          <cell r="BS74">
            <v>3945250.8</v>
          </cell>
          <cell r="BT74">
            <v>850796.82</v>
          </cell>
          <cell r="BU74">
            <v>97932.24</v>
          </cell>
          <cell r="BV74">
            <v>963490.5</v>
          </cell>
          <cell r="BW74">
            <v>2725212.773</v>
          </cell>
          <cell r="BX74">
            <v>3179079.05</v>
          </cell>
          <cell r="BY74">
            <v>99493.341224105447</v>
          </cell>
          <cell r="BZ74">
            <v>3192971.2104560882</v>
          </cell>
          <cell r="CA74">
            <v>841663.25</v>
          </cell>
          <cell r="CB74">
            <v>2165135.4</v>
          </cell>
          <cell r="CC74">
            <v>293700.33</v>
          </cell>
          <cell r="CD74">
            <v>4209353.7</v>
          </cell>
          <cell r="CE74">
            <v>1747035.4</v>
          </cell>
          <cell r="CF74">
            <v>677977.11039999989</v>
          </cell>
          <cell r="CG74">
            <v>2056270.3280000002</v>
          </cell>
          <cell r="CH74">
            <v>0</v>
          </cell>
          <cell r="CI74">
            <v>0</v>
          </cell>
          <cell r="CJ74">
            <v>209245.95</v>
          </cell>
          <cell r="CK74">
            <v>0</v>
          </cell>
          <cell r="CL74">
            <v>175887.9</v>
          </cell>
          <cell r="CM74">
            <v>7356</v>
          </cell>
          <cell r="CN74">
            <v>0</v>
          </cell>
          <cell r="CO74">
            <v>227672.7</v>
          </cell>
          <cell r="CP74">
            <v>1188815.95</v>
          </cell>
          <cell r="CQ74">
            <v>187870.12</v>
          </cell>
          <cell r="CR74">
            <v>5415744.2299999995</v>
          </cell>
          <cell r="CS74">
            <v>863204.58</v>
          </cell>
          <cell r="CT74">
            <v>0</v>
          </cell>
          <cell r="CU74">
            <v>31675.1</v>
          </cell>
          <cell r="CV74">
            <v>0</v>
          </cell>
          <cell r="CW74">
            <v>0</v>
          </cell>
          <cell r="CX74">
            <v>0</v>
          </cell>
          <cell r="CY74">
            <v>218587.6</v>
          </cell>
          <cell r="CZ74">
            <v>622406.9</v>
          </cell>
          <cell r="DA74">
            <v>66226.859980247697</v>
          </cell>
          <cell r="DB74">
            <v>59324.682178905205</v>
          </cell>
          <cell r="DC74">
            <v>2882401.5764700002</v>
          </cell>
          <cell r="DD74">
            <v>0</v>
          </cell>
          <cell r="DE74">
            <v>10221.120000000001</v>
          </cell>
          <cell r="DF74">
            <v>54355.334474708179</v>
          </cell>
          <cell r="DG74">
            <v>35560.68</v>
          </cell>
          <cell r="DH74">
            <v>58753.2</v>
          </cell>
          <cell r="DI74">
            <v>294578.90000000002</v>
          </cell>
          <cell r="DJ74">
            <v>247664.13</v>
          </cell>
          <cell r="DK74">
            <v>0</v>
          </cell>
          <cell r="DL74">
            <v>0</v>
          </cell>
          <cell r="DM74">
            <v>0</v>
          </cell>
          <cell r="DN74">
            <v>0</v>
          </cell>
          <cell r="DO74">
            <v>0</v>
          </cell>
          <cell r="DP74">
            <v>0</v>
          </cell>
          <cell r="DQ74">
            <v>0</v>
          </cell>
          <cell r="DR74">
            <v>0</v>
          </cell>
          <cell r="DS74">
            <v>0</v>
          </cell>
          <cell r="DU74">
            <v>118894.35</v>
          </cell>
          <cell r="DV74">
            <v>0</v>
          </cell>
          <cell r="DW74">
            <v>1029888</v>
          </cell>
          <cell r="DX74">
            <v>24248.07</v>
          </cell>
          <cell r="DY74">
            <v>858538</v>
          </cell>
          <cell r="DZ74">
            <v>0</v>
          </cell>
          <cell r="EA74">
            <v>19497.57</v>
          </cell>
          <cell r="EB74">
            <v>96000</v>
          </cell>
          <cell r="EC74">
            <v>0</v>
          </cell>
          <cell r="ED74">
            <v>0</v>
          </cell>
          <cell r="EE74">
            <v>7478797</v>
          </cell>
          <cell r="EF74">
            <v>132500</v>
          </cell>
          <cell r="EG74">
            <v>0</v>
          </cell>
          <cell r="EH74">
            <v>0</v>
          </cell>
          <cell r="EI74">
            <v>0</v>
          </cell>
          <cell r="EJ74">
            <v>260985</v>
          </cell>
          <cell r="EK74">
            <v>0</v>
          </cell>
          <cell r="EL74">
            <v>0</v>
          </cell>
        </row>
        <row r="75">
          <cell r="A75">
            <v>147</v>
          </cell>
          <cell r="B75" t="str">
            <v>Borne</v>
          </cell>
          <cell r="C75">
            <v>4</v>
          </cell>
          <cell r="D75">
            <v>634880</v>
          </cell>
          <cell r="E75">
            <v>91140</v>
          </cell>
          <cell r="F75">
            <v>91140</v>
          </cell>
          <cell r="G75">
            <v>20521</v>
          </cell>
          <cell r="H75">
            <v>1</v>
          </cell>
          <cell r="I75">
            <v>325.5</v>
          </cell>
          <cell r="J75">
            <v>5398</v>
          </cell>
          <cell r="K75">
            <v>3069</v>
          </cell>
          <cell r="L75">
            <v>1028</v>
          </cell>
          <cell r="M75">
            <v>2260</v>
          </cell>
          <cell r="N75">
            <v>1425.4</v>
          </cell>
          <cell r="O75">
            <v>192</v>
          </cell>
          <cell r="P75">
            <v>0.35424354243542433</v>
          </cell>
          <cell r="Q75">
            <v>96.933092616460129</v>
          </cell>
          <cell r="R75">
            <v>1403</v>
          </cell>
          <cell r="S75">
            <v>395</v>
          </cell>
          <cell r="T75">
            <v>412</v>
          </cell>
          <cell r="U75">
            <v>18490</v>
          </cell>
          <cell r="V75">
            <v>10780</v>
          </cell>
          <cell r="W75">
            <v>0</v>
          </cell>
          <cell r="X75">
            <v>502.4</v>
          </cell>
          <cell r="Y75">
            <v>0</v>
          </cell>
          <cell r="Z75">
            <v>0</v>
          </cell>
          <cell r="AA75">
            <v>2599</v>
          </cell>
          <cell r="AB75">
            <v>0</v>
          </cell>
          <cell r="AC75">
            <v>2599</v>
          </cell>
          <cell r="AD75">
            <v>16</v>
          </cell>
          <cell r="AE75">
            <v>0</v>
          </cell>
          <cell r="AF75">
            <v>108</v>
          </cell>
          <cell r="AG75">
            <v>84</v>
          </cell>
          <cell r="AH75">
            <v>24</v>
          </cell>
          <cell r="AI75">
            <v>8346</v>
          </cell>
          <cell r="AJ75">
            <v>8346</v>
          </cell>
          <cell r="AK75">
            <v>0</v>
          </cell>
          <cell r="AL75">
            <v>0</v>
          </cell>
          <cell r="AM75">
            <v>0</v>
          </cell>
          <cell r="AN75">
            <v>0</v>
          </cell>
          <cell r="AO75">
            <v>0</v>
          </cell>
          <cell r="AP75">
            <v>1224</v>
          </cell>
          <cell r="AQ75">
            <v>0</v>
          </cell>
          <cell r="AR75">
            <v>2.9526900000000002E-4</v>
          </cell>
          <cell r="AS75">
            <v>1.5196200000000001E-4</v>
          </cell>
          <cell r="AT75">
            <v>8938.5660000000007</v>
          </cell>
          <cell r="AU75">
            <v>0</v>
          </cell>
          <cell r="AV75">
            <v>332</v>
          </cell>
          <cell r="AW75">
            <v>2605.3430210325046</v>
          </cell>
          <cell r="AX75">
            <v>3</v>
          </cell>
          <cell r="AY75">
            <v>3</v>
          </cell>
          <cell r="AZ75">
            <v>1030</v>
          </cell>
          <cell r="BA75">
            <v>1</v>
          </cell>
          <cell r="BB75">
            <v>0</v>
          </cell>
          <cell r="BC75">
            <v>0</v>
          </cell>
          <cell r="BD75">
            <v>0</v>
          </cell>
          <cell r="BE75">
            <v>0</v>
          </cell>
          <cell r="BF75">
            <v>0</v>
          </cell>
          <cell r="BG75">
            <v>0</v>
          </cell>
          <cell r="BH75">
            <v>0</v>
          </cell>
          <cell r="BI75">
            <v>0</v>
          </cell>
          <cell r="BJ75">
            <v>0</v>
          </cell>
          <cell r="BM75">
            <v>-1428480</v>
          </cell>
          <cell r="BN75">
            <v>-218736</v>
          </cell>
          <cell r="BO75">
            <v>-271597.2</v>
          </cell>
          <cell r="BP75">
            <v>2644130.85</v>
          </cell>
          <cell r="BQ75">
            <v>28180.76</v>
          </cell>
          <cell r="BR75">
            <v>71089.2</v>
          </cell>
          <cell r="BS75">
            <v>1184321.2</v>
          </cell>
          <cell r="BT75">
            <v>246655.53</v>
          </cell>
          <cell r="BU75">
            <v>27416.76</v>
          </cell>
          <cell r="BV75">
            <v>198857.4</v>
          </cell>
          <cell r="BW75">
            <v>505290.04600000003</v>
          </cell>
          <cell r="BX75">
            <v>264808.32000000001</v>
          </cell>
          <cell r="BY75">
            <v>40596.589815498148</v>
          </cell>
          <cell r="BZ75">
            <v>367403.5622823165</v>
          </cell>
          <cell r="CA75">
            <v>150331.45000000001</v>
          </cell>
          <cell r="CB75">
            <v>116675.1</v>
          </cell>
          <cell r="CC75">
            <v>58203.24</v>
          </cell>
          <cell r="CD75">
            <v>946503.1</v>
          </cell>
          <cell r="CE75">
            <v>164826.20000000001</v>
          </cell>
          <cell r="CF75">
            <v>0</v>
          </cell>
          <cell r="CG75">
            <v>210349.856</v>
          </cell>
          <cell r="CH75">
            <v>0</v>
          </cell>
          <cell r="CI75">
            <v>0</v>
          </cell>
          <cell r="CJ75">
            <v>80698.95</v>
          </cell>
          <cell r="CK75">
            <v>0</v>
          </cell>
          <cell r="CL75">
            <v>67833.899999999994</v>
          </cell>
          <cell r="CM75">
            <v>588.48</v>
          </cell>
          <cell r="CN75">
            <v>0</v>
          </cell>
          <cell r="CO75">
            <v>51013.8</v>
          </cell>
          <cell r="CP75">
            <v>273590.52</v>
          </cell>
          <cell r="CQ75">
            <v>38869.68</v>
          </cell>
          <cell r="CR75">
            <v>1385519.46</v>
          </cell>
          <cell r="CS75">
            <v>220835.16</v>
          </cell>
          <cell r="CT75">
            <v>0</v>
          </cell>
          <cell r="CU75">
            <v>0</v>
          </cell>
          <cell r="CV75">
            <v>0</v>
          </cell>
          <cell r="CW75">
            <v>0</v>
          </cell>
          <cell r="CX75">
            <v>0</v>
          </cell>
          <cell r="CY75">
            <v>37699.199999999997</v>
          </cell>
          <cell r="CZ75">
            <v>0</v>
          </cell>
          <cell r="DA75">
            <v>5213.3874859719908</v>
          </cell>
          <cell r="DB75">
            <v>1680.5556964948801</v>
          </cell>
          <cell r="DC75">
            <v>558928.53198000009</v>
          </cell>
          <cell r="DD75">
            <v>0</v>
          </cell>
          <cell r="DE75">
            <v>2244.3200000000002</v>
          </cell>
          <cell r="DF75">
            <v>9014.4868527724666</v>
          </cell>
          <cell r="DG75">
            <v>26670.51</v>
          </cell>
          <cell r="DH75">
            <v>44064.9</v>
          </cell>
          <cell r="DI75">
            <v>106275.4</v>
          </cell>
          <cell r="DJ75">
            <v>247664.13</v>
          </cell>
          <cell r="DK75">
            <v>0</v>
          </cell>
          <cell r="DL75">
            <v>0</v>
          </cell>
          <cell r="DM75">
            <v>0</v>
          </cell>
          <cell r="DN75">
            <v>0</v>
          </cell>
          <cell r="DO75">
            <v>0</v>
          </cell>
          <cell r="DP75">
            <v>0</v>
          </cell>
          <cell r="DQ75">
            <v>0</v>
          </cell>
          <cell r="DR75">
            <v>0</v>
          </cell>
          <cell r="DS75">
            <v>0</v>
          </cell>
          <cell r="DU75">
            <v>21865.75</v>
          </cell>
          <cell r="DV75">
            <v>0</v>
          </cell>
          <cell r="DW75">
            <v>-39407</v>
          </cell>
          <cell r="DX75">
            <v>-14538.52</v>
          </cell>
          <cell r="DY75">
            <v>101761</v>
          </cell>
          <cell r="DZ75">
            <v>0</v>
          </cell>
          <cell r="EA75">
            <v>0</v>
          </cell>
          <cell r="EB75">
            <v>57891</v>
          </cell>
          <cell r="EC75">
            <v>0</v>
          </cell>
          <cell r="ED75">
            <v>0</v>
          </cell>
          <cell r="EE75">
            <v>1664247</v>
          </cell>
          <cell r="EF75">
            <v>0</v>
          </cell>
          <cell r="EG75">
            <v>0</v>
          </cell>
          <cell r="EH75">
            <v>0</v>
          </cell>
          <cell r="EI75">
            <v>23435</v>
          </cell>
          <cell r="EJ75">
            <v>0</v>
          </cell>
          <cell r="EK75">
            <v>0</v>
          </cell>
          <cell r="EL75">
            <v>0</v>
          </cell>
        </row>
        <row r="76">
          <cell r="A76">
            <v>148</v>
          </cell>
          <cell r="B76" t="str">
            <v>Dalfsen</v>
          </cell>
          <cell r="C76">
            <v>4</v>
          </cell>
          <cell r="D76">
            <v>975200</v>
          </cell>
          <cell r="E76">
            <v>155540</v>
          </cell>
          <cell r="F76">
            <v>155540</v>
          </cell>
          <cell r="G76">
            <v>26541</v>
          </cell>
          <cell r="H76">
            <v>3</v>
          </cell>
          <cell r="I76">
            <v>555.5</v>
          </cell>
          <cell r="J76">
            <v>7234</v>
          </cell>
          <cell r="K76">
            <v>3908</v>
          </cell>
          <cell r="L76">
            <v>1291</v>
          </cell>
          <cell r="M76">
            <v>2350</v>
          </cell>
          <cell r="N76">
            <v>1325.8</v>
          </cell>
          <cell r="O76">
            <v>105</v>
          </cell>
          <cell r="P76">
            <v>0.23076923076923078</v>
          </cell>
          <cell r="Q76">
            <v>57.33696359378402</v>
          </cell>
          <cell r="R76">
            <v>1315</v>
          </cell>
          <cell r="S76">
            <v>100</v>
          </cell>
          <cell r="T76">
            <v>408</v>
          </cell>
          <cell r="U76">
            <v>24150</v>
          </cell>
          <cell r="V76">
            <v>10280</v>
          </cell>
          <cell r="W76">
            <v>0</v>
          </cell>
          <cell r="X76">
            <v>152.80000000000001</v>
          </cell>
          <cell r="Y76">
            <v>0</v>
          </cell>
          <cell r="Z76">
            <v>28.2</v>
          </cell>
          <cell r="AA76">
            <v>16512</v>
          </cell>
          <cell r="AB76">
            <v>0</v>
          </cell>
          <cell r="AC76">
            <v>16512</v>
          </cell>
          <cell r="AD76">
            <v>138</v>
          </cell>
          <cell r="AE76">
            <v>0</v>
          </cell>
          <cell r="AF76">
            <v>264</v>
          </cell>
          <cell r="AG76">
            <v>121</v>
          </cell>
          <cell r="AH76">
            <v>143</v>
          </cell>
          <cell r="AI76">
            <v>10242</v>
          </cell>
          <cell r="AJ76">
            <v>10242</v>
          </cell>
          <cell r="AK76">
            <v>0</v>
          </cell>
          <cell r="AL76">
            <v>0</v>
          </cell>
          <cell r="AM76">
            <v>0</v>
          </cell>
          <cell r="AN76">
            <v>0</v>
          </cell>
          <cell r="AO76">
            <v>0</v>
          </cell>
          <cell r="AP76">
            <v>0</v>
          </cell>
          <cell r="AQ76">
            <v>0</v>
          </cell>
          <cell r="AR76">
            <v>3.1582799999999999E-4</v>
          </cell>
          <cell r="AS76">
            <v>1.20154E-4</v>
          </cell>
          <cell r="AT76">
            <v>4352.8500000000004</v>
          </cell>
          <cell r="AU76">
            <v>0</v>
          </cell>
          <cell r="AV76">
            <v>1824</v>
          </cell>
          <cell r="AW76">
            <v>2907.5545945945946</v>
          </cell>
          <cell r="AX76">
            <v>9</v>
          </cell>
          <cell r="AY76">
            <v>9</v>
          </cell>
          <cell r="AZ76">
            <v>1665</v>
          </cell>
          <cell r="BA76">
            <v>1</v>
          </cell>
          <cell r="BB76">
            <v>0</v>
          </cell>
          <cell r="BC76">
            <v>0</v>
          </cell>
          <cell r="BD76">
            <v>0</v>
          </cell>
          <cell r="BE76">
            <v>0</v>
          </cell>
          <cell r="BF76">
            <v>0</v>
          </cell>
          <cell r="BG76">
            <v>0</v>
          </cell>
          <cell r="BH76">
            <v>0</v>
          </cell>
          <cell r="BI76">
            <v>0</v>
          </cell>
          <cell r="BJ76">
            <v>0</v>
          </cell>
          <cell r="BM76">
            <v>-2194200</v>
          </cell>
          <cell r="BN76">
            <v>-373296</v>
          </cell>
          <cell r="BO76">
            <v>-463509.2</v>
          </cell>
          <cell r="BP76">
            <v>3419807.85</v>
          </cell>
          <cell r="BQ76">
            <v>84542.28</v>
          </cell>
          <cell r="BR76">
            <v>121321.2</v>
          </cell>
          <cell r="BS76">
            <v>1587139.6</v>
          </cell>
          <cell r="BT76">
            <v>314085.96000000002</v>
          </cell>
          <cell r="BU76">
            <v>34430.97</v>
          </cell>
          <cell r="BV76">
            <v>206776.5</v>
          </cell>
          <cell r="BW76">
            <v>469982.842</v>
          </cell>
          <cell r="BX76">
            <v>144817.04999999999</v>
          </cell>
          <cell r="BY76">
            <v>26446.336153846154</v>
          </cell>
          <cell r="BZ76">
            <v>217323.1463702477</v>
          </cell>
          <cell r="CA76">
            <v>140902.25</v>
          </cell>
          <cell r="CB76">
            <v>29538</v>
          </cell>
          <cell r="CC76">
            <v>57638.16</v>
          </cell>
          <cell r="CD76">
            <v>1236238.5</v>
          </cell>
          <cell r="CE76">
            <v>157181.20000000001</v>
          </cell>
          <cell r="CF76">
            <v>0</v>
          </cell>
          <cell r="CG76">
            <v>63975.832000000002</v>
          </cell>
          <cell r="CH76">
            <v>0</v>
          </cell>
          <cell r="CI76">
            <v>6255.0419999999976</v>
          </cell>
          <cell r="CJ76">
            <v>512697.59999999998</v>
          </cell>
          <cell r="CK76">
            <v>0</v>
          </cell>
          <cell r="CL76">
            <v>430963.20000000001</v>
          </cell>
          <cell r="CM76">
            <v>5075.6400000000003</v>
          </cell>
          <cell r="CN76">
            <v>0</v>
          </cell>
          <cell r="CO76">
            <v>124700.4</v>
          </cell>
          <cell r="CP76">
            <v>394100.63</v>
          </cell>
          <cell r="CQ76">
            <v>231598.51</v>
          </cell>
          <cell r="CR76">
            <v>1700274.42</v>
          </cell>
          <cell r="CS76">
            <v>271003.32</v>
          </cell>
          <cell r="CT76">
            <v>0</v>
          </cell>
          <cell r="CU76">
            <v>0</v>
          </cell>
          <cell r="CV76">
            <v>0</v>
          </cell>
          <cell r="CW76">
            <v>0</v>
          </cell>
          <cell r="CX76">
            <v>0</v>
          </cell>
          <cell r="CY76">
            <v>0</v>
          </cell>
          <cell r="CZ76">
            <v>0</v>
          </cell>
          <cell r="DA76">
            <v>5576.3854076098796</v>
          </cell>
          <cell r="DB76">
            <v>1328.7893628449601</v>
          </cell>
          <cell r="DC76">
            <v>272183.71050000004</v>
          </cell>
          <cell r="DD76">
            <v>0</v>
          </cell>
          <cell r="DE76">
            <v>12330.24</v>
          </cell>
          <cell r="DF76">
            <v>10060.138897297298</v>
          </cell>
          <cell r="DG76">
            <v>80011.53</v>
          </cell>
          <cell r="DH76">
            <v>132194.70000000001</v>
          </cell>
          <cell r="DI76">
            <v>171794.7</v>
          </cell>
          <cell r="DJ76">
            <v>247664.13</v>
          </cell>
          <cell r="DK76">
            <v>0</v>
          </cell>
          <cell r="DL76">
            <v>0</v>
          </cell>
          <cell r="DM76">
            <v>0</v>
          </cell>
          <cell r="DN76">
            <v>0</v>
          </cell>
          <cell r="DO76">
            <v>0</v>
          </cell>
          <cell r="DP76">
            <v>0</v>
          </cell>
          <cell r="DQ76">
            <v>0</v>
          </cell>
          <cell r="DR76">
            <v>0</v>
          </cell>
          <cell r="DS76">
            <v>0</v>
          </cell>
          <cell r="DU76">
            <v>49459.75</v>
          </cell>
          <cell r="DV76">
            <v>0</v>
          </cell>
          <cell r="DW76">
            <v>-110583</v>
          </cell>
          <cell r="DX76">
            <v>-10361.469999999999</v>
          </cell>
          <cell r="DY76">
            <v>-334650</v>
          </cell>
          <cell r="DZ76">
            <v>0</v>
          </cell>
          <cell r="EA76">
            <v>81937.279999999999</v>
          </cell>
          <cell r="EB76">
            <v>102280</v>
          </cell>
          <cell r="EC76">
            <v>0</v>
          </cell>
          <cell r="ED76">
            <v>0</v>
          </cell>
          <cell r="EE76">
            <v>1839945</v>
          </cell>
          <cell r="EF76">
            <v>0</v>
          </cell>
          <cell r="EG76">
            <v>0</v>
          </cell>
          <cell r="EH76">
            <v>0</v>
          </cell>
          <cell r="EI76">
            <v>30310</v>
          </cell>
          <cell r="EJ76">
            <v>0</v>
          </cell>
          <cell r="EK76">
            <v>0</v>
          </cell>
          <cell r="EL76">
            <v>0</v>
          </cell>
        </row>
        <row r="77">
          <cell r="A77">
            <v>150</v>
          </cell>
          <cell r="B77" t="str">
            <v>Deventer</v>
          </cell>
          <cell r="C77">
            <v>4</v>
          </cell>
          <cell r="D77">
            <v>2649760</v>
          </cell>
          <cell r="E77">
            <v>583100</v>
          </cell>
          <cell r="F77">
            <v>583100</v>
          </cell>
          <cell r="G77">
            <v>97402</v>
          </cell>
          <cell r="H77">
            <v>2</v>
          </cell>
          <cell r="I77">
            <v>2082.5</v>
          </cell>
          <cell r="J77">
            <v>23452</v>
          </cell>
          <cell r="K77">
            <v>13630</v>
          </cell>
          <cell r="L77">
            <v>4960</v>
          </cell>
          <cell r="M77">
            <v>13490</v>
          </cell>
          <cell r="N77">
            <v>9092.7999999999993</v>
          </cell>
          <cell r="O77">
            <v>2038</v>
          </cell>
          <cell r="P77">
            <v>0.85343383584589616</v>
          </cell>
          <cell r="Q77">
            <v>756.84620272834695</v>
          </cell>
          <cell r="R77">
            <v>8279</v>
          </cell>
          <cell r="S77">
            <v>8255</v>
          </cell>
          <cell r="T77">
            <v>2223</v>
          </cell>
          <cell r="U77">
            <v>107090</v>
          </cell>
          <cell r="V77">
            <v>145510</v>
          </cell>
          <cell r="W77">
            <v>2010.66</v>
          </cell>
          <cell r="X77">
            <v>3482.4</v>
          </cell>
          <cell r="Y77">
            <v>1009.8</v>
          </cell>
          <cell r="Z77">
            <v>0</v>
          </cell>
          <cell r="AA77">
            <v>13130</v>
          </cell>
          <cell r="AB77">
            <v>0</v>
          </cell>
          <cell r="AC77">
            <v>13130</v>
          </cell>
          <cell r="AD77">
            <v>307</v>
          </cell>
          <cell r="AE77">
            <v>0</v>
          </cell>
          <cell r="AF77">
            <v>509</v>
          </cell>
          <cell r="AG77">
            <v>409</v>
          </cell>
          <cell r="AH77">
            <v>100</v>
          </cell>
          <cell r="AI77">
            <v>43972</v>
          </cell>
          <cell r="AJ77">
            <v>43972</v>
          </cell>
          <cell r="AK77">
            <v>0</v>
          </cell>
          <cell r="AL77">
            <v>35</v>
          </cell>
          <cell r="AM77">
            <v>0</v>
          </cell>
          <cell r="AN77">
            <v>0</v>
          </cell>
          <cell r="AO77">
            <v>3700</v>
          </cell>
          <cell r="AP77">
            <v>8739</v>
          </cell>
          <cell r="AQ77">
            <v>8234</v>
          </cell>
          <cell r="AR77">
            <v>5.7412260000000003E-3</v>
          </cell>
          <cell r="AS77">
            <v>6.8640120000000001E-3</v>
          </cell>
          <cell r="AT77">
            <v>74136.792000000001</v>
          </cell>
          <cell r="AU77">
            <v>0</v>
          </cell>
          <cell r="AV77">
            <v>2602</v>
          </cell>
          <cell r="AW77">
            <v>18861.353278261518</v>
          </cell>
          <cell r="AX77">
            <v>6</v>
          </cell>
          <cell r="AY77">
            <v>6</v>
          </cell>
          <cell r="AZ77">
            <v>3985</v>
          </cell>
          <cell r="BA77">
            <v>1</v>
          </cell>
          <cell r="BB77">
            <v>0</v>
          </cell>
          <cell r="BC77">
            <v>0</v>
          </cell>
          <cell r="BD77">
            <v>0</v>
          </cell>
          <cell r="BE77">
            <v>0</v>
          </cell>
          <cell r="BF77">
            <v>0</v>
          </cell>
          <cell r="BG77">
            <v>0</v>
          </cell>
          <cell r="BH77">
            <v>0</v>
          </cell>
          <cell r="BI77">
            <v>0</v>
          </cell>
          <cell r="BJ77">
            <v>0</v>
          </cell>
          <cell r="BM77">
            <v>-5961960</v>
          </cell>
          <cell r="BN77">
            <v>-1399440</v>
          </cell>
          <cell r="BO77">
            <v>-1737638</v>
          </cell>
          <cell r="BP77">
            <v>12550247.699999999</v>
          </cell>
          <cell r="BQ77">
            <v>56361.52</v>
          </cell>
          <cell r="BR77">
            <v>454818</v>
          </cell>
          <cell r="BS77">
            <v>5145368.8</v>
          </cell>
          <cell r="BT77">
            <v>1095443.1000000001</v>
          </cell>
          <cell r="BU77">
            <v>132283.20000000001</v>
          </cell>
          <cell r="BV77">
            <v>1186985.1000000001</v>
          </cell>
          <cell r="BW77">
            <v>3223306.6719999998</v>
          </cell>
          <cell r="BX77">
            <v>2810829.98</v>
          </cell>
          <cell r="BY77">
            <v>97804.191800670014</v>
          </cell>
          <cell r="BZ77">
            <v>2868659.0252771992</v>
          </cell>
          <cell r="CA77">
            <v>887094.85</v>
          </cell>
          <cell r="CB77">
            <v>2438361.9</v>
          </cell>
          <cell r="CC77">
            <v>314043.21000000002</v>
          </cell>
          <cell r="CD77">
            <v>5481937.0999999996</v>
          </cell>
          <cell r="CE77">
            <v>2224847.9</v>
          </cell>
          <cell r="CF77">
            <v>635006.64119999995</v>
          </cell>
          <cell r="CG77">
            <v>1458046.0560000001</v>
          </cell>
          <cell r="CH77">
            <v>171605.41199999987</v>
          </cell>
          <cell r="CI77">
            <v>0</v>
          </cell>
          <cell r="CJ77">
            <v>407686.5</v>
          </cell>
          <cell r="CK77">
            <v>0</v>
          </cell>
          <cell r="CL77">
            <v>342693</v>
          </cell>
          <cell r="CM77">
            <v>11291.46</v>
          </cell>
          <cell r="CN77">
            <v>0</v>
          </cell>
          <cell r="CO77">
            <v>240426.15</v>
          </cell>
          <cell r="CP77">
            <v>1332125.27</v>
          </cell>
          <cell r="CQ77">
            <v>161957</v>
          </cell>
          <cell r="CR77">
            <v>7299791.7199999997</v>
          </cell>
          <cell r="CS77">
            <v>1163499.1200000001</v>
          </cell>
          <cell r="CT77">
            <v>0</v>
          </cell>
          <cell r="CU77">
            <v>110862.85</v>
          </cell>
          <cell r="CV77">
            <v>0</v>
          </cell>
          <cell r="CW77">
            <v>0</v>
          </cell>
          <cell r="CX77">
            <v>54427</v>
          </cell>
          <cell r="CY77">
            <v>269161.2</v>
          </cell>
          <cell r="CZ77">
            <v>722121.8</v>
          </cell>
          <cell r="DA77">
            <v>101369.38108144447</v>
          </cell>
          <cell r="DB77">
            <v>75909.467283986887</v>
          </cell>
          <cell r="DC77">
            <v>4635773.6037600003</v>
          </cell>
          <cell r="DD77">
            <v>0</v>
          </cell>
          <cell r="DE77">
            <v>17589.52</v>
          </cell>
          <cell r="DF77">
            <v>65260.282342784856</v>
          </cell>
          <cell r="DG77">
            <v>53341.02</v>
          </cell>
          <cell r="DH77">
            <v>88129.8</v>
          </cell>
          <cell r="DI77">
            <v>411172.3</v>
          </cell>
          <cell r="DJ77">
            <v>247664.13</v>
          </cell>
          <cell r="DK77">
            <v>0</v>
          </cell>
          <cell r="DL77">
            <v>0</v>
          </cell>
          <cell r="DM77">
            <v>0</v>
          </cell>
          <cell r="DN77">
            <v>0</v>
          </cell>
          <cell r="DO77">
            <v>0</v>
          </cell>
          <cell r="DP77">
            <v>0</v>
          </cell>
          <cell r="DQ77">
            <v>0</v>
          </cell>
          <cell r="DR77">
            <v>0</v>
          </cell>
          <cell r="DS77">
            <v>0</v>
          </cell>
          <cell r="DU77">
            <v>219857.53</v>
          </cell>
          <cell r="DV77">
            <v>503133.22</v>
          </cell>
          <cell r="DW77">
            <v>-171777</v>
          </cell>
          <cell r="DX77">
            <v>181930.5</v>
          </cell>
          <cell r="DY77">
            <v>945892</v>
          </cell>
          <cell r="DZ77">
            <v>0</v>
          </cell>
          <cell r="EA77">
            <v>0</v>
          </cell>
          <cell r="EB77">
            <v>178000</v>
          </cell>
          <cell r="EC77">
            <v>0</v>
          </cell>
          <cell r="ED77">
            <v>0</v>
          </cell>
          <cell r="EE77">
            <v>9103242</v>
          </cell>
          <cell r="EF77">
            <v>90000</v>
          </cell>
          <cell r="EG77">
            <v>0</v>
          </cell>
          <cell r="EH77">
            <v>0</v>
          </cell>
          <cell r="EI77">
            <v>0</v>
          </cell>
          <cell r="EJ77">
            <v>340312</v>
          </cell>
          <cell r="EK77">
            <v>0</v>
          </cell>
          <cell r="EL77">
            <v>0</v>
          </cell>
        </row>
        <row r="78">
          <cell r="A78">
            <v>1774</v>
          </cell>
          <cell r="B78" t="str">
            <v>Dinkelland</v>
          </cell>
          <cell r="C78">
            <v>4</v>
          </cell>
          <cell r="D78">
            <v>832000</v>
          </cell>
          <cell r="E78">
            <v>188580</v>
          </cell>
          <cell r="F78">
            <v>188580</v>
          </cell>
          <cell r="G78">
            <v>26061</v>
          </cell>
          <cell r="H78">
            <v>3</v>
          </cell>
          <cell r="I78">
            <v>673.5</v>
          </cell>
          <cell r="J78">
            <v>7239</v>
          </cell>
          <cell r="K78">
            <v>4191</v>
          </cell>
          <cell r="L78">
            <v>1387</v>
          </cell>
          <cell r="M78">
            <v>2400</v>
          </cell>
          <cell r="N78">
            <v>1377.1</v>
          </cell>
          <cell r="O78">
            <v>90</v>
          </cell>
          <cell r="P78">
            <v>0.20454545454545456</v>
          </cell>
          <cell r="Q78">
            <v>50.140768173607533</v>
          </cell>
          <cell r="R78">
            <v>1386</v>
          </cell>
          <cell r="S78">
            <v>160</v>
          </cell>
          <cell r="T78">
            <v>418</v>
          </cell>
          <cell r="U78">
            <v>21270</v>
          </cell>
          <cell r="V78">
            <v>8980</v>
          </cell>
          <cell r="W78">
            <v>0</v>
          </cell>
          <cell r="X78">
            <v>239.2</v>
          </cell>
          <cell r="Y78">
            <v>0</v>
          </cell>
          <cell r="Z78">
            <v>118.6</v>
          </cell>
          <cell r="AA78">
            <v>17576</v>
          </cell>
          <cell r="AB78">
            <v>0</v>
          </cell>
          <cell r="AC78">
            <v>17576</v>
          </cell>
          <cell r="AD78">
            <v>105</v>
          </cell>
          <cell r="AE78">
            <v>0</v>
          </cell>
          <cell r="AF78">
            <v>274</v>
          </cell>
          <cell r="AG78">
            <v>120</v>
          </cell>
          <cell r="AH78">
            <v>154</v>
          </cell>
          <cell r="AI78">
            <v>10229</v>
          </cell>
          <cell r="AJ78">
            <v>10229</v>
          </cell>
          <cell r="AK78">
            <v>0</v>
          </cell>
          <cell r="AL78">
            <v>6</v>
          </cell>
          <cell r="AM78">
            <v>0</v>
          </cell>
          <cell r="AN78">
            <v>0</v>
          </cell>
          <cell r="AO78">
            <v>0</v>
          </cell>
          <cell r="AP78">
            <v>0</v>
          </cell>
          <cell r="AQ78">
            <v>0</v>
          </cell>
          <cell r="AR78">
            <v>2.7646399999999997E-4</v>
          </cell>
          <cell r="AS78">
            <v>1.3561000000000001E-4</v>
          </cell>
          <cell r="AT78">
            <v>4306.4089999999997</v>
          </cell>
          <cell r="AU78">
            <v>0</v>
          </cell>
          <cell r="AV78">
            <v>1753</v>
          </cell>
          <cell r="AW78">
            <v>2583.8432780951302</v>
          </cell>
          <cell r="AX78">
            <v>10</v>
          </cell>
          <cell r="AY78">
            <v>10</v>
          </cell>
          <cell r="AZ78">
            <v>1765</v>
          </cell>
          <cell r="BA78">
            <v>1</v>
          </cell>
          <cell r="BB78">
            <v>0</v>
          </cell>
          <cell r="BC78">
            <v>0</v>
          </cell>
          <cell r="BD78">
            <v>0</v>
          </cell>
          <cell r="BE78">
            <v>0</v>
          </cell>
          <cell r="BF78">
            <v>0</v>
          </cell>
          <cell r="BG78">
            <v>0</v>
          </cell>
          <cell r="BH78">
            <v>0</v>
          </cell>
          <cell r="BI78">
            <v>0</v>
          </cell>
          <cell r="BJ78">
            <v>0</v>
          </cell>
          <cell r="BM78">
            <v>-1872000</v>
          </cell>
          <cell r="BN78">
            <v>-452592</v>
          </cell>
          <cell r="BO78">
            <v>-561968.4</v>
          </cell>
          <cell r="BP78">
            <v>3357959.85</v>
          </cell>
          <cell r="BQ78">
            <v>84542.28</v>
          </cell>
          <cell r="BR78">
            <v>147092.4</v>
          </cell>
          <cell r="BS78">
            <v>1588236.6</v>
          </cell>
          <cell r="BT78">
            <v>336830.67</v>
          </cell>
          <cell r="BU78">
            <v>36991.29</v>
          </cell>
          <cell r="BV78">
            <v>211176</v>
          </cell>
          <cell r="BW78">
            <v>488168.179</v>
          </cell>
          <cell r="BX78">
            <v>124128.9</v>
          </cell>
          <cell r="BY78">
            <v>23441.070681818182</v>
          </cell>
          <cell r="BZ78">
            <v>190047.55079306118</v>
          </cell>
          <cell r="CA78">
            <v>148509.9</v>
          </cell>
          <cell r="CB78">
            <v>47260.800000000003</v>
          </cell>
          <cell r="CC78">
            <v>59050.86</v>
          </cell>
          <cell r="CD78">
            <v>1088811.3</v>
          </cell>
          <cell r="CE78">
            <v>137304.20000000001</v>
          </cell>
          <cell r="CF78">
            <v>0</v>
          </cell>
          <cell r="CG78">
            <v>100150.648</v>
          </cell>
          <cell r="CH78">
            <v>0</v>
          </cell>
          <cell r="CI78">
            <v>26306.665999999997</v>
          </cell>
          <cell r="CJ78">
            <v>545734.80000000005</v>
          </cell>
          <cell r="CK78">
            <v>0</v>
          </cell>
          <cell r="CL78">
            <v>458733.6</v>
          </cell>
          <cell r="CM78">
            <v>3861.9</v>
          </cell>
          <cell r="CN78">
            <v>0</v>
          </cell>
          <cell r="CO78">
            <v>129423.9</v>
          </cell>
          <cell r="CP78">
            <v>390843.6</v>
          </cell>
          <cell r="CQ78">
            <v>249413.78</v>
          </cell>
          <cell r="CR78">
            <v>1698116.29</v>
          </cell>
          <cell r="CS78">
            <v>270659.34000000003</v>
          </cell>
          <cell r="CT78">
            <v>0</v>
          </cell>
          <cell r="CU78">
            <v>19005.060000000001</v>
          </cell>
          <cell r="CV78">
            <v>0</v>
          </cell>
          <cell r="CW78">
            <v>0</v>
          </cell>
          <cell r="CX78">
            <v>0</v>
          </cell>
          <cell r="CY78">
            <v>0</v>
          </cell>
          <cell r="CZ78">
            <v>0</v>
          </cell>
          <cell r="DA78">
            <v>4881.3588894254399</v>
          </cell>
          <cell r="DB78">
            <v>1499.7180742664002</v>
          </cell>
          <cell r="DC78">
            <v>269279.75477</v>
          </cell>
          <cell r="DD78">
            <v>0</v>
          </cell>
          <cell r="DE78">
            <v>11850.28</v>
          </cell>
          <cell r="DF78">
            <v>8940.097742209151</v>
          </cell>
          <cell r="DG78">
            <v>88901.7</v>
          </cell>
          <cell r="DH78">
            <v>146883</v>
          </cell>
          <cell r="DI78">
            <v>182112.7</v>
          </cell>
          <cell r="DJ78">
            <v>247664.13</v>
          </cell>
          <cell r="DK78">
            <v>0</v>
          </cell>
          <cell r="DL78">
            <v>0</v>
          </cell>
          <cell r="DM78">
            <v>0</v>
          </cell>
          <cell r="DN78">
            <v>0</v>
          </cell>
          <cell r="DO78">
            <v>0</v>
          </cell>
          <cell r="DP78">
            <v>0</v>
          </cell>
          <cell r="DQ78">
            <v>0</v>
          </cell>
          <cell r="DR78">
            <v>0</v>
          </cell>
          <cell r="DS78">
            <v>0</v>
          </cell>
          <cell r="DU78">
            <v>355059.72</v>
          </cell>
          <cell r="DV78">
            <v>0</v>
          </cell>
          <cell r="DW78">
            <v>400557</v>
          </cell>
          <cell r="DX78">
            <v>-14136.99</v>
          </cell>
          <cell r="DY78">
            <v>293492</v>
          </cell>
          <cell r="DZ78">
            <v>0</v>
          </cell>
          <cell r="EA78">
            <v>7322.2</v>
          </cell>
          <cell r="EB78">
            <v>164240</v>
          </cell>
          <cell r="EC78">
            <v>0</v>
          </cell>
          <cell r="ED78">
            <v>0</v>
          </cell>
          <cell r="EE78">
            <v>1887233</v>
          </cell>
          <cell r="EF78">
            <v>0</v>
          </cell>
          <cell r="EG78">
            <v>0</v>
          </cell>
          <cell r="EH78">
            <v>0</v>
          </cell>
          <cell r="EI78">
            <v>29762</v>
          </cell>
          <cell r="EJ78">
            <v>0</v>
          </cell>
          <cell r="EK78">
            <v>0</v>
          </cell>
          <cell r="EL78">
            <v>0</v>
          </cell>
        </row>
        <row r="79">
          <cell r="A79">
            <v>153</v>
          </cell>
          <cell r="B79" t="str">
            <v>Enschede</v>
          </cell>
          <cell r="C79">
            <v>4</v>
          </cell>
          <cell r="D79">
            <v>3712480</v>
          </cell>
          <cell r="E79">
            <v>833700</v>
          </cell>
          <cell r="F79">
            <v>833700</v>
          </cell>
          <cell r="G79">
            <v>154476</v>
          </cell>
          <cell r="H79">
            <v>2</v>
          </cell>
          <cell r="I79">
            <v>2977.5</v>
          </cell>
          <cell r="J79">
            <v>35718</v>
          </cell>
          <cell r="K79">
            <v>21608</v>
          </cell>
          <cell r="L79">
            <v>7550</v>
          </cell>
          <cell r="M79">
            <v>25420</v>
          </cell>
          <cell r="N79">
            <v>18067.2</v>
          </cell>
          <cell r="O79">
            <v>5180</v>
          </cell>
          <cell r="P79">
            <v>0.93670886075949367</v>
          </cell>
          <cell r="Q79">
            <v>1703.9894084482689</v>
          </cell>
          <cell r="R79">
            <v>17277</v>
          </cell>
          <cell r="S79">
            <v>14655</v>
          </cell>
          <cell r="T79">
            <v>4352</v>
          </cell>
          <cell r="U79">
            <v>162290</v>
          </cell>
          <cell r="V79">
            <v>239730</v>
          </cell>
          <cell r="W79">
            <v>5806.3248000000003</v>
          </cell>
          <cell r="X79">
            <v>6084</v>
          </cell>
          <cell r="Y79">
            <v>0</v>
          </cell>
          <cell r="Z79">
            <v>0</v>
          </cell>
          <cell r="AA79">
            <v>14104</v>
          </cell>
          <cell r="AB79">
            <v>0</v>
          </cell>
          <cell r="AC79">
            <v>14104</v>
          </cell>
          <cell r="AD79">
            <v>171</v>
          </cell>
          <cell r="AE79">
            <v>0</v>
          </cell>
          <cell r="AF79">
            <v>774</v>
          </cell>
          <cell r="AG79">
            <v>632</v>
          </cell>
          <cell r="AH79">
            <v>142</v>
          </cell>
          <cell r="AI79">
            <v>73528</v>
          </cell>
          <cell r="AJ79">
            <v>73528</v>
          </cell>
          <cell r="AK79">
            <v>0</v>
          </cell>
          <cell r="AL79">
            <v>9</v>
          </cell>
          <cell r="AM79">
            <v>0</v>
          </cell>
          <cell r="AN79">
            <v>0</v>
          </cell>
          <cell r="AO79">
            <v>0</v>
          </cell>
          <cell r="AP79">
            <v>15963</v>
          </cell>
          <cell r="AQ79">
            <v>11523</v>
          </cell>
          <cell r="AR79">
            <v>9.4331940000000006E-3</v>
          </cell>
          <cell r="AS79">
            <v>1.4236811E-2</v>
          </cell>
          <cell r="AT79">
            <v>141173.76000000001</v>
          </cell>
          <cell r="AU79">
            <v>0</v>
          </cell>
          <cell r="AV79">
            <v>1479</v>
          </cell>
          <cell r="AW79">
            <v>16004.903957968476</v>
          </cell>
          <cell r="AX79">
            <v>7</v>
          </cell>
          <cell r="AY79">
            <v>7</v>
          </cell>
          <cell r="AZ79">
            <v>6460</v>
          </cell>
          <cell r="BA79">
            <v>1</v>
          </cell>
          <cell r="BB79">
            <v>0</v>
          </cell>
          <cell r="BC79">
            <v>0</v>
          </cell>
          <cell r="BD79">
            <v>0</v>
          </cell>
          <cell r="BE79">
            <v>0</v>
          </cell>
          <cell r="BF79">
            <v>0</v>
          </cell>
          <cell r="BG79">
            <v>0</v>
          </cell>
          <cell r="BH79">
            <v>0</v>
          </cell>
          <cell r="BI79">
            <v>0</v>
          </cell>
          <cell r="BJ79">
            <v>0</v>
          </cell>
          <cell r="BM79">
            <v>-8353080.0000000009</v>
          </cell>
          <cell r="BN79">
            <v>-2000880</v>
          </cell>
          <cell r="BO79">
            <v>-2484426</v>
          </cell>
          <cell r="BP79">
            <v>19904232.599999998</v>
          </cell>
          <cell r="BQ79">
            <v>56361.52</v>
          </cell>
          <cell r="BR79">
            <v>650286</v>
          </cell>
          <cell r="BS79">
            <v>7836529.2000000002</v>
          </cell>
          <cell r="BT79">
            <v>1736634.96</v>
          </cell>
          <cell r="BU79">
            <v>201358.5</v>
          </cell>
          <cell r="BV79">
            <v>2236705.7999999998</v>
          </cell>
          <cell r="BW79">
            <v>6404641.7280000001</v>
          </cell>
          <cell r="BX79">
            <v>7144307.7999999998</v>
          </cell>
          <cell r="BY79">
            <v>107347.57544303797</v>
          </cell>
          <cell r="BZ79">
            <v>6458596.9750533048</v>
          </cell>
          <cell r="CA79">
            <v>1851230.55</v>
          </cell>
          <cell r="CB79">
            <v>4328793.9000000004</v>
          </cell>
          <cell r="CC79">
            <v>614807.04000000004</v>
          </cell>
          <cell r="CD79">
            <v>8307625.0999999996</v>
          </cell>
          <cell r="CE79">
            <v>3665471.7</v>
          </cell>
          <cell r="CF79">
            <v>1833753.4983360001</v>
          </cell>
          <cell r="CG79">
            <v>2547309.96</v>
          </cell>
          <cell r="CH79">
            <v>0</v>
          </cell>
          <cell r="CI79">
            <v>0</v>
          </cell>
          <cell r="CJ79">
            <v>437929.2</v>
          </cell>
          <cell r="CK79">
            <v>0</v>
          </cell>
          <cell r="CL79">
            <v>368114.4</v>
          </cell>
          <cell r="CM79">
            <v>6289.38</v>
          </cell>
          <cell r="CN79">
            <v>0</v>
          </cell>
          <cell r="CO79">
            <v>365598.9</v>
          </cell>
          <cell r="CP79">
            <v>2058442.96</v>
          </cell>
          <cell r="CQ79">
            <v>229978.94</v>
          </cell>
          <cell r="CR79">
            <v>12206383.279999999</v>
          </cell>
          <cell r="CS79">
            <v>1945550.88</v>
          </cell>
          <cell r="CT79">
            <v>0</v>
          </cell>
          <cell r="CU79">
            <v>28507.59</v>
          </cell>
          <cell r="CV79">
            <v>0</v>
          </cell>
          <cell r="CW79">
            <v>0</v>
          </cell>
          <cell r="CX79">
            <v>0</v>
          </cell>
          <cell r="CY79">
            <v>491660.4</v>
          </cell>
          <cell r="CZ79">
            <v>1010567.1</v>
          </cell>
          <cell r="DA79">
            <v>166556.24380597376</v>
          </cell>
          <cell r="DB79">
            <v>157445.63658000666</v>
          </cell>
          <cell r="DC79">
            <v>8827595.2127999999</v>
          </cell>
          <cell r="DD79">
            <v>0</v>
          </cell>
          <cell r="DE79">
            <v>9998.0400000000009</v>
          </cell>
          <cell r="DF79">
            <v>55376.967694570929</v>
          </cell>
          <cell r="DG79">
            <v>62231.19</v>
          </cell>
          <cell r="DH79">
            <v>102818.1</v>
          </cell>
          <cell r="DI79">
            <v>666542.80000000005</v>
          </cell>
          <cell r="DJ79">
            <v>247664.13</v>
          </cell>
          <cell r="DK79">
            <v>0</v>
          </cell>
          <cell r="DL79">
            <v>0</v>
          </cell>
          <cell r="DM79">
            <v>0</v>
          </cell>
          <cell r="DN79">
            <v>0</v>
          </cell>
          <cell r="DO79">
            <v>0</v>
          </cell>
          <cell r="DP79">
            <v>0</v>
          </cell>
          <cell r="DQ79">
            <v>0</v>
          </cell>
          <cell r="DR79">
            <v>0</v>
          </cell>
          <cell r="DS79">
            <v>0</v>
          </cell>
          <cell r="DU79">
            <v>314574.64</v>
          </cell>
          <cell r="DV79">
            <v>0</v>
          </cell>
          <cell r="DW79">
            <v>831517</v>
          </cell>
          <cell r="DX79">
            <v>322577.63</v>
          </cell>
          <cell r="DY79">
            <v>3697091</v>
          </cell>
          <cell r="DZ79">
            <v>0</v>
          </cell>
          <cell r="EA79">
            <v>0</v>
          </cell>
          <cell r="EB79">
            <v>105000</v>
          </cell>
          <cell r="EC79">
            <v>210042</v>
          </cell>
          <cell r="ED79">
            <v>0</v>
          </cell>
          <cell r="EE79">
            <v>16007893</v>
          </cell>
          <cell r="EF79">
            <v>145000</v>
          </cell>
          <cell r="EG79">
            <v>0</v>
          </cell>
          <cell r="EH79">
            <v>222857</v>
          </cell>
          <cell r="EI79">
            <v>0</v>
          </cell>
          <cell r="EJ79">
            <v>498374</v>
          </cell>
          <cell r="EK79">
            <v>0</v>
          </cell>
          <cell r="EL79">
            <v>0</v>
          </cell>
        </row>
        <row r="80">
          <cell r="A80">
            <v>158</v>
          </cell>
          <cell r="B80" t="str">
            <v>Haaksbergen</v>
          </cell>
          <cell r="C80">
            <v>4</v>
          </cell>
          <cell r="D80">
            <v>725920</v>
          </cell>
          <cell r="E80">
            <v>135940</v>
          </cell>
          <cell r="F80">
            <v>135940</v>
          </cell>
          <cell r="G80">
            <v>24450</v>
          </cell>
          <cell r="H80">
            <v>1</v>
          </cell>
          <cell r="I80">
            <v>485.5</v>
          </cell>
          <cell r="J80">
            <v>5980</v>
          </cell>
          <cell r="K80">
            <v>4115</v>
          </cell>
          <cell r="L80">
            <v>1300</v>
          </cell>
          <cell r="M80">
            <v>2540</v>
          </cell>
          <cell r="N80">
            <v>1514.3</v>
          </cell>
          <cell r="O80">
            <v>210</v>
          </cell>
          <cell r="P80">
            <v>0.375</v>
          </cell>
          <cell r="Q80">
            <v>104.792641185316</v>
          </cell>
          <cell r="R80">
            <v>1498</v>
          </cell>
          <cell r="S80">
            <v>795</v>
          </cell>
          <cell r="T80">
            <v>445</v>
          </cell>
          <cell r="U80">
            <v>23770</v>
          </cell>
          <cell r="V80">
            <v>18830</v>
          </cell>
          <cell r="W80">
            <v>0</v>
          </cell>
          <cell r="X80">
            <v>1271.2</v>
          </cell>
          <cell r="Y80">
            <v>0</v>
          </cell>
          <cell r="Z80">
            <v>0</v>
          </cell>
          <cell r="AA80">
            <v>10487</v>
          </cell>
          <cell r="AB80">
            <v>0</v>
          </cell>
          <cell r="AC80">
            <v>10487</v>
          </cell>
          <cell r="AD80">
            <v>61</v>
          </cell>
          <cell r="AE80">
            <v>0</v>
          </cell>
          <cell r="AF80">
            <v>230</v>
          </cell>
          <cell r="AG80">
            <v>130</v>
          </cell>
          <cell r="AH80">
            <v>100</v>
          </cell>
          <cell r="AI80">
            <v>10257</v>
          </cell>
          <cell r="AJ80">
            <v>10257</v>
          </cell>
          <cell r="AK80">
            <v>0</v>
          </cell>
          <cell r="AL80">
            <v>0</v>
          </cell>
          <cell r="AM80">
            <v>0</v>
          </cell>
          <cell r="AN80">
            <v>0</v>
          </cell>
          <cell r="AO80">
            <v>0</v>
          </cell>
          <cell r="AP80">
            <v>0</v>
          </cell>
          <cell r="AQ80">
            <v>0</v>
          </cell>
          <cell r="AR80">
            <v>2.92665E-4</v>
          </cell>
          <cell r="AS80">
            <v>2.02862E-4</v>
          </cell>
          <cell r="AT80">
            <v>9333.8700000000008</v>
          </cell>
          <cell r="AU80">
            <v>0</v>
          </cell>
          <cell r="AV80">
            <v>1259</v>
          </cell>
          <cell r="AW80">
            <v>2918.3304891922635</v>
          </cell>
          <cell r="AX80">
            <v>6</v>
          </cell>
          <cell r="AY80">
            <v>6</v>
          </cell>
          <cell r="AZ80">
            <v>1370</v>
          </cell>
          <cell r="BA80">
            <v>1</v>
          </cell>
          <cell r="BB80">
            <v>0</v>
          </cell>
          <cell r="BC80">
            <v>0</v>
          </cell>
          <cell r="BD80">
            <v>0</v>
          </cell>
          <cell r="BE80">
            <v>0</v>
          </cell>
          <cell r="BF80">
            <v>0</v>
          </cell>
          <cell r="BG80">
            <v>0</v>
          </cell>
          <cell r="BH80">
            <v>0</v>
          </cell>
          <cell r="BI80">
            <v>0</v>
          </cell>
          <cell r="BJ80">
            <v>0</v>
          </cell>
          <cell r="BM80">
            <v>-1633320</v>
          </cell>
          <cell r="BN80">
            <v>-326256</v>
          </cell>
          <cell r="BO80">
            <v>-405101.2</v>
          </cell>
          <cell r="BP80">
            <v>3150382.5</v>
          </cell>
          <cell r="BQ80">
            <v>28180.76</v>
          </cell>
          <cell r="BR80">
            <v>106033.2</v>
          </cell>
          <cell r="BS80">
            <v>1312012</v>
          </cell>
          <cell r="BT80">
            <v>330722.55</v>
          </cell>
          <cell r="BU80">
            <v>34671</v>
          </cell>
          <cell r="BV80">
            <v>223494.6</v>
          </cell>
          <cell r="BW80">
            <v>536804.20700000005</v>
          </cell>
          <cell r="BX80">
            <v>289634.09999999998</v>
          </cell>
          <cell r="BY80">
            <v>42975.296249999999</v>
          </cell>
          <cell r="BZ80">
            <v>397193.45203187957</v>
          </cell>
          <cell r="CA80">
            <v>160510.70000000001</v>
          </cell>
          <cell r="CB80">
            <v>234827.1</v>
          </cell>
          <cell r="CC80">
            <v>62865.15</v>
          </cell>
          <cell r="CD80">
            <v>1216786.3</v>
          </cell>
          <cell r="CE80">
            <v>287910.7</v>
          </cell>
          <cell r="CF80">
            <v>0</v>
          </cell>
          <cell r="CG80">
            <v>532238.728</v>
          </cell>
          <cell r="CH80">
            <v>0</v>
          </cell>
          <cell r="CI80">
            <v>0</v>
          </cell>
          <cell r="CJ80">
            <v>325621.34999999998</v>
          </cell>
          <cell r="CK80">
            <v>0</v>
          </cell>
          <cell r="CL80">
            <v>273710.7</v>
          </cell>
          <cell r="CM80">
            <v>2243.58</v>
          </cell>
          <cell r="CN80">
            <v>0</v>
          </cell>
          <cell r="CO80">
            <v>108640.5</v>
          </cell>
          <cell r="CP80">
            <v>423413.9</v>
          </cell>
          <cell r="CQ80">
            <v>161957</v>
          </cell>
          <cell r="CR80">
            <v>1702764.57</v>
          </cell>
          <cell r="CS80">
            <v>271400.21999999997</v>
          </cell>
          <cell r="CT80">
            <v>0</v>
          </cell>
          <cell r="CU80">
            <v>0</v>
          </cell>
          <cell r="CV80">
            <v>0</v>
          </cell>
          <cell r="CW80">
            <v>0</v>
          </cell>
          <cell r="CX80">
            <v>0</v>
          </cell>
          <cell r="CY80">
            <v>0</v>
          </cell>
          <cell r="CZ80">
            <v>0</v>
          </cell>
          <cell r="DA80">
            <v>5167.4102211271502</v>
          </cell>
          <cell r="DB80">
            <v>2243.4614555108801</v>
          </cell>
          <cell r="DC80">
            <v>583646.89110000001</v>
          </cell>
          <cell r="DD80">
            <v>0</v>
          </cell>
          <cell r="DE80">
            <v>8510.84</v>
          </cell>
          <cell r="DF80">
            <v>10097.423492605232</v>
          </cell>
          <cell r="DG80">
            <v>53341.02</v>
          </cell>
          <cell r="DH80">
            <v>88129.8</v>
          </cell>
          <cell r="DI80">
            <v>141356.6</v>
          </cell>
          <cell r="DJ80">
            <v>247664.13</v>
          </cell>
          <cell r="DK80">
            <v>0</v>
          </cell>
          <cell r="DL80">
            <v>0</v>
          </cell>
          <cell r="DM80">
            <v>0</v>
          </cell>
          <cell r="DN80">
            <v>0</v>
          </cell>
          <cell r="DO80">
            <v>0</v>
          </cell>
          <cell r="DP80">
            <v>0</v>
          </cell>
          <cell r="DQ80">
            <v>0</v>
          </cell>
          <cell r="DR80">
            <v>0</v>
          </cell>
          <cell r="DS80">
            <v>0</v>
          </cell>
          <cell r="DU80">
            <v>105557.46</v>
          </cell>
          <cell r="DV80">
            <v>0</v>
          </cell>
          <cell r="DW80">
            <v>-5651</v>
          </cell>
          <cell r="DX80">
            <v>-20321.09</v>
          </cell>
          <cell r="DY80">
            <v>183052</v>
          </cell>
          <cell r="DZ80">
            <v>0</v>
          </cell>
          <cell r="EA80">
            <v>0</v>
          </cell>
          <cell r="EB80">
            <v>72000</v>
          </cell>
          <cell r="EC80">
            <v>0</v>
          </cell>
          <cell r="ED80">
            <v>0</v>
          </cell>
          <cell r="EE80">
            <v>1803556</v>
          </cell>
          <cell r="EF80">
            <v>0</v>
          </cell>
          <cell r="EG80">
            <v>0</v>
          </cell>
          <cell r="EH80">
            <v>0</v>
          </cell>
          <cell r="EI80">
            <v>27805</v>
          </cell>
          <cell r="EJ80">
            <v>0</v>
          </cell>
          <cell r="EK80">
            <v>0</v>
          </cell>
          <cell r="EL80">
            <v>0</v>
          </cell>
        </row>
        <row r="81">
          <cell r="A81">
            <v>160</v>
          </cell>
          <cell r="B81" t="str">
            <v>Hardenberg</v>
          </cell>
          <cell r="C81">
            <v>4</v>
          </cell>
          <cell r="D81">
            <v>1514720</v>
          </cell>
          <cell r="E81">
            <v>315840</v>
          </cell>
          <cell r="F81">
            <v>315840</v>
          </cell>
          <cell r="G81">
            <v>58105</v>
          </cell>
          <cell r="H81">
            <v>9</v>
          </cell>
          <cell r="I81">
            <v>1128</v>
          </cell>
          <cell r="J81">
            <v>15931</v>
          </cell>
          <cell r="K81">
            <v>8141</v>
          </cell>
          <cell r="L81">
            <v>2749</v>
          </cell>
          <cell r="M81">
            <v>5980</v>
          </cell>
          <cell r="N81">
            <v>3630.4</v>
          </cell>
          <cell r="O81">
            <v>567</v>
          </cell>
          <cell r="P81">
            <v>0.61832061068702293</v>
          </cell>
          <cell r="Q81">
            <v>248.66648829999389</v>
          </cell>
          <cell r="R81">
            <v>4085</v>
          </cell>
          <cell r="S81">
            <v>385</v>
          </cell>
          <cell r="T81">
            <v>1069</v>
          </cell>
          <cell r="U81">
            <v>56490</v>
          </cell>
          <cell r="V81">
            <v>39730</v>
          </cell>
          <cell r="W81">
            <v>867.14</v>
          </cell>
          <cell r="X81">
            <v>3096.8</v>
          </cell>
          <cell r="Y81">
            <v>0</v>
          </cell>
          <cell r="Z81">
            <v>258.60000000000002</v>
          </cell>
          <cell r="AA81">
            <v>31288</v>
          </cell>
          <cell r="AB81">
            <v>0</v>
          </cell>
          <cell r="AC81">
            <v>31288</v>
          </cell>
          <cell r="AD81">
            <v>437</v>
          </cell>
          <cell r="AE81">
            <v>0</v>
          </cell>
          <cell r="AF81">
            <v>522</v>
          </cell>
          <cell r="AG81">
            <v>245</v>
          </cell>
          <cell r="AH81">
            <v>278</v>
          </cell>
          <cell r="AI81">
            <v>23496</v>
          </cell>
          <cell r="AJ81">
            <v>23496</v>
          </cell>
          <cell r="AK81">
            <v>0</v>
          </cell>
          <cell r="AL81">
            <v>0</v>
          </cell>
          <cell r="AM81">
            <v>0</v>
          </cell>
          <cell r="AN81">
            <v>0</v>
          </cell>
          <cell r="AO81">
            <v>0</v>
          </cell>
          <cell r="AP81">
            <v>1013</v>
          </cell>
          <cell r="AQ81">
            <v>0</v>
          </cell>
          <cell r="AR81">
            <v>9.2154800000000001E-4</v>
          </cell>
          <cell r="AS81">
            <v>4.5542299999999999E-4</v>
          </cell>
          <cell r="AT81">
            <v>10949.136</v>
          </cell>
          <cell r="AU81">
            <v>0</v>
          </cell>
          <cell r="AV81">
            <v>4552</v>
          </cell>
          <cell r="AW81">
            <v>8337.0830575256114</v>
          </cell>
          <cell r="AX81">
            <v>21</v>
          </cell>
          <cell r="AY81">
            <v>21</v>
          </cell>
          <cell r="AZ81">
            <v>3100</v>
          </cell>
          <cell r="BA81">
            <v>1</v>
          </cell>
          <cell r="BB81">
            <v>0</v>
          </cell>
          <cell r="BC81">
            <v>0</v>
          </cell>
          <cell r="BD81">
            <v>0</v>
          </cell>
          <cell r="BE81">
            <v>0</v>
          </cell>
          <cell r="BF81">
            <v>0</v>
          </cell>
          <cell r="BG81">
            <v>0</v>
          </cell>
          <cell r="BH81">
            <v>0</v>
          </cell>
          <cell r="BI81">
            <v>0</v>
          </cell>
          <cell r="BJ81">
            <v>0</v>
          </cell>
          <cell r="BM81">
            <v>-3408120</v>
          </cell>
          <cell r="BN81">
            <v>-758016</v>
          </cell>
          <cell r="BO81">
            <v>-941203.2</v>
          </cell>
          <cell r="BP81">
            <v>7486829.25</v>
          </cell>
          <cell r="BQ81">
            <v>253626.84</v>
          </cell>
          <cell r="BR81">
            <v>246355.20000000001</v>
          </cell>
          <cell r="BS81">
            <v>3495261.4</v>
          </cell>
          <cell r="BT81">
            <v>654292.17000000004</v>
          </cell>
          <cell r="BU81">
            <v>73315.83</v>
          </cell>
          <cell r="BV81">
            <v>526180.19999999995</v>
          </cell>
          <cell r="BW81">
            <v>1286940.496</v>
          </cell>
          <cell r="BX81">
            <v>782012.07</v>
          </cell>
          <cell r="BY81">
            <v>70860.030458015273</v>
          </cell>
          <cell r="BZ81">
            <v>942515.61727370089</v>
          </cell>
          <cell r="CA81">
            <v>437707.75</v>
          </cell>
          <cell r="CB81">
            <v>113721.3</v>
          </cell>
          <cell r="CC81">
            <v>151017.63</v>
          </cell>
          <cell r="CD81">
            <v>2891723.1</v>
          </cell>
          <cell r="CE81">
            <v>607471.69999999995</v>
          </cell>
          <cell r="CF81">
            <v>273860.15480000002</v>
          </cell>
          <cell r="CG81">
            <v>1296599.192</v>
          </cell>
          <cell r="CH81">
            <v>0</v>
          </cell>
          <cell r="CI81">
            <v>57360.065999999977</v>
          </cell>
          <cell r="CJ81">
            <v>971492.4</v>
          </cell>
          <cell r="CK81">
            <v>0</v>
          </cell>
          <cell r="CL81">
            <v>816616.8</v>
          </cell>
          <cell r="CM81">
            <v>16072.86</v>
          </cell>
          <cell r="CN81">
            <v>0</v>
          </cell>
          <cell r="CO81">
            <v>246566.7</v>
          </cell>
          <cell r="CP81">
            <v>797972.35</v>
          </cell>
          <cell r="CQ81">
            <v>450240.46</v>
          </cell>
          <cell r="CR81">
            <v>3900570.96</v>
          </cell>
          <cell r="CS81">
            <v>621704.16</v>
          </cell>
          <cell r="CT81">
            <v>0</v>
          </cell>
          <cell r="CU81">
            <v>0</v>
          </cell>
          <cell r="CV81">
            <v>0</v>
          </cell>
          <cell r="CW81">
            <v>0</v>
          </cell>
          <cell r="CX81">
            <v>0</v>
          </cell>
          <cell r="CY81">
            <v>31200.400000000001</v>
          </cell>
          <cell r="CZ81">
            <v>0</v>
          </cell>
          <cell r="DA81">
            <v>16271.219839951082</v>
          </cell>
          <cell r="DB81">
            <v>5036.54674829752</v>
          </cell>
          <cell r="DC81">
            <v>684649.47408000007</v>
          </cell>
          <cell r="DD81">
            <v>0</v>
          </cell>
          <cell r="DE81">
            <v>30771.52</v>
          </cell>
          <cell r="DF81">
            <v>28846.307379038615</v>
          </cell>
          <cell r="DG81">
            <v>186693.57</v>
          </cell>
          <cell r="DH81">
            <v>308454.3</v>
          </cell>
          <cell r="DI81">
            <v>319858</v>
          </cell>
          <cell r="DJ81">
            <v>247664.13</v>
          </cell>
          <cell r="DK81">
            <v>0</v>
          </cell>
          <cell r="DL81">
            <v>0</v>
          </cell>
          <cell r="DM81">
            <v>0</v>
          </cell>
          <cell r="DN81">
            <v>0</v>
          </cell>
          <cell r="DO81">
            <v>0</v>
          </cell>
          <cell r="DP81">
            <v>0</v>
          </cell>
          <cell r="DQ81">
            <v>0</v>
          </cell>
          <cell r="DR81">
            <v>0</v>
          </cell>
          <cell r="DS81">
            <v>0</v>
          </cell>
          <cell r="DU81">
            <v>1035258.98</v>
          </cell>
          <cell r="DV81">
            <v>0</v>
          </cell>
          <cell r="DW81">
            <v>-121764</v>
          </cell>
          <cell r="DX81">
            <v>-10575.18</v>
          </cell>
          <cell r="DY81">
            <v>66919</v>
          </cell>
          <cell r="DZ81">
            <v>0</v>
          </cell>
          <cell r="EA81">
            <v>0</v>
          </cell>
          <cell r="EB81">
            <v>194149</v>
          </cell>
          <cell r="EC81">
            <v>0</v>
          </cell>
          <cell r="ED81">
            <v>0</v>
          </cell>
          <cell r="EE81">
            <v>4413910</v>
          </cell>
          <cell r="EF81">
            <v>0</v>
          </cell>
          <cell r="EG81">
            <v>0</v>
          </cell>
          <cell r="EH81">
            <v>0</v>
          </cell>
          <cell r="EI81">
            <v>0</v>
          </cell>
          <cell r="EJ81">
            <v>0</v>
          </cell>
          <cell r="EK81">
            <v>0</v>
          </cell>
          <cell r="EL81">
            <v>0</v>
          </cell>
        </row>
        <row r="82">
          <cell r="A82">
            <v>163</v>
          </cell>
          <cell r="B82" t="str">
            <v>Hellendoorn</v>
          </cell>
          <cell r="C82">
            <v>4</v>
          </cell>
          <cell r="D82">
            <v>1124000</v>
          </cell>
          <cell r="E82">
            <v>160300</v>
          </cell>
          <cell r="F82">
            <v>160300</v>
          </cell>
          <cell r="G82">
            <v>36046</v>
          </cell>
          <cell r="H82">
            <v>1</v>
          </cell>
          <cell r="I82">
            <v>572.5</v>
          </cell>
          <cell r="J82">
            <v>9015</v>
          </cell>
          <cell r="K82">
            <v>5676</v>
          </cell>
          <cell r="L82">
            <v>1979</v>
          </cell>
          <cell r="M82">
            <v>3890</v>
          </cell>
          <cell r="N82">
            <v>2403.6999999999998</v>
          </cell>
          <cell r="O82">
            <v>291</v>
          </cell>
          <cell r="P82">
            <v>0.45397815912636508</v>
          </cell>
          <cell r="Q82">
            <v>139.18322665047239</v>
          </cell>
          <cell r="R82">
            <v>2439</v>
          </cell>
          <cell r="S82">
            <v>325</v>
          </cell>
          <cell r="T82">
            <v>615</v>
          </cell>
          <cell r="U82">
            <v>37120</v>
          </cell>
          <cell r="V82">
            <v>37320</v>
          </cell>
          <cell r="W82">
            <v>744.06</v>
          </cell>
          <cell r="X82">
            <v>1260.8</v>
          </cell>
          <cell r="Y82">
            <v>0</v>
          </cell>
          <cell r="Z82">
            <v>0</v>
          </cell>
          <cell r="AA82">
            <v>13810</v>
          </cell>
          <cell r="AB82">
            <v>0</v>
          </cell>
          <cell r="AC82">
            <v>13810</v>
          </cell>
          <cell r="AD82">
            <v>93</v>
          </cell>
          <cell r="AE82">
            <v>0</v>
          </cell>
          <cell r="AF82">
            <v>261</v>
          </cell>
          <cell r="AG82">
            <v>164</v>
          </cell>
          <cell r="AH82">
            <v>97</v>
          </cell>
          <cell r="AI82">
            <v>14863</v>
          </cell>
          <cell r="AJ82">
            <v>14863</v>
          </cell>
          <cell r="AK82">
            <v>0</v>
          </cell>
          <cell r="AL82">
            <v>0</v>
          </cell>
          <cell r="AM82">
            <v>0</v>
          </cell>
          <cell r="AN82">
            <v>0</v>
          </cell>
          <cell r="AO82">
            <v>0</v>
          </cell>
          <cell r="AP82">
            <v>1341</v>
          </cell>
          <cell r="AQ82">
            <v>0</v>
          </cell>
          <cell r="AR82">
            <v>5.8048599999999996E-4</v>
          </cell>
          <cell r="AS82">
            <v>2.41745E-4</v>
          </cell>
          <cell r="AT82">
            <v>10716.223</v>
          </cell>
          <cell r="AU82">
            <v>0</v>
          </cell>
          <cell r="AV82">
            <v>1280</v>
          </cell>
          <cell r="AW82">
            <v>3318.6276343235272</v>
          </cell>
          <cell r="AX82">
            <v>7</v>
          </cell>
          <cell r="AY82">
            <v>7</v>
          </cell>
          <cell r="AZ82">
            <v>1605</v>
          </cell>
          <cell r="BA82">
            <v>1</v>
          </cell>
          <cell r="BB82">
            <v>0</v>
          </cell>
          <cell r="BC82">
            <v>0</v>
          </cell>
          <cell r="BD82">
            <v>0</v>
          </cell>
          <cell r="BE82">
            <v>0</v>
          </cell>
          <cell r="BF82">
            <v>0</v>
          </cell>
          <cell r="BG82">
            <v>0</v>
          </cell>
          <cell r="BH82">
            <v>0</v>
          </cell>
          <cell r="BI82">
            <v>0</v>
          </cell>
          <cell r="BJ82">
            <v>0</v>
          </cell>
          <cell r="BM82">
            <v>-2529000</v>
          </cell>
          <cell r="BN82">
            <v>-384720</v>
          </cell>
          <cell r="BO82">
            <v>-477694</v>
          </cell>
          <cell r="BP82">
            <v>4644527.0999999996</v>
          </cell>
          <cell r="BQ82">
            <v>28180.76</v>
          </cell>
          <cell r="BR82">
            <v>125034</v>
          </cell>
          <cell r="BS82">
            <v>1977891</v>
          </cell>
          <cell r="BT82">
            <v>456180.12</v>
          </cell>
          <cell r="BU82">
            <v>52779.93</v>
          </cell>
          <cell r="BV82">
            <v>342281.1</v>
          </cell>
          <cell r="BW82">
            <v>852087.61300000001</v>
          </cell>
          <cell r="BX82">
            <v>401350.11</v>
          </cell>
          <cell r="BY82">
            <v>52026.255678627145</v>
          </cell>
          <cell r="BZ82">
            <v>527543.40030875255</v>
          </cell>
          <cell r="CA82">
            <v>261338.85</v>
          </cell>
          <cell r="CB82">
            <v>95998.5</v>
          </cell>
          <cell r="CC82">
            <v>86881.05</v>
          </cell>
          <cell r="CD82">
            <v>1900172.8</v>
          </cell>
          <cell r="CE82">
            <v>570622.80000000005</v>
          </cell>
          <cell r="CF82">
            <v>234989.02919999999</v>
          </cell>
          <cell r="CG82">
            <v>527884.35200000007</v>
          </cell>
          <cell r="CH82">
            <v>0</v>
          </cell>
          <cell r="CI82">
            <v>0</v>
          </cell>
          <cell r="CJ82">
            <v>428800.5</v>
          </cell>
          <cell r="CK82">
            <v>0</v>
          </cell>
          <cell r="CL82">
            <v>360441</v>
          </cell>
          <cell r="CM82">
            <v>3420.54</v>
          </cell>
          <cell r="CN82">
            <v>0</v>
          </cell>
          <cell r="CO82">
            <v>123283.35</v>
          </cell>
          <cell r="CP82">
            <v>534152.92000000004</v>
          </cell>
          <cell r="CQ82">
            <v>157098.29</v>
          </cell>
          <cell r="CR82">
            <v>2467406.63</v>
          </cell>
          <cell r="CS82">
            <v>393274.98</v>
          </cell>
          <cell r="CT82">
            <v>0</v>
          </cell>
          <cell r="CU82">
            <v>0</v>
          </cell>
          <cell r="CV82">
            <v>0</v>
          </cell>
          <cell r="CW82">
            <v>0</v>
          </cell>
          <cell r="CX82">
            <v>0</v>
          </cell>
          <cell r="CY82">
            <v>41302.800000000003</v>
          </cell>
          <cell r="CZ82">
            <v>0</v>
          </cell>
          <cell r="DA82">
            <v>10249.29284205906</v>
          </cell>
          <cell r="DB82">
            <v>2673.4705837587999</v>
          </cell>
          <cell r="DC82">
            <v>670085.42419000005</v>
          </cell>
          <cell r="DD82">
            <v>0</v>
          </cell>
          <cell r="DE82">
            <v>8652.7999999999993</v>
          </cell>
          <cell r="DF82">
            <v>11482.451614759404</v>
          </cell>
          <cell r="DG82">
            <v>62231.19</v>
          </cell>
          <cell r="DH82">
            <v>102818.1</v>
          </cell>
          <cell r="DI82">
            <v>165603.9</v>
          </cell>
          <cell r="DJ82">
            <v>247664.13</v>
          </cell>
          <cell r="DK82">
            <v>0</v>
          </cell>
          <cell r="DL82">
            <v>0</v>
          </cell>
          <cell r="DM82">
            <v>0</v>
          </cell>
          <cell r="DN82">
            <v>0</v>
          </cell>
          <cell r="DO82">
            <v>0</v>
          </cell>
          <cell r="DP82">
            <v>0</v>
          </cell>
          <cell r="DQ82">
            <v>0</v>
          </cell>
          <cell r="DR82">
            <v>0</v>
          </cell>
          <cell r="DS82">
            <v>0</v>
          </cell>
          <cell r="DU82">
            <v>117696.26</v>
          </cell>
          <cell r="DV82">
            <v>0</v>
          </cell>
          <cell r="DW82">
            <v>1166122</v>
          </cell>
          <cell r="DX82">
            <v>-14933.63</v>
          </cell>
          <cell r="DY82">
            <v>115831</v>
          </cell>
          <cell r="DZ82">
            <v>0</v>
          </cell>
          <cell r="EA82">
            <v>14161.12</v>
          </cell>
          <cell r="EB82">
            <v>102131</v>
          </cell>
          <cell r="EC82">
            <v>0</v>
          </cell>
          <cell r="ED82">
            <v>0</v>
          </cell>
          <cell r="EE82">
            <v>2980222</v>
          </cell>
          <cell r="EF82">
            <v>45000</v>
          </cell>
          <cell r="EG82">
            <v>0</v>
          </cell>
          <cell r="EH82">
            <v>0</v>
          </cell>
          <cell r="EI82">
            <v>0</v>
          </cell>
          <cell r="EJ82">
            <v>0</v>
          </cell>
          <cell r="EK82">
            <v>0</v>
          </cell>
          <cell r="EL82">
            <v>0</v>
          </cell>
        </row>
        <row r="83">
          <cell r="A83">
            <v>164</v>
          </cell>
          <cell r="B83" t="str">
            <v>Hengelo O</v>
          </cell>
          <cell r="C83">
            <v>4</v>
          </cell>
          <cell r="D83">
            <v>2240000</v>
          </cell>
          <cell r="E83">
            <v>581280</v>
          </cell>
          <cell r="F83">
            <v>581280</v>
          </cell>
          <cell r="G83">
            <v>81429</v>
          </cell>
          <cell r="H83">
            <v>1</v>
          </cell>
          <cell r="I83">
            <v>2076</v>
          </cell>
          <cell r="J83">
            <v>19786</v>
          </cell>
          <cell r="K83">
            <v>12613</v>
          </cell>
          <cell r="L83">
            <v>4647</v>
          </cell>
          <cell r="M83">
            <v>12140</v>
          </cell>
          <cell r="N83">
            <v>8366.4</v>
          </cell>
          <cell r="O83">
            <v>1872</v>
          </cell>
          <cell r="P83">
            <v>0.84248424842484249</v>
          </cell>
          <cell r="Q83">
            <v>702.92029824621579</v>
          </cell>
          <cell r="R83">
            <v>6845</v>
          </cell>
          <cell r="S83">
            <v>6335</v>
          </cell>
          <cell r="T83">
            <v>2100</v>
          </cell>
          <cell r="U83">
            <v>89070</v>
          </cell>
          <cell r="V83">
            <v>115830</v>
          </cell>
          <cell r="W83">
            <v>5094.46</v>
          </cell>
          <cell r="X83">
            <v>4546.3999999999996</v>
          </cell>
          <cell r="Y83">
            <v>0</v>
          </cell>
          <cell r="Z83">
            <v>323.79999999999927</v>
          </cell>
          <cell r="AA83">
            <v>6084</v>
          </cell>
          <cell r="AB83">
            <v>0</v>
          </cell>
          <cell r="AC83">
            <v>6084</v>
          </cell>
          <cell r="AD83">
            <v>93</v>
          </cell>
          <cell r="AE83">
            <v>0</v>
          </cell>
          <cell r="AF83">
            <v>453</v>
          </cell>
          <cell r="AG83">
            <v>385</v>
          </cell>
          <cell r="AH83">
            <v>68</v>
          </cell>
          <cell r="AI83">
            <v>37736</v>
          </cell>
          <cell r="AJ83">
            <v>37736</v>
          </cell>
          <cell r="AK83">
            <v>0</v>
          </cell>
          <cell r="AL83">
            <v>0</v>
          </cell>
          <cell r="AM83">
            <v>0</v>
          </cell>
          <cell r="AN83">
            <v>0</v>
          </cell>
          <cell r="AO83">
            <v>0</v>
          </cell>
          <cell r="AP83">
            <v>6759</v>
          </cell>
          <cell r="AQ83">
            <v>0</v>
          </cell>
          <cell r="AR83">
            <v>4.2489779999999996E-3</v>
          </cell>
          <cell r="AS83">
            <v>6.5864740000000001E-3</v>
          </cell>
          <cell r="AT83">
            <v>61773.832000000002</v>
          </cell>
          <cell r="AU83">
            <v>0</v>
          </cell>
          <cell r="AV83">
            <v>908</v>
          </cell>
          <cell r="AW83">
            <v>11969.81253035454</v>
          </cell>
          <cell r="AX83">
            <v>2</v>
          </cell>
          <cell r="AY83">
            <v>2</v>
          </cell>
          <cell r="AZ83">
            <v>3750</v>
          </cell>
          <cell r="BA83">
            <v>1</v>
          </cell>
          <cell r="BB83">
            <v>0</v>
          </cell>
          <cell r="BC83">
            <v>0</v>
          </cell>
          <cell r="BD83">
            <v>0</v>
          </cell>
          <cell r="BE83">
            <v>0</v>
          </cell>
          <cell r="BF83">
            <v>0</v>
          </cell>
          <cell r="BG83">
            <v>0</v>
          </cell>
          <cell r="BH83">
            <v>0</v>
          </cell>
          <cell r="BI83">
            <v>0</v>
          </cell>
          <cell r="BJ83">
            <v>0</v>
          </cell>
          <cell r="BM83">
            <v>-5040000</v>
          </cell>
          <cell r="BN83">
            <v>-1395072</v>
          </cell>
          <cell r="BO83">
            <v>-1732214.4</v>
          </cell>
          <cell r="BP83">
            <v>10492126.65</v>
          </cell>
          <cell r="BQ83">
            <v>28180.76</v>
          </cell>
          <cell r="BR83">
            <v>453398.4</v>
          </cell>
          <cell r="BS83">
            <v>4341048.4000000004</v>
          </cell>
          <cell r="BT83">
            <v>1013706.81</v>
          </cell>
          <cell r="BU83">
            <v>123935.49</v>
          </cell>
          <cell r="BV83">
            <v>1068198.6000000001</v>
          </cell>
          <cell r="BW83">
            <v>2965805.1359999999</v>
          </cell>
          <cell r="BX83">
            <v>2581881.12</v>
          </cell>
          <cell r="BY83">
            <v>96549.360432043206</v>
          </cell>
          <cell r="BZ83">
            <v>2664264.7480366668</v>
          </cell>
          <cell r="CA83">
            <v>733441.75</v>
          </cell>
          <cell r="CB83">
            <v>1871232.3</v>
          </cell>
          <cell r="CC83">
            <v>296667</v>
          </cell>
          <cell r="CD83">
            <v>4559493.3</v>
          </cell>
          <cell r="CE83">
            <v>1771040.7</v>
          </cell>
          <cell r="CF83">
            <v>1608932.3572</v>
          </cell>
          <cell r="CG83">
            <v>1903532.2160000002</v>
          </cell>
          <cell r="CH83">
            <v>0</v>
          </cell>
          <cell r="CI83">
            <v>71822.077999999834</v>
          </cell>
          <cell r="CJ83">
            <v>188908.2</v>
          </cell>
          <cell r="CK83">
            <v>0</v>
          </cell>
          <cell r="CL83">
            <v>158792.4</v>
          </cell>
          <cell r="CM83">
            <v>3420.54</v>
          </cell>
          <cell r="CN83">
            <v>0</v>
          </cell>
          <cell r="CO83">
            <v>213974.55</v>
          </cell>
          <cell r="CP83">
            <v>1253956.55</v>
          </cell>
          <cell r="CQ83">
            <v>110130.76</v>
          </cell>
          <cell r="CR83">
            <v>6264553.3599999994</v>
          </cell>
          <cell r="CS83">
            <v>998494.56</v>
          </cell>
          <cell r="CT83">
            <v>0</v>
          </cell>
          <cell r="CU83">
            <v>0</v>
          </cell>
          <cell r="CV83">
            <v>0</v>
          </cell>
          <cell r="CW83">
            <v>0</v>
          </cell>
          <cell r="CX83">
            <v>0</v>
          </cell>
          <cell r="CY83">
            <v>208177.2</v>
          </cell>
          <cell r="CZ83">
            <v>0</v>
          </cell>
          <cell r="DA83">
            <v>75021.653926996383</v>
          </cell>
          <cell r="DB83">
            <v>72840.16004340176</v>
          </cell>
          <cell r="DC83">
            <v>3862717.71496</v>
          </cell>
          <cell r="DD83">
            <v>0</v>
          </cell>
          <cell r="DE83">
            <v>6138.08</v>
          </cell>
          <cell r="DF83">
            <v>41415.551355026706</v>
          </cell>
          <cell r="DG83">
            <v>17780.34</v>
          </cell>
          <cell r="DH83">
            <v>29376.6</v>
          </cell>
          <cell r="DI83">
            <v>386925</v>
          </cell>
          <cell r="DJ83">
            <v>247664.13</v>
          </cell>
          <cell r="DK83">
            <v>0</v>
          </cell>
          <cell r="DL83">
            <v>0</v>
          </cell>
          <cell r="DM83">
            <v>0</v>
          </cell>
          <cell r="DN83">
            <v>0</v>
          </cell>
          <cell r="DO83">
            <v>0</v>
          </cell>
          <cell r="DP83">
            <v>0</v>
          </cell>
          <cell r="DQ83">
            <v>0</v>
          </cell>
          <cell r="DR83">
            <v>0</v>
          </cell>
          <cell r="DS83">
            <v>0</v>
          </cell>
          <cell r="DU83">
            <v>15914.52</v>
          </cell>
          <cell r="DV83">
            <v>0</v>
          </cell>
          <cell r="DW83">
            <v>249340</v>
          </cell>
          <cell r="DX83">
            <v>39057.54</v>
          </cell>
          <cell r="DY83">
            <v>894965</v>
          </cell>
          <cell r="DZ83">
            <v>0</v>
          </cell>
          <cell r="EA83">
            <v>0</v>
          </cell>
          <cell r="EB83">
            <v>67466</v>
          </cell>
          <cell r="EC83">
            <v>0</v>
          </cell>
          <cell r="ED83">
            <v>0</v>
          </cell>
          <cell r="EE83">
            <v>8098815</v>
          </cell>
          <cell r="EF83">
            <v>145000</v>
          </cell>
          <cell r="EG83">
            <v>0</v>
          </cell>
          <cell r="EH83">
            <v>0</v>
          </cell>
          <cell r="EI83">
            <v>0</v>
          </cell>
          <cell r="EJ83">
            <v>288355</v>
          </cell>
          <cell r="EK83">
            <v>0</v>
          </cell>
          <cell r="EL83">
            <v>0</v>
          </cell>
        </row>
        <row r="84">
          <cell r="A84">
            <v>1735</v>
          </cell>
          <cell r="B84" t="str">
            <v>Hof van Twente</v>
          </cell>
          <cell r="C84">
            <v>4</v>
          </cell>
          <cell r="D84">
            <v>1121600</v>
          </cell>
          <cell r="E84">
            <v>218400</v>
          </cell>
          <cell r="F84">
            <v>218400</v>
          </cell>
          <cell r="G84">
            <v>35137</v>
          </cell>
          <cell r="H84">
            <v>5</v>
          </cell>
          <cell r="I84">
            <v>780</v>
          </cell>
          <cell r="J84">
            <v>8547</v>
          </cell>
          <cell r="K84">
            <v>6426</v>
          </cell>
          <cell r="L84">
            <v>2088</v>
          </cell>
          <cell r="M84">
            <v>3740</v>
          </cell>
          <cell r="N84">
            <v>2251.3000000000002</v>
          </cell>
          <cell r="O84">
            <v>270</v>
          </cell>
          <cell r="P84">
            <v>0.43548387096774194</v>
          </cell>
          <cell r="Q84">
            <v>130.40266733789872</v>
          </cell>
          <cell r="R84">
            <v>2089</v>
          </cell>
          <cell r="S84">
            <v>540</v>
          </cell>
          <cell r="T84">
            <v>626</v>
          </cell>
          <cell r="U84">
            <v>30640</v>
          </cell>
          <cell r="V84">
            <v>14710</v>
          </cell>
          <cell r="W84">
            <v>0</v>
          </cell>
          <cell r="X84">
            <v>564</v>
          </cell>
          <cell r="Y84">
            <v>0</v>
          </cell>
          <cell r="Z84">
            <v>0</v>
          </cell>
          <cell r="AA84">
            <v>21295</v>
          </cell>
          <cell r="AB84">
            <v>0</v>
          </cell>
          <cell r="AC84">
            <v>21295</v>
          </cell>
          <cell r="AD84">
            <v>249</v>
          </cell>
          <cell r="AE84">
            <v>0</v>
          </cell>
          <cell r="AF84">
            <v>391</v>
          </cell>
          <cell r="AG84">
            <v>167</v>
          </cell>
          <cell r="AH84">
            <v>224</v>
          </cell>
          <cell r="AI84">
            <v>14887</v>
          </cell>
          <cell r="AJ84">
            <v>14887</v>
          </cell>
          <cell r="AK84">
            <v>0</v>
          </cell>
          <cell r="AL84">
            <v>17</v>
          </cell>
          <cell r="AM84">
            <v>0</v>
          </cell>
          <cell r="AN84">
            <v>0</v>
          </cell>
          <cell r="AO84">
            <v>0</v>
          </cell>
          <cell r="AP84">
            <v>1469</v>
          </cell>
          <cell r="AQ84">
            <v>1469</v>
          </cell>
          <cell r="AR84">
            <v>6.6053800000000001E-4</v>
          </cell>
          <cell r="AS84">
            <v>2.8730999999999999E-4</v>
          </cell>
          <cell r="AT84">
            <v>8053.8670000000002</v>
          </cell>
          <cell r="AU84">
            <v>0</v>
          </cell>
          <cell r="AV84">
            <v>2189</v>
          </cell>
          <cell r="AW84">
            <v>3570.1305699962868</v>
          </cell>
          <cell r="AX84">
            <v>8</v>
          </cell>
          <cell r="AY84">
            <v>8</v>
          </cell>
          <cell r="AZ84">
            <v>2325</v>
          </cell>
          <cell r="BA84">
            <v>1</v>
          </cell>
          <cell r="BB84">
            <v>0</v>
          </cell>
          <cell r="BC84">
            <v>0</v>
          </cell>
          <cell r="BD84">
            <v>0</v>
          </cell>
          <cell r="BE84">
            <v>0</v>
          </cell>
          <cell r="BF84">
            <v>0</v>
          </cell>
          <cell r="BG84">
            <v>0</v>
          </cell>
          <cell r="BH84">
            <v>0</v>
          </cell>
          <cell r="BI84">
            <v>0</v>
          </cell>
          <cell r="BJ84">
            <v>0</v>
          </cell>
          <cell r="BM84">
            <v>-2523600</v>
          </cell>
          <cell r="BN84">
            <v>-524160</v>
          </cell>
          <cell r="BO84">
            <v>-650832</v>
          </cell>
          <cell r="BP84">
            <v>4527402.45</v>
          </cell>
          <cell r="BQ84">
            <v>140903.79999999999</v>
          </cell>
          <cell r="BR84">
            <v>170352</v>
          </cell>
          <cell r="BS84">
            <v>1875211.8</v>
          </cell>
          <cell r="BT84">
            <v>516457.62</v>
          </cell>
          <cell r="BU84">
            <v>55686.96</v>
          </cell>
          <cell r="BV84">
            <v>329082.59999999998</v>
          </cell>
          <cell r="BW84">
            <v>798063.33700000006</v>
          </cell>
          <cell r="BX84">
            <v>372386.7</v>
          </cell>
          <cell r="BY84">
            <v>49906.795645161284</v>
          </cell>
          <cell r="BZ84">
            <v>494262.6219574908</v>
          </cell>
          <cell r="CA84">
            <v>223836.35</v>
          </cell>
          <cell r="CB84">
            <v>159505.20000000001</v>
          </cell>
          <cell r="CC84">
            <v>88435.02</v>
          </cell>
          <cell r="CD84">
            <v>1568461.6</v>
          </cell>
          <cell r="CE84">
            <v>224915.9</v>
          </cell>
          <cell r="CF84">
            <v>0</v>
          </cell>
          <cell r="CG84">
            <v>236141.16</v>
          </cell>
          <cell r="CH84">
            <v>0</v>
          </cell>
          <cell r="CI84">
            <v>0</v>
          </cell>
          <cell r="CJ84">
            <v>661209.75</v>
          </cell>
          <cell r="CK84">
            <v>0</v>
          </cell>
          <cell r="CL84">
            <v>555799.5</v>
          </cell>
          <cell r="CM84">
            <v>9158.2199999999993</v>
          </cell>
          <cell r="CN84">
            <v>0</v>
          </cell>
          <cell r="CO84">
            <v>184688.85</v>
          </cell>
          <cell r="CP84">
            <v>543924.01</v>
          </cell>
          <cell r="CQ84">
            <v>362783.68</v>
          </cell>
          <cell r="CR84">
            <v>2471390.87</v>
          </cell>
          <cell r="CS84">
            <v>393910.02</v>
          </cell>
          <cell r="CT84">
            <v>0</v>
          </cell>
          <cell r="CU84">
            <v>53847.67</v>
          </cell>
          <cell r="CV84">
            <v>0</v>
          </cell>
          <cell r="CW84">
            <v>0</v>
          </cell>
          <cell r="CX84">
            <v>0</v>
          </cell>
          <cell r="CY84">
            <v>45245.2</v>
          </cell>
          <cell r="CZ84">
            <v>128831.3</v>
          </cell>
          <cell r="DA84">
            <v>11662.72295164398</v>
          </cell>
          <cell r="DB84">
            <v>3177.3762990743999</v>
          </cell>
          <cell r="DC84">
            <v>503608.30351</v>
          </cell>
          <cell r="DD84">
            <v>0</v>
          </cell>
          <cell r="DE84">
            <v>14797.64</v>
          </cell>
          <cell r="DF84">
            <v>12352.651772187151</v>
          </cell>
          <cell r="DG84">
            <v>71121.36</v>
          </cell>
          <cell r="DH84">
            <v>117506.4</v>
          </cell>
          <cell r="DI84">
            <v>239893.5</v>
          </cell>
          <cell r="DJ84">
            <v>247664.13</v>
          </cell>
          <cell r="DK84">
            <v>0</v>
          </cell>
          <cell r="DL84">
            <v>0</v>
          </cell>
          <cell r="DM84">
            <v>0</v>
          </cell>
          <cell r="DN84">
            <v>0</v>
          </cell>
          <cell r="DO84">
            <v>0</v>
          </cell>
          <cell r="DP84">
            <v>0</v>
          </cell>
          <cell r="DQ84">
            <v>0</v>
          </cell>
          <cell r="DR84">
            <v>0</v>
          </cell>
          <cell r="DS84">
            <v>0</v>
          </cell>
          <cell r="DU84">
            <v>439191.5</v>
          </cell>
          <cell r="DV84">
            <v>0</v>
          </cell>
          <cell r="DW84">
            <v>-216687</v>
          </cell>
          <cell r="DX84">
            <v>-15036.79</v>
          </cell>
          <cell r="DY84">
            <v>-54859</v>
          </cell>
          <cell r="DZ84">
            <v>0</v>
          </cell>
          <cell r="EA84">
            <v>0</v>
          </cell>
          <cell r="EB84">
            <v>152157</v>
          </cell>
          <cell r="EC84">
            <v>0</v>
          </cell>
          <cell r="ED84">
            <v>0</v>
          </cell>
          <cell r="EE84">
            <v>3211730</v>
          </cell>
          <cell r="EF84">
            <v>0</v>
          </cell>
          <cell r="EG84">
            <v>0</v>
          </cell>
          <cell r="EH84">
            <v>0</v>
          </cell>
          <cell r="EI84">
            <v>0</v>
          </cell>
          <cell r="EJ84">
            <v>0</v>
          </cell>
          <cell r="EK84">
            <v>0</v>
          </cell>
          <cell r="EL84">
            <v>0</v>
          </cell>
        </row>
        <row r="85">
          <cell r="A85">
            <v>166</v>
          </cell>
          <cell r="B85" t="str">
            <v>Kampen</v>
          </cell>
          <cell r="C85">
            <v>4</v>
          </cell>
          <cell r="D85">
            <v>1315680</v>
          </cell>
          <cell r="E85">
            <v>240940</v>
          </cell>
          <cell r="F85">
            <v>240940</v>
          </cell>
          <cell r="G85">
            <v>49359</v>
          </cell>
          <cell r="H85">
            <v>1</v>
          </cell>
          <cell r="I85">
            <v>860.5</v>
          </cell>
          <cell r="J85">
            <v>13812</v>
          </cell>
          <cell r="K85">
            <v>6509</v>
          </cell>
          <cell r="L85">
            <v>2174</v>
          </cell>
          <cell r="M85">
            <v>5970</v>
          </cell>
          <cell r="N85">
            <v>3943.1</v>
          </cell>
          <cell r="O85">
            <v>595</v>
          </cell>
          <cell r="P85">
            <v>0.62962962962962965</v>
          </cell>
          <cell r="Q85">
            <v>259.31626647181946</v>
          </cell>
          <cell r="R85">
            <v>3496</v>
          </cell>
          <cell r="S85">
            <v>1280</v>
          </cell>
          <cell r="T85">
            <v>909</v>
          </cell>
          <cell r="U85">
            <v>51120</v>
          </cell>
          <cell r="V85">
            <v>58180</v>
          </cell>
          <cell r="W85">
            <v>1397.24</v>
          </cell>
          <cell r="X85">
            <v>3544.8</v>
          </cell>
          <cell r="Y85">
            <v>0</v>
          </cell>
          <cell r="Z85">
            <v>0</v>
          </cell>
          <cell r="AA85">
            <v>14302</v>
          </cell>
          <cell r="AB85">
            <v>0</v>
          </cell>
          <cell r="AC85">
            <v>14302</v>
          </cell>
          <cell r="AD85">
            <v>1882</v>
          </cell>
          <cell r="AE85">
            <v>0</v>
          </cell>
          <cell r="AF85">
            <v>317</v>
          </cell>
          <cell r="AG85">
            <v>219.3</v>
          </cell>
          <cell r="AH85">
            <v>102</v>
          </cell>
          <cell r="AI85">
            <v>20269</v>
          </cell>
          <cell r="AJ85">
            <v>20674.38</v>
          </cell>
          <cell r="AK85">
            <v>0</v>
          </cell>
          <cell r="AL85">
            <v>36</v>
          </cell>
          <cell r="AM85">
            <v>0</v>
          </cell>
          <cell r="AN85">
            <v>0</v>
          </cell>
          <cell r="AO85">
            <v>5700</v>
          </cell>
          <cell r="AP85">
            <v>4545</v>
          </cell>
          <cell r="AQ85">
            <v>3052</v>
          </cell>
          <cell r="AR85">
            <v>2.2528180000000002E-3</v>
          </cell>
          <cell r="AS85">
            <v>2.0322579999999999E-3</v>
          </cell>
          <cell r="AT85">
            <v>28376.6</v>
          </cell>
          <cell r="AU85">
            <v>0</v>
          </cell>
          <cell r="AV85">
            <v>4724</v>
          </cell>
          <cell r="AW85">
            <v>14700.344784972813</v>
          </cell>
          <cell r="AX85">
            <v>8</v>
          </cell>
          <cell r="AY85">
            <v>8</v>
          </cell>
          <cell r="AZ85">
            <v>2310</v>
          </cell>
          <cell r="BA85">
            <v>1</v>
          </cell>
          <cell r="BB85">
            <v>0</v>
          </cell>
          <cell r="BC85">
            <v>0</v>
          </cell>
          <cell r="BD85">
            <v>0</v>
          </cell>
          <cell r="BE85">
            <v>0</v>
          </cell>
          <cell r="BF85">
            <v>0</v>
          </cell>
          <cell r="BG85">
            <v>0</v>
          </cell>
          <cell r="BH85">
            <v>0</v>
          </cell>
          <cell r="BI85">
            <v>0</v>
          </cell>
          <cell r="BJ85">
            <v>0</v>
          </cell>
          <cell r="BM85">
            <v>-2960280</v>
          </cell>
          <cell r="BN85">
            <v>-578256</v>
          </cell>
          <cell r="BO85">
            <v>-718001.2</v>
          </cell>
          <cell r="BP85">
            <v>6359907.1499999994</v>
          </cell>
          <cell r="BQ85">
            <v>28180.76</v>
          </cell>
          <cell r="BR85">
            <v>187933.2</v>
          </cell>
          <cell r="BS85">
            <v>3030352.8</v>
          </cell>
          <cell r="BT85">
            <v>523128.33</v>
          </cell>
          <cell r="BU85">
            <v>57980.58</v>
          </cell>
          <cell r="BV85">
            <v>525300.30000000005</v>
          </cell>
          <cell r="BW85">
            <v>1397789.5190000001</v>
          </cell>
          <cell r="BX85">
            <v>820629.95</v>
          </cell>
          <cell r="BY85">
            <v>72156.05296296296</v>
          </cell>
          <cell r="BZ85">
            <v>982881.2584828079</v>
          </cell>
          <cell r="CA85">
            <v>374596.4</v>
          </cell>
          <cell r="CB85">
            <v>378086.40000000002</v>
          </cell>
          <cell r="CC85">
            <v>128414.43</v>
          </cell>
          <cell r="CD85">
            <v>2616832.7999999998</v>
          </cell>
          <cell r="CE85">
            <v>889572.2</v>
          </cell>
          <cell r="CF85">
            <v>441276.33679999999</v>
          </cell>
          <cell r="CG85">
            <v>1484172.3120000002</v>
          </cell>
          <cell r="CH85">
            <v>0</v>
          </cell>
          <cell r="CI85">
            <v>0</v>
          </cell>
          <cell r="CJ85">
            <v>444077.1</v>
          </cell>
          <cell r="CK85">
            <v>0</v>
          </cell>
          <cell r="CL85">
            <v>373282.2</v>
          </cell>
          <cell r="CM85">
            <v>69219.960000000006</v>
          </cell>
          <cell r="CN85">
            <v>0</v>
          </cell>
          <cell r="CO85">
            <v>149734.95000000001</v>
          </cell>
          <cell r="CP85">
            <v>714266.67900000012</v>
          </cell>
          <cell r="CQ85">
            <v>165196.14000000001</v>
          </cell>
          <cell r="CR85">
            <v>3364856.69</v>
          </cell>
          <cell r="CS85">
            <v>547044.09480000008</v>
          </cell>
          <cell r="CT85">
            <v>0</v>
          </cell>
          <cell r="CU85">
            <v>114030.36</v>
          </cell>
          <cell r="CV85">
            <v>0</v>
          </cell>
          <cell r="CW85">
            <v>0</v>
          </cell>
          <cell r="CX85">
            <v>83847</v>
          </cell>
          <cell r="CY85">
            <v>139986</v>
          </cell>
          <cell r="CZ85">
            <v>267660.40000000002</v>
          </cell>
          <cell r="DA85">
            <v>39776.655081882782</v>
          </cell>
          <cell r="DB85">
            <v>22474.847387157919</v>
          </cell>
          <cell r="DC85">
            <v>1774388.798</v>
          </cell>
          <cell r="DD85">
            <v>0</v>
          </cell>
          <cell r="DE85">
            <v>31934.240000000002</v>
          </cell>
          <cell r="DF85">
            <v>50863.192956005929</v>
          </cell>
          <cell r="DG85">
            <v>71121.36</v>
          </cell>
          <cell r="DH85">
            <v>117506.4</v>
          </cell>
          <cell r="DI85">
            <v>238345.8</v>
          </cell>
          <cell r="DJ85">
            <v>247664.13</v>
          </cell>
          <cell r="DK85">
            <v>0</v>
          </cell>
          <cell r="DL85">
            <v>0</v>
          </cell>
          <cell r="DM85">
            <v>0</v>
          </cell>
          <cell r="DN85">
            <v>0</v>
          </cell>
          <cell r="DO85">
            <v>0</v>
          </cell>
          <cell r="DP85">
            <v>0</v>
          </cell>
          <cell r="DQ85">
            <v>0</v>
          </cell>
          <cell r="DR85">
            <v>0</v>
          </cell>
          <cell r="DS85">
            <v>0</v>
          </cell>
          <cell r="DU85">
            <v>237360.31</v>
          </cell>
          <cell r="DV85">
            <v>0</v>
          </cell>
          <cell r="DW85">
            <v>559478</v>
          </cell>
          <cell r="DX85">
            <v>107123.92</v>
          </cell>
          <cell r="DY85">
            <v>55731</v>
          </cell>
          <cell r="DZ85">
            <v>0</v>
          </cell>
          <cell r="EA85">
            <v>0</v>
          </cell>
          <cell r="EB85">
            <v>106233</v>
          </cell>
          <cell r="EC85">
            <v>0</v>
          </cell>
          <cell r="ED85">
            <v>0</v>
          </cell>
          <cell r="EE85">
            <v>4259190</v>
          </cell>
          <cell r="EF85">
            <v>45000</v>
          </cell>
          <cell r="EG85">
            <v>0</v>
          </cell>
          <cell r="EH85">
            <v>0</v>
          </cell>
          <cell r="EI85">
            <v>0</v>
          </cell>
          <cell r="EJ85">
            <v>0</v>
          </cell>
          <cell r="EK85">
            <v>150000</v>
          </cell>
          <cell r="EL85">
            <v>0</v>
          </cell>
        </row>
        <row r="86">
          <cell r="A86">
            <v>168</v>
          </cell>
          <cell r="B86" t="str">
            <v>Losser</v>
          </cell>
          <cell r="C86">
            <v>4</v>
          </cell>
          <cell r="D86">
            <v>661600</v>
          </cell>
          <cell r="E86">
            <v>99540</v>
          </cell>
          <cell r="F86">
            <v>99540</v>
          </cell>
          <cell r="G86">
            <v>22485</v>
          </cell>
          <cell r="H86">
            <v>3</v>
          </cell>
          <cell r="I86">
            <v>355.5</v>
          </cell>
          <cell r="J86">
            <v>5400</v>
          </cell>
          <cell r="K86">
            <v>3585</v>
          </cell>
          <cell r="L86">
            <v>1177</v>
          </cell>
          <cell r="M86">
            <v>2740</v>
          </cell>
          <cell r="N86">
            <v>1802.5</v>
          </cell>
          <cell r="O86">
            <v>189</v>
          </cell>
          <cell r="P86">
            <v>0.35064935064935066</v>
          </cell>
          <cell r="Q86">
            <v>95.614062173185673</v>
          </cell>
          <cell r="R86">
            <v>2014</v>
          </cell>
          <cell r="S86">
            <v>280</v>
          </cell>
          <cell r="T86">
            <v>405</v>
          </cell>
          <cell r="U86">
            <v>18670</v>
          </cell>
          <cell r="V86">
            <v>7950</v>
          </cell>
          <cell r="W86">
            <v>0</v>
          </cell>
          <cell r="X86">
            <v>388.8</v>
          </cell>
          <cell r="Y86">
            <v>0</v>
          </cell>
          <cell r="Z86">
            <v>143.9</v>
          </cell>
          <cell r="AA86">
            <v>9888</v>
          </cell>
          <cell r="AB86">
            <v>0</v>
          </cell>
          <cell r="AC86">
            <v>9888</v>
          </cell>
          <cell r="AD86">
            <v>76</v>
          </cell>
          <cell r="AE86">
            <v>0</v>
          </cell>
          <cell r="AF86">
            <v>166</v>
          </cell>
          <cell r="AG86">
            <v>91</v>
          </cell>
          <cell r="AH86">
            <v>74</v>
          </cell>
          <cell r="AI86">
            <v>9375</v>
          </cell>
          <cell r="AJ86">
            <v>9375</v>
          </cell>
          <cell r="AK86">
            <v>0</v>
          </cell>
          <cell r="AL86">
            <v>0</v>
          </cell>
          <cell r="AM86">
            <v>0</v>
          </cell>
          <cell r="AN86">
            <v>0</v>
          </cell>
          <cell r="AO86">
            <v>0</v>
          </cell>
          <cell r="AP86">
            <v>0</v>
          </cell>
          <cell r="AQ86">
            <v>0</v>
          </cell>
          <cell r="AR86">
            <v>3.0205299999999999E-4</v>
          </cell>
          <cell r="AS86">
            <v>1.88751E-4</v>
          </cell>
          <cell r="AT86">
            <v>6215.625</v>
          </cell>
          <cell r="AU86">
            <v>0</v>
          </cell>
          <cell r="AV86">
            <v>1245</v>
          </cell>
          <cell r="AW86">
            <v>2809.4966880770776</v>
          </cell>
          <cell r="AX86">
            <v>6</v>
          </cell>
          <cell r="AY86">
            <v>6</v>
          </cell>
          <cell r="AZ86">
            <v>1085</v>
          </cell>
          <cell r="BA86">
            <v>1</v>
          </cell>
          <cell r="BB86">
            <v>0</v>
          </cell>
          <cell r="BC86">
            <v>0</v>
          </cell>
          <cell r="BD86">
            <v>0</v>
          </cell>
          <cell r="BE86">
            <v>0</v>
          </cell>
          <cell r="BF86">
            <v>0</v>
          </cell>
          <cell r="BG86">
            <v>0</v>
          </cell>
          <cell r="BH86">
            <v>0</v>
          </cell>
          <cell r="BI86">
            <v>0</v>
          </cell>
          <cell r="BJ86">
            <v>0</v>
          </cell>
          <cell r="BM86">
            <v>-1488600</v>
          </cell>
          <cell r="BN86">
            <v>-238896</v>
          </cell>
          <cell r="BO86">
            <v>-296629.2</v>
          </cell>
          <cell r="BP86">
            <v>2897192.25</v>
          </cell>
          <cell r="BQ86">
            <v>84542.28</v>
          </cell>
          <cell r="BR86">
            <v>77641.2</v>
          </cell>
          <cell r="BS86">
            <v>1184760</v>
          </cell>
          <cell r="BT86">
            <v>288126.45</v>
          </cell>
          <cell r="BU86">
            <v>31390.59</v>
          </cell>
          <cell r="BV86">
            <v>241092.6</v>
          </cell>
          <cell r="BW86">
            <v>638968.22499999998</v>
          </cell>
          <cell r="BX86">
            <v>260670.69</v>
          </cell>
          <cell r="BY86">
            <v>40184.692597402594</v>
          </cell>
          <cell r="BZ86">
            <v>362404.06757378223</v>
          </cell>
          <cell r="CA86">
            <v>215800.1</v>
          </cell>
          <cell r="CB86">
            <v>82706.399999999994</v>
          </cell>
          <cell r="CC86">
            <v>57214.35</v>
          </cell>
          <cell r="CD86">
            <v>955717.3</v>
          </cell>
          <cell r="CE86">
            <v>121555.5</v>
          </cell>
          <cell r="CF86">
            <v>0</v>
          </cell>
          <cell r="CG86">
            <v>162786.67199999999</v>
          </cell>
          <cell r="CH86">
            <v>0</v>
          </cell>
          <cell r="CI86">
            <v>31918.458999999995</v>
          </cell>
          <cell r="CJ86">
            <v>307022.40000000002</v>
          </cell>
          <cell r="CK86">
            <v>0</v>
          </cell>
          <cell r="CL86">
            <v>258076.79999999999</v>
          </cell>
          <cell r="CM86">
            <v>2795.28</v>
          </cell>
          <cell r="CN86">
            <v>0</v>
          </cell>
          <cell r="CO86">
            <v>78410.100000000006</v>
          </cell>
          <cell r="CP86">
            <v>296389.73</v>
          </cell>
          <cell r="CQ86">
            <v>119848.18</v>
          </cell>
          <cell r="CR86">
            <v>1556343.75</v>
          </cell>
          <cell r="CS86">
            <v>248062.5</v>
          </cell>
          <cell r="CT86">
            <v>0</v>
          </cell>
          <cell r="CU86">
            <v>0</v>
          </cell>
          <cell r="CV86">
            <v>0</v>
          </cell>
          <cell r="CW86">
            <v>0</v>
          </cell>
          <cell r="CX86">
            <v>0</v>
          </cell>
          <cell r="CY86">
            <v>0</v>
          </cell>
          <cell r="CZ86">
            <v>0</v>
          </cell>
          <cell r="DA86">
            <v>5333.1685016046304</v>
          </cell>
          <cell r="DB86">
            <v>2087.4071693522401</v>
          </cell>
          <cell r="DC86">
            <v>388663.03125</v>
          </cell>
          <cell r="DD86">
            <v>0</v>
          </cell>
          <cell r="DE86">
            <v>8416.2000000000007</v>
          </cell>
          <cell r="DF86">
            <v>9720.858540746689</v>
          </cell>
          <cell r="DG86">
            <v>53341.02</v>
          </cell>
          <cell r="DH86">
            <v>88129.8</v>
          </cell>
          <cell r="DI86">
            <v>111950.3</v>
          </cell>
          <cell r="DJ86">
            <v>247664.13</v>
          </cell>
          <cell r="DK86">
            <v>0</v>
          </cell>
          <cell r="DL86">
            <v>0</v>
          </cell>
          <cell r="DM86">
            <v>0</v>
          </cell>
          <cell r="DN86">
            <v>0</v>
          </cell>
          <cell r="DO86">
            <v>0</v>
          </cell>
          <cell r="DP86">
            <v>0</v>
          </cell>
          <cell r="DQ86">
            <v>0</v>
          </cell>
          <cell r="DR86">
            <v>0</v>
          </cell>
          <cell r="DS86">
            <v>0</v>
          </cell>
          <cell r="DU86">
            <v>99320.19</v>
          </cell>
          <cell r="DV86">
            <v>0</v>
          </cell>
          <cell r="DW86">
            <v>293422</v>
          </cell>
          <cell r="DX86">
            <v>-12398.06</v>
          </cell>
          <cell r="DY86">
            <v>54362</v>
          </cell>
          <cell r="DZ86">
            <v>0</v>
          </cell>
          <cell r="EA86">
            <v>7015.9</v>
          </cell>
          <cell r="EB86">
            <v>71168</v>
          </cell>
          <cell r="EC86">
            <v>0</v>
          </cell>
          <cell r="ED86">
            <v>0</v>
          </cell>
          <cell r="EE86">
            <v>2048354</v>
          </cell>
          <cell r="EF86">
            <v>0</v>
          </cell>
          <cell r="EG86">
            <v>0</v>
          </cell>
          <cell r="EH86">
            <v>0</v>
          </cell>
          <cell r="EI86">
            <v>25678</v>
          </cell>
          <cell r="EJ86">
            <v>0</v>
          </cell>
          <cell r="EK86">
            <v>0</v>
          </cell>
          <cell r="EL86">
            <v>0</v>
          </cell>
        </row>
        <row r="87">
          <cell r="A87">
            <v>173</v>
          </cell>
          <cell r="B87" t="str">
            <v>Oldenzaal</v>
          </cell>
          <cell r="C87">
            <v>4</v>
          </cell>
          <cell r="D87">
            <v>962400</v>
          </cell>
          <cell r="E87">
            <v>219100</v>
          </cell>
          <cell r="F87">
            <v>219100</v>
          </cell>
          <cell r="G87">
            <v>31416</v>
          </cell>
          <cell r="H87">
            <v>1</v>
          </cell>
          <cell r="I87">
            <v>782.5</v>
          </cell>
          <cell r="J87">
            <v>7752</v>
          </cell>
          <cell r="K87">
            <v>4899</v>
          </cell>
          <cell r="L87">
            <v>1670</v>
          </cell>
          <cell r="M87">
            <v>3970</v>
          </cell>
          <cell r="N87">
            <v>2584.5</v>
          </cell>
          <cell r="O87">
            <v>432</v>
          </cell>
          <cell r="P87">
            <v>0.55242966751918154</v>
          </cell>
          <cell r="Q87">
            <v>196.27765457609956</v>
          </cell>
          <cell r="R87">
            <v>2523</v>
          </cell>
          <cell r="S87">
            <v>1545</v>
          </cell>
          <cell r="T87">
            <v>680</v>
          </cell>
          <cell r="U87">
            <v>32550</v>
          </cell>
          <cell r="V87">
            <v>29370</v>
          </cell>
          <cell r="W87">
            <v>854.18</v>
          </cell>
          <cell r="X87">
            <v>3212.8</v>
          </cell>
          <cell r="Y87">
            <v>0</v>
          </cell>
          <cell r="Z87">
            <v>0</v>
          </cell>
          <cell r="AA87">
            <v>2159</v>
          </cell>
          <cell r="AB87">
            <v>0</v>
          </cell>
          <cell r="AC87">
            <v>2159</v>
          </cell>
          <cell r="AD87">
            <v>40</v>
          </cell>
          <cell r="AE87">
            <v>0</v>
          </cell>
          <cell r="AF87">
            <v>196</v>
          </cell>
          <cell r="AG87">
            <v>174</v>
          </cell>
          <cell r="AH87">
            <v>21</v>
          </cell>
          <cell r="AI87">
            <v>13855</v>
          </cell>
          <cell r="AJ87">
            <v>13855</v>
          </cell>
          <cell r="AK87">
            <v>0</v>
          </cell>
          <cell r="AL87">
            <v>8</v>
          </cell>
          <cell r="AM87">
            <v>0</v>
          </cell>
          <cell r="AN87">
            <v>0</v>
          </cell>
          <cell r="AO87">
            <v>0</v>
          </cell>
          <cell r="AP87">
            <v>2091</v>
          </cell>
          <cell r="AQ87">
            <v>2091</v>
          </cell>
          <cell r="AR87">
            <v>6.1233900000000005E-4</v>
          </cell>
          <cell r="AS87">
            <v>6.6342799999999998E-4</v>
          </cell>
          <cell r="AT87">
            <v>17956.080000000002</v>
          </cell>
          <cell r="AU87">
            <v>0</v>
          </cell>
          <cell r="AV87">
            <v>287</v>
          </cell>
          <cell r="AW87">
            <v>4100.2237380627557</v>
          </cell>
          <cell r="AX87">
            <v>1</v>
          </cell>
          <cell r="AY87">
            <v>1</v>
          </cell>
          <cell r="AZ87">
            <v>1485</v>
          </cell>
          <cell r="BA87">
            <v>1</v>
          </cell>
          <cell r="BB87">
            <v>0</v>
          </cell>
          <cell r="BC87">
            <v>0</v>
          </cell>
          <cell r="BD87">
            <v>0</v>
          </cell>
          <cell r="BE87">
            <v>0</v>
          </cell>
          <cell r="BF87">
            <v>0</v>
          </cell>
          <cell r="BG87">
            <v>0</v>
          </cell>
          <cell r="BH87">
            <v>0</v>
          </cell>
          <cell r="BI87">
            <v>0</v>
          </cell>
          <cell r="BJ87">
            <v>0</v>
          </cell>
          <cell r="BM87">
            <v>-2165400</v>
          </cell>
          <cell r="BN87">
            <v>-525840</v>
          </cell>
          <cell r="BO87">
            <v>-652918</v>
          </cell>
          <cell r="BP87">
            <v>4047951.6</v>
          </cell>
          <cell r="BQ87">
            <v>28180.76</v>
          </cell>
          <cell r="BR87">
            <v>170898</v>
          </cell>
          <cell r="BS87">
            <v>1700788.8</v>
          </cell>
          <cell r="BT87">
            <v>393732.63</v>
          </cell>
          <cell r="BU87">
            <v>44538.9</v>
          </cell>
          <cell r="BV87">
            <v>349320.3</v>
          </cell>
          <cell r="BW87">
            <v>916179.40500000003</v>
          </cell>
          <cell r="BX87">
            <v>595818.72</v>
          </cell>
          <cell r="BY87">
            <v>63308.876317135539</v>
          </cell>
          <cell r="BZ87">
            <v>743947.26858669869</v>
          </cell>
          <cell r="CA87">
            <v>270339.45</v>
          </cell>
          <cell r="CB87">
            <v>456362.1</v>
          </cell>
          <cell r="CC87">
            <v>96063.6</v>
          </cell>
          <cell r="CD87">
            <v>1666234.5</v>
          </cell>
          <cell r="CE87">
            <v>449067.3</v>
          </cell>
          <cell r="CF87">
            <v>269767.12760000001</v>
          </cell>
          <cell r="CG87">
            <v>1345167.2320000001</v>
          </cell>
          <cell r="CH87">
            <v>0</v>
          </cell>
          <cell r="CI87">
            <v>0</v>
          </cell>
          <cell r="CJ87">
            <v>67036.95</v>
          </cell>
          <cell r="CK87">
            <v>0</v>
          </cell>
          <cell r="CL87">
            <v>56349.9</v>
          </cell>
          <cell r="CM87">
            <v>1471.2</v>
          </cell>
          <cell r="CN87">
            <v>0</v>
          </cell>
          <cell r="CO87">
            <v>92580.6</v>
          </cell>
          <cell r="CP87">
            <v>566723.22</v>
          </cell>
          <cell r="CQ87">
            <v>34010.97</v>
          </cell>
          <cell r="CR87">
            <v>2300068.5499999998</v>
          </cell>
          <cell r="CS87">
            <v>366603.3</v>
          </cell>
          <cell r="CT87">
            <v>0</v>
          </cell>
          <cell r="CU87">
            <v>25340.080000000002</v>
          </cell>
          <cell r="CV87">
            <v>0</v>
          </cell>
          <cell r="CW87">
            <v>0</v>
          </cell>
          <cell r="CX87">
            <v>0</v>
          </cell>
          <cell r="CY87">
            <v>64402.8</v>
          </cell>
          <cell r="CZ87">
            <v>183380.7</v>
          </cell>
          <cell r="DA87">
            <v>10811.702142021692</v>
          </cell>
          <cell r="DB87">
            <v>7336.8849094787201</v>
          </cell>
          <cell r="DC87">
            <v>1122793.6824</v>
          </cell>
          <cell r="DD87">
            <v>0</v>
          </cell>
          <cell r="DE87">
            <v>1940.12</v>
          </cell>
          <cell r="DF87">
            <v>14186.774133697134</v>
          </cell>
          <cell r="DG87">
            <v>8890.17</v>
          </cell>
          <cell r="DH87">
            <v>14688.3</v>
          </cell>
          <cell r="DI87">
            <v>153222.29999999999</v>
          </cell>
          <cell r="DJ87">
            <v>247664.13</v>
          </cell>
          <cell r="DK87">
            <v>0</v>
          </cell>
          <cell r="DL87">
            <v>0</v>
          </cell>
          <cell r="DM87">
            <v>0</v>
          </cell>
          <cell r="DN87">
            <v>0</v>
          </cell>
          <cell r="DO87">
            <v>0</v>
          </cell>
          <cell r="DP87">
            <v>0</v>
          </cell>
          <cell r="DQ87">
            <v>0</v>
          </cell>
          <cell r="DR87">
            <v>0</v>
          </cell>
          <cell r="DS87">
            <v>0</v>
          </cell>
          <cell r="DU87">
            <v>24728</v>
          </cell>
          <cell r="DV87">
            <v>0</v>
          </cell>
          <cell r="DW87">
            <v>233193</v>
          </cell>
          <cell r="DX87">
            <v>-35065.96</v>
          </cell>
          <cell r="DY87">
            <v>286519</v>
          </cell>
          <cell r="DZ87">
            <v>0</v>
          </cell>
          <cell r="EA87">
            <v>0</v>
          </cell>
          <cell r="EB87">
            <v>26498</v>
          </cell>
          <cell r="EC87">
            <v>0</v>
          </cell>
          <cell r="ED87">
            <v>0</v>
          </cell>
          <cell r="EE87">
            <v>2913787</v>
          </cell>
          <cell r="EF87">
            <v>0</v>
          </cell>
          <cell r="EG87">
            <v>0</v>
          </cell>
          <cell r="EH87">
            <v>0</v>
          </cell>
          <cell r="EI87">
            <v>0</v>
          </cell>
          <cell r="EJ87">
            <v>0</v>
          </cell>
          <cell r="EK87">
            <v>0</v>
          </cell>
          <cell r="EL87">
            <v>0</v>
          </cell>
        </row>
        <row r="88">
          <cell r="A88">
            <v>1773</v>
          </cell>
          <cell r="B88" t="str">
            <v>Olst-Wijhe</v>
          </cell>
          <cell r="C88">
            <v>4</v>
          </cell>
          <cell r="D88">
            <v>522560</v>
          </cell>
          <cell r="E88">
            <v>86380</v>
          </cell>
          <cell r="F88">
            <v>86380</v>
          </cell>
          <cell r="G88">
            <v>17327</v>
          </cell>
          <cell r="H88">
            <v>2</v>
          </cell>
          <cell r="I88">
            <v>308.5</v>
          </cell>
          <cell r="J88">
            <v>4514</v>
          </cell>
          <cell r="K88">
            <v>2593</v>
          </cell>
          <cell r="L88">
            <v>900</v>
          </cell>
          <cell r="M88">
            <v>1790</v>
          </cell>
          <cell r="N88">
            <v>1086.0999999999999</v>
          </cell>
          <cell r="O88">
            <v>125</v>
          </cell>
          <cell r="P88">
            <v>0.26315789473684209</v>
          </cell>
          <cell r="Q88">
            <v>66.728553612062143</v>
          </cell>
          <cell r="R88">
            <v>1240</v>
          </cell>
          <cell r="S88">
            <v>290</v>
          </cell>
          <cell r="T88">
            <v>300</v>
          </cell>
          <cell r="U88">
            <v>14580</v>
          </cell>
          <cell r="V88">
            <v>3860</v>
          </cell>
          <cell r="W88">
            <v>0</v>
          </cell>
          <cell r="X88">
            <v>214.4</v>
          </cell>
          <cell r="Y88">
            <v>0</v>
          </cell>
          <cell r="Z88">
            <v>92</v>
          </cell>
          <cell r="AA88">
            <v>11416</v>
          </cell>
          <cell r="AB88">
            <v>0</v>
          </cell>
          <cell r="AC88">
            <v>11416</v>
          </cell>
          <cell r="AD88">
            <v>422</v>
          </cell>
          <cell r="AE88">
            <v>0</v>
          </cell>
          <cell r="AF88">
            <v>153</v>
          </cell>
          <cell r="AG88">
            <v>66</v>
          </cell>
          <cell r="AH88">
            <v>87</v>
          </cell>
          <cell r="AI88">
            <v>7039</v>
          </cell>
          <cell r="AJ88">
            <v>7039</v>
          </cell>
          <cell r="AK88">
            <v>0</v>
          </cell>
          <cell r="AL88">
            <v>0</v>
          </cell>
          <cell r="AM88">
            <v>0</v>
          </cell>
          <cell r="AN88">
            <v>0</v>
          </cell>
          <cell r="AO88">
            <v>0</v>
          </cell>
          <cell r="AP88">
            <v>526</v>
          </cell>
          <cell r="AQ88">
            <v>0</v>
          </cell>
          <cell r="AR88">
            <v>3.7683399999999999E-4</v>
          </cell>
          <cell r="AS88">
            <v>1.5510900000000001E-4</v>
          </cell>
          <cell r="AT88">
            <v>2731.1320000000001</v>
          </cell>
          <cell r="AU88">
            <v>0</v>
          </cell>
          <cell r="AV88">
            <v>2738</v>
          </cell>
          <cell r="AW88">
            <v>4007.5457002872108</v>
          </cell>
          <cell r="AX88">
            <v>9</v>
          </cell>
          <cell r="AY88">
            <v>9</v>
          </cell>
          <cell r="AZ88">
            <v>940</v>
          </cell>
          <cell r="BA88">
            <v>1</v>
          </cell>
          <cell r="BB88">
            <v>0</v>
          </cell>
          <cell r="BC88">
            <v>0</v>
          </cell>
          <cell r="BD88">
            <v>0</v>
          </cell>
          <cell r="BE88">
            <v>0</v>
          </cell>
          <cell r="BF88">
            <v>0</v>
          </cell>
          <cell r="BG88">
            <v>0</v>
          </cell>
          <cell r="BH88">
            <v>0</v>
          </cell>
          <cell r="BI88">
            <v>0</v>
          </cell>
          <cell r="BJ88">
            <v>0</v>
          </cell>
          <cell r="BM88">
            <v>-1175760</v>
          </cell>
          <cell r="BN88">
            <v>-207312</v>
          </cell>
          <cell r="BO88">
            <v>-257412.4</v>
          </cell>
          <cell r="BP88">
            <v>2232583.9500000002</v>
          </cell>
          <cell r="BQ88">
            <v>56361.52</v>
          </cell>
          <cell r="BR88">
            <v>67376.399999999994</v>
          </cell>
          <cell r="BS88">
            <v>990371.6</v>
          </cell>
          <cell r="BT88">
            <v>208399.41</v>
          </cell>
          <cell r="BU88">
            <v>24003</v>
          </cell>
          <cell r="BV88">
            <v>157502.1</v>
          </cell>
          <cell r="BW88">
            <v>385011.58899999998</v>
          </cell>
          <cell r="BX88">
            <v>172401.25</v>
          </cell>
          <cell r="BY88">
            <v>30158.102631578942</v>
          </cell>
          <cell r="BZ88">
            <v>252919.9021847269</v>
          </cell>
          <cell r="CA88">
            <v>132866</v>
          </cell>
          <cell r="CB88">
            <v>85660.2</v>
          </cell>
          <cell r="CC88">
            <v>42381</v>
          </cell>
          <cell r="CD88">
            <v>746350.2</v>
          </cell>
          <cell r="CE88">
            <v>59019.4</v>
          </cell>
          <cell r="CF88">
            <v>0</v>
          </cell>
          <cell r="CG88">
            <v>89767.135999999999</v>
          </cell>
          <cell r="CH88">
            <v>0</v>
          </cell>
          <cell r="CI88">
            <v>20406.52</v>
          </cell>
          <cell r="CJ88">
            <v>354466.8</v>
          </cell>
          <cell r="CK88">
            <v>0</v>
          </cell>
          <cell r="CL88">
            <v>297957.59999999998</v>
          </cell>
          <cell r="CM88">
            <v>15521.16</v>
          </cell>
          <cell r="CN88">
            <v>0</v>
          </cell>
          <cell r="CO88">
            <v>72269.55</v>
          </cell>
          <cell r="CP88">
            <v>214963.98</v>
          </cell>
          <cell r="CQ88">
            <v>140902.59</v>
          </cell>
          <cell r="CR88">
            <v>1168544.3899999999</v>
          </cell>
          <cell r="CS88">
            <v>186251.94</v>
          </cell>
          <cell r="CT88">
            <v>0</v>
          </cell>
          <cell r="CU88">
            <v>0</v>
          </cell>
          <cell r="CV88">
            <v>0</v>
          </cell>
          <cell r="CW88">
            <v>0</v>
          </cell>
          <cell r="CX88">
            <v>0</v>
          </cell>
          <cell r="CY88">
            <v>16200.8</v>
          </cell>
          <cell r="CZ88">
            <v>0</v>
          </cell>
          <cell r="DA88">
            <v>6653.5317283181403</v>
          </cell>
          <cell r="DB88">
            <v>1715.35853389416</v>
          </cell>
          <cell r="DC88">
            <v>170777.68395999999</v>
          </cell>
          <cell r="DD88">
            <v>0</v>
          </cell>
          <cell r="DE88">
            <v>18508.88</v>
          </cell>
          <cell r="DF88">
            <v>13866.10812299375</v>
          </cell>
          <cell r="DG88">
            <v>80011.53</v>
          </cell>
          <cell r="DH88">
            <v>132194.70000000001</v>
          </cell>
          <cell r="DI88">
            <v>96989.2</v>
          </cell>
          <cell r="DJ88">
            <v>247664.13</v>
          </cell>
          <cell r="DK88">
            <v>0</v>
          </cell>
          <cell r="DL88">
            <v>0</v>
          </cell>
          <cell r="DM88">
            <v>0</v>
          </cell>
          <cell r="DN88">
            <v>0</v>
          </cell>
          <cell r="DO88">
            <v>0</v>
          </cell>
          <cell r="DP88">
            <v>0</v>
          </cell>
          <cell r="DQ88">
            <v>0</v>
          </cell>
          <cell r="DR88">
            <v>0</v>
          </cell>
          <cell r="DS88">
            <v>0</v>
          </cell>
          <cell r="DU88">
            <v>293708.3</v>
          </cell>
          <cell r="DV88">
            <v>0</v>
          </cell>
          <cell r="DW88">
            <v>-26536</v>
          </cell>
          <cell r="DX88">
            <v>-319.37</v>
          </cell>
          <cell r="DY88">
            <v>252449</v>
          </cell>
          <cell r="DZ88">
            <v>0</v>
          </cell>
          <cell r="EA88">
            <v>30900.5</v>
          </cell>
          <cell r="EB88">
            <v>91196</v>
          </cell>
          <cell r="EC88">
            <v>0</v>
          </cell>
          <cell r="ED88">
            <v>0</v>
          </cell>
          <cell r="EE88">
            <v>1496945</v>
          </cell>
          <cell r="EF88">
            <v>0</v>
          </cell>
          <cell r="EG88">
            <v>0</v>
          </cell>
          <cell r="EH88">
            <v>0</v>
          </cell>
          <cell r="EI88">
            <v>19787</v>
          </cell>
          <cell r="EJ88">
            <v>0</v>
          </cell>
          <cell r="EK88">
            <v>0</v>
          </cell>
          <cell r="EL88">
            <v>0</v>
          </cell>
        </row>
        <row r="89">
          <cell r="A89">
            <v>175</v>
          </cell>
          <cell r="B89" t="str">
            <v>Ommen</v>
          </cell>
          <cell r="C89">
            <v>4</v>
          </cell>
          <cell r="D89">
            <v>611840</v>
          </cell>
          <cell r="E89">
            <v>166320</v>
          </cell>
          <cell r="F89">
            <v>166320</v>
          </cell>
          <cell r="G89">
            <v>17311</v>
          </cell>
          <cell r="H89">
            <v>1</v>
          </cell>
          <cell r="I89">
            <v>594</v>
          </cell>
          <cell r="J89">
            <v>4269</v>
          </cell>
          <cell r="K89">
            <v>2730</v>
          </cell>
          <cell r="L89">
            <v>1046</v>
          </cell>
          <cell r="M89">
            <v>1780</v>
          </cell>
          <cell r="N89">
            <v>1008.9</v>
          </cell>
          <cell r="O89">
            <v>108</v>
          </cell>
          <cell r="P89">
            <v>0.23580786026200873</v>
          </cell>
          <cell r="Q89">
            <v>58.759577886857286</v>
          </cell>
          <cell r="R89">
            <v>1173</v>
          </cell>
          <cell r="S89">
            <v>115</v>
          </cell>
          <cell r="T89">
            <v>269</v>
          </cell>
          <cell r="U89">
            <v>17190</v>
          </cell>
          <cell r="V89">
            <v>12980</v>
          </cell>
          <cell r="W89">
            <v>971.96</v>
          </cell>
          <cell r="X89">
            <v>543.20000000000005</v>
          </cell>
          <cell r="Y89">
            <v>0</v>
          </cell>
          <cell r="Z89">
            <v>0</v>
          </cell>
          <cell r="AA89">
            <v>17998</v>
          </cell>
          <cell r="AB89">
            <v>0</v>
          </cell>
          <cell r="AC89">
            <v>17998</v>
          </cell>
          <cell r="AD89">
            <v>200</v>
          </cell>
          <cell r="AE89">
            <v>0</v>
          </cell>
          <cell r="AF89">
            <v>182</v>
          </cell>
          <cell r="AG89">
            <v>77</v>
          </cell>
          <cell r="AH89">
            <v>105</v>
          </cell>
          <cell r="AI89">
            <v>7711</v>
          </cell>
          <cell r="AJ89">
            <v>7711</v>
          </cell>
          <cell r="AK89">
            <v>0</v>
          </cell>
          <cell r="AL89">
            <v>5</v>
          </cell>
          <cell r="AM89">
            <v>0</v>
          </cell>
          <cell r="AN89">
            <v>0</v>
          </cell>
          <cell r="AO89">
            <v>0</v>
          </cell>
          <cell r="AP89">
            <v>0</v>
          </cell>
          <cell r="AQ89">
            <v>0</v>
          </cell>
          <cell r="AR89">
            <v>2.7003299999999998E-4</v>
          </cell>
          <cell r="AS89">
            <v>1.63167E-4</v>
          </cell>
          <cell r="AT89">
            <v>3277.1750000000002</v>
          </cell>
          <cell r="AU89">
            <v>0</v>
          </cell>
          <cell r="AV89">
            <v>2245</v>
          </cell>
          <cell r="AW89">
            <v>2135.5750631937576</v>
          </cell>
          <cell r="AX89">
            <v>14</v>
          </cell>
          <cell r="AY89">
            <v>14</v>
          </cell>
          <cell r="AZ89">
            <v>1175</v>
          </cell>
          <cell r="BA89">
            <v>1</v>
          </cell>
          <cell r="BB89">
            <v>0</v>
          </cell>
          <cell r="BC89">
            <v>0</v>
          </cell>
          <cell r="BD89">
            <v>0</v>
          </cell>
          <cell r="BE89">
            <v>0</v>
          </cell>
          <cell r="BF89">
            <v>0</v>
          </cell>
          <cell r="BG89">
            <v>0</v>
          </cell>
          <cell r="BH89">
            <v>0</v>
          </cell>
          <cell r="BI89">
            <v>0</v>
          </cell>
          <cell r="BJ89">
            <v>0</v>
          </cell>
          <cell r="BM89">
            <v>-1376640</v>
          </cell>
          <cell r="BN89">
            <v>-399168</v>
          </cell>
          <cell r="BO89">
            <v>-495633.6</v>
          </cell>
          <cell r="BP89">
            <v>2230522.35</v>
          </cell>
          <cell r="BQ89">
            <v>28180.76</v>
          </cell>
          <cell r="BR89">
            <v>129729.60000000001</v>
          </cell>
          <cell r="BS89">
            <v>936618.6</v>
          </cell>
          <cell r="BT89">
            <v>219410.1</v>
          </cell>
          <cell r="BU89">
            <v>27896.82</v>
          </cell>
          <cell r="BV89">
            <v>156622.20000000001</v>
          </cell>
          <cell r="BW89">
            <v>357644.96100000001</v>
          </cell>
          <cell r="BX89">
            <v>148954.68</v>
          </cell>
          <cell r="BY89">
            <v>27023.767074235806</v>
          </cell>
          <cell r="BZ89">
            <v>222715.25287299746</v>
          </cell>
          <cell r="CA89">
            <v>125686.95</v>
          </cell>
          <cell r="CB89">
            <v>33968.699999999997</v>
          </cell>
          <cell r="CC89">
            <v>38001.629999999997</v>
          </cell>
          <cell r="CD89">
            <v>879956.1</v>
          </cell>
          <cell r="CE89">
            <v>198464.2</v>
          </cell>
          <cell r="CF89">
            <v>306964.40720000002</v>
          </cell>
          <cell r="CG89">
            <v>227432.40800000002</v>
          </cell>
          <cell r="CH89">
            <v>0</v>
          </cell>
          <cell r="CI89">
            <v>0</v>
          </cell>
          <cell r="CJ89">
            <v>558837.9</v>
          </cell>
          <cell r="CK89">
            <v>0</v>
          </cell>
          <cell r="CL89">
            <v>469747.8</v>
          </cell>
          <cell r="CM89">
            <v>7356</v>
          </cell>
          <cell r="CN89">
            <v>0</v>
          </cell>
          <cell r="CO89">
            <v>85967.7</v>
          </cell>
          <cell r="CP89">
            <v>250791.31</v>
          </cell>
          <cell r="CQ89">
            <v>170054.85</v>
          </cell>
          <cell r="CR89">
            <v>1280103.1100000001</v>
          </cell>
          <cell r="CS89">
            <v>204033.06</v>
          </cell>
          <cell r="CT89">
            <v>0</v>
          </cell>
          <cell r="CU89">
            <v>15837.55</v>
          </cell>
          <cell r="CV89">
            <v>0</v>
          </cell>
          <cell r="CW89">
            <v>0</v>
          </cell>
          <cell r="CX89">
            <v>0</v>
          </cell>
          <cell r="CY89">
            <v>0</v>
          </cell>
          <cell r="CZ89">
            <v>0</v>
          </cell>
          <cell r="DA89">
            <v>4767.8105828904299</v>
          </cell>
          <cell r="DB89">
            <v>1804.4723768440801</v>
          </cell>
          <cell r="DC89">
            <v>204921.75275000001</v>
          </cell>
          <cell r="DD89">
            <v>0</v>
          </cell>
          <cell r="DE89">
            <v>15176.2</v>
          </cell>
          <cell r="DF89">
            <v>7389.0897186504017</v>
          </cell>
          <cell r="DG89">
            <v>124462.38</v>
          </cell>
          <cell r="DH89">
            <v>205636.2</v>
          </cell>
          <cell r="DI89">
            <v>121236.5</v>
          </cell>
          <cell r="DJ89">
            <v>247664.13</v>
          </cell>
          <cell r="DK89">
            <v>0</v>
          </cell>
          <cell r="DL89">
            <v>0</v>
          </cell>
          <cell r="DM89">
            <v>0</v>
          </cell>
          <cell r="DN89">
            <v>0</v>
          </cell>
          <cell r="DO89">
            <v>0</v>
          </cell>
          <cell r="DP89">
            <v>0</v>
          </cell>
          <cell r="DQ89">
            <v>0</v>
          </cell>
          <cell r="DR89">
            <v>0</v>
          </cell>
          <cell r="DS89">
            <v>0</v>
          </cell>
          <cell r="DU89">
            <v>28564.69</v>
          </cell>
          <cell r="DV89">
            <v>0</v>
          </cell>
          <cell r="DW89">
            <v>-3719</v>
          </cell>
          <cell r="DX89">
            <v>-11585.99</v>
          </cell>
          <cell r="DY89">
            <v>133484</v>
          </cell>
          <cell r="DZ89">
            <v>0</v>
          </cell>
          <cell r="EA89">
            <v>27284.9</v>
          </cell>
          <cell r="EB89">
            <v>55000</v>
          </cell>
          <cell r="EC89">
            <v>0</v>
          </cell>
          <cell r="ED89">
            <v>0</v>
          </cell>
          <cell r="EE89">
            <v>1471439</v>
          </cell>
          <cell r="EF89">
            <v>0</v>
          </cell>
          <cell r="EG89">
            <v>0</v>
          </cell>
          <cell r="EH89">
            <v>0</v>
          </cell>
          <cell r="EI89">
            <v>19769</v>
          </cell>
          <cell r="EJ89">
            <v>0</v>
          </cell>
          <cell r="EK89">
            <v>0</v>
          </cell>
          <cell r="EL89">
            <v>0</v>
          </cell>
        </row>
        <row r="90">
          <cell r="A90">
            <v>177</v>
          </cell>
          <cell r="B90" t="str">
            <v>Raalte</v>
          </cell>
          <cell r="C90">
            <v>4</v>
          </cell>
          <cell r="D90">
            <v>1166720</v>
          </cell>
          <cell r="E90">
            <v>229740</v>
          </cell>
          <cell r="F90">
            <v>229740</v>
          </cell>
          <cell r="G90">
            <v>37311</v>
          </cell>
          <cell r="H90">
            <v>4</v>
          </cell>
          <cell r="I90">
            <v>820.5</v>
          </cell>
          <cell r="J90">
            <v>9801</v>
          </cell>
          <cell r="K90">
            <v>5475</v>
          </cell>
          <cell r="L90">
            <v>1855</v>
          </cell>
          <cell r="M90">
            <v>3790</v>
          </cell>
          <cell r="N90">
            <v>2234.8000000000002</v>
          </cell>
          <cell r="O90">
            <v>283</v>
          </cell>
          <cell r="P90">
            <v>0.44707740916271721</v>
          </cell>
          <cell r="Q90">
            <v>135.84829714141844</v>
          </cell>
          <cell r="R90">
            <v>2320</v>
          </cell>
          <cell r="S90">
            <v>440</v>
          </cell>
          <cell r="T90">
            <v>701</v>
          </cell>
          <cell r="U90">
            <v>34920</v>
          </cell>
          <cell r="V90">
            <v>23080</v>
          </cell>
          <cell r="W90">
            <v>903.38</v>
          </cell>
          <cell r="X90">
            <v>2349.6</v>
          </cell>
          <cell r="Y90">
            <v>0</v>
          </cell>
          <cell r="Z90">
            <v>113.3</v>
          </cell>
          <cell r="AA90">
            <v>17121</v>
          </cell>
          <cell r="AB90">
            <v>0</v>
          </cell>
          <cell r="AC90">
            <v>17121</v>
          </cell>
          <cell r="AD90">
            <v>110</v>
          </cell>
          <cell r="AE90">
            <v>0</v>
          </cell>
          <cell r="AF90">
            <v>331</v>
          </cell>
          <cell r="AG90">
            <v>155</v>
          </cell>
          <cell r="AH90">
            <v>176</v>
          </cell>
          <cell r="AI90">
            <v>15552</v>
          </cell>
          <cell r="AJ90">
            <v>15552</v>
          </cell>
          <cell r="AK90">
            <v>0</v>
          </cell>
          <cell r="AL90">
            <v>0</v>
          </cell>
          <cell r="AM90">
            <v>0</v>
          </cell>
          <cell r="AN90">
            <v>0</v>
          </cell>
          <cell r="AO90">
            <v>0</v>
          </cell>
          <cell r="AP90">
            <v>532</v>
          </cell>
          <cell r="AQ90">
            <v>0</v>
          </cell>
          <cell r="AR90">
            <v>3.6087899999999998E-4</v>
          </cell>
          <cell r="AS90">
            <v>1.9327E-4</v>
          </cell>
          <cell r="AT90">
            <v>9362.3040000000001</v>
          </cell>
          <cell r="AU90">
            <v>0</v>
          </cell>
          <cell r="AV90">
            <v>1927</v>
          </cell>
          <cell r="AW90">
            <v>4172.6131391097442</v>
          </cell>
          <cell r="AX90">
            <v>10</v>
          </cell>
          <cell r="AY90">
            <v>10</v>
          </cell>
          <cell r="AZ90">
            <v>1920</v>
          </cell>
          <cell r="BA90">
            <v>1</v>
          </cell>
          <cell r="BB90">
            <v>0</v>
          </cell>
          <cell r="BC90">
            <v>0</v>
          </cell>
          <cell r="BD90">
            <v>0</v>
          </cell>
          <cell r="BE90">
            <v>0</v>
          </cell>
          <cell r="BF90">
            <v>0</v>
          </cell>
          <cell r="BG90">
            <v>0</v>
          </cell>
          <cell r="BH90">
            <v>0</v>
          </cell>
          <cell r="BI90">
            <v>0</v>
          </cell>
          <cell r="BJ90">
            <v>0</v>
          </cell>
          <cell r="BM90">
            <v>-2625120</v>
          </cell>
          <cell r="BN90">
            <v>-551376</v>
          </cell>
          <cell r="BO90">
            <v>-684625.2</v>
          </cell>
          <cell r="BP90">
            <v>4807522.3499999996</v>
          </cell>
          <cell r="BQ90">
            <v>112723.04</v>
          </cell>
          <cell r="BR90">
            <v>179197.2</v>
          </cell>
          <cell r="BS90">
            <v>2150339.4</v>
          </cell>
          <cell r="BT90">
            <v>440025.75</v>
          </cell>
          <cell r="BU90">
            <v>49472.85</v>
          </cell>
          <cell r="BV90">
            <v>333482.09999999998</v>
          </cell>
          <cell r="BW90">
            <v>792214.25200000009</v>
          </cell>
          <cell r="BX90">
            <v>390316.43</v>
          </cell>
          <cell r="BY90">
            <v>51235.424281200627</v>
          </cell>
          <cell r="BZ90">
            <v>514903.08368917555</v>
          </cell>
          <cell r="CA90">
            <v>248588</v>
          </cell>
          <cell r="CB90">
            <v>129967.2</v>
          </cell>
          <cell r="CC90">
            <v>99030.27</v>
          </cell>
          <cell r="CD90">
            <v>1787554.8</v>
          </cell>
          <cell r="CE90">
            <v>352893.2</v>
          </cell>
          <cell r="CF90">
            <v>285305.47159999993</v>
          </cell>
          <cell r="CG90">
            <v>983754.02399999998</v>
          </cell>
          <cell r="CH90">
            <v>0</v>
          </cell>
          <cell r="CI90">
            <v>25131.072999999938</v>
          </cell>
          <cell r="CJ90">
            <v>531607.05000000005</v>
          </cell>
          <cell r="CK90">
            <v>0</v>
          </cell>
          <cell r="CL90">
            <v>446858.1</v>
          </cell>
          <cell r="CM90">
            <v>4045.8</v>
          </cell>
          <cell r="CN90">
            <v>0</v>
          </cell>
          <cell r="CO90">
            <v>156347.85</v>
          </cell>
          <cell r="CP90">
            <v>504839.65</v>
          </cell>
          <cell r="CQ90">
            <v>285044.32</v>
          </cell>
          <cell r="CR90">
            <v>2581787.52</v>
          </cell>
          <cell r="CS90">
            <v>411505.91999999998</v>
          </cell>
          <cell r="CT90">
            <v>0</v>
          </cell>
          <cell r="CU90">
            <v>0</v>
          </cell>
          <cell r="CV90">
            <v>0</v>
          </cell>
          <cell r="CW90">
            <v>0</v>
          </cell>
          <cell r="CX90">
            <v>0</v>
          </cell>
          <cell r="CY90">
            <v>16385.599999999999</v>
          </cell>
          <cell r="CZ90">
            <v>0</v>
          </cell>
          <cell r="DA90">
            <v>6371.8238709450898</v>
          </cell>
          <cell r="DB90">
            <v>2137.3830264247999</v>
          </cell>
          <cell r="DC90">
            <v>585424.86912000005</v>
          </cell>
          <cell r="DD90">
            <v>0</v>
          </cell>
          <cell r="DE90">
            <v>13026.52</v>
          </cell>
          <cell r="DF90">
            <v>14437.241461319714</v>
          </cell>
          <cell r="DG90">
            <v>88901.7</v>
          </cell>
          <cell r="DH90">
            <v>146883</v>
          </cell>
          <cell r="DI90">
            <v>198105.60000000001</v>
          </cell>
          <cell r="DJ90">
            <v>247664.13</v>
          </cell>
          <cell r="DK90">
            <v>0</v>
          </cell>
          <cell r="DL90">
            <v>0</v>
          </cell>
          <cell r="DM90">
            <v>0</v>
          </cell>
          <cell r="DN90">
            <v>0</v>
          </cell>
          <cell r="DO90">
            <v>0</v>
          </cell>
          <cell r="DP90">
            <v>0</v>
          </cell>
          <cell r="DQ90">
            <v>0</v>
          </cell>
          <cell r="DR90">
            <v>0</v>
          </cell>
          <cell r="DS90">
            <v>0</v>
          </cell>
          <cell r="DU90">
            <v>35844.18</v>
          </cell>
          <cell r="DV90">
            <v>0</v>
          </cell>
          <cell r="DW90">
            <v>-177067</v>
          </cell>
          <cell r="DX90">
            <v>-24960.720000000001</v>
          </cell>
          <cell r="DY90">
            <v>10622</v>
          </cell>
          <cell r="DZ90">
            <v>0</v>
          </cell>
          <cell r="EA90">
            <v>29376.82</v>
          </cell>
          <cell r="EB90">
            <v>150000</v>
          </cell>
          <cell r="EC90">
            <v>0</v>
          </cell>
          <cell r="ED90">
            <v>0</v>
          </cell>
          <cell r="EE90">
            <v>2893098</v>
          </cell>
          <cell r="EF90">
            <v>0</v>
          </cell>
          <cell r="EG90">
            <v>0</v>
          </cell>
          <cell r="EH90">
            <v>0</v>
          </cell>
          <cell r="EI90">
            <v>0</v>
          </cell>
          <cell r="EJ90">
            <v>0</v>
          </cell>
          <cell r="EK90">
            <v>0</v>
          </cell>
          <cell r="EL90">
            <v>0</v>
          </cell>
        </row>
        <row r="91">
          <cell r="A91">
            <v>1742</v>
          </cell>
          <cell r="B91" t="str">
            <v>Rijssen-Holten</v>
          </cell>
          <cell r="C91">
            <v>4</v>
          </cell>
          <cell r="D91">
            <v>1028800</v>
          </cell>
          <cell r="E91">
            <v>209020</v>
          </cell>
          <cell r="F91">
            <v>209020</v>
          </cell>
          <cell r="G91">
            <v>36584</v>
          </cell>
          <cell r="H91">
            <v>2</v>
          </cell>
          <cell r="I91">
            <v>746.5</v>
          </cell>
          <cell r="J91">
            <v>10695</v>
          </cell>
          <cell r="K91">
            <v>5363</v>
          </cell>
          <cell r="L91">
            <v>1955</v>
          </cell>
          <cell r="M91">
            <v>3490</v>
          </cell>
          <cell r="N91">
            <v>2070.4</v>
          </cell>
          <cell r="O91">
            <v>223</v>
          </cell>
          <cell r="P91">
            <v>0.38917975567190227</v>
          </cell>
          <cell r="Q91">
            <v>110.41427645193987</v>
          </cell>
          <cell r="R91">
            <v>2054</v>
          </cell>
          <cell r="S91">
            <v>1095</v>
          </cell>
          <cell r="T91">
            <v>504</v>
          </cell>
          <cell r="U91">
            <v>37560</v>
          </cell>
          <cell r="V91">
            <v>31610</v>
          </cell>
          <cell r="W91">
            <v>451.44</v>
          </cell>
          <cell r="X91">
            <v>3138.4</v>
          </cell>
          <cell r="Y91">
            <v>0</v>
          </cell>
          <cell r="Z91">
            <v>480</v>
          </cell>
          <cell r="AA91">
            <v>9415</v>
          </cell>
          <cell r="AB91">
            <v>0</v>
          </cell>
          <cell r="AC91">
            <v>9415</v>
          </cell>
          <cell r="AD91">
            <v>25</v>
          </cell>
          <cell r="AE91">
            <v>0</v>
          </cell>
          <cell r="AF91">
            <v>267</v>
          </cell>
          <cell r="AG91">
            <v>184</v>
          </cell>
          <cell r="AH91">
            <v>83</v>
          </cell>
          <cell r="AI91">
            <v>14196</v>
          </cell>
          <cell r="AJ91">
            <v>14196</v>
          </cell>
          <cell r="AK91">
            <v>0</v>
          </cell>
          <cell r="AL91">
            <v>8</v>
          </cell>
          <cell r="AM91">
            <v>0</v>
          </cell>
          <cell r="AN91">
            <v>0</v>
          </cell>
          <cell r="AO91">
            <v>0</v>
          </cell>
          <cell r="AP91">
            <v>1782</v>
          </cell>
          <cell r="AQ91">
            <v>1782</v>
          </cell>
          <cell r="AR91">
            <v>4.0501699999999997E-4</v>
          </cell>
          <cell r="AS91">
            <v>2.4119699999999999E-4</v>
          </cell>
          <cell r="AT91">
            <v>13940.472</v>
          </cell>
          <cell r="AU91">
            <v>0</v>
          </cell>
          <cell r="AV91">
            <v>706</v>
          </cell>
          <cell r="AW91">
            <v>2736.0491525423731</v>
          </cell>
          <cell r="AX91">
            <v>8</v>
          </cell>
          <cell r="AY91">
            <v>8</v>
          </cell>
          <cell r="AZ91">
            <v>1755</v>
          </cell>
          <cell r="BA91">
            <v>1</v>
          </cell>
          <cell r="BB91">
            <v>0</v>
          </cell>
          <cell r="BC91">
            <v>0</v>
          </cell>
          <cell r="BD91">
            <v>0</v>
          </cell>
          <cell r="BE91">
            <v>0</v>
          </cell>
          <cell r="BF91">
            <v>0</v>
          </cell>
          <cell r="BG91">
            <v>0</v>
          </cell>
          <cell r="BH91">
            <v>0</v>
          </cell>
          <cell r="BI91">
            <v>0</v>
          </cell>
          <cell r="BJ91">
            <v>0</v>
          </cell>
          <cell r="BM91">
            <v>-2314800</v>
          </cell>
          <cell r="BN91">
            <v>-501648</v>
          </cell>
          <cell r="BO91">
            <v>-622879.6</v>
          </cell>
          <cell r="BP91">
            <v>4713848.4000000004</v>
          </cell>
          <cell r="BQ91">
            <v>56361.52</v>
          </cell>
          <cell r="BR91">
            <v>163035.6</v>
          </cell>
          <cell r="BS91">
            <v>2346483</v>
          </cell>
          <cell r="BT91">
            <v>431024.31</v>
          </cell>
          <cell r="BU91">
            <v>52139.85</v>
          </cell>
          <cell r="BV91">
            <v>307085.09999999998</v>
          </cell>
          <cell r="BW91">
            <v>733936.0959999999</v>
          </cell>
          <cell r="BX91">
            <v>307563.83</v>
          </cell>
          <cell r="BY91">
            <v>44600.307452006979</v>
          </cell>
          <cell r="BZ91">
            <v>418501.02375025867</v>
          </cell>
          <cell r="CA91">
            <v>220086.1</v>
          </cell>
          <cell r="CB91">
            <v>323441.09999999998</v>
          </cell>
          <cell r="CC91">
            <v>71200.08</v>
          </cell>
          <cell r="CD91">
            <v>1922696.4</v>
          </cell>
          <cell r="CE91">
            <v>483316.9</v>
          </cell>
          <cell r="CF91">
            <v>142573.78080000001</v>
          </cell>
          <cell r="CG91">
            <v>1314016.696</v>
          </cell>
          <cell r="CH91">
            <v>0</v>
          </cell>
          <cell r="CI91">
            <v>106468.8</v>
          </cell>
          <cell r="CJ91">
            <v>292335.75</v>
          </cell>
          <cell r="CK91">
            <v>0</v>
          </cell>
          <cell r="CL91">
            <v>245731.5</v>
          </cell>
          <cell r="CM91">
            <v>919.5</v>
          </cell>
          <cell r="CN91">
            <v>0</v>
          </cell>
          <cell r="CO91">
            <v>126117.45</v>
          </cell>
          <cell r="CP91">
            <v>599293.52</v>
          </cell>
          <cell r="CQ91">
            <v>134424.31</v>
          </cell>
          <cell r="CR91">
            <v>2356677.96</v>
          </cell>
          <cell r="CS91">
            <v>375626.16</v>
          </cell>
          <cell r="CT91">
            <v>0</v>
          </cell>
          <cell r="CU91">
            <v>25340.080000000002</v>
          </cell>
          <cell r="CV91">
            <v>0</v>
          </cell>
          <cell r="CW91">
            <v>0</v>
          </cell>
          <cell r="CX91">
            <v>0</v>
          </cell>
          <cell r="CY91">
            <v>54885.599999999999</v>
          </cell>
          <cell r="CZ91">
            <v>156281.4</v>
          </cell>
          <cell r="DA91">
            <v>7151.1420413450696</v>
          </cell>
          <cell r="DB91">
            <v>2667.41022313128</v>
          </cell>
          <cell r="DC91">
            <v>871697.71415999997</v>
          </cell>
          <cell r="DD91">
            <v>0</v>
          </cell>
          <cell r="DE91">
            <v>4772.5600000000004</v>
          </cell>
          <cell r="DF91">
            <v>9466.7300677966105</v>
          </cell>
          <cell r="DG91">
            <v>71121.36</v>
          </cell>
          <cell r="DH91">
            <v>117506.4</v>
          </cell>
          <cell r="DI91">
            <v>181080.9</v>
          </cell>
          <cell r="DJ91">
            <v>247664.13</v>
          </cell>
          <cell r="DK91">
            <v>0</v>
          </cell>
          <cell r="DL91">
            <v>0</v>
          </cell>
          <cell r="DM91">
            <v>0</v>
          </cell>
          <cell r="DN91">
            <v>0</v>
          </cell>
          <cell r="DO91">
            <v>0</v>
          </cell>
          <cell r="DP91">
            <v>0</v>
          </cell>
          <cell r="DQ91">
            <v>0</v>
          </cell>
          <cell r="DR91">
            <v>0</v>
          </cell>
          <cell r="DS91">
            <v>0</v>
          </cell>
          <cell r="DU91">
            <v>141620.94</v>
          </cell>
          <cell r="DV91">
            <v>0</v>
          </cell>
          <cell r="DW91">
            <v>609768</v>
          </cell>
          <cell r="DX91">
            <v>-20674.5</v>
          </cell>
          <cell r="DY91">
            <v>-66725</v>
          </cell>
          <cell r="DZ91">
            <v>0</v>
          </cell>
          <cell r="EA91">
            <v>0</v>
          </cell>
          <cell r="EB91">
            <v>43762</v>
          </cell>
          <cell r="EC91">
            <v>0</v>
          </cell>
          <cell r="ED91">
            <v>0</v>
          </cell>
          <cell r="EE91">
            <v>2775315</v>
          </cell>
          <cell r="EF91">
            <v>45000</v>
          </cell>
          <cell r="EG91">
            <v>0</v>
          </cell>
          <cell r="EH91">
            <v>0</v>
          </cell>
          <cell r="EI91">
            <v>0</v>
          </cell>
          <cell r="EJ91">
            <v>0</v>
          </cell>
          <cell r="EK91">
            <v>0</v>
          </cell>
          <cell r="EL91">
            <v>0</v>
          </cell>
        </row>
        <row r="92">
          <cell r="A92">
            <v>180</v>
          </cell>
          <cell r="B92" t="str">
            <v>Staphorst</v>
          </cell>
          <cell r="C92">
            <v>4</v>
          </cell>
          <cell r="D92">
            <v>445760</v>
          </cell>
          <cell r="E92">
            <v>108360</v>
          </cell>
          <cell r="F92">
            <v>108360</v>
          </cell>
          <cell r="G92">
            <v>15899</v>
          </cell>
          <cell r="H92">
            <v>2</v>
          </cell>
          <cell r="I92">
            <v>387</v>
          </cell>
          <cell r="J92">
            <v>5404</v>
          </cell>
          <cell r="K92">
            <v>1786</v>
          </cell>
          <cell r="L92">
            <v>635</v>
          </cell>
          <cell r="M92">
            <v>1040</v>
          </cell>
          <cell r="N92">
            <v>483.1</v>
          </cell>
          <cell r="O92">
            <v>62</v>
          </cell>
          <cell r="P92">
            <v>0.15048543689320387</v>
          </cell>
          <cell r="Q92">
            <v>36.25607360496231</v>
          </cell>
          <cell r="R92">
            <v>574</v>
          </cell>
          <cell r="S92">
            <v>75</v>
          </cell>
          <cell r="T92">
            <v>206</v>
          </cell>
          <cell r="U92">
            <v>15010</v>
          </cell>
          <cell r="V92">
            <v>9710</v>
          </cell>
          <cell r="W92">
            <v>0</v>
          </cell>
          <cell r="X92">
            <v>332.8</v>
          </cell>
          <cell r="Y92">
            <v>0</v>
          </cell>
          <cell r="Z92">
            <v>416</v>
          </cell>
          <cell r="AA92">
            <v>13424</v>
          </cell>
          <cell r="AB92">
            <v>0</v>
          </cell>
          <cell r="AC92">
            <v>13424</v>
          </cell>
          <cell r="AD92">
            <v>146</v>
          </cell>
          <cell r="AE92">
            <v>0</v>
          </cell>
          <cell r="AF92">
            <v>176</v>
          </cell>
          <cell r="AG92">
            <v>106</v>
          </cell>
          <cell r="AH92">
            <v>70</v>
          </cell>
          <cell r="AI92">
            <v>5569</v>
          </cell>
          <cell r="AJ92">
            <v>5569</v>
          </cell>
          <cell r="AK92">
            <v>0</v>
          </cell>
          <cell r="AL92">
            <v>0</v>
          </cell>
          <cell r="AM92">
            <v>0</v>
          </cell>
          <cell r="AN92">
            <v>0</v>
          </cell>
          <cell r="AO92">
            <v>0</v>
          </cell>
          <cell r="AP92">
            <v>660</v>
          </cell>
          <cell r="AQ92">
            <v>0</v>
          </cell>
          <cell r="AR92">
            <v>3.32758E-4</v>
          </cell>
          <cell r="AS92">
            <v>4.0642000000000002E-5</v>
          </cell>
          <cell r="AT92">
            <v>1731.9590000000001</v>
          </cell>
          <cell r="AU92">
            <v>0</v>
          </cell>
          <cell r="AV92">
            <v>2086</v>
          </cell>
          <cell r="AW92">
            <v>2444.0172439204125</v>
          </cell>
          <cell r="AX92">
            <v>6</v>
          </cell>
          <cell r="AY92">
            <v>6</v>
          </cell>
          <cell r="AZ92">
            <v>1155</v>
          </cell>
          <cell r="BA92">
            <v>1</v>
          </cell>
          <cell r="BB92">
            <v>0</v>
          </cell>
          <cell r="BC92">
            <v>0</v>
          </cell>
          <cell r="BD92">
            <v>0</v>
          </cell>
          <cell r="BE92">
            <v>0</v>
          </cell>
          <cell r="BF92">
            <v>0</v>
          </cell>
          <cell r="BG92">
            <v>0</v>
          </cell>
          <cell r="BH92">
            <v>0</v>
          </cell>
          <cell r="BI92">
            <v>0</v>
          </cell>
          <cell r="BJ92">
            <v>0</v>
          </cell>
          <cell r="BM92">
            <v>-1002960</v>
          </cell>
          <cell r="BN92">
            <v>-260064</v>
          </cell>
          <cell r="BO92">
            <v>-322912.8</v>
          </cell>
          <cell r="BP92">
            <v>2048586.15</v>
          </cell>
          <cell r="BQ92">
            <v>56361.52</v>
          </cell>
          <cell r="BR92">
            <v>84520.8</v>
          </cell>
          <cell r="BS92">
            <v>1185637.6000000001</v>
          </cell>
          <cell r="BT92">
            <v>143540.82</v>
          </cell>
          <cell r="BU92">
            <v>16935.45</v>
          </cell>
          <cell r="BV92">
            <v>91509.6</v>
          </cell>
          <cell r="BW92">
            <v>171254.11900000001</v>
          </cell>
          <cell r="BX92">
            <v>85511.02</v>
          </cell>
          <cell r="BY92">
            <v>17245.74995145631</v>
          </cell>
          <cell r="BZ92">
            <v>137420.67066341656</v>
          </cell>
          <cell r="CA92">
            <v>61504.1</v>
          </cell>
          <cell r="CB92">
            <v>22153.5</v>
          </cell>
          <cell r="CC92">
            <v>29101.62</v>
          </cell>
          <cell r="CD92">
            <v>768361.9</v>
          </cell>
          <cell r="CE92">
            <v>148465.9</v>
          </cell>
          <cell r="CF92">
            <v>0</v>
          </cell>
          <cell r="CG92">
            <v>139340.03200000001</v>
          </cell>
          <cell r="CH92">
            <v>0</v>
          </cell>
          <cell r="CI92">
            <v>92272.960000000006</v>
          </cell>
          <cell r="CJ92">
            <v>416815.2</v>
          </cell>
          <cell r="CK92">
            <v>0</v>
          </cell>
          <cell r="CL92">
            <v>350366.4</v>
          </cell>
          <cell r="CM92">
            <v>5369.88</v>
          </cell>
          <cell r="CN92">
            <v>0</v>
          </cell>
          <cell r="CO92">
            <v>83133.600000000006</v>
          </cell>
          <cell r="CP92">
            <v>345245.18</v>
          </cell>
          <cell r="CQ92">
            <v>113369.9</v>
          </cell>
          <cell r="CR92">
            <v>924509.69</v>
          </cell>
          <cell r="CS92">
            <v>147355.74</v>
          </cell>
          <cell r="CT92">
            <v>0</v>
          </cell>
          <cell r="CU92">
            <v>0</v>
          </cell>
          <cell r="CV92">
            <v>0</v>
          </cell>
          <cell r="CW92">
            <v>0</v>
          </cell>
          <cell r="CX92">
            <v>0</v>
          </cell>
          <cell r="CY92">
            <v>20328</v>
          </cell>
          <cell r="CZ92">
            <v>0</v>
          </cell>
          <cell r="DA92">
            <v>5875.3082547001804</v>
          </cell>
          <cell r="DB92">
            <v>449.46200113808004</v>
          </cell>
          <cell r="DC92">
            <v>108299.39627000001</v>
          </cell>
          <cell r="DD92">
            <v>0</v>
          </cell>
          <cell r="DE92">
            <v>14101.36</v>
          </cell>
          <cell r="DF92">
            <v>8456.2996639646281</v>
          </cell>
          <cell r="DG92">
            <v>53341.02</v>
          </cell>
          <cell r="DH92">
            <v>88129.8</v>
          </cell>
          <cell r="DI92">
            <v>119172.9</v>
          </cell>
          <cell r="DJ92">
            <v>247664.13</v>
          </cell>
          <cell r="DK92">
            <v>0</v>
          </cell>
          <cell r="DL92">
            <v>0</v>
          </cell>
          <cell r="DM92">
            <v>0</v>
          </cell>
          <cell r="DN92">
            <v>0</v>
          </cell>
          <cell r="DO92">
            <v>0</v>
          </cell>
          <cell r="DP92">
            <v>0</v>
          </cell>
          <cell r="DQ92">
            <v>0</v>
          </cell>
          <cell r="DR92">
            <v>0</v>
          </cell>
          <cell r="DS92">
            <v>0</v>
          </cell>
          <cell r="DU92">
            <v>626144.88</v>
          </cell>
          <cell r="DV92">
            <v>0</v>
          </cell>
          <cell r="DW92">
            <v>-188142</v>
          </cell>
          <cell r="DX92">
            <v>19615.68</v>
          </cell>
          <cell r="DY92">
            <v>-217709</v>
          </cell>
          <cell r="DZ92">
            <v>0</v>
          </cell>
          <cell r="EA92">
            <v>72414.7</v>
          </cell>
          <cell r="EB92">
            <v>44983</v>
          </cell>
          <cell r="EC92">
            <v>0</v>
          </cell>
          <cell r="ED92">
            <v>0</v>
          </cell>
          <cell r="EE92">
            <v>884964</v>
          </cell>
          <cell r="EF92">
            <v>0</v>
          </cell>
          <cell r="EG92">
            <v>0</v>
          </cell>
          <cell r="EH92">
            <v>0</v>
          </cell>
          <cell r="EI92">
            <v>18157</v>
          </cell>
          <cell r="EJ92">
            <v>0</v>
          </cell>
          <cell r="EK92">
            <v>0</v>
          </cell>
          <cell r="EL92">
            <v>0</v>
          </cell>
        </row>
        <row r="93">
          <cell r="A93">
            <v>1708</v>
          </cell>
          <cell r="B93" t="str">
            <v>Steenwijkerland</v>
          </cell>
          <cell r="C93">
            <v>4</v>
          </cell>
          <cell r="D93">
            <v>1274400</v>
          </cell>
          <cell r="E93">
            <v>229740</v>
          </cell>
          <cell r="F93">
            <v>229740</v>
          </cell>
          <cell r="G93">
            <v>43127</v>
          </cell>
          <cell r="H93">
            <v>6</v>
          </cell>
          <cell r="I93">
            <v>820.5</v>
          </cell>
          <cell r="J93">
            <v>10881</v>
          </cell>
          <cell r="K93">
            <v>7129</v>
          </cell>
          <cell r="L93">
            <v>2458</v>
          </cell>
          <cell r="M93">
            <v>5740</v>
          </cell>
          <cell r="N93">
            <v>3722.3</v>
          </cell>
          <cell r="O93">
            <v>639</v>
          </cell>
          <cell r="P93">
            <v>0.64610717896865522</v>
          </cell>
          <cell r="Q93">
            <v>275.92162977592301</v>
          </cell>
          <cell r="R93">
            <v>3192</v>
          </cell>
          <cell r="S93">
            <v>665</v>
          </cell>
          <cell r="T93">
            <v>906</v>
          </cell>
          <cell r="U93">
            <v>41680</v>
          </cell>
          <cell r="V93">
            <v>30450</v>
          </cell>
          <cell r="W93">
            <v>572.46</v>
          </cell>
          <cell r="X93">
            <v>1391.2</v>
          </cell>
          <cell r="Y93">
            <v>0</v>
          </cell>
          <cell r="Z93">
            <v>0</v>
          </cell>
          <cell r="AA93">
            <v>29032</v>
          </cell>
          <cell r="AB93">
            <v>0</v>
          </cell>
          <cell r="AC93">
            <v>29032</v>
          </cell>
          <cell r="AD93">
            <v>3136</v>
          </cell>
          <cell r="AE93">
            <v>0</v>
          </cell>
          <cell r="AF93">
            <v>357</v>
          </cell>
          <cell r="AG93">
            <v>203</v>
          </cell>
          <cell r="AH93">
            <v>154</v>
          </cell>
          <cell r="AI93">
            <v>20177</v>
          </cell>
          <cell r="AJ93">
            <v>20177</v>
          </cell>
          <cell r="AK93">
            <v>0</v>
          </cell>
          <cell r="AL93">
            <v>27</v>
          </cell>
          <cell r="AM93">
            <v>0</v>
          </cell>
          <cell r="AN93">
            <v>0</v>
          </cell>
          <cell r="AO93">
            <v>5750</v>
          </cell>
          <cell r="AP93">
            <v>1650</v>
          </cell>
          <cell r="AQ93">
            <v>1650</v>
          </cell>
          <cell r="AR93">
            <v>1.3177110000000001E-3</v>
          </cell>
          <cell r="AS93">
            <v>7.4034199999999995E-4</v>
          </cell>
          <cell r="AT93">
            <v>11924.607</v>
          </cell>
          <cell r="AU93">
            <v>0</v>
          </cell>
          <cell r="AV93">
            <v>13300</v>
          </cell>
          <cell r="AW93">
            <v>17895.39903009202</v>
          </cell>
          <cell r="AX93">
            <v>30</v>
          </cell>
          <cell r="AY93">
            <v>30</v>
          </cell>
          <cell r="AZ93">
            <v>2390</v>
          </cell>
          <cell r="BA93">
            <v>1</v>
          </cell>
          <cell r="BB93">
            <v>0</v>
          </cell>
          <cell r="BC93">
            <v>0</v>
          </cell>
          <cell r="BD93">
            <v>0</v>
          </cell>
          <cell r="BE93">
            <v>0</v>
          </cell>
          <cell r="BF93">
            <v>0</v>
          </cell>
          <cell r="BG93">
            <v>0</v>
          </cell>
          <cell r="BH93">
            <v>0</v>
          </cell>
          <cell r="BI93">
            <v>0</v>
          </cell>
          <cell r="BJ93">
            <v>0</v>
          </cell>
          <cell r="BM93">
            <v>-2867400</v>
          </cell>
          <cell r="BN93">
            <v>-551376</v>
          </cell>
          <cell r="BO93">
            <v>-684625.2</v>
          </cell>
          <cell r="BP93">
            <v>5556913.9500000002</v>
          </cell>
          <cell r="BQ93">
            <v>169084.56</v>
          </cell>
          <cell r="BR93">
            <v>179197.2</v>
          </cell>
          <cell r="BS93">
            <v>2387291.4</v>
          </cell>
          <cell r="BT93">
            <v>572957.73</v>
          </cell>
          <cell r="BU93">
            <v>65554.86</v>
          </cell>
          <cell r="BV93">
            <v>505062.6</v>
          </cell>
          <cell r="BW93">
            <v>1319518.1270000001</v>
          </cell>
          <cell r="BX93">
            <v>881315.19</v>
          </cell>
          <cell r="BY93">
            <v>74044.393134479265</v>
          </cell>
          <cell r="BZ93">
            <v>1045820.2349070855</v>
          </cell>
          <cell r="CA93">
            <v>342022.8</v>
          </cell>
          <cell r="CB93">
            <v>196427.7</v>
          </cell>
          <cell r="CC93">
            <v>127990.62</v>
          </cell>
          <cell r="CD93">
            <v>2133599.2000000002</v>
          </cell>
          <cell r="CE93">
            <v>465580.5</v>
          </cell>
          <cell r="CF93">
            <v>180794.31720000002</v>
          </cell>
          <cell r="CG93">
            <v>582481.52800000005</v>
          </cell>
          <cell r="CH93">
            <v>0</v>
          </cell>
          <cell r="CI93">
            <v>0</v>
          </cell>
          <cell r="CJ93">
            <v>901443.6</v>
          </cell>
          <cell r="CK93">
            <v>0</v>
          </cell>
          <cell r="CL93">
            <v>757735.2</v>
          </cell>
          <cell r="CM93">
            <v>115342.08</v>
          </cell>
          <cell r="CN93">
            <v>0</v>
          </cell>
          <cell r="CO93">
            <v>168628.95</v>
          </cell>
          <cell r="CP93">
            <v>661177.09</v>
          </cell>
          <cell r="CQ93">
            <v>249413.78</v>
          </cell>
          <cell r="CR93">
            <v>3349583.77</v>
          </cell>
          <cell r="CS93">
            <v>533883.42000000004</v>
          </cell>
          <cell r="CT93">
            <v>0</v>
          </cell>
          <cell r="CU93">
            <v>85522.77</v>
          </cell>
          <cell r="CV93">
            <v>0</v>
          </cell>
          <cell r="CW93">
            <v>0</v>
          </cell>
          <cell r="CX93">
            <v>84582.5</v>
          </cell>
          <cell r="CY93">
            <v>50820</v>
          </cell>
          <cell r="CZ93">
            <v>144705</v>
          </cell>
          <cell r="DA93">
            <v>23266.032118263811</v>
          </cell>
          <cell r="DB93">
            <v>8187.4808534660797</v>
          </cell>
          <cell r="DC93">
            <v>745645.67570999998</v>
          </cell>
          <cell r="DD93">
            <v>0</v>
          </cell>
          <cell r="DE93">
            <v>89908</v>
          </cell>
          <cell r="DF93">
            <v>61918.080644118389</v>
          </cell>
          <cell r="DG93">
            <v>266705.09999999998</v>
          </cell>
          <cell r="DH93">
            <v>440649</v>
          </cell>
          <cell r="DI93">
            <v>246600.2</v>
          </cell>
          <cell r="DJ93">
            <v>247664.13</v>
          </cell>
          <cell r="DK93">
            <v>0</v>
          </cell>
          <cell r="DL93">
            <v>0</v>
          </cell>
          <cell r="DM93">
            <v>0</v>
          </cell>
          <cell r="DN93">
            <v>0</v>
          </cell>
          <cell r="DO93">
            <v>0</v>
          </cell>
          <cell r="DP93">
            <v>0</v>
          </cell>
          <cell r="DQ93">
            <v>0</v>
          </cell>
          <cell r="DR93">
            <v>0</v>
          </cell>
          <cell r="DS93">
            <v>0</v>
          </cell>
          <cell r="DU93">
            <v>592849.35</v>
          </cell>
          <cell r="DV93">
            <v>0</v>
          </cell>
          <cell r="DW93">
            <v>448446</v>
          </cell>
          <cell r="DX93">
            <v>-9837.7800000000007</v>
          </cell>
          <cell r="DY93">
            <v>153932</v>
          </cell>
          <cell r="DZ93">
            <v>0</v>
          </cell>
          <cell r="EA93">
            <v>108662.21</v>
          </cell>
          <cell r="EB93">
            <v>180000</v>
          </cell>
          <cell r="EC93">
            <v>0</v>
          </cell>
          <cell r="ED93">
            <v>0</v>
          </cell>
          <cell r="EE93">
            <v>4286274</v>
          </cell>
          <cell r="EF93">
            <v>0</v>
          </cell>
          <cell r="EG93">
            <v>0</v>
          </cell>
          <cell r="EH93">
            <v>0</v>
          </cell>
          <cell r="EI93">
            <v>0</v>
          </cell>
          <cell r="EJ93">
            <v>0</v>
          </cell>
          <cell r="EK93">
            <v>0</v>
          </cell>
          <cell r="EL93">
            <v>0</v>
          </cell>
        </row>
        <row r="94">
          <cell r="A94">
            <v>183</v>
          </cell>
          <cell r="B94" t="str">
            <v>Tubbergen</v>
          </cell>
          <cell r="C94">
            <v>4</v>
          </cell>
          <cell r="D94">
            <v>588640</v>
          </cell>
          <cell r="E94">
            <v>146580</v>
          </cell>
          <cell r="F94">
            <v>146580</v>
          </cell>
          <cell r="G94">
            <v>20724</v>
          </cell>
          <cell r="H94">
            <v>3</v>
          </cell>
          <cell r="I94">
            <v>523.5</v>
          </cell>
          <cell r="J94">
            <v>6149</v>
          </cell>
          <cell r="K94">
            <v>2819</v>
          </cell>
          <cell r="L94">
            <v>993</v>
          </cell>
          <cell r="M94">
            <v>1450</v>
          </cell>
          <cell r="N94">
            <v>733.6</v>
          </cell>
          <cell r="O94">
            <v>82</v>
          </cell>
          <cell r="P94">
            <v>0.18981481481481483</v>
          </cell>
          <cell r="Q94">
            <v>46.240024079753454</v>
          </cell>
          <cell r="R94">
            <v>1128</v>
          </cell>
          <cell r="S94">
            <v>90</v>
          </cell>
          <cell r="T94">
            <v>300</v>
          </cell>
          <cell r="U94">
            <v>15090</v>
          </cell>
          <cell r="V94">
            <v>3180</v>
          </cell>
          <cell r="W94">
            <v>0</v>
          </cell>
          <cell r="X94">
            <v>528</v>
          </cell>
          <cell r="Y94">
            <v>0</v>
          </cell>
          <cell r="Z94">
            <v>119.9</v>
          </cell>
          <cell r="AA94">
            <v>14700</v>
          </cell>
          <cell r="AB94">
            <v>0</v>
          </cell>
          <cell r="AC94">
            <v>14700</v>
          </cell>
          <cell r="AD94">
            <v>40</v>
          </cell>
          <cell r="AE94">
            <v>0</v>
          </cell>
          <cell r="AF94">
            <v>249</v>
          </cell>
          <cell r="AG94">
            <v>94</v>
          </cell>
          <cell r="AH94">
            <v>155</v>
          </cell>
          <cell r="AI94">
            <v>7164</v>
          </cell>
          <cell r="AJ94">
            <v>7164</v>
          </cell>
          <cell r="AK94">
            <v>0</v>
          </cell>
          <cell r="AL94">
            <v>0</v>
          </cell>
          <cell r="AM94">
            <v>0</v>
          </cell>
          <cell r="AN94">
            <v>0</v>
          </cell>
          <cell r="AO94">
            <v>0</v>
          </cell>
          <cell r="AP94">
            <v>0</v>
          </cell>
          <cell r="AQ94">
            <v>0</v>
          </cell>
          <cell r="AR94">
            <v>1.3164200000000001E-4</v>
          </cell>
          <cell r="AS94">
            <v>5.8186999999999997E-5</v>
          </cell>
          <cell r="AT94">
            <v>1719.36</v>
          </cell>
          <cell r="AU94">
            <v>0</v>
          </cell>
          <cell r="AV94">
            <v>893</v>
          </cell>
          <cell r="AW94">
            <v>1255.5313432835821</v>
          </cell>
          <cell r="AX94">
            <v>11</v>
          </cell>
          <cell r="AY94">
            <v>11</v>
          </cell>
          <cell r="AZ94">
            <v>1520</v>
          </cell>
          <cell r="BA94">
            <v>1</v>
          </cell>
          <cell r="BB94">
            <v>0</v>
          </cell>
          <cell r="BC94">
            <v>0</v>
          </cell>
          <cell r="BD94">
            <v>0</v>
          </cell>
          <cell r="BE94">
            <v>0</v>
          </cell>
          <cell r="BF94">
            <v>0</v>
          </cell>
          <cell r="BG94">
            <v>0</v>
          </cell>
          <cell r="BH94">
            <v>0</v>
          </cell>
          <cell r="BI94">
            <v>0</v>
          </cell>
          <cell r="BJ94">
            <v>0</v>
          </cell>
          <cell r="BM94">
            <v>-1324440</v>
          </cell>
          <cell r="BN94">
            <v>-351792</v>
          </cell>
          <cell r="BO94">
            <v>-436808.4</v>
          </cell>
          <cell r="BP94">
            <v>2670287.4</v>
          </cell>
          <cell r="BQ94">
            <v>84542.28</v>
          </cell>
          <cell r="BR94">
            <v>114332.4</v>
          </cell>
          <cell r="BS94">
            <v>1349090.6</v>
          </cell>
          <cell r="BT94">
            <v>226563.03</v>
          </cell>
          <cell r="BU94">
            <v>26483.31</v>
          </cell>
          <cell r="BV94">
            <v>127585.5</v>
          </cell>
          <cell r="BW94">
            <v>260053.86399999997</v>
          </cell>
          <cell r="BX94">
            <v>113095.22</v>
          </cell>
          <cell r="BY94">
            <v>21752.927731481483</v>
          </cell>
          <cell r="BZ94">
            <v>175262.63846900794</v>
          </cell>
          <cell r="CA94">
            <v>120865.2</v>
          </cell>
          <cell r="CB94">
            <v>26584.2</v>
          </cell>
          <cell r="CC94">
            <v>42381</v>
          </cell>
          <cell r="CD94">
            <v>772457.1</v>
          </cell>
          <cell r="CE94">
            <v>48622.2</v>
          </cell>
          <cell r="CF94">
            <v>0</v>
          </cell>
          <cell r="CG94">
            <v>221068.32</v>
          </cell>
          <cell r="CH94">
            <v>0</v>
          </cell>
          <cell r="CI94">
            <v>26595.018999999997</v>
          </cell>
          <cell r="CJ94">
            <v>456435</v>
          </cell>
          <cell r="CK94">
            <v>0</v>
          </cell>
          <cell r="CL94">
            <v>383670</v>
          </cell>
          <cell r="CM94">
            <v>1471.2</v>
          </cell>
          <cell r="CN94">
            <v>0</v>
          </cell>
          <cell r="CO94">
            <v>117615.15</v>
          </cell>
          <cell r="CP94">
            <v>306160.82</v>
          </cell>
          <cell r="CQ94">
            <v>251033.35</v>
          </cell>
          <cell r="CR94">
            <v>1189295.6399999999</v>
          </cell>
          <cell r="CS94">
            <v>189559.44</v>
          </cell>
          <cell r="CT94">
            <v>0</v>
          </cell>
          <cell r="CU94">
            <v>0</v>
          </cell>
          <cell r="CV94">
            <v>0</v>
          </cell>
          <cell r="CW94">
            <v>0</v>
          </cell>
          <cell r="CX94">
            <v>0</v>
          </cell>
          <cell r="CY94">
            <v>0</v>
          </cell>
          <cell r="CZ94">
            <v>0</v>
          </cell>
          <cell r="DA94">
            <v>2324.3237706238201</v>
          </cell>
          <cell r="DB94">
            <v>643.49307268888003</v>
          </cell>
          <cell r="DC94">
            <v>107511.5808</v>
          </cell>
          <cell r="DD94">
            <v>0</v>
          </cell>
          <cell r="DE94">
            <v>6036.68</v>
          </cell>
          <cell r="DF94">
            <v>4344.1384477611946</v>
          </cell>
          <cell r="DG94">
            <v>97791.87</v>
          </cell>
          <cell r="DH94">
            <v>161571.29999999999</v>
          </cell>
          <cell r="DI94">
            <v>156833.60000000001</v>
          </cell>
          <cell r="DJ94">
            <v>247664.13</v>
          </cell>
          <cell r="DK94">
            <v>0</v>
          </cell>
          <cell r="DL94">
            <v>0</v>
          </cell>
          <cell r="DM94">
            <v>0</v>
          </cell>
          <cell r="DN94">
            <v>0</v>
          </cell>
          <cell r="DO94">
            <v>0</v>
          </cell>
          <cell r="DP94">
            <v>0</v>
          </cell>
          <cell r="DQ94">
            <v>0</v>
          </cell>
          <cell r="DR94">
            <v>0</v>
          </cell>
          <cell r="DS94">
            <v>0</v>
          </cell>
          <cell r="DU94">
            <v>267111.57</v>
          </cell>
          <cell r="DV94">
            <v>0</v>
          </cell>
          <cell r="DW94">
            <v>286245</v>
          </cell>
          <cell r="DX94">
            <v>-5752.34</v>
          </cell>
          <cell r="DY94">
            <v>98532</v>
          </cell>
          <cell r="DZ94">
            <v>0</v>
          </cell>
          <cell r="EA94">
            <v>0</v>
          </cell>
          <cell r="EB94">
            <v>120695</v>
          </cell>
          <cell r="EC94">
            <v>0</v>
          </cell>
          <cell r="ED94">
            <v>0</v>
          </cell>
          <cell r="EE94">
            <v>1282804</v>
          </cell>
          <cell r="EF94">
            <v>0</v>
          </cell>
          <cell r="EG94">
            <v>0</v>
          </cell>
          <cell r="EH94">
            <v>0</v>
          </cell>
          <cell r="EI94">
            <v>23667</v>
          </cell>
          <cell r="EJ94">
            <v>0</v>
          </cell>
          <cell r="EK94">
            <v>0</v>
          </cell>
          <cell r="EL94">
            <v>0</v>
          </cell>
        </row>
        <row r="95">
          <cell r="A95">
            <v>1700</v>
          </cell>
          <cell r="B95" t="str">
            <v>Twenterand</v>
          </cell>
          <cell r="C95">
            <v>4</v>
          </cell>
          <cell r="D95">
            <v>865600</v>
          </cell>
          <cell r="E95">
            <v>134960</v>
          </cell>
          <cell r="F95">
            <v>134960</v>
          </cell>
          <cell r="G95">
            <v>33461</v>
          </cell>
          <cell r="H95">
            <v>4</v>
          </cell>
          <cell r="I95">
            <v>482</v>
          </cell>
          <cell r="J95">
            <v>9058</v>
          </cell>
          <cell r="K95">
            <v>4326</v>
          </cell>
          <cell r="L95">
            <v>1538</v>
          </cell>
          <cell r="M95">
            <v>3500</v>
          </cell>
          <cell r="N95">
            <v>2233.1999999999998</v>
          </cell>
          <cell r="O95">
            <v>285</v>
          </cell>
          <cell r="P95">
            <v>0.44881889763779526</v>
          </cell>
          <cell r="Q95">
            <v>136.68316548895683</v>
          </cell>
          <cell r="R95">
            <v>2998</v>
          </cell>
          <cell r="S95">
            <v>120</v>
          </cell>
          <cell r="T95">
            <v>660</v>
          </cell>
          <cell r="U95">
            <v>31770</v>
          </cell>
          <cell r="V95">
            <v>14820</v>
          </cell>
          <cell r="W95">
            <v>201.96</v>
          </cell>
          <cell r="X95">
            <v>844</v>
          </cell>
          <cell r="Y95">
            <v>0</v>
          </cell>
          <cell r="Z95">
            <v>0</v>
          </cell>
          <cell r="AA95">
            <v>10632</v>
          </cell>
          <cell r="AB95">
            <v>0</v>
          </cell>
          <cell r="AC95">
            <v>10632</v>
          </cell>
          <cell r="AD95">
            <v>185</v>
          </cell>
          <cell r="AE95">
            <v>0</v>
          </cell>
          <cell r="AF95">
            <v>256</v>
          </cell>
          <cell r="AG95">
            <v>178</v>
          </cell>
          <cell r="AH95">
            <v>78</v>
          </cell>
          <cell r="AI95">
            <v>12668</v>
          </cell>
          <cell r="AJ95">
            <v>12668</v>
          </cell>
          <cell r="AK95">
            <v>0</v>
          </cell>
          <cell r="AL95">
            <v>0</v>
          </cell>
          <cell r="AM95">
            <v>0</v>
          </cell>
          <cell r="AN95">
            <v>0</v>
          </cell>
          <cell r="AO95">
            <v>0</v>
          </cell>
          <cell r="AP95">
            <v>1038</v>
          </cell>
          <cell r="AQ95">
            <v>0</v>
          </cell>
          <cell r="AR95">
            <v>4.2740399999999999E-4</v>
          </cell>
          <cell r="AS95">
            <v>1.8037399999999999E-4</v>
          </cell>
          <cell r="AT95">
            <v>6650.7</v>
          </cell>
          <cell r="AU95">
            <v>0</v>
          </cell>
          <cell r="AV95">
            <v>2596</v>
          </cell>
          <cell r="AW95">
            <v>8030.3925302764164</v>
          </cell>
          <cell r="AX95">
            <v>10</v>
          </cell>
          <cell r="AY95">
            <v>10</v>
          </cell>
          <cell r="AZ95">
            <v>1575</v>
          </cell>
          <cell r="BA95">
            <v>1</v>
          </cell>
          <cell r="BB95">
            <v>0</v>
          </cell>
          <cell r="BC95">
            <v>0</v>
          </cell>
          <cell r="BD95">
            <v>0</v>
          </cell>
          <cell r="BE95">
            <v>0</v>
          </cell>
          <cell r="BF95">
            <v>0</v>
          </cell>
          <cell r="BG95">
            <v>0</v>
          </cell>
          <cell r="BH95">
            <v>0</v>
          </cell>
          <cell r="BI95">
            <v>0</v>
          </cell>
          <cell r="BJ95">
            <v>0</v>
          </cell>
          <cell r="BM95">
            <v>-1947600</v>
          </cell>
          <cell r="BN95">
            <v>-323904</v>
          </cell>
          <cell r="BO95">
            <v>-402180.8</v>
          </cell>
          <cell r="BP95">
            <v>4311449.8499999996</v>
          </cell>
          <cell r="BQ95">
            <v>112723.04</v>
          </cell>
          <cell r="BR95">
            <v>105268.8</v>
          </cell>
          <cell r="BS95">
            <v>1987325.2</v>
          </cell>
          <cell r="BT95">
            <v>347680.62</v>
          </cell>
          <cell r="BU95">
            <v>41018.46</v>
          </cell>
          <cell r="BV95">
            <v>307965</v>
          </cell>
          <cell r="BW95">
            <v>791647.06799999997</v>
          </cell>
          <cell r="BX95">
            <v>393074.85</v>
          </cell>
          <cell r="BY95">
            <v>51435.000236220469</v>
          </cell>
          <cell r="BZ95">
            <v>518067.46848948335</v>
          </cell>
          <cell r="CA95">
            <v>321235.7</v>
          </cell>
          <cell r="CB95">
            <v>35445.599999999999</v>
          </cell>
          <cell r="CC95">
            <v>93238.2</v>
          </cell>
          <cell r="CD95">
            <v>1626306.3</v>
          </cell>
          <cell r="CE95">
            <v>226597.8</v>
          </cell>
          <cell r="CF95">
            <v>63783.0072</v>
          </cell>
          <cell r="CG95">
            <v>353374.36</v>
          </cell>
          <cell r="CH95">
            <v>0</v>
          </cell>
          <cell r="CI95">
            <v>0</v>
          </cell>
          <cell r="CJ95">
            <v>330123.59999999998</v>
          </cell>
          <cell r="CK95">
            <v>0</v>
          </cell>
          <cell r="CL95">
            <v>277495.2</v>
          </cell>
          <cell r="CM95">
            <v>6804.3</v>
          </cell>
          <cell r="CN95">
            <v>0</v>
          </cell>
          <cell r="CO95">
            <v>120921.60000000001</v>
          </cell>
          <cell r="CP95">
            <v>579751.34</v>
          </cell>
          <cell r="CQ95">
            <v>126326.46</v>
          </cell>
          <cell r="CR95">
            <v>2103014.6800000002</v>
          </cell>
          <cell r="CS95">
            <v>335195.28000000003</v>
          </cell>
          <cell r="CT95">
            <v>0</v>
          </cell>
          <cell r="CU95">
            <v>0</v>
          </cell>
          <cell r="CV95">
            <v>0</v>
          </cell>
          <cell r="CW95">
            <v>0</v>
          </cell>
          <cell r="CX95">
            <v>0</v>
          </cell>
          <cell r="CY95">
            <v>31970.400000000001</v>
          </cell>
          <cell r="CZ95">
            <v>0</v>
          </cell>
          <cell r="DA95">
            <v>7546.4158616528402</v>
          </cell>
          <cell r="DB95">
            <v>1994.7654887377601</v>
          </cell>
          <cell r="DC95">
            <v>415868.27100000001</v>
          </cell>
          <cell r="DD95">
            <v>0</v>
          </cell>
          <cell r="DE95">
            <v>17548.96</v>
          </cell>
          <cell r="DF95">
            <v>27785.158154756402</v>
          </cell>
          <cell r="DG95">
            <v>88901.7</v>
          </cell>
          <cell r="DH95">
            <v>146883</v>
          </cell>
          <cell r="DI95">
            <v>162508.5</v>
          </cell>
          <cell r="DJ95">
            <v>247664.13</v>
          </cell>
          <cell r="DK95">
            <v>0</v>
          </cell>
          <cell r="DL95">
            <v>0</v>
          </cell>
          <cell r="DM95">
            <v>0</v>
          </cell>
          <cell r="DN95">
            <v>0</v>
          </cell>
          <cell r="DO95">
            <v>0</v>
          </cell>
          <cell r="DP95">
            <v>0</v>
          </cell>
          <cell r="DQ95">
            <v>0</v>
          </cell>
          <cell r="DR95">
            <v>0</v>
          </cell>
          <cell r="DS95">
            <v>0</v>
          </cell>
          <cell r="DU95">
            <v>254334.26</v>
          </cell>
          <cell r="DV95">
            <v>0</v>
          </cell>
          <cell r="DW95">
            <v>578126</v>
          </cell>
          <cell r="DX95">
            <v>-6281.18</v>
          </cell>
          <cell r="DY95">
            <v>112112</v>
          </cell>
          <cell r="DZ95">
            <v>0</v>
          </cell>
          <cell r="EA95">
            <v>0</v>
          </cell>
          <cell r="EB95">
            <v>60920</v>
          </cell>
          <cell r="EC95">
            <v>0</v>
          </cell>
          <cell r="ED95">
            <v>0</v>
          </cell>
          <cell r="EE95">
            <v>2670371</v>
          </cell>
          <cell r="EF95">
            <v>0</v>
          </cell>
          <cell r="EG95">
            <v>0</v>
          </cell>
          <cell r="EH95">
            <v>0</v>
          </cell>
          <cell r="EI95">
            <v>0</v>
          </cell>
          <cell r="EJ95">
            <v>0</v>
          </cell>
          <cell r="EK95">
            <v>0</v>
          </cell>
          <cell r="EL95">
            <v>0</v>
          </cell>
        </row>
        <row r="96">
          <cell r="A96">
            <v>189</v>
          </cell>
          <cell r="B96" t="str">
            <v>Wierden</v>
          </cell>
          <cell r="C96">
            <v>4</v>
          </cell>
          <cell r="D96">
            <v>711680</v>
          </cell>
          <cell r="E96">
            <v>111160</v>
          </cell>
          <cell r="F96">
            <v>111160</v>
          </cell>
          <cell r="G96">
            <v>23439</v>
          </cell>
          <cell r="H96">
            <v>2</v>
          </cell>
          <cell r="I96">
            <v>397</v>
          </cell>
          <cell r="J96">
            <v>6193</v>
          </cell>
          <cell r="K96">
            <v>3384</v>
          </cell>
          <cell r="L96">
            <v>1146</v>
          </cell>
          <cell r="M96">
            <v>2110</v>
          </cell>
          <cell r="N96">
            <v>1200.9000000000001</v>
          </cell>
          <cell r="O96">
            <v>161</v>
          </cell>
          <cell r="P96">
            <v>0.31506849315068491</v>
          </cell>
          <cell r="Q96">
            <v>83.164601748217819</v>
          </cell>
          <cell r="R96">
            <v>1387</v>
          </cell>
          <cell r="S96">
            <v>255</v>
          </cell>
          <cell r="T96">
            <v>410</v>
          </cell>
          <cell r="U96">
            <v>20710</v>
          </cell>
          <cell r="V96">
            <v>10360</v>
          </cell>
          <cell r="W96">
            <v>0</v>
          </cell>
          <cell r="X96">
            <v>0</v>
          </cell>
          <cell r="Y96">
            <v>0</v>
          </cell>
          <cell r="Z96">
            <v>0</v>
          </cell>
          <cell r="AA96">
            <v>9465</v>
          </cell>
          <cell r="AB96">
            <v>0</v>
          </cell>
          <cell r="AC96">
            <v>9465</v>
          </cell>
          <cell r="AD96">
            <v>59</v>
          </cell>
          <cell r="AE96">
            <v>0</v>
          </cell>
          <cell r="AF96">
            <v>190</v>
          </cell>
          <cell r="AG96">
            <v>102</v>
          </cell>
          <cell r="AH96">
            <v>88</v>
          </cell>
          <cell r="AI96">
            <v>9091</v>
          </cell>
          <cell r="AJ96">
            <v>9091</v>
          </cell>
          <cell r="AK96">
            <v>0</v>
          </cell>
          <cell r="AL96">
            <v>0</v>
          </cell>
          <cell r="AM96">
            <v>0</v>
          </cell>
          <cell r="AN96">
            <v>0</v>
          </cell>
          <cell r="AO96">
            <v>0</v>
          </cell>
          <cell r="AP96">
            <v>0</v>
          </cell>
          <cell r="AQ96">
            <v>0</v>
          </cell>
          <cell r="AR96">
            <v>2.2369299999999999E-4</v>
          </cell>
          <cell r="AS96">
            <v>9.4079999999999994E-5</v>
          </cell>
          <cell r="AT96">
            <v>5718.2389999999996</v>
          </cell>
          <cell r="AU96">
            <v>0</v>
          </cell>
          <cell r="AV96">
            <v>981</v>
          </cell>
          <cell r="AW96">
            <v>2414.2859092818144</v>
          </cell>
          <cell r="AX96">
            <v>5</v>
          </cell>
          <cell r="AY96">
            <v>5</v>
          </cell>
          <cell r="AZ96">
            <v>1250</v>
          </cell>
          <cell r="BA96">
            <v>1</v>
          </cell>
          <cell r="BB96">
            <v>0</v>
          </cell>
          <cell r="BC96">
            <v>0</v>
          </cell>
          <cell r="BD96">
            <v>0</v>
          </cell>
          <cell r="BE96">
            <v>0</v>
          </cell>
          <cell r="BF96">
            <v>0</v>
          </cell>
          <cell r="BG96">
            <v>0</v>
          </cell>
          <cell r="BH96">
            <v>0</v>
          </cell>
          <cell r="BI96">
            <v>0</v>
          </cell>
          <cell r="BJ96">
            <v>0</v>
          </cell>
          <cell r="BM96">
            <v>-1601280</v>
          </cell>
          <cell r="BN96">
            <v>-266784</v>
          </cell>
          <cell r="BO96">
            <v>-331256.8</v>
          </cell>
          <cell r="BP96">
            <v>3020115.15</v>
          </cell>
          <cell r="BQ96">
            <v>56361.52</v>
          </cell>
          <cell r="BR96">
            <v>86704.8</v>
          </cell>
          <cell r="BS96">
            <v>1358744.2</v>
          </cell>
          <cell r="BT96">
            <v>271972.08</v>
          </cell>
          <cell r="BU96">
            <v>30563.82</v>
          </cell>
          <cell r="BV96">
            <v>185658.9</v>
          </cell>
          <cell r="BW96">
            <v>425707.04100000003</v>
          </cell>
          <cell r="BX96">
            <v>222052.81</v>
          </cell>
          <cell r="BY96">
            <v>36107.098219178079</v>
          </cell>
          <cell r="BZ96">
            <v>315217.12671423506</v>
          </cell>
          <cell r="CA96">
            <v>148617.04999999999</v>
          </cell>
          <cell r="CB96">
            <v>75321.899999999994</v>
          </cell>
          <cell r="CC96">
            <v>57920.7</v>
          </cell>
          <cell r="CD96">
            <v>1060144.8999999999</v>
          </cell>
          <cell r="CE96">
            <v>158404.4</v>
          </cell>
          <cell r="CF96">
            <v>0</v>
          </cell>
          <cell r="CG96">
            <v>0</v>
          </cell>
          <cell r="CH96">
            <v>0</v>
          </cell>
          <cell r="CI96">
            <v>0</v>
          </cell>
          <cell r="CJ96">
            <v>293888.25</v>
          </cell>
          <cell r="CK96">
            <v>0</v>
          </cell>
          <cell r="CL96">
            <v>247036.5</v>
          </cell>
          <cell r="CM96">
            <v>2170.02</v>
          </cell>
          <cell r="CN96">
            <v>0</v>
          </cell>
          <cell r="CO96">
            <v>89746.5</v>
          </cell>
          <cell r="CP96">
            <v>332217.06</v>
          </cell>
          <cell r="CQ96">
            <v>142522.16</v>
          </cell>
          <cell r="CR96">
            <v>1509196.91</v>
          </cell>
          <cell r="CS96">
            <v>240547.86</v>
          </cell>
          <cell r="CT96">
            <v>0</v>
          </cell>
          <cell r="CU96">
            <v>0</v>
          </cell>
          <cell r="CV96">
            <v>0</v>
          </cell>
          <cell r="CW96">
            <v>0</v>
          </cell>
          <cell r="CX96">
            <v>0</v>
          </cell>
          <cell r="CY96">
            <v>0</v>
          </cell>
          <cell r="CZ96">
            <v>0</v>
          </cell>
          <cell r="DA96">
            <v>3949.61302032903</v>
          </cell>
          <cell r="DB96">
            <v>1040.4356347391999</v>
          </cell>
          <cell r="DC96">
            <v>357561.48466999998</v>
          </cell>
          <cell r="DD96">
            <v>0</v>
          </cell>
          <cell r="DE96">
            <v>6631.56</v>
          </cell>
          <cell r="DF96">
            <v>8353.4292461150781</v>
          </cell>
          <cell r="DG96">
            <v>44450.85</v>
          </cell>
          <cell r="DH96">
            <v>73441.5</v>
          </cell>
          <cell r="DI96">
            <v>128975</v>
          </cell>
          <cell r="DJ96">
            <v>247664.13</v>
          </cell>
          <cell r="DK96">
            <v>0</v>
          </cell>
          <cell r="DL96">
            <v>0</v>
          </cell>
          <cell r="DM96">
            <v>0</v>
          </cell>
          <cell r="DN96">
            <v>0</v>
          </cell>
          <cell r="DO96">
            <v>0</v>
          </cell>
          <cell r="DP96">
            <v>0</v>
          </cell>
          <cell r="DQ96">
            <v>0</v>
          </cell>
          <cell r="DR96">
            <v>0</v>
          </cell>
          <cell r="DS96">
            <v>0</v>
          </cell>
          <cell r="DU96">
            <v>223232.58</v>
          </cell>
          <cell r="DV96">
            <v>0</v>
          </cell>
          <cell r="DW96">
            <v>337908</v>
          </cell>
          <cell r="DX96">
            <v>-9270.57</v>
          </cell>
          <cell r="DY96">
            <v>-89334</v>
          </cell>
          <cell r="DZ96">
            <v>0</v>
          </cell>
          <cell r="EA96">
            <v>0</v>
          </cell>
          <cell r="EB96">
            <v>41501</v>
          </cell>
          <cell r="EC96">
            <v>0</v>
          </cell>
          <cell r="ED96">
            <v>0</v>
          </cell>
          <cell r="EE96">
            <v>1572716</v>
          </cell>
          <cell r="EF96">
            <v>0</v>
          </cell>
          <cell r="EG96">
            <v>0</v>
          </cell>
          <cell r="EH96">
            <v>0</v>
          </cell>
          <cell r="EI96">
            <v>26767</v>
          </cell>
          <cell r="EJ96">
            <v>0</v>
          </cell>
          <cell r="EK96">
            <v>0</v>
          </cell>
          <cell r="EL96">
            <v>0</v>
          </cell>
        </row>
        <row r="97">
          <cell r="A97">
            <v>1896</v>
          </cell>
          <cell r="B97" t="str">
            <v>Zwartewaterland</v>
          </cell>
          <cell r="C97">
            <v>4</v>
          </cell>
          <cell r="D97">
            <v>555360</v>
          </cell>
          <cell r="E97">
            <v>158340</v>
          </cell>
          <cell r="F97">
            <v>158340</v>
          </cell>
          <cell r="G97">
            <v>21950</v>
          </cell>
          <cell r="H97">
            <v>3</v>
          </cell>
          <cell r="I97">
            <v>565.5</v>
          </cell>
          <cell r="J97">
            <v>6980</v>
          </cell>
          <cell r="K97">
            <v>2377</v>
          </cell>
          <cell r="L97">
            <v>960</v>
          </cell>
          <cell r="M97">
            <v>2060</v>
          </cell>
          <cell r="N97">
            <v>1240.9000000000001</v>
          </cell>
          <cell r="O97">
            <v>110</v>
          </cell>
          <cell r="P97">
            <v>0.2391304347826087</v>
          </cell>
          <cell r="Q97">
            <v>59.705128321351246</v>
          </cell>
          <cell r="R97">
            <v>995</v>
          </cell>
          <cell r="S97">
            <v>120</v>
          </cell>
          <cell r="T97">
            <v>303</v>
          </cell>
          <cell r="U97">
            <v>19750</v>
          </cell>
          <cell r="V97">
            <v>7240</v>
          </cell>
          <cell r="W97">
            <v>0</v>
          </cell>
          <cell r="X97">
            <v>365.6</v>
          </cell>
          <cell r="Y97">
            <v>0</v>
          </cell>
          <cell r="Z97">
            <v>171</v>
          </cell>
          <cell r="AA97">
            <v>8276</v>
          </cell>
          <cell r="AB97">
            <v>0</v>
          </cell>
          <cell r="AC97">
            <v>8358.76</v>
          </cell>
          <cell r="AD97">
            <v>515</v>
          </cell>
          <cell r="AE97">
            <v>0</v>
          </cell>
          <cell r="AF97">
            <v>186</v>
          </cell>
          <cell r="AG97">
            <v>126.48</v>
          </cell>
          <cell r="AH97">
            <v>62.62</v>
          </cell>
          <cell r="AI97">
            <v>8191</v>
          </cell>
          <cell r="AJ97">
            <v>8354.82</v>
          </cell>
          <cell r="AK97">
            <v>0</v>
          </cell>
          <cell r="AL97">
            <v>23</v>
          </cell>
          <cell r="AM97">
            <v>0</v>
          </cell>
          <cell r="AN97">
            <v>0</v>
          </cell>
          <cell r="AO97">
            <v>4550</v>
          </cell>
          <cell r="AP97">
            <v>1380</v>
          </cell>
          <cell r="AQ97">
            <v>1380</v>
          </cell>
          <cell r="AR97">
            <v>3.4688399999999999E-4</v>
          </cell>
          <cell r="AS97">
            <v>1.35191E-4</v>
          </cell>
          <cell r="AT97">
            <v>5217.6670000000004</v>
          </cell>
          <cell r="AU97">
            <v>0</v>
          </cell>
          <cell r="AV97">
            <v>2702.76</v>
          </cell>
          <cell r="AW97">
            <v>6899.755659196906</v>
          </cell>
          <cell r="AX97">
            <v>4</v>
          </cell>
          <cell r="AY97">
            <v>4.04</v>
          </cell>
          <cell r="AZ97">
            <v>1180</v>
          </cell>
          <cell r="BA97">
            <v>1</v>
          </cell>
          <cell r="BB97">
            <v>0</v>
          </cell>
          <cell r="BC97">
            <v>0</v>
          </cell>
          <cell r="BD97">
            <v>0</v>
          </cell>
          <cell r="BE97">
            <v>0</v>
          </cell>
          <cell r="BF97">
            <v>0</v>
          </cell>
          <cell r="BG97">
            <v>0</v>
          </cell>
          <cell r="BH97">
            <v>0</v>
          </cell>
          <cell r="BI97">
            <v>0</v>
          </cell>
          <cell r="BJ97">
            <v>0</v>
          </cell>
          <cell r="BM97">
            <v>-1249560</v>
          </cell>
          <cell r="BN97">
            <v>-380016</v>
          </cell>
          <cell r="BO97">
            <v>-471853.2</v>
          </cell>
          <cell r="BP97">
            <v>2828257.5</v>
          </cell>
          <cell r="BQ97">
            <v>84542.28</v>
          </cell>
          <cell r="BR97">
            <v>123505.2</v>
          </cell>
          <cell r="BS97">
            <v>1531412</v>
          </cell>
          <cell r="BT97">
            <v>191039.49</v>
          </cell>
          <cell r="BU97">
            <v>25603.200000000001</v>
          </cell>
          <cell r="BV97">
            <v>181259.4</v>
          </cell>
          <cell r="BW97">
            <v>439886.64100000006</v>
          </cell>
          <cell r="BX97">
            <v>151713.1</v>
          </cell>
          <cell r="BY97">
            <v>27404.536739130435</v>
          </cell>
          <cell r="BZ97">
            <v>226299.15377385123</v>
          </cell>
          <cell r="CA97">
            <v>106614.25</v>
          </cell>
          <cell r="CB97">
            <v>35445.599999999999</v>
          </cell>
          <cell r="CC97">
            <v>42804.81</v>
          </cell>
          <cell r="CD97">
            <v>1011002.5</v>
          </cell>
          <cell r="CE97">
            <v>110699.6</v>
          </cell>
          <cell r="CF97">
            <v>0</v>
          </cell>
          <cell r="CG97">
            <v>153073.06400000001</v>
          </cell>
          <cell r="CH97">
            <v>0</v>
          </cell>
          <cell r="CI97">
            <v>37929.51</v>
          </cell>
          <cell r="CJ97">
            <v>256969.8</v>
          </cell>
          <cell r="CK97">
            <v>0</v>
          </cell>
          <cell r="CL97">
            <v>218163.63600000003</v>
          </cell>
          <cell r="CM97">
            <v>18941.7</v>
          </cell>
          <cell r="CN97">
            <v>0</v>
          </cell>
          <cell r="CO97">
            <v>87857.1</v>
          </cell>
          <cell r="CP97">
            <v>411949.15440000006</v>
          </cell>
          <cell r="CQ97">
            <v>101417.47339999999</v>
          </cell>
          <cell r="CR97">
            <v>1359787.91</v>
          </cell>
          <cell r="CS97">
            <v>221068.53719999999</v>
          </cell>
          <cell r="CT97">
            <v>0</v>
          </cell>
          <cell r="CU97">
            <v>72852.73</v>
          </cell>
          <cell r="CV97">
            <v>0</v>
          </cell>
          <cell r="CW97">
            <v>0</v>
          </cell>
          <cell r="CX97">
            <v>66930.5</v>
          </cell>
          <cell r="CY97">
            <v>42504</v>
          </cell>
          <cell r="CZ97">
            <v>121026</v>
          </cell>
          <cell r="DA97">
            <v>6124.7225570036398</v>
          </cell>
          <cell r="DB97">
            <v>1495.08433137784</v>
          </cell>
          <cell r="DC97">
            <v>326260.71751000005</v>
          </cell>
          <cell r="DD97">
            <v>0</v>
          </cell>
          <cell r="DE97">
            <v>18270.657600000002</v>
          </cell>
          <cell r="DF97">
            <v>23873.154580821294</v>
          </cell>
          <cell r="DG97">
            <v>35560.68</v>
          </cell>
          <cell r="DH97">
            <v>59340.731999999996</v>
          </cell>
          <cell r="DI97">
            <v>121752.4</v>
          </cell>
          <cell r="DJ97">
            <v>247664.13</v>
          </cell>
          <cell r="DK97">
            <v>0</v>
          </cell>
          <cell r="DL97">
            <v>0</v>
          </cell>
          <cell r="DM97">
            <v>0</v>
          </cell>
          <cell r="DN97">
            <v>0</v>
          </cell>
          <cell r="DO97">
            <v>0</v>
          </cell>
          <cell r="DP97">
            <v>0</v>
          </cell>
          <cell r="DQ97">
            <v>0</v>
          </cell>
          <cell r="DR97">
            <v>0</v>
          </cell>
          <cell r="DS97">
            <v>0</v>
          </cell>
          <cell r="DU97">
            <v>88340.68</v>
          </cell>
          <cell r="DV97">
            <v>0</v>
          </cell>
          <cell r="DW97">
            <v>341229</v>
          </cell>
          <cell r="DX97">
            <v>838.19</v>
          </cell>
          <cell r="DY97">
            <v>71406</v>
          </cell>
          <cell r="DZ97">
            <v>0</v>
          </cell>
          <cell r="EA97">
            <v>10821.3</v>
          </cell>
          <cell r="EB97">
            <v>42751</v>
          </cell>
          <cell r="EC97">
            <v>0</v>
          </cell>
          <cell r="ED97">
            <v>0</v>
          </cell>
          <cell r="EE97">
            <v>1387909</v>
          </cell>
          <cell r="EF97">
            <v>0</v>
          </cell>
          <cell r="EG97">
            <v>0</v>
          </cell>
          <cell r="EH97">
            <v>0</v>
          </cell>
          <cell r="EI97">
            <v>25031</v>
          </cell>
          <cell r="EJ97">
            <v>0</v>
          </cell>
          <cell r="EK97">
            <v>0</v>
          </cell>
          <cell r="EL97">
            <v>0</v>
          </cell>
        </row>
        <row r="98">
          <cell r="A98">
            <v>193</v>
          </cell>
          <cell r="B98" t="str">
            <v>Zwolle</v>
          </cell>
          <cell r="C98">
            <v>4</v>
          </cell>
          <cell r="D98">
            <v>3446240</v>
          </cell>
          <cell r="E98">
            <v>1046360</v>
          </cell>
          <cell r="F98">
            <v>1046360</v>
          </cell>
          <cell r="G98">
            <v>114635</v>
          </cell>
          <cell r="H98">
            <v>1</v>
          </cell>
          <cell r="I98">
            <v>3737</v>
          </cell>
          <cell r="J98">
            <v>28273</v>
          </cell>
          <cell r="K98">
            <v>14533</v>
          </cell>
          <cell r="L98">
            <v>5350</v>
          </cell>
          <cell r="M98">
            <v>15930</v>
          </cell>
          <cell r="N98">
            <v>10477</v>
          </cell>
          <cell r="O98">
            <v>2549</v>
          </cell>
          <cell r="P98">
            <v>0.8792687133494308</v>
          </cell>
          <cell r="Q98">
            <v>919.47887727055445</v>
          </cell>
          <cell r="R98">
            <v>9365</v>
          </cell>
          <cell r="S98">
            <v>6065</v>
          </cell>
          <cell r="T98">
            <v>3061</v>
          </cell>
          <cell r="U98">
            <v>127530</v>
          </cell>
          <cell r="V98">
            <v>211940</v>
          </cell>
          <cell r="W98">
            <v>7534.0885999999991</v>
          </cell>
          <cell r="X98">
            <v>7631.2</v>
          </cell>
          <cell r="Y98">
            <v>815.89999999999782</v>
          </cell>
          <cell r="Z98">
            <v>0</v>
          </cell>
          <cell r="AA98">
            <v>11141</v>
          </cell>
          <cell r="AB98">
            <v>0</v>
          </cell>
          <cell r="AC98">
            <v>11141</v>
          </cell>
          <cell r="AD98">
            <v>786</v>
          </cell>
          <cell r="AE98">
            <v>0</v>
          </cell>
          <cell r="AF98">
            <v>578</v>
          </cell>
          <cell r="AG98">
            <v>472</v>
          </cell>
          <cell r="AH98">
            <v>106</v>
          </cell>
          <cell r="AI98">
            <v>54530</v>
          </cell>
          <cell r="AJ98">
            <v>54530</v>
          </cell>
          <cell r="AK98">
            <v>0</v>
          </cell>
          <cell r="AL98">
            <v>0</v>
          </cell>
          <cell r="AM98">
            <v>41</v>
          </cell>
          <cell r="AN98">
            <v>0</v>
          </cell>
          <cell r="AO98">
            <v>4550</v>
          </cell>
          <cell r="AP98">
            <v>9313</v>
          </cell>
          <cell r="AQ98">
            <v>9313</v>
          </cell>
          <cell r="AR98">
            <v>4.9773380000000004E-3</v>
          </cell>
          <cell r="AS98">
            <v>6.5498709999999996E-3</v>
          </cell>
          <cell r="AT98">
            <v>96245.45</v>
          </cell>
          <cell r="AU98">
            <v>0</v>
          </cell>
          <cell r="AV98">
            <v>4645</v>
          </cell>
          <cell r="AW98">
            <v>44644.887649870048</v>
          </cell>
          <cell r="AX98">
            <v>4</v>
          </cell>
          <cell r="AY98">
            <v>4</v>
          </cell>
          <cell r="AZ98">
            <v>4765</v>
          </cell>
          <cell r="BA98">
            <v>1</v>
          </cell>
          <cell r="BB98">
            <v>0</v>
          </cell>
          <cell r="BC98">
            <v>0</v>
          </cell>
          <cell r="BD98">
            <v>0</v>
          </cell>
          <cell r="BE98">
            <v>0</v>
          </cell>
          <cell r="BF98">
            <v>0</v>
          </cell>
          <cell r="BG98">
            <v>0</v>
          </cell>
          <cell r="BH98">
            <v>0</v>
          </cell>
          <cell r="BI98">
            <v>0</v>
          </cell>
          <cell r="BJ98">
            <v>0</v>
          </cell>
          <cell r="BM98">
            <v>-7754040.0000000009</v>
          </cell>
          <cell r="BN98">
            <v>-2511264</v>
          </cell>
          <cell r="BO98">
            <v>-3118152.8</v>
          </cell>
          <cell r="BP98">
            <v>14770719.75</v>
          </cell>
          <cell r="BQ98">
            <v>28180.76</v>
          </cell>
          <cell r="BR98">
            <v>816160.8</v>
          </cell>
          <cell r="BS98">
            <v>6203096.2000000002</v>
          </cell>
          <cell r="BT98">
            <v>1168017.21</v>
          </cell>
          <cell r="BU98">
            <v>142684.5</v>
          </cell>
          <cell r="BV98">
            <v>1401680.7</v>
          </cell>
          <cell r="BW98">
            <v>3713991.73</v>
          </cell>
          <cell r="BX98">
            <v>3515606.29</v>
          </cell>
          <cell r="BY98">
            <v>100764.88917212831</v>
          </cell>
          <cell r="BZ98">
            <v>3485082.3989410372</v>
          </cell>
          <cell r="CA98">
            <v>1003459.75</v>
          </cell>
          <cell r="CB98">
            <v>1791479.7</v>
          </cell>
          <cell r="CC98">
            <v>432427.47</v>
          </cell>
          <cell r="CD98">
            <v>6528260.6999999993</v>
          </cell>
          <cell r="CE98">
            <v>3240562.6</v>
          </cell>
          <cell r="CF98">
            <v>2379415.8616519999</v>
          </cell>
          <cell r="CG98">
            <v>3195107.1280000005</v>
          </cell>
          <cell r="CH98">
            <v>138654.04599999962</v>
          </cell>
          <cell r="CI98">
            <v>0</v>
          </cell>
          <cell r="CJ98">
            <v>345928.05</v>
          </cell>
          <cell r="CK98">
            <v>0</v>
          </cell>
          <cell r="CL98">
            <v>290780.09999999998</v>
          </cell>
          <cell r="CM98">
            <v>28909.08</v>
          </cell>
          <cell r="CN98">
            <v>0</v>
          </cell>
          <cell r="CO98">
            <v>273018.3</v>
          </cell>
          <cell r="CP98">
            <v>1537318.16</v>
          </cell>
          <cell r="CQ98">
            <v>171674.42</v>
          </cell>
          <cell r="CR98">
            <v>9052525.2999999989</v>
          </cell>
          <cell r="CS98">
            <v>1442863.8</v>
          </cell>
          <cell r="CT98">
            <v>0</v>
          </cell>
          <cell r="CU98">
            <v>0</v>
          </cell>
          <cell r="CV98">
            <v>280663.86</v>
          </cell>
          <cell r="CW98">
            <v>0</v>
          </cell>
          <cell r="CX98">
            <v>66930.5</v>
          </cell>
          <cell r="CY98">
            <v>286840.40000000002</v>
          </cell>
          <cell r="CZ98">
            <v>816750.1</v>
          </cell>
          <cell r="DA98">
            <v>87881.869219771994</v>
          </cell>
          <cell r="DB98">
            <v>72435.365554261036</v>
          </cell>
          <cell r="DC98">
            <v>6018227.9885</v>
          </cell>
          <cell r="DD98">
            <v>0</v>
          </cell>
          <cell r="DE98">
            <v>31400.2</v>
          </cell>
          <cell r="DF98">
            <v>154471.31126855037</v>
          </cell>
          <cell r="DG98">
            <v>35560.68</v>
          </cell>
          <cell r="DH98">
            <v>58753.2</v>
          </cell>
          <cell r="DI98">
            <v>491652.7</v>
          </cell>
          <cell r="DJ98">
            <v>247664.13</v>
          </cell>
          <cell r="DK98">
            <v>0</v>
          </cell>
          <cell r="DL98">
            <v>0</v>
          </cell>
          <cell r="DM98">
            <v>0</v>
          </cell>
          <cell r="DN98">
            <v>0</v>
          </cell>
          <cell r="DO98">
            <v>0</v>
          </cell>
          <cell r="DP98">
            <v>0</v>
          </cell>
          <cell r="DQ98">
            <v>0</v>
          </cell>
          <cell r="DR98">
            <v>0</v>
          </cell>
          <cell r="DS98">
            <v>0</v>
          </cell>
          <cell r="DU98">
            <v>136003.91</v>
          </cell>
          <cell r="DV98">
            <v>0</v>
          </cell>
          <cell r="DW98">
            <v>956739</v>
          </cell>
          <cell r="DX98">
            <v>67902.58</v>
          </cell>
          <cell r="DY98">
            <v>1474467</v>
          </cell>
          <cell r="DZ98">
            <v>0</v>
          </cell>
          <cell r="EA98">
            <v>25182.99</v>
          </cell>
          <cell r="EB98">
            <v>84538</v>
          </cell>
          <cell r="EC98">
            <v>0</v>
          </cell>
          <cell r="ED98">
            <v>0</v>
          </cell>
          <cell r="EE98">
            <v>9381878</v>
          </cell>
          <cell r="EF98">
            <v>55000</v>
          </cell>
          <cell r="EG98">
            <v>0</v>
          </cell>
          <cell r="EH98">
            <v>0</v>
          </cell>
          <cell r="EI98">
            <v>0</v>
          </cell>
          <cell r="EJ98">
            <v>403818</v>
          </cell>
          <cell r="EK98">
            <v>0</v>
          </cell>
          <cell r="EL98">
            <v>0</v>
          </cell>
        </row>
        <row r="99">
          <cell r="A99">
            <v>197</v>
          </cell>
          <cell r="B99" t="str">
            <v>Aalten</v>
          </cell>
          <cell r="C99">
            <v>5</v>
          </cell>
          <cell r="D99">
            <v>782560</v>
          </cell>
          <cell r="E99">
            <v>148960</v>
          </cell>
          <cell r="F99">
            <v>148960</v>
          </cell>
          <cell r="G99">
            <v>27570</v>
          </cell>
          <cell r="H99">
            <v>3</v>
          </cell>
          <cell r="I99">
            <v>532</v>
          </cell>
          <cell r="J99">
            <v>6871</v>
          </cell>
          <cell r="K99">
            <v>4408</v>
          </cell>
          <cell r="L99">
            <v>1550</v>
          </cell>
          <cell r="M99">
            <v>3460</v>
          </cell>
          <cell r="N99">
            <v>2308.1</v>
          </cell>
          <cell r="O99">
            <v>218</v>
          </cell>
          <cell r="P99">
            <v>0.38380281690140844</v>
          </cell>
          <cell r="Q99">
            <v>108.25728955620639</v>
          </cell>
          <cell r="R99">
            <v>1985</v>
          </cell>
          <cell r="S99">
            <v>500</v>
          </cell>
          <cell r="T99">
            <v>546</v>
          </cell>
          <cell r="U99">
            <v>27270</v>
          </cell>
          <cell r="V99">
            <v>18960</v>
          </cell>
          <cell r="W99">
            <v>324</v>
          </cell>
          <cell r="X99">
            <v>1406.4</v>
          </cell>
          <cell r="Y99">
            <v>0</v>
          </cell>
          <cell r="Z99">
            <v>0</v>
          </cell>
          <cell r="AA99">
            <v>9657</v>
          </cell>
          <cell r="AB99">
            <v>0</v>
          </cell>
          <cell r="AC99">
            <v>9657</v>
          </cell>
          <cell r="AD99">
            <v>52</v>
          </cell>
          <cell r="AE99">
            <v>0</v>
          </cell>
          <cell r="AF99">
            <v>241</v>
          </cell>
          <cell r="AG99">
            <v>127</v>
          </cell>
          <cell r="AH99">
            <v>113</v>
          </cell>
          <cell r="AI99">
            <v>11519</v>
          </cell>
          <cell r="AJ99">
            <v>11519</v>
          </cell>
          <cell r="AK99">
            <v>0</v>
          </cell>
          <cell r="AL99">
            <v>5</v>
          </cell>
          <cell r="AM99">
            <v>0</v>
          </cell>
          <cell r="AN99">
            <v>0</v>
          </cell>
          <cell r="AO99">
            <v>0</v>
          </cell>
          <cell r="AP99">
            <v>996</v>
          </cell>
          <cell r="AQ99">
            <v>0</v>
          </cell>
          <cell r="AR99">
            <v>6.43102E-4</v>
          </cell>
          <cell r="AS99">
            <v>1.99948E-4</v>
          </cell>
          <cell r="AT99">
            <v>8224.5660000000007</v>
          </cell>
          <cell r="AU99">
            <v>0</v>
          </cell>
          <cell r="AV99">
            <v>844</v>
          </cell>
          <cell r="AW99">
            <v>2396.6505304356783</v>
          </cell>
          <cell r="AX99">
            <v>8</v>
          </cell>
          <cell r="AY99">
            <v>8</v>
          </cell>
          <cell r="AZ99">
            <v>1385</v>
          </cell>
          <cell r="BA99">
            <v>1</v>
          </cell>
          <cell r="BB99">
            <v>0</v>
          </cell>
          <cell r="BC99">
            <v>0</v>
          </cell>
          <cell r="BD99">
            <v>0</v>
          </cell>
          <cell r="BE99">
            <v>0</v>
          </cell>
          <cell r="BF99">
            <v>0</v>
          </cell>
          <cell r="BG99">
            <v>0</v>
          </cell>
          <cell r="BH99">
            <v>0</v>
          </cell>
          <cell r="BI99">
            <v>0</v>
          </cell>
          <cell r="BJ99">
            <v>0</v>
          </cell>
          <cell r="BM99">
            <v>-1760760</v>
          </cell>
          <cell r="BN99">
            <v>-357504</v>
          </cell>
          <cell r="BO99">
            <v>-443900.8</v>
          </cell>
          <cell r="BP99">
            <v>3552394.5</v>
          </cell>
          <cell r="BQ99">
            <v>84542.28</v>
          </cell>
          <cell r="BR99">
            <v>116188.8</v>
          </cell>
          <cell r="BS99">
            <v>1507497.4</v>
          </cell>
          <cell r="BT99">
            <v>354270.96</v>
          </cell>
          <cell r="BU99">
            <v>41338.5</v>
          </cell>
          <cell r="BV99">
            <v>304445.40000000002</v>
          </cell>
          <cell r="BW99">
            <v>818198.36899999995</v>
          </cell>
          <cell r="BX99">
            <v>300667.78000000003</v>
          </cell>
          <cell r="BY99">
            <v>43984.106021126754</v>
          </cell>
          <cell r="BZ99">
            <v>410325.43945909798</v>
          </cell>
          <cell r="CA99">
            <v>212692.75</v>
          </cell>
          <cell r="CB99">
            <v>147690</v>
          </cell>
          <cell r="CC99">
            <v>77133.42</v>
          </cell>
          <cell r="CD99">
            <v>1395951.3</v>
          </cell>
          <cell r="CE99">
            <v>289898.40000000002</v>
          </cell>
          <cell r="CF99">
            <v>102325.68</v>
          </cell>
          <cell r="CG99">
            <v>588845.61600000004</v>
          </cell>
          <cell r="CH99">
            <v>0</v>
          </cell>
          <cell r="CI99">
            <v>0</v>
          </cell>
          <cell r="CJ99">
            <v>299849.84999999998</v>
          </cell>
          <cell r="CK99">
            <v>0</v>
          </cell>
          <cell r="CL99">
            <v>252047.7</v>
          </cell>
          <cell r="CM99">
            <v>1912.56</v>
          </cell>
          <cell r="CN99">
            <v>0</v>
          </cell>
          <cell r="CO99">
            <v>113836.35</v>
          </cell>
          <cell r="CP99">
            <v>413642.81</v>
          </cell>
          <cell r="CQ99">
            <v>183011.41</v>
          </cell>
          <cell r="CR99">
            <v>1912269.19</v>
          </cell>
          <cell r="CS99">
            <v>304792.74</v>
          </cell>
          <cell r="CT99">
            <v>0</v>
          </cell>
          <cell r="CU99">
            <v>15837.55</v>
          </cell>
          <cell r="CV99">
            <v>0</v>
          </cell>
          <cell r="CW99">
            <v>0</v>
          </cell>
          <cell r="CX99">
            <v>0</v>
          </cell>
          <cell r="CY99">
            <v>30676.799999999999</v>
          </cell>
          <cell r="CZ99">
            <v>0</v>
          </cell>
          <cell r="DA99">
            <v>11354.86596630042</v>
          </cell>
          <cell r="DB99">
            <v>2211.2353772835199</v>
          </cell>
          <cell r="DC99">
            <v>514282.11198000005</v>
          </cell>
          <cell r="DD99">
            <v>0</v>
          </cell>
          <cell r="DE99">
            <v>5705.44</v>
          </cell>
          <cell r="DF99">
            <v>8292.4108353074462</v>
          </cell>
          <cell r="DG99">
            <v>71121.36</v>
          </cell>
          <cell r="DH99">
            <v>117506.4</v>
          </cell>
          <cell r="DI99">
            <v>142904.29999999999</v>
          </cell>
          <cell r="DJ99">
            <v>247664.13</v>
          </cell>
          <cell r="DK99">
            <v>0</v>
          </cell>
          <cell r="DL99">
            <v>0</v>
          </cell>
          <cell r="DM99">
            <v>0</v>
          </cell>
          <cell r="DN99">
            <v>0</v>
          </cell>
          <cell r="DO99">
            <v>0</v>
          </cell>
          <cell r="DP99">
            <v>0</v>
          </cell>
          <cell r="DQ99">
            <v>0</v>
          </cell>
          <cell r="DR99">
            <v>0</v>
          </cell>
          <cell r="DS99">
            <v>0</v>
          </cell>
          <cell r="DU99">
            <v>179141.27</v>
          </cell>
          <cell r="DV99">
            <v>549627.53</v>
          </cell>
          <cell r="DW99">
            <v>749572</v>
          </cell>
          <cell r="DX99">
            <v>-2919.04</v>
          </cell>
          <cell r="DY99">
            <v>-299948</v>
          </cell>
          <cell r="DZ99">
            <v>0</v>
          </cell>
          <cell r="EA99">
            <v>317212.99</v>
          </cell>
          <cell r="EB99">
            <v>49486</v>
          </cell>
          <cell r="EC99">
            <v>0</v>
          </cell>
          <cell r="ED99">
            <v>0</v>
          </cell>
          <cell r="EE99">
            <v>2661537</v>
          </cell>
          <cell r="EF99">
            <v>0</v>
          </cell>
          <cell r="EG99">
            <v>0</v>
          </cell>
          <cell r="EH99">
            <v>0</v>
          </cell>
          <cell r="EI99">
            <v>31485</v>
          </cell>
          <cell r="EJ99">
            <v>0</v>
          </cell>
          <cell r="EK99">
            <v>0</v>
          </cell>
          <cell r="EL99">
            <v>0</v>
          </cell>
        </row>
        <row r="100">
          <cell r="A100">
            <v>200</v>
          </cell>
          <cell r="B100" t="str">
            <v>Apeldoorn</v>
          </cell>
          <cell r="C100">
            <v>5</v>
          </cell>
          <cell r="D100">
            <v>5349920</v>
          </cell>
          <cell r="E100">
            <v>1226680</v>
          </cell>
          <cell r="F100">
            <v>1226680</v>
          </cell>
          <cell r="G100">
            <v>155564</v>
          </cell>
          <cell r="H100">
            <v>5</v>
          </cell>
          <cell r="I100">
            <v>4381</v>
          </cell>
          <cell r="J100">
            <v>37160</v>
          </cell>
          <cell r="K100">
            <v>24577</v>
          </cell>
          <cell r="L100">
            <v>8709</v>
          </cell>
          <cell r="M100">
            <v>20620</v>
          </cell>
          <cell r="N100">
            <v>13355.1</v>
          </cell>
          <cell r="O100">
            <v>3128</v>
          </cell>
          <cell r="P100">
            <v>0.8993674525589419</v>
          </cell>
          <cell r="Q100">
            <v>1098.7074456315424</v>
          </cell>
          <cell r="R100">
            <v>13017</v>
          </cell>
          <cell r="S100">
            <v>7035</v>
          </cell>
          <cell r="T100">
            <v>3846</v>
          </cell>
          <cell r="U100">
            <v>162480</v>
          </cell>
          <cell r="V100">
            <v>248060</v>
          </cell>
          <cell r="W100">
            <v>5843.74</v>
          </cell>
          <cell r="X100">
            <v>9492.7999999999993</v>
          </cell>
          <cell r="Y100">
            <v>0</v>
          </cell>
          <cell r="Z100">
            <v>0</v>
          </cell>
          <cell r="AA100">
            <v>33988</v>
          </cell>
          <cell r="AB100">
            <v>0</v>
          </cell>
          <cell r="AC100">
            <v>33988</v>
          </cell>
          <cell r="AD100">
            <v>124</v>
          </cell>
          <cell r="AE100">
            <v>0</v>
          </cell>
          <cell r="AF100">
            <v>881</v>
          </cell>
          <cell r="AG100">
            <v>683</v>
          </cell>
          <cell r="AH100">
            <v>198</v>
          </cell>
          <cell r="AI100">
            <v>72649</v>
          </cell>
          <cell r="AJ100">
            <v>72649</v>
          </cell>
          <cell r="AK100">
            <v>0</v>
          </cell>
          <cell r="AL100">
            <v>0</v>
          </cell>
          <cell r="AM100">
            <v>0</v>
          </cell>
          <cell r="AN100">
            <v>0</v>
          </cell>
          <cell r="AO100">
            <v>0</v>
          </cell>
          <cell r="AP100">
            <v>11306</v>
          </cell>
          <cell r="AQ100">
            <v>0</v>
          </cell>
          <cell r="AR100">
            <v>3.9064499999999997E-3</v>
          </cell>
          <cell r="AS100">
            <v>4.9966819999999997E-3</v>
          </cell>
          <cell r="AT100">
            <v>115802.50599999999</v>
          </cell>
          <cell r="AU100">
            <v>0</v>
          </cell>
          <cell r="AV100">
            <v>2043</v>
          </cell>
          <cell r="AW100">
            <v>9316.8753517823643</v>
          </cell>
          <cell r="AX100">
            <v>18</v>
          </cell>
          <cell r="AY100">
            <v>18</v>
          </cell>
          <cell r="AZ100">
            <v>7255</v>
          </cell>
          <cell r="BA100">
            <v>1</v>
          </cell>
          <cell r="BB100">
            <v>0</v>
          </cell>
          <cell r="BC100">
            <v>0</v>
          </cell>
          <cell r="BD100">
            <v>0</v>
          </cell>
          <cell r="BE100">
            <v>0</v>
          </cell>
          <cell r="BF100">
            <v>0</v>
          </cell>
          <cell r="BG100">
            <v>0</v>
          </cell>
          <cell r="BH100">
            <v>0</v>
          </cell>
          <cell r="BI100">
            <v>0</v>
          </cell>
          <cell r="BJ100">
            <v>0</v>
          </cell>
          <cell r="BM100">
            <v>-12037320</v>
          </cell>
          <cell r="BN100">
            <v>-2944032</v>
          </cell>
          <cell r="BO100">
            <v>-3655506.4</v>
          </cell>
          <cell r="BP100">
            <v>20044421.399999999</v>
          </cell>
          <cell r="BQ100">
            <v>140903.79999999999</v>
          </cell>
          <cell r="BR100">
            <v>956810.4</v>
          </cell>
          <cell r="BS100">
            <v>8152904</v>
          </cell>
          <cell r="BT100">
            <v>1975253.49</v>
          </cell>
          <cell r="BU100">
            <v>232269.03</v>
          </cell>
          <cell r="BV100">
            <v>1814353.8</v>
          </cell>
          <cell r="BW100">
            <v>4734249.3989999993</v>
          </cell>
          <cell r="BX100">
            <v>4314168.88</v>
          </cell>
          <cell r="BY100">
            <v>103068.22056354226</v>
          </cell>
          <cell r="BZ100">
            <v>4164408.8570283228</v>
          </cell>
          <cell r="CA100">
            <v>1394771.55</v>
          </cell>
          <cell r="CB100">
            <v>2077998.3</v>
          </cell>
          <cell r="CC100">
            <v>543324.42000000004</v>
          </cell>
          <cell r="CD100">
            <v>8317351.1999999993</v>
          </cell>
          <cell r="CE100">
            <v>3792837.4</v>
          </cell>
          <cell r="CF100">
            <v>1845569.9667999998</v>
          </cell>
          <cell r="CG100">
            <v>3974540.4320000005</v>
          </cell>
          <cell r="CH100">
            <v>0</v>
          </cell>
          <cell r="CI100">
            <v>0</v>
          </cell>
          <cell r="CJ100">
            <v>1055327.3999999999</v>
          </cell>
          <cell r="CK100">
            <v>0</v>
          </cell>
          <cell r="CL100">
            <v>887086.8</v>
          </cell>
          <cell r="CM100">
            <v>4560.72</v>
          </cell>
          <cell r="CN100">
            <v>0</v>
          </cell>
          <cell r="CO100">
            <v>416140.35</v>
          </cell>
          <cell r="CP100">
            <v>2224551.4900000002</v>
          </cell>
          <cell r="CQ100">
            <v>320674.86</v>
          </cell>
          <cell r="CR100">
            <v>12060460.49</v>
          </cell>
          <cell r="CS100">
            <v>1922292.54</v>
          </cell>
          <cell r="CT100">
            <v>0</v>
          </cell>
          <cell r="CU100">
            <v>0</v>
          </cell>
          <cell r="CV100">
            <v>0</v>
          </cell>
          <cell r="CW100">
            <v>0</v>
          </cell>
          <cell r="CX100">
            <v>0</v>
          </cell>
          <cell r="CY100">
            <v>348224.8</v>
          </cell>
          <cell r="CZ100">
            <v>0</v>
          </cell>
          <cell r="DA100">
            <v>68973.842647129495</v>
          </cell>
          <cell r="DB100">
            <v>55258.567264667676</v>
          </cell>
          <cell r="DC100">
            <v>7241130.7001799997</v>
          </cell>
          <cell r="DD100">
            <v>0</v>
          </cell>
          <cell r="DE100">
            <v>13810.68</v>
          </cell>
          <cell r="DF100">
            <v>32236.388717166981</v>
          </cell>
          <cell r="DG100">
            <v>160023.06</v>
          </cell>
          <cell r="DH100">
            <v>264389.40000000002</v>
          </cell>
          <cell r="DI100">
            <v>748570.9</v>
          </cell>
          <cell r="DJ100">
            <v>247664.13</v>
          </cell>
          <cell r="DK100">
            <v>0</v>
          </cell>
          <cell r="DL100">
            <v>0</v>
          </cell>
          <cell r="DM100">
            <v>0</v>
          </cell>
          <cell r="DN100">
            <v>0</v>
          </cell>
          <cell r="DO100">
            <v>0</v>
          </cell>
          <cell r="DP100">
            <v>0</v>
          </cell>
          <cell r="DQ100">
            <v>0</v>
          </cell>
          <cell r="DR100">
            <v>0</v>
          </cell>
          <cell r="DS100">
            <v>0</v>
          </cell>
          <cell r="DU100">
            <v>878339.98</v>
          </cell>
          <cell r="DV100">
            <v>0</v>
          </cell>
          <cell r="DW100">
            <v>1146242</v>
          </cell>
          <cell r="DX100">
            <v>116975.84</v>
          </cell>
          <cell r="DY100">
            <v>1869397</v>
          </cell>
          <cell r="DZ100">
            <v>0</v>
          </cell>
          <cell r="EA100">
            <v>142452.03</v>
          </cell>
          <cell r="EB100">
            <v>119788</v>
          </cell>
          <cell r="EC100">
            <v>54387</v>
          </cell>
          <cell r="ED100">
            <v>0</v>
          </cell>
          <cell r="EE100">
            <v>15118796</v>
          </cell>
          <cell r="EF100">
            <v>145000</v>
          </cell>
          <cell r="EG100">
            <v>0</v>
          </cell>
          <cell r="EH100">
            <v>0</v>
          </cell>
          <cell r="EI100">
            <v>0</v>
          </cell>
          <cell r="EJ100">
            <v>0</v>
          </cell>
          <cell r="EK100">
            <v>0</v>
          </cell>
          <cell r="EL100">
            <v>0</v>
          </cell>
        </row>
        <row r="101">
          <cell r="A101">
            <v>202</v>
          </cell>
          <cell r="B101" t="str">
            <v>Arnhem</v>
          </cell>
          <cell r="C101">
            <v>5</v>
          </cell>
          <cell r="D101">
            <v>4112640</v>
          </cell>
          <cell r="E101">
            <v>1106700</v>
          </cell>
          <cell r="F101">
            <v>1106700</v>
          </cell>
          <cell r="G101">
            <v>142569</v>
          </cell>
          <cell r="H101">
            <v>1</v>
          </cell>
          <cell r="I101">
            <v>3952.5</v>
          </cell>
          <cell r="J101">
            <v>31050</v>
          </cell>
          <cell r="K101">
            <v>18070</v>
          </cell>
          <cell r="L101">
            <v>6446</v>
          </cell>
          <cell r="M101">
            <v>25730</v>
          </cell>
          <cell r="N101">
            <v>18410.2</v>
          </cell>
          <cell r="O101">
            <v>6163</v>
          </cell>
          <cell r="P101">
            <v>0.94626132350683245</v>
          </cell>
          <cell r="Q101">
            <v>1982.0709022585525</v>
          </cell>
          <cell r="R101">
            <v>15423</v>
          </cell>
          <cell r="S101">
            <v>16400</v>
          </cell>
          <cell r="T101">
            <v>5058</v>
          </cell>
          <cell r="U101">
            <v>169300</v>
          </cell>
          <cell r="V101">
            <v>296140</v>
          </cell>
          <cell r="W101">
            <v>8044.0987999999998</v>
          </cell>
          <cell r="X101">
            <v>6932</v>
          </cell>
          <cell r="Y101">
            <v>0</v>
          </cell>
          <cell r="Z101">
            <v>0</v>
          </cell>
          <cell r="AA101">
            <v>9792</v>
          </cell>
          <cell r="AB101">
            <v>0</v>
          </cell>
          <cell r="AC101">
            <v>9792</v>
          </cell>
          <cell r="AD101">
            <v>361</v>
          </cell>
          <cell r="AE101">
            <v>0</v>
          </cell>
          <cell r="AF101">
            <v>592</v>
          </cell>
          <cell r="AG101">
            <v>527.22</v>
          </cell>
          <cell r="AH101">
            <v>71</v>
          </cell>
          <cell r="AI101">
            <v>73198</v>
          </cell>
          <cell r="AJ101">
            <v>73929.98</v>
          </cell>
          <cell r="AK101">
            <v>0</v>
          </cell>
          <cell r="AL101">
            <v>18</v>
          </cell>
          <cell r="AM101">
            <v>0</v>
          </cell>
          <cell r="AN101">
            <v>0</v>
          </cell>
          <cell r="AO101">
            <v>0</v>
          </cell>
          <cell r="AP101">
            <v>18048</v>
          </cell>
          <cell r="AQ101">
            <v>18048</v>
          </cell>
          <cell r="AR101">
            <v>1.4940026E-2</v>
          </cell>
          <cell r="AS101">
            <v>1.8324908000000001E-2</v>
          </cell>
          <cell r="AT101">
            <v>144639.24799999999</v>
          </cell>
          <cell r="AU101">
            <v>0</v>
          </cell>
          <cell r="AV101">
            <v>2109</v>
          </cell>
          <cell r="AW101">
            <v>29839.370136905349</v>
          </cell>
          <cell r="AX101">
            <v>4</v>
          </cell>
          <cell r="AY101">
            <v>4</v>
          </cell>
          <cell r="AZ101">
            <v>6260</v>
          </cell>
          <cell r="BA101">
            <v>1</v>
          </cell>
          <cell r="BB101">
            <v>0</v>
          </cell>
          <cell r="BC101">
            <v>0</v>
          </cell>
          <cell r="BD101">
            <v>0</v>
          </cell>
          <cell r="BE101">
            <v>0</v>
          </cell>
          <cell r="BF101">
            <v>0</v>
          </cell>
          <cell r="BG101">
            <v>0</v>
          </cell>
          <cell r="BH101">
            <v>0</v>
          </cell>
          <cell r="BI101">
            <v>0</v>
          </cell>
          <cell r="BJ101">
            <v>0</v>
          </cell>
          <cell r="BM101">
            <v>-9253440.0000000019</v>
          </cell>
          <cell r="BN101">
            <v>-2656080</v>
          </cell>
          <cell r="BO101">
            <v>-3297966</v>
          </cell>
          <cell r="BP101">
            <v>18370015.649999999</v>
          </cell>
          <cell r="BQ101">
            <v>28180.76</v>
          </cell>
          <cell r="BR101">
            <v>863226</v>
          </cell>
          <cell r="BS101">
            <v>6812370</v>
          </cell>
          <cell r="BT101">
            <v>1452285.9</v>
          </cell>
          <cell r="BU101">
            <v>171914.82</v>
          </cell>
          <cell r="BV101">
            <v>2263982.7000000002</v>
          </cell>
          <cell r="BW101">
            <v>6526231.7980000004</v>
          </cell>
          <cell r="BX101">
            <v>8500071.2300000004</v>
          </cell>
          <cell r="BY101">
            <v>108442.29522032857</v>
          </cell>
          <cell r="BZ101">
            <v>7512603.6994125461</v>
          </cell>
          <cell r="CA101">
            <v>1652574.45</v>
          </cell>
          <cell r="CB101">
            <v>4844232</v>
          </cell>
          <cell r="CC101">
            <v>714543.66</v>
          </cell>
          <cell r="CD101">
            <v>8666467</v>
          </cell>
          <cell r="CE101">
            <v>4527980.5999999996</v>
          </cell>
          <cell r="CF101">
            <v>2540487.2830159999</v>
          </cell>
          <cell r="CG101">
            <v>2902359.08</v>
          </cell>
          <cell r="CH101">
            <v>0</v>
          </cell>
          <cell r="CI101">
            <v>0</v>
          </cell>
          <cell r="CJ101">
            <v>304041.59999999998</v>
          </cell>
          <cell r="CK101">
            <v>0</v>
          </cell>
          <cell r="CL101">
            <v>255571.20000000001</v>
          </cell>
          <cell r="CM101">
            <v>13277.58</v>
          </cell>
          <cell r="CN101">
            <v>0</v>
          </cell>
          <cell r="CO101">
            <v>279631.2</v>
          </cell>
          <cell r="CP101">
            <v>1717171.3566000003</v>
          </cell>
          <cell r="CQ101">
            <v>114989.47</v>
          </cell>
          <cell r="CR101">
            <v>12151599.979999999</v>
          </cell>
          <cell r="CS101">
            <v>1956187.2708000001</v>
          </cell>
          <cell r="CT101">
            <v>0</v>
          </cell>
          <cell r="CU101">
            <v>57015.18</v>
          </cell>
          <cell r="CV101">
            <v>0</v>
          </cell>
          <cell r="CW101">
            <v>0</v>
          </cell>
          <cell r="CX101">
            <v>0</v>
          </cell>
          <cell r="CY101">
            <v>555878.40000000002</v>
          </cell>
          <cell r="CZ101">
            <v>1582809.6</v>
          </cell>
          <cell r="DA101">
            <v>263787.0707337925</v>
          </cell>
          <cell r="DB101">
            <v>202656.11486519393</v>
          </cell>
          <cell r="DC101">
            <v>9044292.1774399988</v>
          </cell>
          <cell r="DD101">
            <v>0</v>
          </cell>
          <cell r="DE101">
            <v>14256.84</v>
          </cell>
          <cell r="DF101">
            <v>103244.2206736925</v>
          </cell>
          <cell r="DG101">
            <v>35560.68</v>
          </cell>
          <cell r="DH101">
            <v>58753.2</v>
          </cell>
          <cell r="DI101">
            <v>645906.80000000005</v>
          </cell>
          <cell r="DJ101">
            <v>247664.13</v>
          </cell>
          <cell r="DK101">
            <v>0</v>
          </cell>
          <cell r="DL101">
            <v>0</v>
          </cell>
          <cell r="DM101">
            <v>0</v>
          </cell>
          <cell r="DN101">
            <v>0</v>
          </cell>
          <cell r="DO101">
            <v>0</v>
          </cell>
          <cell r="DP101">
            <v>0</v>
          </cell>
          <cell r="DQ101">
            <v>0</v>
          </cell>
          <cell r="DR101">
            <v>0</v>
          </cell>
          <cell r="DS101">
            <v>0</v>
          </cell>
          <cell r="DU101">
            <v>9967.5</v>
          </cell>
          <cell r="DV101">
            <v>0</v>
          </cell>
          <cell r="DW101">
            <v>-115389</v>
          </cell>
          <cell r="DX101">
            <v>305415</v>
          </cell>
          <cell r="DY101">
            <v>5141310</v>
          </cell>
          <cell r="DZ101">
            <v>0</v>
          </cell>
          <cell r="EA101">
            <v>100067.2</v>
          </cell>
          <cell r="EB101">
            <v>279476</v>
          </cell>
          <cell r="EC101">
            <v>0</v>
          </cell>
          <cell r="ED101">
            <v>0</v>
          </cell>
          <cell r="EE101">
            <v>13718408</v>
          </cell>
          <cell r="EF101">
            <v>135000</v>
          </cell>
          <cell r="EG101">
            <v>0</v>
          </cell>
          <cell r="EH101">
            <v>0</v>
          </cell>
          <cell r="EI101">
            <v>0</v>
          </cell>
          <cell r="EJ101">
            <v>443618</v>
          </cell>
          <cell r="EK101">
            <v>0</v>
          </cell>
          <cell r="EL101">
            <v>0</v>
          </cell>
        </row>
        <row r="102">
          <cell r="A102">
            <v>203</v>
          </cell>
          <cell r="B102" t="str">
            <v>Barneveld</v>
          </cell>
          <cell r="C102">
            <v>5</v>
          </cell>
          <cell r="D102">
            <v>1690400</v>
          </cell>
          <cell r="E102">
            <v>496860</v>
          </cell>
          <cell r="F102">
            <v>496860</v>
          </cell>
          <cell r="G102">
            <v>50953</v>
          </cell>
          <cell r="H102">
            <v>4</v>
          </cell>
          <cell r="I102">
            <v>1774.5</v>
          </cell>
          <cell r="J102">
            <v>15882</v>
          </cell>
          <cell r="K102">
            <v>6401</v>
          </cell>
          <cell r="L102">
            <v>2201</v>
          </cell>
          <cell r="M102">
            <v>4060</v>
          </cell>
          <cell r="N102">
            <v>1908.8</v>
          </cell>
          <cell r="O102">
            <v>319</v>
          </cell>
          <cell r="P102">
            <v>0.47683109118086697</v>
          </cell>
          <cell r="Q102">
            <v>150.76408429808373</v>
          </cell>
          <cell r="R102">
            <v>2215</v>
          </cell>
          <cell r="S102">
            <v>1075</v>
          </cell>
          <cell r="T102">
            <v>794</v>
          </cell>
          <cell r="U102">
            <v>47850</v>
          </cell>
          <cell r="V102">
            <v>29030</v>
          </cell>
          <cell r="W102">
            <v>1232.72</v>
          </cell>
          <cell r="X102">
            <v>3839.2</v>
          </cell>
          <cell r="Y102">
            <v>0</v>
          </cell>
          <cell r="Z102">
            <v>1039.2</v>
          </cell>
          <cell r="AA102">
            <v>17601</v>
          </cell>
          <cell r="AB102">
            <v>0</v>
          </cell>
          <cell r="AC102">
            <v>17601</v>
          </cell>
          <cell r="AD102">
            <v>74</v>
          </cell>
          <cell r="AE102">
            <v>0</v>
          </cell>
          <cell r="AF102">
            <v>483</v>
          </cell>
          <cell r="AG102">
            <v>229</v>
          </cell>
          <cell r="AH102">
            <v>253</v>
          </cell>
          <cell r="AI102">
            <v>21512</v>
          </cell>
          <cell r="AJ102">
            <v>21512</v>
          </cell>
          <cell r="AK102">
            <v>0</v>
          </cell>
          <cell r="AL102">
            <v>0</v>
          </cell>
          <cell r="AM102">
            <v>0</v>
          </cell>
          <cell r="AN102">
            <v>0</v>
          </cell>
          <cell r="AO102">
            <v>0</v>
          </cell>
          <cell r="AP102">
            <v>920</v>
          </cell>
          <cell r="AQ102">
            <v>0</v>
          </cell>
          <cell r="AR102">
            <v>4.2170700000000001E-4</v>
          </cell>
          <cell r="AS102">
            <v>2.2485800000000001E-4</v>
          </cell>
          <cell r="AT102">
            <v>15897.368</v>
          </cell>
          <cell r="AU102">
            <v>0</v>
          </cell>
          <cell r="AV102">
            <v>994</v>
          </cell>
          <cell r="AW102">
            <v>2865.4756435643562</v>
          </cell>
          <cell r="AX102">
            <v>13</v>
          </cell>
          <cell r="AY102">
            <v>13</v>
          </cell>
          <cell r="AZ102">
            <v>3600</v>
          </cell>
          <cell r="BA102">
            <v>1</v>
          </cell>
          <cell r="BB102">
            <v>0</v>
          </cell>
          <cell r="BC102">
            <v>0</v>
          </cell>
          <cell r="BD102">
            <v>0</v>
          </cell>
          <cell r="BE102">
            <v>0</v>
          </cell>
          <cell r="BF102">
            <v>0</v>
          </cell>
          <cell r="BG102">
            <v>0</v>
          </cell>
          <cell r="BH102">
            <v>0</v>
          </cell>
          <cell r="BI102">
            <v>0</v>
          </cell>
          <cell r="BJ102">
            <v>0</v>
          </cell>
          <cell r="BM102">
            <v>-3803400</v>
          </cell>
          <cell r="BN102">
            <v>-1192464</v>
          </cell>
          <cell r="BO102">
            <v>-1480642.8</v>
          </cell>
          <cell r="BP102">
            <v>6565294.0499999998</v>
          </cell>
          <cell r="BQ102">
            <v>112723.04</v>
          </cell>
          <cell r="BR102">
            <v>387550.8</v>
          </cell>
          <cell r="BS102">
            <v>3484510.8</v>
          </cell>
          <cell r="BT102">
            <v>514448.37</v>
          </cell>
          <cell r="BU102">
            <v>58700.67</v>
          </cell>
          <cell r="BV102">
            <v>357239.4</v>
          </cell>
          <cell r="BW102">
            <v>676650.51199999987</v>
          </cell>
          <cell r="BX102">
            <v>439967.99</v>
          </cell>
          <cell r="BY102">
            <v>54645.219745889386</v>
          </cell>
          <cell r="BZ102">
            <v>571438.09343334078</v>
          </cell>
          <cell r="CA102">
            <v>237337.25</v>
          </cell>
          <cell r="CB102">
            <v>317533.5</v>
          </cell>
          <cell r="CC102">
            <v>112168.38</v>
          </cell>
          <cell r="CD102">
            <v>2449441.5</v>
          </cell>
          <cell r="CE102">
            <v>443868.7</v>
          </cell>
          <cell r="CF102">
            <v>389317.63039999991</v>
          </cell>
          <cell r="CG102">
            <v>1607434.648</v>
          </cell>
          <cell r="CH102">
            <v>0</v>
          </cell>
          <cell r="CI102">
            <v>230504.95199999996</v>
          </cell>
          <cell r="CJ102">
            <v>546511.05000000005</v>
          </cell>
          <cell r="CK102">
            <v>0</v>
          </cell>
          <cell r="CL102">
            <v>459386.1</v>
          </cell>
          <cell r="CM102">
            <v>2721.72</v>
          </cell>
          <cell r="CN102">
            <v>0</v>
          </cell>
          <cell r="CO102">
            <v>228145.05</v>
          </cell>
          <cell r="CP102">
            <v>745859.87</v>
          </cell>
          <cell r="CQ102">
            <v>409751.21</v>
          </cell>
          <cell r="CR102">
            <v>3571207.12</v>
          </cell>
          <cell r="CS102">
            <v>569207.52</v>
          </cell>
          <cell r="CT102">
            <v>0</v>
          </cell>
          <cell r="CU102">
            <v>0</v>
          </cell>
          <cell r="CV102">
            <v>0</v>
          </cell>
          <cell r="CW102">
            <v>0</v>
          </cell>
          <cell r="CX102">
            <v>0</v>
          </cell>
          <cell r="CY102">
            <v>28336</v>
          </cell>
          <cell r="CZ102">
            <v>0</v>
          </cell>
          <cell r="DA102">
            <v>7445.8273525049708</v>
          </cell>
          <cell r="DB102">
            <v>2486.7163685819201</v>
          </cell>
          <cell r="DC102">
            <v>994062.42104000004</v>
          </cell>
          <cell r="DD102">
            <v>0</v>
          </cell>
          <cell r="DE102">
            <v>6719.44</v>
          </cell>
          <cell r="DF102">
            <v>9914.5457267326728</v>
          </cell>
          <cell r="DG102">
            <v>115572.21</v>
          </cell>
          <cell r="DH102">
            <v>190947.9</v>
          </cell>
          <cell r="DI102">
            <v>371448</v>
          </cell>
          <cell r="DJ102">
            <v>247664.13</v>
          </cell>
          <cell r="DK102">
            <v>0</v>
          </cell>
          <cell r="DL102">
            <v>0</v>
          </cell>
          <cell r="DM102">
            <v>0</v>
          </cell>
          <cell r="DN102">
            <v>0</v>
          </cell>
          <cell r="DO102">
            <v>0</v>
          </cell>
          <cell r="DP102">
            <v>0</v>
          </cell>
          <cell r="DQ102">
            <v>0</v>
          </cell>
          <cell r="DR102">
            <v>0</v>
          </cell>
          <cell r="DS102">
            <v>0</v>
          </cell>
          <cell r="DU102">
            <v>209790.57</v>
          </cell>
          <cell r="DV102">
            <v>0</v>
          </cell>
          <cell r="DW102">
            <v>-16008</v>
          </cell>
          <cell r="DX102">
            <v>-35090.39</v>
          </cell>
          <cell r="DY102">
            <v>-409205</v>
          </cell>
          <cell r="DZ102">
            <v>0</v>
          </cell>
          <cell r="EA102">
            <v>532069.9</v>
          </cell>
          <cell r="EB102">
            <v>125000</v>
          </cell>
          <cell r="EC102">
            <v>0</v>
          </cell>
          <cell r="ED102">
            <v>0</v>
          </cell>
          <cell r="EE102">
            <v>2841549</v>
          </cell>
          <cell r="EF102">
            <v>41000</v>
          </cell>
          <cell r="EG102">
            <v>53</v>
          </cell>
          <cell r="EH102">
            <v>0</v>
          </cell>
          <cell r="EI102">
            <v>0</v>
          </cell>
          <cell r="EJ102">
            <v>0</v>
          </cell>
          <cell r="EK102">
            <v>0</v>
          </cell>
          <cell r="EL102">
            <v>0</v>
          </cell>
        </row>
        <row r="103">
          <cell r="A103">
            <v>1859</v>
          </cell>
          <cell r="B103" t="str">
            <v>Berkelland</v>
          </cell>
          <cell r="C103">
            <v>5</v>
          </cell>
          <cell r="D103">
            <v>1358880</v>
          </cell>
          <cell r="E103">
            <v>269920</v>
          </cell>
          <cell r="F103">
            <v>269920</v>
          </cell>
          <cell r="G103">
            <v>45213</v>
          </cell>
          <cell r="H103">
            <v>5</v>
          </cell>
          <cell r="I103">
            <v>964</v>
          </cell>
          <cell r="J103">
            <v>11137</v>
          </cell>
          <cell r="K103">
            <v>7474</v>
          </cell>
          <cell r="L103">
            <v>2514</v>
          </cell>
          <cell r="M103">
            <v>5060</v>
          </cell>
          <cell r="N103">
            <v>3135.5</v>
          </cell>
          <cell r="O103">
            <v>353</v>
          </cell>
          <cell r="P103">
            <v>0.50213371266002849</v>
          </cell>
          <cell r="Q103">
            <v>164.65085629906139</v>
          </cell>
          <cell r="R103">
            <v>3190</v>
          </cell>
          <cell r="S103">
            <v>565</v>
          </cell>
          <cell r="T103">
            <v>806</v>
          </cell>
          <cell r="U103">
            <v>43670</v>
          </cell>
          <cell r="V103">
            <v>21440</v>
          </cell>
          <cell r="W103">
            <v>3066.16</v>
          </cell>
          <cell r="X103">
            <v>1257.5999999999999</v>
          </cell>
          <cell r="Y103">
            <v>0</v>
          </cell>
          <cell r="Z103">
            <v>0</v>
          </cell>
          <cell r="AA103">
            <v>25862</v>
          </cell>
          <cell r="AB103">
            <v>0</v>
          </cell>
          <cell r="AC103">
            <v>25862</v>
          </cell>
          <cell r="AD103">
            <v>181</v>
          </cell>
          <cell r="AE103">
            <v>0</v>
          </cell>
          <cell r="AF103">
            <v>469</v>
          </cell>
          <cell r="AG103">
            <v>212</v>
          </cell>
          <cell r="AH103">
            <v>256</v>
          </cell>
          <cell r="AI103">
            <v>19245</v>
          </cell>
          <cell r="AJ103">
            <v>19245</v>
          </cell>
          <cell r="AK103">
            <v>0</v>
          </cell>
          <cell r="AL103">
            <v>5</v>
          </cell>
          <cell r="AM103">
            <v>0</v>
          </cell>
          <cell r="AN103">
            <v>0</v>
          </cell>
          <cell r="AO103">
            <v>1750</v>
          </cell>
          <cell r="AP103">
            <v>1204</v>
          </cell>
          <cell r="AQ103">
            <v>524</v>
          </cell>
          <cell r="AR103">
            <v>8.0641700000000003E-4</v>
          </cell>
          <cell r="AS103">
            <v>2.6793800000000001E-4</v>
          </cell>
          <cell r="AT103">
            <v>11720.205</v>
          </cell>
          <cell r="AU103">
            <v>0</v>
          </cell>
          <cell r="AV103">
            <v>2644</v>
          </cell>
          <cell r="AW103">
            <v>4590.2227853933873</v>
          </cell>
          <cell r="AX103">
            <v>17</v>
          </cell>
          <cell r="AY103">
            <v>17</v>
          </cell>
          <cell r="AZ103">
            <v>2800</v>
          </cell>
          <cell r="BA103">
            <v>1</v>
          </cell>
          <cell r="BB103">
            <v>0</v>
          </cell>
          <cell r="BC103">
            <v>0</v>
          </cell>
          <cell r="BD103">
            <v>0</v>
          </cell>
          <cell r="BE103">
            <v>0</v>
          </cell>
          <cell r="BF103">
            <v>0</v>
          </cell>
          <cell r="BG103">
            <v>0</v>
          </cell>
          <cell r="BH103">
            <v>0</v>
          </cell>
          <cell r="BI103">
            <v>0</v>
          </cell>
          <cell r="BJ103">
            <v>0</v>
          </cell>
          <cell r="BM103">
            <v>-3057480</v>
          </cell>
          <cell r="BN103">
            <v>-647808</v>
          </cell>
          <cell r="BO103">
            <v>-804361.6</v>
          </cell>
          <cell r="BP103">
            <v>5825695.0499999998</v>
          </cell>
          <cell r="BQ103">
            <v>140903.79999999999</v>
          </cell>
          <cell r="BR103">
            <v>210537.60000000001</v>
          </cell>
          <cell r="BS103">
            <v>2443457.7999999998</v>
          </cell>
          <cell r="BT103">
            <v>600685.38</v>
          </cell>
          <cell r="BU103">
            <v>67048.38</v>
          </cell>
          <cell r="BV103">
            <v>445229.4</v>
          </cell>
          <cell r="BW103">
            <v>1111503.395</v>
          </cell>
          <cell r="BX103">
            <v>486861.13</v>
          </cell>
          <cell r="BY103">
            <v>57544.920156472261</v>
          </cell>
          <cell r="BZ103">
            <v>624072.84761320648</v>
          </cell>
          <cell r="CA103">
            <v>341808.5</v>
          </cell>
          <cell r="CB103">
            <v>166889.70000000001</v>
          </cell>
          <cell r="CC103">
            <v>113863.62</v>
          </cell>
          <cell r="CD103">
            <v>2235467.2999999998</v>
          </cell>
          <cell r="CE103">
            <v>327817.59999999998</v>
          </cell>
          <cell r="CF103">
            <v>968354.65120000008</v>
          </cell>
          <cell r="CG103">
            <v>526544.54400000011</v>
          </cell>
          <cell r="CH103">
            <v>0</v>
          </cell>
          <cell r="CI103">
            <v>0</v>
          </cell>
          <cell r="CJ103">
            <v>803015.1</v>
          </cell>
          <cell r="CK103">
            <v>0</v>
          </cell>
          <cell r="CL103">
            <v>674998.2</v>
          </cell>
          <cell r="CM103">
            <v>6657.18</v>
          </cell>
          <cell r="CN103">
            <v>0</v>
          </cell>
          <cell r="CO103">
            <v>221532.15</v>
          </cell>
          <cell r="CP103">
            <v>690490.36</v>
          </cell>
          <cell r="CQ103">
            <v>414609.91999999998</v>
          </cell>
          <cell r="CR103">
            <v>3194862.45</v>
          </cell>
          <cell r="CS103">
            <v>509222.7</v>
          </cell>
          <cell r="CT103">
            <v>0</v>
          </cell>
          <cell r="CU103">
            <v>15837.55</v>
          </cell>
          <cell r="CV103">
            <v>0</v>
          </cell>
          <cell r="CW103">
            <v>0</v>
          </cell>
          <cell r="CX103">
            <v>25742.5</v>
          </cell>
          <cell r="CY103">
            <v>37083.199999999997</v>
          </cell>
          <cell r="CZ103">
            <v>45954.8</v>
          </cell>
          <cell r="DA103">
            <v>14238.420884939071</v>
          </cell>
          <cell r="DB103">
            <v>2963.1403390811201</v>
          </cell>
          <cell r="DC103">
            <v>732864.41865000001</v>
          </cell>
          <cell r="DD103">
            <v>0</v>
          </cell>
          <cell r="DE103">
            <v>17873.439999999999</v>
          </cell>
          <cell r="DF103">
            <v>15882.170837461121</v>
          </cell>
          <cell r="DG103">
            <v>151132.89000000001</v>
          </cell>
          <cell r="DH103">
            <v>249701.1</v>
          </cell>
          <cell r="DI103">
            <v>288904</v>
          </cell>
          <cell r="DJ103">
            <v>247664.13</v>
          </cell>
          <cell r="DK103">
            <v>0</v>
          </cell>
          <cell r="DL103">
            <v>0</v>
          </cell>
          <cell r="DM103">
            <v>0</v>
          </cell>
          <cell r="DN103">
            <v>0</v>
          </cell>
          <cell r="DO103">
            <v>0</v>
          </cell>
          <cell r="DP103">
            <v>0</v>
          </cell>
          <cell r="DQ103">
            <v>0</v>
          </cell>
          <cell r="DR103">
            <v>0</v>
          </cell>
          <cell r="DS103">
            <v>0</v>
          </cell>
          <cell r="DU103">
            <v>390477.79</v>
          </cell>
          <cell r="DV103">
            <v>1711071.05</v>
          </cell>
          <cell r="DW103">
            <v>1174248</v>
          </cell>
          <cell r="DX103">
            <v>-12562.9</v>
          </cell>
          <cell r="DY103">
            <v>56312</v>
          </cell>
          <cell r="DZ103">
            <v>0</v>
          </cell>
          <cell r="EA103">
            <v>1480256.36</v>
          </cell>
          <cell r="EB103">
            <v>162725</v>
          </cell>
          <cell r="EC103">
            <v>0</v>
          </cell>
          <cell r="ED103">
            <v>0</v>
          </cell>
          <cell r="EE103">
            <v>3878452</v>
          </cell>
          <cell r="EF103">
            <v>0</v>
          </cell>
          <cell r="EG103">
            <v>0</v>
          </cell>
          <cell r="EH103">
            <v>0</v>
          </cell>
          <cell r="EI103">
            <v>0</v>
          </cell>
          <cell r="EJ103">
            <v>0</v>
          </cell>
          <cell r="EK103">
            <v>0</v>
          </cell>
          <cell r="EL103">
            <v>0</v>
          </cell>
        </row>
        <row r="104">
          <cell r="A104">
            <v>209</v>
          </cell>
          <cell r="B104" t="str">
            <v>Beuningen</v>
          </cell>
          <cell r="C104">
            <v>5</v>
          </cell>
          <cell r="D104">
            <v>864480</v>
          </cell>
          <cell r="E104">
            <v>130760</v>
          </cell>
          <cell r="F104">
            <v>130760</v>
          </cell>
          <cell r="G104">
            <v>25231</v>
          </cell>
          <cell r="H104">
            <v>4</v>
          </cell>
          <cell r="I104">
            <v>467</v>
          </cell>
          <cell r="J104">
            <v>6760</v>
          </cell>
          <cell r="K104">
            <v>3003</v>
          </cell>
          <cell r="L104">
            <v>935</v>
          </cell>
          <cell r="M104">
            <v>2560</v>
          </cell>
          <cell r="N104">
            <v>1524</v>
          </cell>
          <cell r="O104">
            <v>303</v>
          </cell>
          <cell r="P104">
            <v>0.46401225114854516</v>
          </cell>
          <cell r="Q104">
            <v>144.16342339852642</v>
          </cell>
          <cell r="R104">
            <v>1499</v>
          </cell>
          <cell r="S104">
            <v>455</v>
          </cell>
          <cell r="T104">
            <v>634</v>
          </cell>
          <cell r="U104">
            <v>20780</v>
          </cell>
          <cell r="V104">
            <v>7130</v>
          </cell>
          <cell r="W104">
            <v>182.16</v>
          </cell>
          <cell r="X104">
            <v>0</v>
          </cell>
          <cell r="Y104">
            <v>0</v>
          </cell>
          <cell r="Z104">
            <v>0</v>
          </cell>
          <cell r="AA104">
            <v>4376</v>
          </cell>
          <cell r="AB104">
            <v>0</v>
          </cell>
          <cell r="AC104">
            <v>4419.76</v>
          </cell>
          <cell r="AD104">
            <v>341</v>
          </cell>
          <cell r="AE104">
            <v>0</v>
          </cell>
          <cell r="AF104">
            <v>138</v>
          </cell>
          <cell r="AG104">
            <v>94.94</v>
          </cell>
          <cell r="AH104">
            <v>44</v>
          </cell>
          <cell r="AI104">
            <v>10360</v>
          </cell>
          <cell r="AJ104">
            <v>10463.6</v>
          </cell>
          <cell r="AK104">
            <v>0</v>
          </cell>
          <cell r="AL104">
            <v>0</v>
          </cell>
          <cell r="AM104">
            <v>0</v>
          </cell>
          <cell r="AN104">
            <v>0</v>
          </cell>
          <cell r="AO104">
            <v>0</v>
          </cell>
          <cell r="AP104">
            <v>0</v>
          </cell>
          <cell r="AQ104">
            <v>0</v>
          </cell>
          <cell r="AR104">
            <v>1.32822E-4</v>
          </cell>
          <cell r="AS104">
            <v>7.8455999999999996E-5</v>
          </cell>
          <cell r="AT104">
            <v>9645.16</v>
          </cell>
          <cell r="AU104">
            <v>0</v>
          </cell>
          <cell r="AV104">
            <v>1134.23</v>
          </cell>
          <cell r="AW104">
            <v>6120.9646449014199</v>
          </cell>
          <cell r="AX104">
            <v>6</v>
          </cell>
          <cell r="AY104">
            <v>6</v>
          </cell>
          <cell r="AZ104">
            <v>1175</v>
          </cell>
          <cell r="BA104">
            <v>1</v>
          </cell>
          <cell r="BB104">
            <v>0</v>
          </cell>
          <cell r="BC104">
            <v>0</v>
          </cell>
          <cell r="BD104">
            <v>0</v>
          </cell>
          <cell r="BE104">
            <v>0</v>
          </cell>
          <cell r="BF104">
            <v>0</v>
          </cell>
          <cell r="BG104">
            <v>0</v>
          </cell>
          <cell r="BH104">
            <v>0</v>
          </cell>
          <cell r="BI104">
            <v>0</v>
          </cell>
          <cell r="BJ104">
            <v>0</v>
          </cell>
          <cell r="BM104">
            <v>-1945080</v>
          </cell>
          <cell r="BN104">
            <v>-313824</v>
          </cell>
          <cell r="BO104">
            <v>-389664.8</v>
          </cell>
          <cell r="BP104">
            <v>3251014.35</v>
          </cell>
          <cell r="BQ104">
            <v>112723.04</v>
          </cell>
          <cell r="BR104">
            <v>101992.8</v>
          </cell>
          <cell r="BS104">
            <v>1483144</v>
          </cell>
          <cell r="BT104">
            <v>241351.11</v>
          </cell>
          <cell r="BU104">
            <v>24936.45</v>
          </cell>
          <cell r="BV104">
            <v>225254.39999999999</v>
          </cell>
          <cell r="BW104">
            <v>540242.76</v>
          </cell>
          <cell r="BX104">
            <v>417900.63</v>
          </cell>
          <cell r="BY104">
            <v>53176.170551301679</v>
          </cell>
          <cell r="BZ104">
            <v>546419.74043896678</v>
          </cell>
          <cell r="CA104">
            <v>160617.85</v>
          </cell>
          <cell r="CB104">
            <v>134397.9</v>
          </cell>
          <cell r="CC104">
            <v>89565.18</v>
          </cell>
          <cell r="CD104">
            <v>1063728.2</v>
          </cell>
          <cell r="CE104">
            <v>109017.7</v>
          </cell>
          <cell r="CF104">
            <v>57529.771199999996</v>
          </cell>
          <cell r="CG104">
            <v>0</v>
          </cell>
          <cell r="CH104">
            <v>0</v>
          </cell>
          <cell r="CI104">
            <v>0</v>
          </cell>
          <cell r="CJ104">
            <v>135874.79999999999</v>
          </cell>
          <cell r="CK104">
            <v>0</v>
          </cell>
          <cell r="CL104">
            <v>115355.73600000002</v>
          </cell>
          <cell r="CM104">
            <v>12541.98</v>
          </cell>
          <cell r="CN104">
            <v>0</v>
          </cell>
          <cell r="CO104">
            <v>65184.3</v>
          </cell>
          <cell r="CP104">
            <v>309222.42820000002</v>
          </cell>
          <cell r="CQ104">
            <v>71261.08</v>
          </cell>
          <cell r="CR104">
            <v>1719863.6</v>
          </cell>
          <cell r="CS104">
            <v>276866.85600000003</v>
          </cell>
          <cell r="CT104">
            <v>0</v>
          </cell>
          <cell r="CU104">
            <v>0</v>
          </cell>
          <cell r="CV104">
            <v>0</v>
          </cell>
          <cell r="CW104">
            <v>0</v>
          </cell>
          <cell r="CX104">
            <v>0</v>
          </cell>
          <cell r="CY104">
            <v>0</v>
          </cell>
          <cell r="CZ104">
            <v>0</v>
          </cell>
          <cell r="DA104">
            <v>2345.1583222816203</v>
          </cell>
          <cell r="DB104">
            <v>867.64900254143993</v>
          </cell>
          <cell r="DC104">
            <v>603111.85479999997</v>
          </cell>
          <cell r="DD104">
            <v>0</v>
          </cell>
          <cell r="DE104">
            <v>7667.3948</v>
          </cell>
          <cell r="DF104">
            <v>21178.537671358914</v>
          </cell>
          <cell r="DG104">
            <v>53341.02</v>
          </cell>
          <cell r="DH104">
            <v>88129.8</v>
          </cell>
          <cell r="DI104">
            <v>121236.5</v>
          </cell>
          <cell r="DJ104">
            <v>247664.13</v>
          </cell>
          <cell r="DK104">
            <v>0</v>
          </cell>
          <cell r="DL104">
            <v>0</v>
          </cell>
          <cell r="DM104">
            <v>0</v>
          </cell>
          <cell r="DN104">
            <v>0</v>
          </cell>
          <cell r="DO104">
            <v>0</v>
          </cell>
          <cell r="DP104">
            <v>0</v>
          </cell>
          <cell r="DQ104">
            <v>0</v>
          </cell>
          <cell r="DR104">
            <v>0</v>
          </cell>
          <cell r="DS104">
            <v>0</v>
          </cell>
          <cell r="DU104">
            <v>281874.89</v>
          </cell>
          <cell r="DV104">
            <v>0</v>
          </cell>
          <cell r="DW104">
            <v>-224885</v>
          </cell>
          <cell r="DX104">
            <v>-24534.34</v>
          </cell>
          <cell r="DY104">
            <v>33346</v>
          </cell>
          <cell r="DZ104">
            <v>0</v>
          </cell>
          <cell r="EA104">
            <v>24217.16</v>
          </cell>
          <cell r="EB104">
            <v>41353</v>
          </cell>
          <cell r="EC104">
            <v>0</v>
          </cell>
          <cell r="ED104">
            <v>0</v>
          </cell>
          <cell r="EE104">
            <v>1460758</v>
          </cell>
          <cell r="EF104">
            <v>24750</v>
          </cell>
          <cell r="EG104">
            <v>0</v>
          </cell>
          <cell r="EH104">
            <v>0</v>
          </cell>
          <cell r="EI104">
            <v>28814</v>
          </cell>
          <cell r="EJ104">
            <v>0</v>
          </cell>
          <cell r="EK104">
            <v>0</v>
          </cell>
          <cell r="EL104">
            <v>0</v>
          </cell>
        </row>
        <row r="105">
          <cell r="A105">
            <v>1876</v>
          </cell>
          <cell r="B105" t="str">
            <v>Bronckhorst</v>
          </cell>
          <cell r="C105">
            <v>5</v>
          </cell>
          <cell r="D105">
            <v>1281120</v>
          </cell>
          <cell r="E105">
            <v>197960</v>
          </cell>
          <cell r="F105">
            <v>197960</v>
          </cell>
          <cell r="G105">
            <v>37788</v>
          </cell>
          <cell r="H105">
            <v>5</v>
          </cell>
          <cell r="I105">
            <v>707</v>
          </cell>
          <cell r="J105">
            <v>9129</v>
          </cell>
          <cell r="K105">
            <v>6739</v>
          </cell>
          <cell r="L105">
            <v>2331</v>
          </cell>
          <cell r="M105">
            <v>3920</v>
          </cell>
          <cell r="N105">
            <v>2366.6999999999998</v>
          </cell>
          <cell r="O105">
            <v>166</v>
          </cell>
          <cell r="P105">
            <v>0.32170542635658916</v>
          </cell>
          <cell r="Q105">
            <v>85.407111987583676</v>
          </cell>
          <cell r="R105">
            <v>2184</v>
          </cell>
          <cell r="S105">
            <v>225</v>
          </cell>
          <cell r="T105">
            <v>635</v>
          </cell>
          <cell r="U105">
            <v>30470</v>
          </cell>
          <cell r="V105">
            <v>8230</v>
          </cell>
          <cell r="W105">
            <v>0</v>
          </cell>
          <cell r="X105">
            <v>316.8</v>
          </cell>
          <cell r="Y105">
            <v>0</v>
          </cell>
          <cell r="Z105">
            <v>2.1999999999999886</v>
          </cell>
          <cell r="AA105">
            <v>28355</v>
          </cell>
          <cell r="AB105">
            <v>0</v>
          </cell>
          <cell r="AC105">
            <v>28355</v>
          </cell>
          <cell r="AD105">
            <v>287</v>
          </cell>
          <cell r="AE105">
            <v>0</v>
          </cell>
          <cell r="AF105">
            <v>409</v>
          </cell>
          <cell r="AG105">
            <v>158</v>
          </cell>
          <cell r="AH105">
            <v>251</v>
          </cell>
          <cell r="AI105">
            <v>15533</v>
          </cell>
          <cell r="AJ105">
            <v>15533</v>
          </cell>
          <cell r="AK105">
            <v>0</v>
          </cell>
          <cell r="AL105">
            <v>0</v>
          </cell>
          <cell r="AM105">
            <v>0</v>
          </cell>
          <cell r="AN105">
            <v>0</v>
          </cell>
          <cell r="AO105">
            <v>0</v>
          </cell>
          <cell r="AP105">
            <v>0</v>
          </cell>
          <cell r="AQ105">
            <v>0</v>
          </cell>
          <cell r="AR105">
            <v>7.0540200000000005E-4</v>
          </cell>
          <cell r="AS105">
            <v>1.6814999999999999E-4</v>
          </cell>
          <cell r="AT105">
            <v>5172.4889999999996</v>
          </cell>
          <cell r="AU105">
            <v>0</v>
          </cell>
          <cell r="AV105">
            <v>3097</v>
          </cell>
          <cell r="AW105">
            <v>4085.9379931569028</v>
          </cell>
          <cell r="AX105">
            <v>20</v>
          </cell>
          <cell r="AY105">
            <v>20</v>
          </cell>
          <cell r="AZ105">
            <v>2515</v>
          </cell>
          <cell r="BA105">
            <v>1</v>
          </cell>
          <cell r="BB105">
            <v>0</v>
          </cell>
          <cell r="BC105">
            <v>0</v>
          </cell>
          <cell r="BD105">
            <v>0</v>
          </cell>
          <cell r="BE105">
            <v>0</v>
          </cell>
          <cell r="BF105">
            <v>0</v>
          </cell>
          <cell r="BG105">
            <v>0</v>
          </cell>
          <cell r="BH105">
            <v>0</v>
          </cell>
          <cell r="BI105">
            <v>0</v>
          </cell>
          <cell r="BJ105">
            <v>0</v>
          </cell>
          <cell r="BM105">
            <v>-2882520</v>
          </cell>
          <cell r="BN105">
            <v>-475104</v>
          </cell>
          <cell r="BO105">
            <v>-589920.80000000005</v>
          </cell>
          <cell r="BP105">
            <v>4868983.8</v>
          </cell>
          <cell r="BQ105">
            <v>140903.79999999999</v>
          </cell>
          <cell r="BR105">
            <v>154408.79999999999</v>
          </cell>
          <cell r="BS105">
            <v>2002902.6</v>
          </cell>
          <cell r="BT105">
            <v>541613.43000000005</v>
          </cell>
          <cell r="BU105">
            <v>62167.77</v>
          </cell>
          <cell r="BV105">
            <v>344920.8</v>
          </cell>
          <cell r="BW105">
            <v>838971.48300000001</v>
          </cell>
          <cell r="BX105">
            <v>228948.86</v>
          </cell>
          <cell r="BY105">
            <v>36867.69600775194</v>
          </cell>
          <cell r="BZ105">
            <v>323716.86842429865</v>
          </cell>
          <cell r="CA105">
            <v>234015.6</v>
          </cell>
          <cell r="CB105">
            <v>66460.5</v>
          </cell>
          <cell r="CC105">
            <v>89706.45</v>
          </cell>
          <cell r="CD105">
            <v>1559759.3</v>
          </cell>
          <cell r="CE105">
            <v>125836.7</v>
          </cell>
          <cell r="CF105">
            <v>0</v>
          </cell>
          <cell r="CG105">
            <v>132640.992</v>
          </cell>
          <cell r="CH105">
            <v>0</v>
          </cell>
          <cell r="CI105">
            <v>487.98199999999747</v>
          </cell>
          <cell r="CJ105">
            <v>880422.75</v>
          </cell>
          <cell r="CK105">
            <v>0</v>
          </cell>
          <cell r="CL105">
            <v>740065.5</v>
          </cell>
          <cell r="CM105">
            <v>10555.86</v>
          </cell>
          <cell r="CN105">
            <v>0</v>
          </cell>
          <cell r="CO105">
            <v>193191.15</v>
          </cell>
          <cell r="CP105">
            <v>514610.74</v>
          </cell>
          <cell r="CQ105">
            <v>406512.07</v>
          </cell>
          <cell r="CR105">
            <v>2578633.33</v>
          </cell>
          <cell r="CS105">
            <v>411003.18</v>
          </cell>
          <cell r="CT105">
            <v>0</v>
          </cell>
          <cell r="CU105">
            <v>0</v>
          </cell>
          <cell r="CV105">
            <v>0</v>
          </cell>
          <cell r="CW105">
            <v>0</v>
          </cell>
          <cell r="CX105">
            <v>0</v>
          </cell>
          <cell r="CY105">
            <v>0</v>
          </cell>
          <cell r="CZ105">
            <v>0</v>
          </cell>
          <cell r="DA105">
            <v>12454.859668233421</v>
          </cell>
          <cell r="DB105">
            <v>1859.5796341559999</v>
          </cell>
          <cell r="DC105">
            <v>323435.73716999998</v>
          </cell>
          <cell r="DD105">
            <v>0</v>
          </cell>
          <cell r="DE105">
            <v>20935.72</v>
          </cell>
          <cell r="DF105">
            <v>14137.345456322884</v>
          </cell>
          <cell r="DG105">
            <v>177803.4</v>
          </cell>
          <cell r="DH105">
            <v>293766</v>
          </cell>
          <cell r="DI105">
            <v>259497.7</v>
          </cell>
          <cell r="DJ105">
            <v>247664.13</v>
          </cell>
          <cell r="DK105">
            <v>0</v>
          </cell>
          <cell r="DL105">
            <v>0</v>
          </cell>
          <cell r="DM105">
            <v>0</v>
          </cell>
          <cell r="DN105">
            <v>0</v>
          </cell>
          <cell r="DO105">
            <v>0</v>
          </cell>
          <cell r="DP105">
            <v>0</v>
          </cell>
          <cell r="DQ105">
            <v>0</v>
          </cell>
          <cell r="DR105">
            <v>0</v>
          </cell>
          <cell r="DS105">
            <v>0</v>
          </cell>
          <cell r="DU105">
            <v>349052.4</v>
          </cell>
          <cell r="DV105">
            <v>2086843.43</v>
          </cell>
          <cell r="DW105">
            <v>942727</v>
          </cell>
          <cell r="DX105">
            <v>-12790.13</v>
          </cell>
          <cell r="DY105">
            <v>-496296</v>
          </cell>
          <cell r="DZ105">
            <v>0</v>
          </cell>
          <cell r="EA105">
            <v>148036.49</v>
          </cell>
          <cell r="EB105">
            <v>127755</v>
          </cell>
          <cell r="EC105">
            <v>0</v>
          </cell>
          <cell r="ED105">
            <v>0</v>
          </cell>
          <cell r="EE105">
            <v>3325475</v>
          </cell>
          <cell r="EF105">
            <v>0</v>
          </cell>
          <cell r="EG105">
            <v>0</v>
          </cell>
          <cell r="EH105">
            <v>0</v>
          </cell>
          <cell r="EI105">
            <v>0</v>
          </cell>
          <cell r="EJ105">
            <v>0</v>
          </cell>
          <cell r="EK105">
            <v>0</v>
          </cell>
          <cell r="EL105">
            <v>0</v>
          </cell>
        </row>
        <row r="106">
          <cell r="A106">
            <v>213</v>
          </cell>
          <cell r="B106" t="str">
            <v>Brummen</v>
          </cell>
          <cell r="C106">
            <v>5</v>
          </cell>
          <cell r="D106">
            <v>745120</v>
          </cell>
          <cell r="E106">
            <v>107940</v>
          </cell>
          <cell r="F106">
            <v>107940</v>
          </cell>
          <cell r="G106">
            <v>21229</v>
          </cell>
          <cell r="H106">
            <v>2</v>
          </cell>
          <cell r="I106">
            <v>385.5</v>
          </cell>
          <cell r="J106">
            <v>5151</v>
          </cell>
          <cell r="K106">
            <v>3702</v>
          </cell>
          <cell r="L106">
            <v>1195</v>
          </cell>
          <cell r="M106">
            <v>2310</v>
          </cell>
          <cell r="N106">
            <v>1407.4</v>
          </cell>
          <cell r="O106">
            <v>151</v>
          </cell>
          <cell r="P106">
            <v>0.30139720558882238</v>
          </cell>
          <cell r="Q106">
            <v>78.652031439701872</v>
          </cell>
          <cell r="R106">
            <v>1325</v>
          </cell>
          <cell r="S106">
            <v>830</v>
          </cell>
          <cell r="T106">
            <v>419</v>
          </cell>
          <cell r="U106">
            <v>18890</v>
          </cell>
          <cell r="V106">
            <v>6290</v>
          </cell>
          <cell r="W106">
            <v>415.2</v>
          </cell>
          <cell r="X106">
            <v>0</v>
          </cell>
          <cell r="Y106">
            <v>0</v>
          </cell>
          <cell r="Z106">
            <v>0</v>
          </cell>
          <cell r="AA106">
            <v>8403</v>
          </cell>
          <cell r="AB106">
            <v>0</v>
          </cell>
          <cell r="AC106">
            <v>8403</v>
          </cell>
          <cell r="AD106">
            <v>107</v>
          </cell>
          <cell r="AE106">
            <v>0</v>
          </cell>
          <cell r="AF106">
            <v>157</v>
          </cell>
          <cell r="AG106">
            <v>98</v>
          </cell>
          <cell r="AH106">
            <v>59</v>
          </cell>
          <cell r="AI106">
            <v>9026</v>
          </cell>
          <cell r="AJ106">
            <v>9026</v>
          </cell>
          <cell r="AK106">
            <v>0</v>
          </cell>
          <cell r="AL106">
            <v>0</v>
          </cell>
          <cell r="AM106">
            <v>0</v>
          </cell>
          <cell r="AN106">
            <v>0</v>
          </cell>
          <cell r="AO106">
            <v>0</v>
          </cell>
          <cell r="AP106">
            <v>509</v>
          </cell>
          <cell r="AQ106">
            <v>0</v>
          </cell>
          <cell r="AR106">
            <v>3.51825E-4</v>
          </cell>
          <cell r="AS106">
            <v>1.0923E-4</v>
          </cell>
          <cell r="AT106">
            <v>5948.134</v>
          </cell>
          <cell r="AU106">
            <v>0</v>
          </cell>
          <cell r="AV106">
            <v>1023</v>
          </cell>
          <cell r="AW106">
            <v>2551.9702702702702</v>
          </cell>
          <cell r="AX106">
            <v>6</v>
          </cell>
          <cell r="AY106">
            <v>6</v>
          </cell>
          <cell r="AZ106">
            <v>1035</v>
          </cell>
          <cell r="BA106">
            <v>1</v>
          </cell>
          <cell r="BB106">
            <v>0</v>
          </cell>
          <cell r="BC106">
            <v>0</v>
          </cell>
          <cell r="BD106">
            <v>0</v>
          </cell>
          <cell r="BE106">
            <v>0</v>
          </cell>
          <cell r="BF106">
            <v>0</v>
          </cell>
          <cell r="BG106">
            <v>0</v>
          </cell>
          <cell r="BH106">
            <v>0</v>
          </cell>
          <cell r="BI106">
            <v>0</v>
          </cell>
          <cell r="BJ106">
            <v>0</v>
          </cell>
          <cell r="BM106">
            <v>-1676520</v>
          </cell>
          <cell r="BN106">
            <v>-259056</v>
          </cell>
          <cell r="BO106">
            <v>-321661.2</v>
          </cell>
          <cell r="BP106">
            <v>2735356.65</v>
          </cell>
          <cell r="BQ106">
            <v>56361.52</v>
          </cell>
          <cell r="BR106">
            <v>84193.2</v>
          </cell>
          <cell r="BS106">
            <v>1130129.3999999999</v>
          </cell>
          <cell r="BT106">
            <v>297529.74</v>
          </cell>
          <cell r="BU106">
            <v>31870.65</v>
          </cell>
          <cell r="BV106">
            <v>203256.9</v>
          </cell>
          <cell r="BW106">
            <v>498909.22600000002</v>
          </cell>
          <cell r="BX106">
            <v>208260.71</v>
          </cell>
          <cell r="BY106">
            <v>34540.357864271456</v>
          </cell>
          <cell r="BZ106">
            <v>298113.22172527324</v>
          </cell>
          <cell r="CA106">
            <v>141973.75</v>
          </cell>
          <cell r="CB106">
            <v>245165.4</v>
          </cell>
          <cell r="CC106">
            <v>59192.13</v>
          </cell>
          <cell r="CD106">
            <v>966979.1</v>
          </cell>
          <cell r="CE106">
            <v>96174.1</v>
          </cell>
          <cell r="CF106">
            <v>131128.46400000001</v>
          </cell>
          <cell r="CG106">
            <v>0</v>
          </cell>
          <cell r="CH106">
            <v>0</v>
          </cell>
          <cell r="CI106">
            <v>0</v>
          </cell>
          <cell r="CJ106">
            <v>260913.15</v>
          </cell>
          <cell r="CK106">
            <v>0</v>
          </cell>
          <cell r="CL106">
            <v>219318.3</v>
          </cell>
          <cell r="CM106">
            <v>3935.46</v>
          </cell>
          <cell r="CN106">
            <v>0</v>
          </cell>
          <cell r="CO106">
            <v>74158.95</v>
          </cell>
          <cell r="CP106">
            <v>319188.94</v>
          </cell>
          <cell r="CQ106">
            <v>95554.63</v>
          </cell>
          <cell r="CR106">
            <v>1498406.26</v>
          </cell>
          <cell r="CS106">
            <v>238827.96</v>
          </cell>
          <cell r="CT106">
            <v>0</v>
          </cell>
          <cell r="CU106">
            <v>0</v>
          </cell>
          <cell r="CV106">
            <v>0</v>
          </cell>
          <cell r="CW106">
            <v>0</v>
          </cell>
          <cell r="CX106">
            <v>0</v>
          </cell>
          <cell r="CY106">
            <v>15677.2</v>
          </cell>
          <cell r="CZ106">
            <v>0</v>
          </cell>
          <cell r="DA106">
            <v>6211.9628279707504</v>
          </cell>
          <cell r="DB106">
            <v>1207.9802761752001</v>
          </cell>
          <cell r="DC106">
            <v>371936.81902</v>
          </cell>
          <cell r="DD106">
            <v>0</v>
          </cell>
          <cell r="DE106">
            <v>6915.48</v>
          </cell>
          <cell r="DF106">
            <v>8829.8171351351357</v>
          </cell>
          <cell r="DG106">
            <v>53341.02</v>
          </cell>
          <cell r="DH106">
            <v>88129.8</v>
          </cell>
          <cell r="DI106">
            <v>106791.3</v>
          </cell>
          <cell r="DJ106">
            <v>247664.13</v>
          </cell>
          <cell r="DK106">
            <v>0</v>
          </cell>
          <cell r="DL106">
            <v>0</v>
          </cell>
          <cell r="DM106">
            <v>0</v>
          </cell>
          <cell r="DN106">
            <v>0</v>
          </cell>
          <cell r="DO106">
            <v>0</v>
          </cell>
          <cell r="DP106">
            <v>0</v>
          </cell>
          <cell r="DQ106">
            <v>0</v>
          </cell>
          <cell r="DR106">
            <v>0</v>
          </cell>
          <cell r="DS106">
            <v>0</v>
          </cell>
          <cell r="DU106">
            <v>49674.33</v>
          </cell>
          <cell r="DV106">
            <v>0</v>
          </cell>
          <cell r="DW106">
            <v>198499</v>
          </cell>
          <cell r="DX106">
            <v>-10552.4</v>
          </cell>
          <cell r="DY106">
            <v>-99225</v>
          </cell>
          <cell r="DZ106">
            <v>0</v>
          </cell>
          <cell r="EA106">
            <v>49103.27</v>
          </cell>
          <cell r="EB106">
            <v>36000</v>
          </cell>
          <cell r="EC106">
            <v>0</v>
          </cell>
          <cell r="ED106">
            <v>0</v>
          </cell>
          <cell r="EE106">
            <v>1893258</v>
          </cell>
          <cell r="EF106">
            <v>45000</v>
          </cell>
          <cell r="EG106">
            <v>0</v>
          </cell>
          <cell r="EH106">
            <v>0</v>
          </cell>
          <cell r="EI106">
            <v>24243</v>
          </cell>
          <cell r="EJ106">
            <v>0</v>
          </cell>
          <cell r="EK106">
            <v>0</v>
          </cell>
          <cell r="EL106">
            <v>0</v>
          </cell>
        </row>
        <row r="107">
          <cell r="A107">
            <v>214</v>
          </cell>
          <cell r="B107" t="str">
            <v>Buren</v>
          </cell>
          <cell r="C107">
            <v>5</v>
          </cell>
          <cell r="D107">
            <v>927200</v>
          </cell>
          <cell r="E107">
            <v>117320</v>
          </cell>
          <cell r="F107">
            <v>117320</v>
          </cell>
          <cell r="G107">
            <v>25647</v>
          </cell>
          <cell r="H107">
            <v>6</v>
          </cell>
          <cell r="I107">
            <v>419</v>
          </cell>
          <cell r="J107">
            <v>6582</v>
          </cell>
          <cell r="K107">
            <v>3214</v>
          </cell>
          <cell r="L107">
            <v>979</v>
          </cell>
          <cell r="M107">
            <v>2300</v>
          </cell>
          <cell r="N107">
            <v>1330.1</v>
          </cell>
          <cell r="O107">
            <v>144</v>
          </cell>
          <cell r="P107">
            <v>0.291497975708502</v>
          </cell>
          <cell r="Q107">
            <v>75.470176927120292</v>
          </cell>
          <cell r="R107">
            <v>1308</v>
          </cell>
          <cell r="S107">
            <v>180</v>
          </cell>
          <cell r="T107">
            <v>440</v>
          </cell>
          <cell r="U107">
            <v>17050</v>
          </cell>
          <cell r="V107">
            <v>1080</v>
          </cell>
          <cell r="W107">
            <v>0</v>
          </cell>
          <cell r="X107">
            <v>0</v>
          </cell>
          <cell r="Y107">
            <v>0</v>
          </cell>
          <cell r="Z107">
            <v>0</v>
          </cell>
          <cell r="AA107">
            <v>13434</v>
          </cell>
          <cell r="AB107">
            <v>1612.08</v>
          </cell>
          <cell r="AC107">
            <v>15314.76</v>
          </cell>
          <cell r="AD107">
            <v>860</v>
          </cell>
          <cell r="AE107">
            <v>0</v>
          </cell>
          <cell r="AF107">
            <v>222</v>
          </cell>
          <cell r="AG107">
            <v>122.04</v>
          </cell>
          <cell r="AH107">
            <v>125.35</v>
          </cell>
          <cell r="AI107">
            <v>9699</v>
          </cell>
          <cell r="AJ107">
            <v>10474.92</v>
          </cell>
          <cell r="AK107">
            <v>1163.8800000000001</v>
          </cell>
          <cell r="AL107">
            <v>6</v>
          </cell>
          <cell r="AM107">
            <v>0</v>
          </cell>
          <cell r="AN107">
            <v>0</v>
          </cell>
          <cell r="AO107">
            <v>1150</v>
          </cell>
          <cell r="AP107">
            <v>0</v>
          </cell>
          <cell r="AQ107">
            <v>0</v>
          </cell>
          <cell r="AR107">
            <v>4.0318599999999998E-4</v>
          </cell>
          <cell r="AS107">
            <v>8.4724999999999999E-5</v>
          </cell>
          <cell r="AT107">
            <v>2279.2649999999999</v>
          </cell>
          <cell r="AU107">
            <v>273.51179999999999</v>
          </cell>
          <cell r="AV107">
            <v>3101.94</v>
          </cell>
          <cell r="AW107">
            <v>7451.5533748425905</v>
          </cell>
          <cell r="AX107">
            <v>18</v>
          </cell>
          <cell r="AY107">
            <v>20.7</v>
          </cell>
          <cell r="AZ107">
            <v>1945</v>
          </cell>
          <cell r="BA107">
            <v>1</v>
          </cell>
          <cell r="BB107">
            <v>0</v>
          </cell>
          <cell r="BC107">
            <v>0</v>
          </cell>
          <cell r="BD107">
            <v>0</v>
          </cell>
          <cell r="BE107">
            <v>0</v>
          </cell>
          <cell r="BF107">
            <v>0</v>
          </cell>
          <cell r="BG107">
            <v>0</v>
          </cell>
          <cell r="BH107">
            <v>0</v>
          </cell>
          <cell r="BI107">
            <v>0</v>
          </cell>
          <cell r="BJ107">
            <v>0</v>
          </cell>
          <cell r="BM107">
            <v>-2086200</v>
          </cell>
          <cell r="BN107">
            <v>-281568</v>
          </cell>
          <cell r="BO107">
            <v>-349613.6</v>
          </cell>
          <cell r="BP107">
            <v>3304615.95</v>
          </cell>
          <cell r="BQ107">
            <v>169084.56</v>
          </cell>
          <cell r="BR107">
            <v>91509.6</v>
          </cell>
          <cell r="BS107">
            <v>1444090.8</v>
          </cell>
          <cell r="BT107">
            <v>258309.18</v>
          </cell>
          <cell r="BU107">
            <v>26109.93</v>
          </cell>
          <cell r="BV107">
            <v>202377</v>
          </cell>
          <cell r="BW107">
            <v>471507.14899999998</v>
          </cell>
          <cell r="BX107">
            <v>198606.24</v>
          </cell>
          <cell r="BY107">
            <v>33405.898299595137</v>
          </cell>
          <cell r="BZ107">
            <v>286053.10220332554</v>
          </cell>
          <cell r="CA107">
            <v>140152.20000000001</v>
          </cell>
          <cell r="CB107">
            <v>53168.4</v>
          </cell>
          <cell r="CC107">
            <v>62158.8</v>
          </cell>
          <cell r="CD107">
            <v>872789.5</v>
          </cell>
          <cell r="CE107">
            <v>16513.2</v>
          </cell>
          <cell r="CF107">
            <v>0</v>
          </cell>
          <cell r="CG107">
            <v>0</v>
          </cell>
          <cell r="CH107">
            <v>0</v>
          </cell>
          <cell r="CI107">
            <v>0</v>
          </cell>
          <cell r="CJ107">
            <v>417125.7</v>
          </cell>
          <cell r="CK107">
            <v>-3546.576</v>
          </cell>
          <cell r="CL107">
            <v>399715.23599999998</v>
          </cell>
          <cell r="CM107">
            <v>31630.799999999999</v>
          </cell>
          <cell r="CN107">
            <v>0</v>
          </cell>
          <cell r="CO107">
            <v>104861.7</v>
          </cell>
          <cell r="CP107">
            <v>397487.94120000006</v>
          </cell>
          <cell r="CQ107">
            <v>203013.09949999998</v>
          </cell>
          <cell r="CR107">
            <v>1610130.99</v>
          </cell>
          <cell r="CS107">
            <v>277166.38319999998</v>
          </cell>
          <cell r="CT107">
            <v>28235.728799999997</v>
          </cell>
          <cell r="CU107">
            <v>19005.060000000001</v>
          </cell>
          <cell r="CV107">
            <v>0</v>
          </cell>
          <cell r="CW107">
            <v>0</v>
          </cell>
          <cell r="CX107">
            <v>16916.5</v>
          </cell>
          <cell r="CY107">
            <v>0</v>
          </cell>
          <cell r="CZ107">
            <v>0</v>
          </cell>
          <cell r="DA107">
            <v>7118.81317347606</v>
          </cell>
          <cell r="DB107">
            <v>936.97820103399999</v>
          </cell>
          <cell r="DC107">
            <v>142522.44044999999</v>
          </cell>
          <cell r="DD107">
            <v>112.139838</v>
          </cell>
          <cell r="DE107">
            <v>20969.114399999995</v>
          </cell>
          <cell r="DF107">
            <v>25782.374676955362</v>
          </cell>
          <cell r="DG107">
            <v>160023.06</v>
          </cell>
          <cell r="DH107">
            <v>304047.81</v>
          </cell>
          <cell r="DI107">
            <v>200685.1</v>
          </cell>
          <cell r="DJ107">
            <v>247664.13</v>
          </cell>
          <cell r="DK107">
            <v>0</v>
          </cell>
          <cell r="DL107">
            <v>0</v>
          </cell>
          <cell r="DM107">
            <v>0</v>
          </cell>
          <cell r="DN107">
            <v>0</v>
          </cell>
          <cell r="DO107">
            <v>0</v>
          </cell>
          <cell r="DP107">
            <v>0</v>
          </cell>
          <cell r="DQ107">
            <v>0</v>
          </cell>
          <cell r="DR107">
            <v>0</v>
          </cell>
          <cell r="DS107">
            <v>0</v>
          </cell>
          <cell r="DU107">
            <v>397827.72</v>
          </cell>
          <cell r="DV107">
            <v>0</v>
          </cell>
          <cell r="DW107">
            <v>302230</v>
          </cell>
          <cell r="DX107">
            <v>5496.47</v>
          </cell>
          <cell r="DY107">
            <v>-146766</v>
          </cell>
          <cell r="DZ107">
            <v>0</v>
          </cell>
          <cell r="EA107">
            <v>380765.15</v>
          </cell>
          <cell r="EB107">
            <v>68588</v>
          </cell>
          <cell r="EC107">
            <v>0</v>
          </cell>
          <cell r="ED107">
            <v>0</v>
          </cell>
          <cell r="EE107">
            <v>1598411</v>
          </cell>
          <cell r="EF107">
            <v>0</v>
          </cell>
          <cell r="EG107">
            <v>22133</v>
          </cell>
          <cell r="EH107">
            <v>0</v>
          </cell>
          <cell r="EI107">
            <v>29289</v>
          </cell>
          <cell r="EJ107">
            <v>0</v>
          </cell>
          <cell r="EK107">
            <v>0</v>
          </cell>
          <cell r="EL107">
            <v>0</v>
          </cell>
        </row>
        <row r="108">
          <cell r="A108">
            <v>216</v>
          </cell>
          <cell r="B108" t="str">
            <v>Culemborg</v>
          </cell>
          <cell r="C108">
            <v>5</v>
          </cell>
          <cell r="D108">
            <v>839680</v>
          </cell>
          <cell r="E108">
            <v>152460</v>
          </cell>
          <cell r="F108">
            <v>152460</v>
          </cell>
          <cell r="G108">
            <v>27178</v>
          </cell>
          <cell r="H108">
            <v>1</v>
          </cell>
          <cell r="I108">
            <v>544.5</v>
          </cell>
          <cell r="J108">
            <v>7507</v>
          </cell>
          <cell r="K108">
            <v>3241</v>
          </cell>
          <cell r="L108">
            <v>1081</v>
          </cell>
          <cell r="M108">
            <v>2800</v>
          </cell>
          <cell r="N108">
            <v>1679</v>
          </cell>
          <cell r="O108">
            <v>477</v>
          </cell>
          <cell r="P108">
            <v>0.57678355501813783</v>
          </cell>
          <cell r="Q108">
            <v>213.94935905169626</v>
          </cell>
          <cell r="R108">
            <v>1682</v>
          </cell>
          <cell r="S108">
            <v>2825</v>
          </cell>
          <cell r="T108">
            <v>709</v>
          </cell>
          <cell r="U108">
            <v>28850</v>
          </cell>
          <cell r="V108">
            <v>16220</v>
          </cell>
          <cell r="W108">
            <v>396</v>
          </cell>
          <cell r="X108">
            <v>3017.6</v>
          </cell>
          <cell r="Y108">
            <v>200.79999999999927</v>
          </cell>
          <cell r="Z108">
            <v>399.4</v>
          </cell>
          <cell r="AA108">
            <v>2942</v>
          </cell>
          <cell r="AB108">
            <v>1088.54</v>
          </cell>
          <cell r="AC108">
            <v>3854.02</v>
          </cell>
          <cell r="AD108">
            <v>175</v>
          </cell>
          <cell r="AE108">
            <v>0</v>
          </cell>
          <cell r="AF108">
            <v>142</v>
          </cell>
          <cell r="AG108">
            <v>152.46</v>
          </cell>
          <cell r="AH108">
            <v>27.93</v>
          </cell>
          <cell r="AI108">
            <v>11210</v>
          </cell>
          <cell r="AJ108">
            <v>14124.6</v>
          </cell>
          <cell r="AK108">
            <v>4147.7</v>
          </cell>
          <cell r="AL108">
            <v>17</v>
          </cell>
          <cell r="AM108">
            <v>0</v>
          </cell>
          <cell r="AN108">
            <v>0</v>
          </cell>
          <cell r="AO108">
            <v>3100</v>
          </cell>
          <cell r="AP108">
            <v>1899</v>
          </cell>
          <cell r="AQ108">
            <v>1899</v>
          </cell>
          <cell r="AR108">
            <v>4.36704E-4</v>
          </cell>
          <cell r="AS108">
            <v>3.7793599999999999E-4</v>
          </cell>
          <cell r="AT108">
            <v>14830.83</v>
          </cell>
          <cell r="AU108">
            <v>5487.4071000000004</v>
          </cell>
          <cell r="AV108">
            <v>1240.57</v>
          </cell>
          <cell r="AW108">
            <v>20685.710291947391</v>
          </cell>
          <cell r="AX108">
            <v>1</v>
          </cell>
          <cell r="AY108">
            <v>1.33</v>
          </cell>
          <cell r="AZ108">
            <v>1350</v>
          </cell>
          <cell r="BA108">
            <v>1</v>
          </cell>
          <cell r="BB108">
            <v>0</v>
          </cell>
          <cell r="BC108">
            <v>0</v>
          </cell>
          <cell r="BD108">
            <v>0</v>
          </cell>
          <cell r="BE108">
            <v>0</v>
          </cell>
          <cell r="BF108">
            <v>0</v>
          </cell>
          <cell r="BG108">
            <v>0</v>
          </cell>
          <cell r="BH108">
            <v>0</v>
          </cell>
          <cell r="BI108">
            <v>0</v>
          </cell>
          <cell r="BJ108">
            <v>0</v>
          </cell>
          <cell r="BM108">
            <v>-1889280</v>
          </cell>
          <cell r="BN108">
            <v>-365904</v>
          </cell>
          <cell r="BO108">
            <v>-454330.8</v>
          </cell>
          <cell r="BP108">
            <v>3501885.3</v>
          </cell>
          <cell r="BQ108">
            <v>28180.76</v>
          </cell>
          <cell r="BR108">
            <v>118918.8</v>
          </cell>
          <cell r="BS108">
            <v>1647035.8</v>
          </cell>
          <cell r="BT108">
            <v>260479.17</v>
          </cell>
          <cell r="BU108">
            <v>28830.27</v>
          </cell>
          <cell r="BV108">
            <v>246372</v>
          </cell>
          <cell r="BW108">
            <v>595188.71</v>
          </cell>
          <cell r="BX108">
            <v>657883.17000000004</v>
          </cell>
          <cell r="BY108">
            <v>66099.851064087052</v>
          </cell>
          <cell r="BZ108">
            <v>810927.97662646335</v>
          </cell>
          <cell r="CA108">
            <v>180226.3</v>
          </cell>
          <cell r="CB108">
            <v>834448.5</v>
          </cell>
          <cell r="CC108">
            <v>100160.43</v>
          </cell>
          <cell r="CD108">
            <v>1476831.5</v>
          </cell>
          <cell r="CE108">
            <v>248003.8</v>
          </cell>
          <cell r="CF108">
            <v>125064.72</v>
          </cell>
          <cell r="CG108">
            <v>1263438.9440000001</v>
          </cell>
          <cell r="CH108">
            <v>34123.951999999874</v>
          </cell>
          <cell r="CI108">
            <v>88590.913999999917</v>
          </cell>
          <cell r="CJ108">
            <v>91349.1</v>
          </cell>
          <cell r="CK108">
            <v>-2394.788</v>
          </cell>
          <cell r="CL108">
            <v>100589.92200000001</v>
          </cell>
          <cell r="CM108">
            <v>6436.5</v>
          </cell>
          <cell r="CN108">
            <v>0</v>
          </cell>
          <cell r="CO108">
            <v>67073.7</v>
          </cell>
          <cell r="CP108">
            <v>496566.79380000004</v>
          </cell>
          <cell r="CQ108">
            <v>45234.590100000001</v>
          </cell>
          <cell r="CR108">
            <v>1860972.1</v>
          </cell>
          <cell r="CS108">
            <v>373736.91600000003</v>
          </cell>
          <cell r="CT108">
            <v>100623.202</v>
          </cell>
          <cell r="CU108">
            <v>53847.67</v>
          </cell>
          <cell r="CV108">
            <v>0</v>
          </cell>
          <cell r="CW108">
            <v>0</v>
          </cell>
          <cell r="CX108">
            <v>45601</v>
          </cell>
          <cell r="CY108">
            <v>58489.2</v>
          </cell>
          <cell r="CZ108">
            <v>166542.29999999999</v>
          </cell>
          <cell r="DA108">
            <v>7710.6203789558404</v>
          </cell>
          <cell r="DB108">
            <v>4179.6139673766402</v>
          </cell>
          <cell r="DC108">
            <v>927371.79989999998</v>
          </cell>
          <cell r="DD108">
            <v>2249.8369109999999</v>
          </cell>
          <cell r="DE108">
            <v>8386.253200000001</v>
          </cell>
          <cell r="DF108">
            <v>71572.55761013797</v>
          </cell>
          <cell r="DG108">
            <v>8890.17</v>
          </cell>
          <cell r="DH108">
            <v>19535.438999999998</v>
          </cell>
          <cell r="DI108">
            <v>139293</v>
          </cell>
          <cell r="DJ108">
            <v>247664.13</v>
          </cell>
          <cell r="DK108">
            <v>0</v>
          </cell>
          <cell r="DL108">
            <v>0</v>
          </cell>
          <cell r="DM108">
            <v>0</v>
          </cell>
          <cell r="DN108">
            <v>0</v>
          </cell>
          <cell r="DO108">
            <v>0</v>
          </cell>
          <cell r="DP108">
            <v>0</v>
          </cell>
          <cell r="DQ108">
            <v>0</v>
          </cell>
          <cell r="DR108">
            <v>0</v>
          </cell>
          <cell r="DS108">
            <v>0</v>
          </cell>
          <cell r="DU108">
            <v>73377.570000000007</v>
          </cell>
          <cell r="DV108">
            <v>0</v>
          </cell>
          <cell r="DW108">
            <v>-182263</v>
          </cell>
          <cell r="DX108">
            <v>-20275.060000000001</v>
          </cell>
          <cell r="DY108">
            <v>497751</v>
          </cell>
          <cell r="DZ108">
            <v>0</v>
          </cell>
          <cell r="EA108">
            <v>3431.38</v>
          </cell>
          <cell r="EB108">
            <v>26044</v>
          </cell>
          <cell r="EC108">
            <v>0</v>
          </cell>
          <cell r="ED108">
            <v>0</v>
          </cell>
          <cell r="EE108">
            <v>1919134</v>
          </cell>
          <cell r="EF108">
            <v>0</v>
          </cell>
          <cell r="EG108">
            <v>0</v>
          </cell>
          <cell r="EH108">
            <v>0</v>
          </cell>
          <cell r="EI108">
            <v>31037</v>
          </cell>
          <cell r="EJ108">
            <v>0</v>
          </cell>
          <cell r="EK108">
            <v>0</v>
          </cell>
          <cell r="EL108">
            <v>0</v>
          </cell>
        </row>
        <row r="109">
          <cell r="A109">
            <v>221</v>
          </cell>
          <cell r="B109" t="str">
            <v>Doesburg</v>
          </cell>
          <cell r="C109">
            <v>5</v>
          </cell>
          <cell r="D109">
            <v>348000</v>
          </cell>
          <cell r="E109">
            <v>42000</v>
          </cell>
          <cell r="F109">
            <v>42000</v>
          </cell>
          <cell r="G109">
            <v>11593</v>
          </cell>
          <cell r="H109">
            <v>1</v>
          </cell>
          <cell r="I109">
            <v>150</v>
          </cell>
          <cell r="J109">
            <v>2865</v>
          </cell>
          <cell r="K109">
            <v>1659</v>
          </cell>
          <cell r="L109">
            <v>527</v>
          </cell>
          <cell r="M109">
            <v>1550</v>
          </cell>
          <cell r="N109">
            <v>1045.5999999999999</v>
          </cell>
          <cell r="O109">
            <v>297</v>
          </cell>
          <cell r="P109">
            <v>0.45904173106646057</v>
          </cell>
          <cell r="Q109">
            <v>141.67659508567945</v>
          </cell>
          <cell r="R109">
            <v>1096</v>
          </cell>
          <cell r="S109">
            <v>955</v>
          </cell>
          <cell r="T109">
            <v>339</v>
          </cell>
          <cell r="U109">
            <v>11540</v>
          </cell>
          <cell r="V109">
            <v>5490</v>
          </cell>
          <cell r="W109">
            <v>0</v>
          </cell>
          <cell r="X109">
            <v>0</v>
          </cell>
          <cell r="Y109">
            <v>0</v>
          </cell>
          <cell r="Z109">
            <v>0</v>
          </cell>
          <cell r="AA109">
            <v>1158</v>
          </cell>
          <cell r="AB109">
            <v>0</v>
          </cell>
          <cell r="AC109">
            <v>1158</v>
          </cell>
          <cell r="AD109">
            <v>131</v>
          </cell>
          <cell r="AE109">
            <v>0</v>
          </cell>
          <cell r="AF109">
            <v>55</v>
          </cell>
          <cell r="AG109">
            <v>41</v>
          </cell>
          <cell r="AH109">
            <v>15</v>
          </cell>
          <cell r="AI109">
            <v>5044</v>
          </cell>
          <cell r="AJ109">
            <v>5044</v>
          </cell>
          <cell r="AK109">
            <v>0</v>
          </cell>
          <cell r="AL109">
            <v>18</v>
          </cell>
          <cell r="AM109">
            <v>0</v>
          </cell>
          <cell r="AN109">
            <v>0</v>
          </cell>
          <cell r="AO109">
            <v>7400</v>
          </cell>
          <cell r="AP109">
            <v>1178</v>
          </cell>
          <cell r="AQ109">
            <v>1178</v>
          </cell>
          <cell r="AR109">
            <v>3.07848E-4</v>
          </cell>
          <cell r="AS109">
            <v>1.8026399999999999E-4</v>
          </cell>
          <cell r="AT109">
            <v>3888.924</v>
          </cell>
          <cell r="AU109">
            <v>0</v>
          </cell>
          <cell r="AV109">
            <v>621</v>
          </cell>
          <cell r="AW109">
            <v>5585.1458494957333</v>
          </cell>
          <cell r="AX109">
            <v>1</v>
          </cell>
          <cell r="AY109">
            <v>1</v>
          </cell>
          <cell r="AZ109">
            <v>455</v>
          </cell>
          <cell r="BA109">
            <v>1</v>
          </cell>
          <cell r="BB109">
            <v>0</v>
          </cell>
          <cell r="BC109">
            <v>0</v>
          </cell>
          <cell r="BD109">
            <v>0</v>
          </cell>
          <cell r="BE109">
            <v>0</v>
          </cell>
          <cell r="BF109">
            <v>0</v>
          </cell>
          <cell r="BG109">
            <v>0</v>
          </cell>
          <cell r="BH109">
            <v>0</v>
          </cell>
          <cell r="BI109">
            <v>0</v>
          </cell>
          <cell r="BJ109">
            <v>0</v>
          </cell>
          <cell r="BM109">
            <v>-783000</v>
          </cell>
          <cell r="BN109">
            <v>-100800</v>
          </cell>
          <cell r="BO109">
            <v>-125160</v>
          </cell>
          <cell r="BP109">
            <v>1493758.05</v>
          </cell>
          <cell r="BQ109">
            <v>28180.76</v>
          </cell>
          <cell r="BR109">
            <v>32760</v>
          </cell>
          <cell r="BS109">
            <v>628581</v>
          </cell>
          <cell r="BT109">
            <v>133333.82999999999</v>
          </cell>
          <cell r="BU109">
            <v>14055.09</v>
          </cell>
          <cell r="BV109">
            <v>136384.5</v>
          </cell>
          <cell r="BW109">
            <v>370654.74400000001</v>
          </cell>
          <cell r="BX109">
            <v>409625.37</v>
          </cell>
          <cell r="BY109">
            <v>52606.54502318392</v>
          </cell>
          <cell r="BZ109">
            <v>536993.96482134913</v>
          </cell>
          <cell r="CA109">
            <v>117436.4</v>
          </cell>
          <cell r="CB109">
            <v>282087.90000000002</v>
          </cell>
          <cell r="CC109">
            <v>47890.53</v>
          </cell>
          <cell r="CD109">
            <v>590732.6</v>
          </cell>
          <cell r="CE109">
            <v>83942.1</v>
          </cell>
          <cell r="CF109">
            <v>0</v>
          </cell>
          <cell r="CG109">
            <v>0</v>
          </cell>
          <cell r="CH109">
            <v>0</v>
          </cell>
          <cell r="CI109">
            <v>0</v>
          </cell>
          <cell r="CJ109">
            <v>35955.9</v>
          </cell>
          <cell r="CK109">
            <v>0</v>
          </cell>
          <cell r="CL109">
            <v>30223.8</v>
          </cell>
          <cell r="CM109">
            <v>4818.18</v>
          </cell>
          <cell r="CN109">
            <v>0</v>
          </cell>
          <cell r="CO109">
            <v>25979.25</v>
          </cell>
          <cell r="CP109">
            <v>133538.23000000001</v>
          </cell>
          <cell r="CQ109">
            <v>24293.55</v>
          </cell>
          <cell r="CR109">
            <v>837354.44</v>
          </cell>
          <cell r="CS109">
            <v>133464.24</v>
          </cell>
          <cell r="CT109">
            <v>0</v>
          </cell>
          <cell r="CU109">
            <v>57015.18</v>
          </cell>
          <cell r="CV109">
            <v>0</v>
          </cell>
          <cell r="CW109">
            <v>0</v>
          </cell>
          <cell r="CX109">
            <v>108854</v>
          </cell>
          <cell r="CY109">
            <v>36282.400000000001</v>
          </cell>
          <cell r="CZ109">
            <v>103310.6</v>
          </cell>
          <cell r="DA109">
            <v>5435.4873379240798</v>
          </cell>
          <cell r="DB109">
            <v>1993.5489929913599</v>
          </cell>
          <cell r="DC109">
            <v>243174.41772</v>
          </cell>
          <cell r="DD109">
            <v>0</v>
          </cell>
          <cell r="DE109">
            <v>4197.96</v>
          </cell>
          <cell r="DF109">
            <v>19324.604639255238</v>
          </cell>
          <cell r="DG109">
            <v>8890.17</v>
          </cell>
          <cell r="DH109">
            <v>14688.3</v>
          </cell>
          <cell r="DI109">
            <v>46946.9</v>
          </cell>
          <cell r="DJ109">
            <v>247664.13</v>
          </cell>
          <cell r="DK109">
            <v>0</v>
          </cell>
          <cell r="DL109">
            <v>0</v>
          </cell>
          <cell r="DM109">
            <v>0</v>
          </cell>
          <cell r="DN109">
            <v>0</v>
          </cell>
          <cell r="DO109">
            <v>0</v>
          </cell>
          <cell r="DP109">
            <v>0</v>
          </cell>
          <cell r="DQ109">
            <v>0</v>
          </cell>
          <cell r="DR109">
            <v>0</v>
          </cell>
          <cell r="DS109">
            <v>0</v>
          </cell>
          <cell r="DU109">
            <v>3300.29</v>
          </cell>
          <cell r="DV109">
            <v>0</v>
          </cell>
          <cell r="DW109">
            <v>204475</v>
          </cell>
          <cell r="DX109">
            <v>-1336.29</v>
          </cell>
          <cell r="DY109">
            <v>82973</v>
          </cell>
          <cell r="DZ109">
            <v>0</v>
          </cell>
          <cell r="EA109">
            <v>2460.8000000000002</v>
          </cell>
          <cell r="EB109">
            <v>10793</v>
          </cell>
          <cell r="EC109">
            <v>0</v>
          </cell>
          <cell r="ED109">
            <v>0</v>
          </cell>
          <cell r="EE109">
            <v>1044848</v>
          </cell>
          <cell r="EF109">
            <v>0</v>
          </cell>
          <cell r="EG109">
            <v>0</v>
          </cell>
          <cell r="EH109">
            <v>0</v>
          </cell>
          <cell r="EI109">
            <v>13239</v>
          </cell>
          <cell r="EJ109">
            <v>0</v>
          </cell>
          <cell r="EK109">
            <v>0</v>
          </cell>
          <cell r="EL109">
            <v>0</v>
          </cell>
        </row>
        <row r="110">
          <cell r="A110">
            <v>222</v>
          </cell>
          <cell r="B110" t="str">
            <v>Doetinchem</v>
          </cell>
          <cell r="C110">
            <v>5</v>
          </cell>
          <cell r="D110">
            <v>1773280</v>
          </cell>
          <cell r="E110">
            <v>345240</v>
          </cell>
          <cell r="F110">
            <v>345240</v>
          </cell>
          <cell r="G110">
            <v>56238</v>
          </cell>
          <cell r="H110">
            <v>3</v>
          </cell>
          <cell r="I110">
            <v>1233</v>
          </cell>
          <cell r="J110">
            <v>13683</v>
          </cell>
          <cell r="K110">
            <v>8472</v>
          </cell>
          <cell r="L110">
            <v>2955</v>
          </cell>
          <cell r="M110">
            <v>7490</v>
          </cell>
          <cell r="N110">
            <v>5038.8</v>
          </cell>
          <cell r="O110">
            <v>929</v>
          </cell>
          <cell r="P110">
            <v>0.72634870992963252</v>
          </cell>
          <cell r="Q110">
            <v>382.09703809271213</v>
          </cell>
          <cell r="R110">
            <v>4981</v>
          </cell>
          <cell r="S110">
            <v>2100</v>
          </cell>
          <cell r="T110">
            <v>1280</v>
          </cell>
          <cell r="U110">
            <v>61510</v>
          </cell>
          <cell r="V110">
            <v>66200</v>
          </cell>
          <cell r="W110">
            <v>1969.28</v>
          </cell>
          <cell r="X110">
            <v>4100.8</v>
          </cell>
          <cell r="Y110">
            <v>0</v>
          </cell>
          <cell r="Z110">
            <v>0</v>
          </cell>
          <cell r="AA110">
            <v>7907</v>
          </cell>
          <cell r="AB110">
            <v>0</v>
          </cell>
          <cell r="AC110">
            <v>7907</v>
          </cell>
          <cell r="AD110">
            <v>60</v>
          </cell>
          <cell r="AE110">
            <v>0</v>
          </cell>
          <cell r="AF110">
            <v>377</v>
          </cell>
          <cell r="AG110">
            <v>303</v>
          </cell>
          <cell r="AH110">
            <v>74</v>
          </cell>
          <cell r="AI110">
            <v>24512</v>
          </cell>
          <cell r="AJ110">
            <v>24512</v>
          </cell>
          <cell r="AK110">
            <v>0</v>
          </cell>
          <cell r="AL110">
            <v>10</v>
          </cell>
          <cell r="AM110">
            <v>0</v>
          </cell>
          <cell r="AN110">
            <v>0</v>
          </cell>
          <cell r="AO110">
            <v>0</v>
          </cell>
          <cell r="AP110">
            <v>1667</v>
          </cell>
          <cell r="AQ110">
            <v>1667</v>
          </cell>
          <cell r="AR110">
            <v>7.4705099999999999E-4</v>
          </cell>
          <cell r="AS110">
            <v>1.098803E-3</v>
          </cell>
          <cell r="AT110">
            <v>25639.552</v>
          </cell>
          <cell r="AU110">
            <v>0</v>
          </cell>
          <cell r="AV110">
            <v>856</v>
          </cell>
          <cell r="AW110">
            <v>6042.3908623070165</v>
          </cell>
          <cell r="AX110">
            <v>6</v>
          </cell>
          <cell r="AY110">
            <v>6</v>
          </cell>
          <cell r="AZ110">
            <v>2760</v>
          </cell>
          <cell r="BA110">
            <v>1</v>
          </cell>
          <cell r="BB110">
            <v>0</v>
          </cell>
          <cell r="BC110">
            <v>0</v>
          </cell>
          <cell r="BD110">
            <v>0</v>
          </cell>
          <cell r="BE110">
            <v>0</v>
          </cell>
          <cell r="BF110">
            <v>0</v>
          </cell>
          <cell r="BG110">
            <v>0</v>
          </cell>
          <cell r="BH110">
            <v>0</v>
          </cell>
          <cell r="BI110">
            <v>0</v>
          </cell>
          <cell r="BJ110">
            <v>0</v>
          </cell>
          <cell r="BM110">
            <v>-3989880</v>
          </cell>
          <cell r="BN110">
            <v>-828576</v>
          </cell>
          <cell r="BO110">
            <v>-1028815.2</v>
          </cell>
          <cell r="BP110">
            <v>7246266.2999999998</v>
          </cell>
          <cell r="BQ110">
            <v>84542.28</v>
          </cell>
          <cell r="BR110">
            <v>269287.2</v>
          </cell>
          <cell r="BS110">
            <v>3002050.2</v>
          </cell>
          <cell r="BT110">
            <v>680894.64</v>
          </cell>
          <cell r="BU110">
            <v>78809.850000000006</v>
          </cell>
          <cell r="BV110">
            <v>659045.1</v>
          </cell>
          <cell r="BW110">
            <v>1786204.2119999998</v>
          </cell>
          <cell r="BX110">
            <v>1281286.0900000001</v>
          </cell>
          <cell r="BY110">
            <v>83240.13597341672</v>
          </cell>
          <cell r="BZ110">
            <v>1448254.761542045</v>
          </cell>
          <cell r="CA110">
            <v>533714.15</v>
          </cell>
          <cell r="CB110">
            <v>620298</v>
          </cell>
          <cell r="CC110">
            <v>180825.60000000001</v>
          </cell>
          <cell r="CD110">
            <v>3148696.9</v>
          </cell>
          <cell r="CE110">
            <v>1012198</v>
          </cell>
          <cell r="CF110">
            <v>621938.00959999999</v>
          </cell>
          <cell r="CG110">
            <v>1716963.952</v>
          </cell>
          <cell r="CH110">
            <v>0</v>
          </cell>
          <cell r="CI110">
            <v>0</v>
          </cell>
          <cell r="CJ110">
            <v>245512.35</v>
          </cell>
          <cell r="CK110">
            <v>0</v>
          </cell>
          <cell r="CL110">
            <v>206372.7</v>
          </cell>
          <cell r="CM110">
            <v>2206.8000000000002</v>
          </cell>
          <cell r="CN110">
            <v>0</v>
          </cell>
          <cell r="CO110">
            <v>178075.95</v>
          </cell>
          <cell r="CP110">
            <v>986880.09</v>
          </cell>
          <cell r="CQ110">
            <v>119848.18</v>
          </cell>
          <cell r="CR110">
            <v>4069237.12</v>
          </cell>
          <cell r="CS110">
            <v>648587.52000000002</v>
          </cell>
          <cell r="CT110">
            <v>0</v>
          </cell>
          <cell r="CU110">
            <v>31675.1</v>
          </cell>
          <cell r="CV110">
            <v>0</v>
          </cell>
          <cell r="CW110">
            <v>0</v>
          </cell>
          <cell r="CX110">
            <v>0</v>
          </cell>
          <cell r="CY110">
            <v>51343.6</v>
          </cell>
          <cell r="CZ110">
            <v>146195.9</v>
          </cell>
          <cell r="DA110">
            <v>13190.23105975521</v>
          </cell>
          <cell r="DB110">
            <v>12151.71977846872</v>
          </cell>
          <cell r="DC110">
            <v>1603241.1865600001</v>
          </cell>
          <cell r="DD110">
            <v>0</v>
          </cell>
          <cell r="DE110">
            <v>5786.56</v>
          </cell>
          <cell r="DF110">
            <v>20906.672383582278</v>
          </cell>
          <cell r="DG110">
            <v>53341.02</v>
          </cell>
          <cell r="DH110">
            <v>88129.8</v>
          </cell>
          <cell r="DI110">
            <v>284776.8</v>
          </cell>
          <cell r="DJ110">
            <v>247664.13</v>
          </cell>
          <cell r="DK110">
            <v>0</v>
          </cell>
          <cell r="DL110">
            <v>0</v>
          </cell>
          <cell r="DM110">
            <v>0</v>
          </cell>
          <cell r="DN110">
            <v>0</v>
          </cell>
          <cell r="DO110">
            <v>0</v>
          </cell>
          <cell r="DP110">
            <v>0</v>
          </cell>
          <cell r="DQ110">
            <v>0</v>
          </cell>
          <cell r="DR110">
            <v>0</v>
          </cell>
          <cell r="DS110">
            <v>0</v>
          </cell>
          <cell r="DU110">
            <v>162804.89000000001</v>
          </cell>
          <cell r="DV110">
            <v>523633.18</v>
          </cell>
          <cell r="DW110">
            <v>1336262</v>
          </cell>
          <cell r="DX110">
            <v>-37399.83</v>
          </cell>
          <cell r="DY110">
            <v>-126749</v>
          </cell>
          <cell r="DZ110">
            <v>0</v>
          </cell>
          <cell r="EA110">
            <v>191704.13</v>
          </cell>
          <cell r="EB110">
            <v>56684</v>
          </cell>
          <cell r="EC110">
            <v>0</v>
          </cell>
          <cell r="ED110">
            <v>0</v>
          </cell>
          <cell r="EE110">
            <v>5423914</v>
          </cell>
          <cell r="EF110">
            <v>45000</v>
          </cell>
          <cell r="EG110">
            <v>0</v>
          </cell>
          <cell r="EH110">
            <v>0</v>
          </cell>
          <cell r="EI110">
            <v>0</v>
          </cell>
          <cell r="EJ110">
            <v>0</v>
          </cell>
          <cell r="EK110">
            <v>0</v>
          </cell>
          <cell r="EL110">
            <v>0</v>
          </cell>
        </row>
        <row r="111">
          <cell r="A111">
            <v>225</v>
          </cell>
          <cell r="B111" t="str">
            <v>Druten</v>
          </cell>
          <cell r="C111">
            <v>5</v>
          </cell>
          <cell r="D111">
            <v>575040</v>
          </cell>
          <cell r="E111">
            <v>92680</v>
          </cell>
          <cell r="F111">
            <v>92680</v>
          </cell>
          <cell r="G111">
            <v>18114</v>
          </cell>
          <cell r="H111">
            <v>3</v>
          </cell>
          <cell r="I111">
            <v>331</v>
          </cell>
          <cell r="J111">
            <v>4738</v>
          </cell>
          <cell r="K111">
            <v>2188</v>
          </cell>
          <cell r="L111">
            <v>719</v>
          </cell>
          <cell r="M111">
            <v>2060</v>
          </cell>
          <cell r="N111">
            <v>1322.5</v>
          </cell>
          <cell r="O111">
            <v>187</v>
          </cell>
          <cell r="P111">
            <v>0.34823091247672255</v>
          </cell>
          <cell r="Q111">
            <v>94.733197833368905</v>
          </cell>
          <cell r="R111">
            <v>1373</v>
          </cell>
          <cell r="S111">
            <v>745</v>
          </cell>
          <cell r="T111">
            <v>363</v>
          </cell>
          <cell r="U111">
            <v>16640</v>
          </cell>
          <cell r="V111">
            <v>6100</v>
          </cell>
          <cell r="W111">
            <v>925.1</v>
          </cell>
          <cell r="X111">
            <v>1448</v>
          </cell>
          <cell r="Y111">
            <v>173</v>
          </cell>
          <cell r="Z111">
            <v>0</v>
          </cell>
          <cell r="AA111">
            <v>3778</v>
          </cell>
          <cell r="AB111">
            <v>0</v>
          </cell>
          <cell r="AC111">
            <v>3815.78</v>
          </cell>
          <cell r="AD111">
            <v>466</v>
          </cell>
          <cell r="AE111">
            <v>0</v>
          </cell>
          <cell r="AF111">
            <v>119</v>
          </cell>
          <cell r="AG111">
            <v>79.56</v>
          </cell>
          <cell r="AH111">
            <v>41.41</v>
          </cell>
          <cell r="AI111">
            <v>7375</v>
          </cell>
          <cell r="AJ111">
            <v>7522.5</v>
          </cell>
          <cell r="AK111">
            <v>0</v>
          </cell>
          <cell r="AL111">
            <v>0</v>
          </cell>
          <cell r="AM111">
            <v>0</v>
          </cell>
          <cell r="AN111">
            <v>0</v>
          </cell>
          <cell r="AO111">
            <v>0</v>
          </cell>
          <cell r="AP111">
            <v>0</v>
          </cell>
          <cell r="AQ111">
            <v>0</v>
          </cell>
          <cell r="AR111">
            <v>1.6747100000000001E-4</v>
          </cell>
          <cell r="AS111">
            <v>8.4705999999999998E-5</v>
          </cell>
          <cell r="AT111">
            <v>5192</v>
          </cell>
          <cell r="AU111">
            <v>0</v>
          </cell>
          <cell r="AV111">
            <v>1168.57</v>
          </cell>
          <cell r="AW111">
            <v>5039.354066918002</v>
          </cell>
          <cell r="AX111">
            <v>5</v>
          </cell>
          <cell r="AY111">
            <v>5.05</v>
          </cell>
          <cell r="AZ111">
            <v>940</v>
          </cell>
          <cell r="BA111">
            <v>1</v>
          </cell>
          <cell r="BB111">
            <v>0</v>
          </cell>
          <cell r="BC111">
            <v>0</v>
          </cell>
          <cell r="BD111">
            <v>0</v>
          </cell>
          <cell r="BE111">
            <v>0</v>
          </cell>
          <cell r="BF111">
            <v>0</v>
          </cell>
          <cell r="BG111">
            <v>0</v>
          </cell>
          <cell r="BH111">
            <v>0</v>
          </cell>
          <cell r="BI111">
            <v>0</v>
          </cell>
          <cell r="BJ111">
            <v>0</v>
          </cell>
          <cell r="BM111">
            <v>-1293840</v>
          </cell>
          <cell r="BN111">
            <v>-222432</v>
          </cell>
          <cell r="BO111">
            <v>-276186.40000000002</v>
          </cell>
          <cell r="BP111">
            <v>2333988.9</v>
          </cell>
          <cell r="BQ111">
            <v>84542.28</v>
          </cell>
          <cell r="BR111">
            <v>72290.399999999994</v>
          </cell>
          <cell r="BS111">
            <v>1039517.2</v>
          </cell>
          <cell r="BT111">
            <v>175849.56</v>
          </cell>
          <cell r="BU111">
            <v>19175.73</v>
          </cell>
          <cell r="BV111">
            <v>181259.4</v>
          </cell>
          <cell r="BW111">
            <v>468813.02500000002</v>
          </cell>
          <cell r="BX111">
            <v>257912.27</v>
          </cell>
          <cell r="BY111">
            <v>39907.53767225326</v>
          </cell>
          <cell r="BZ111">
            <v>359065.3450838615</v>
          </cell>
          <cell r="CA111">
            <v>147116.95000000001</v>
          </cell>
          <cell r="CB111">
            <v>220058.1</v>
          </cell>
          <cell r="CC111">
            <v>51281.01</v>
          </cell>
          <cell r="CD111">
            <v>851801.59999999998</v>
          </cell>
          <cell r="CE111">
            <v>93269</v>
          </cell>
          <cell r="CF111">
            <v>292165.08199999999</v>
          </cell>
          <cell r="CG111">
            <v>606263.12</v>
          </cell>
          <cell r="CH111">
            <v>29399.62</v>
          </cell>
          <cell r="CI111">
            <v>0</v>
          </cell>
          <cell r="CJ111">
            <v>117306.9</v>
          </cell>
          <cell r="CK111">
            <v>0</v>
          </cell>
          <cell r="CL111">
            <v>99591.858000000007</v>
          </cell>
          <cell r="CM111">
            <v>17139.48</v>
          </cell>
          <cell r="CN111">
            <v>0</v>
          </cell>
          <cell r="CO111">
            <v>56209.65</v>
          </cell>
          <cell r="CP111">
            <v>259129.30680000002</v>
          </cell>
          <cell r="CQ111">
            <v>67066.393700000001</v>
          </cell>
          <cell r="CR111">
            <v>1224323.75</v>
          </cell>
          <cell r="CS111">
            <v>199045.35</v>
          </cell>
          <cell r="CT111">
            <v>0</v>
          </cell>
          <cell r="CU111">
            <v>0</v>
          </cell>
          <cell r="CV111">
            <v>0</v>
          </cell>
          <cell r="CW111">
            <v>0</v>
          </cell>
          <cell r="CX111">
            <v>0</v>
          </cell>
          <cell r="CY111">
            <v>0</v>
          </cell>
          <cell r="CZ111">
            <v>0</v>
          </cell>
          <cell r="DA111">
            <v>2956.9349158334103</v>
          </cell>
          <cell r="DB111">
            <v>936.76807904144005</v>
          </cell>
          <cell r="DC111">
            <v>324655.76</v>
          </cell>
          <cell r="DD111">
            <v>0</v>
          </cell>
          <cell r="DE111">
            <v>7899.5331999999989</v>
          </cell>
          <cell r="DF111">
            <v>17436.165071536288</v>
          </cell>
          <cell r="DG111">
            <v>44450.85</v>
          </cell>
          <cell r="DH111">
            <v>74175.914999999994</v>
          </cell>
          <cell r="DI111">
            <v>96989.2</v>
          </cell>
          <cell r="DJ111">
            <v>247664.13</v>
          </cell>
          <cell r="DK111">
            <v>0</v>
          </cell>
          <cell r="DL111">
            <v>0</v>
          </cell>
          <cell r="DM111">
            <v>0</v>
          </cell>
          <cell r="DN111">
            <v>0</v>
          </cell>
          <cell r="DO111">
            <v>0</v>
          </cell>
          <cell r="DP111">
            <v>0</v>
          </cell>
          <cell r="DQ111">
            <v>0</v>
          </cell>
          <cell r="DR111">
            <v>0</v>
          </cell>
          <cell r="DS111">
            <v>0</v>
          </cell>
          <cell r="DU111">
            <v>60378.28</v>
          </cell>
          <cell r="DV111">
            <v>0</v>
          </cell>
          <cell r="DW111">
            <v>-182578</v>
          </cell>
          <cell r="DX111">
            <v>-13039.46</v>
          </cell>
          <cell r="DY111">
            <v>158828</v>
          </cell>
          <cell r="DZ111">
            <v>0</v>
          </cell>
          <cell r="EA111">
            <v>27083.65</v>
          </cell>
          <cell r="EB111">
            <v>42992</v>
          </cell>
          <cell r="EC111">
            <v>0</v>
          </cell>
          <cell r="ED111">
            <v>0</v>
          </cell>
          <cell r="EE111">
            <v>1302068</v>
          </cell>
          <cell r="EF111">
            <v>0</v>
          </cell>
          <cell r="EG111">
            <v>1951</v>
          </cell>
          <cell r="EH111">
            <v>0</v>
          </cell>
          <cell r="EI111">
            <v>20686</v>
          </cell>
          <cell r="EJ111">
            <v>0</v>
          </cell>
          <cell r="EK111">
            <v>0</v>
          </cell>
          <cell r="EL111">
            <v>0</v>
          </cell>
        </row>
        <row r="112">
          <cell r="A112">
            <v>226</v>
          </cell>
          <cell r="B112" t="str">
            <v>Duiven</v>
          </cell>
          <cell r="C112">
            <v>5</v>
          </cell>
          <cell r="D112">
            <v>781120</v>
          </cell>
          <cell r="E112">
            <v>197820</v>
          </cell>
          <cell r="F112">
            <v>197820</v>
          </cell>
          <cell r="G112">
            <v>25605</v>
          </cell>
          <cell r="H112">
            <v>1</v>
          </cell>
          <cell r="I112">
            <v>706.5</v>
          </cell>
          <cell r="J112">
            <v>7341</v>
          </cell>
          <cell r="K112">
            <v>3083</v>
          </cell>
          <cell r="L112">
            <v>1094</v>
          </cell>
          <cell r="M112">
            <v>2310</v>
          </cell>
          <cell r="N112">
            <v>1311.7</v>
          </cell>
          <cell r="O112">
            <v>267</v>
          </cell>
          <cell r="P112">
            <v>0.4327390599675851</v>
          </cell>
          <cell r="Q112">
            <v>129.14119398358156</v>
          </cell>
          <cell r="R112">
            <v>1429</v>
          </cell>
          <cell r="S112">
            <v>480</v>
          </cell>
          <cell r="T112">
            <v>588</v>
          </cell>
          <cell r="U112">
            <v>26250</v>
          </cell>
          <cell r="V112">
            <v>19170</v>
          </cell>
          <cell r="W112">
            <v>0</v>
          </cell>
          <cell r="X112">
            <v>2063.1999999999998</v>
          </cell>
          <cell r="Y112">
            <v>0</v>
          </cell>
          <cell r="Z112">
            <v>1217.2</v>
          </cell>
          <cell r="AA112">
            <v>3390</v>
          </cell>
          <cell r="AB112">
            <v>0</v>
          </cell>
          <cell r="AC112">
            <v>3390</v>
          </cell>
          <cell r="AD112">
            <v>126</v>
          </cell>
          <cell r="AE112">
            <v>0</v>
          </cell>
          <cell r="AF112">
            <v>159</v>
          </cell>
          <cell r="AG112">
            <v>110</v>
          </cell>
          <cell r="AH112">
            <v>49</v>
          </cell>
          <cell r="AI112">
            <v>9983</v>
          </cell>
          <cell r="AJ112">
            <v>9983</v>
          </cell>
          <cell r="AK112">
            <v>0</v>
          </cell>
          <cell r="AL112">
            <v>0</v>
          </cell>
          <cell r="AM112">
            <v>0</v>
          </cell>
          <cell r="AN112">
            <v>0</v>
          </cell>
          <cell r="AO112">
            <v>0</v>
          </cell>
          <cell r="AP112">
            <v>0</v>
          </cell>
          <cell r="AQ112">
            <v>0</v>
          </cell>
          <cell r="AR112">
            <v>6.6041E-5</v>
          </cell>
          <cell r="AS112">
            <v>4.8452000000000003E-5</v>
          </cell>
          <cell r="AT112">
            <v>10691.793</v>
          </cell>
          <cell r="AU112">
            <v>0</v>
          </cell>
          <cell r="AV112">
            <v>782</v>
          </cell>
          <cell r="AW112">
            <v>5694.8549488054605</v>
          </cell>
          <cell r="AX112">
            <v>4</v>
          </cell>
          <cell r="AY112">
            <v>4</v>
          </cell>
          <cell r="AZ112">
            <v>1180</v>
          </cell>
          <cell r="BA112">
            <v>1</v>
          </cell>
          <cell r="BB112">
            <v>0</v>
          </cell>
          <cell r="BC112">
            <v>0</v>
          </cell>
          <cell r="BD112">
            <v>0</v>
          </cell>
          <cell r="BE112">
            <v>0</v>
          </cell>
          <cell r="BF112">
            <v>0</v>
          </cell>
          <cell r="BG112">
            <v>0</v>
          </cell>
          <cell r="BH112">
            <v>0</v>
          </cell>
          <cell r="BI112">
            <v>0</v>
          </cell>
          <cell r="BJ112">
            <v>0</v>
          </cell>
          <cell r="BM112">
            <v>-1757520</v>
          </cell>
          <cell r="BN112">
            <v>-474768</v>
          </cell>
          <cell r="BO112">
            <v>-589503.6</v>
          </cell>
          <cell r="BP112">
            <v>3299204.25</v>
          </cell>
          <cell r="BQ112">
            <v>28180.76</v>
          </cell>
          <cell r="BR112">
            <v>154299.6</v>
          </cell>
          <cell r="BS112">
            <v>1610615.4</v>
          </cell>
          <cell r="BT112">
            <v>247780.71</v>
          </cell>
          <cell r="BU112">
            <v>29176.98</v>
          </cell>
          <cell r="BV112">
            <v>203256.9</v>
          </cell>
          <cell r="BW112">
            <v>464984.53299999994</v>
          </cell>
          <cell r="BX112">
            <v>368249.07</v>
          </cell>
          <cell r="BY112">
            <v>49592.238136142623</v>
          </cell>
          <cell r="BZ112">
            <v>489481.28473208955</v>
          </cell>
          <cell r="CA112">
            <v>153117.35</v>
          </cell>
          <cell r="CB112">
            <v>141782.39999999999</v>
          </cell>
          <cell r="CC112">
            <v>83066.759999999995</v>
          </cell>
          <cell r="CD112">
            <v>1343737.5</v>
          </cell>
          <cell r="CE112">
            <v>293109.3</v>
          </cell>
          <cell r="CF112">
            <v>0</v>
          </cell>
          <cell r="CG112">
            <v>863841.2080000001</v>
          </cell>
          <cell r="CH112">
            <v>0</v>
          </cell>
          <cell r="CI112">
            <v>269987.13199999998</v>
          </cell>
          <cell r="CJ112">
            <v>105259.5</v>
          </cell>
          <cell r="CK112">
            <v>0</v>
          </cell>
          <cell r="CL112">
            <v>88479</v>
          </cell>
          <cell r="CM112">
            <v>4634.28</v>
          </cell>
          <cell r="CN112">
            <v>0</v>
          </cell>
          <cell r="CO112">
            <v>75103.649999999994</v>
          </cell>
          <cell r="CP112">
            <v>358273.3</v>
          </cell>
          <cell r="CQ112">
            <v>79358.929999999993</v>
          </cell>
          <cell r="CR112">
            <v>1657277.83</v>
          </cell>
          <cell r="CS112">
            <v>264150.18</v>
          </cell>
          <cell r="CT112">
            <v>0</v>
          </cell>
          <cell r="CU112">
            <v>0</v>
          </cell>
          <cell r="CV112">
            <v>0</v>
          </cell>
          <cell r="CW112">
            <v>0</v>
          </cell>
          <cell r="CX112">
            <v>0</v>
          </cell>
          <cell r="CY112">
            <v>0</v>
          </cell>
          <cell r="CZ112">
            <v>0</v>
          </cell>
          <cell r="DA112">
            <v>1166.04629324811</v>
          </cell>
          <cell r="DB112">
            <v>535.83319913247999</v>
          </cell>
          <cell r="DC112">
            <v>668557.81628999999</v>
          </cell>
          <cell r="DD112">
            <v>0</v>
          </cell>
          <cell r="DE112">
            <v>5286.32</v>
          </cell>
          <cell r="DF112">
            <v>19704.198122866892</v>
          </cell>
          <cell r="DG112">
            <v>35560.68</v>
          </cell>
          <cell r="DH112">
            <v>58753.2</v>
          </cell>
          <cell r="DI112">
            <v>121752.4</v>
          </cell>
          <cell r="DJ112">
            <v>247664.13</v>
          </cell>
          <cell r="DK112">
            <v>0</v>
          </cell>
          <cell r="DL112">
            <v>0</v>
          </cell>
          <cell r="DM112">
            <v>0</v>
          </cell>
          <cell r="DN112">
            <v>0</v>
          </cell>
          <cell r="DO112">
            <v>0</v>
          </cell>
          <cell r="DP112">
            <v>0</v>
          </cell>
          <cell r="DQ112">
            <v>0</v>
          </cell>
          <cell r="DR112">
            <v>0</v>
          </cell>
          <cell r="DS112">
            <v>0</v>
          </cell>
          <cell r="DU112">
            <v>103845.42</v>
          </cell>
          <cell r="DV112">
            <v>0</v>
          </cell>
          <cell r="DW112">
            <v>-7871</v>
          </cell>
          <cell r="DX112">
            <v>-27537.33</v>
          </cell>
          <cell r="DY112">
            <v>-66990</v>
          </cell>
          <cell r="DZ112">
            <v>0</v>
          </cell>
          <cell r="EA112">
            <v>341516.14</v>
          </cell>
          <cell r="EB112">
            <v>9518</v>
          </cell>
          <cell r="EC112">
            <v>0</v>
          </cell>
          <cell r="ED112">
            <v>0</v>
          </cell>
          <cell r="EE112">
            <v>1488915</v>
          </cell>
          <cell r="EF112">
            <v>0</v>
          </cell>
          <cell r="EG112">
            <v>0</v>
          </cell>
          <cell r="EH112">
            <v>0</v>
          </cell>
          <cell r="EI112">
            <v>29241</v>
          </cell>
          <cell r="EJ112">
            <v>0</v>
          </cell>
          <cell r="EK112">
            <v>0</v>
          </cell>
          <cell r="EL112">
            <v>0</v>
          </cell>
        </row>
        <row r="113">
          <cell r="A113">
            <v>228</v>
          </cell>
          <cell r="B113" t="str">
            <v>Ede</v>
          </cell>
          <cell r="C113">
            <v>5</v>
          </cell>
          <cell r="D113">
            <v>3706720</v>
          </cell>
          <cell r="E113">
            <v>748300</v>
          </cell>
          <cell r="F113">
            <v>748300</v>
          </cell>
          <cell r="G113">
            <v>107500</v>
          </cell>
          <cell r="H113">
            <v>6</v>
          </cell>
          <cell r="I113">
            <v>2672.5</v>
          </cell>
          <cell r="J113">
            <v>29352</v>
          </cell>
          <cell r="K113">
            <v>15136</v>
          </cell>
          <cell r="L113">
            <v>5414</v>
          </cell>
          <cell r="M113">
            <v>11030</v>
          </cell>
          <cell r="N113">
            <v>6391.2</v>
          </cell>
          <cell r="O113">
            <v>1440</v>
          </cell>
          <cell r="P113">
            <v>0.8044692737430168</v>
          </cell>
          <cell r="Q113">
            <v>559.46815068866511</v>
          </cell>
          <cell r="R113">
            <v>6670</v>
          </cell>
          <cell r="S113">
            <v>5490</v>
          </cell>
          <cell r="T113">
            <v>2230</v>
          </cell>
          <cell r="U113">
            <v>109380</v>
          </cell>
          <cell r="V113">
            <v>114390</v>
          </cell>
          <cell r="W113">
            <v>2540.1</v>
          </cell>
          <cell r="X113">
            <v>3716.8</v>
          </cell>
          <cell r="Y113">
            <v>0</v>
          </cell>
          <cell r="Z113">
            <v>0</v>
          </cell>
          <cell r="AA113">
            <v>31831</v>
          </cell>
          <cell r="AB113">
            <v>0</v>
          </cell>
          <cell r="AC113">
            <v>31831</v>
          </cell>
          <cell r="AD113">
            <v>37</v>
          </cell>
          <cell r="AE113">
            <v>0</v>
          </cell>
          <cell r="AF113">
            <v>735</v>
          </cell>
          <cell r="AG113">
            <v>431</v>
          </cell>
          <cell r="AH113">
            <v>304</v>
          </cell>
          <cell r="AI113">
            <v>46388</v>
          </cell>
          <cell r="AJ113">
            <v>46388</v>
          </cell>
          <cell r="AK113">
            <v>0</v>
          </cell>
          <cell r="AL113">
            <v>0</v>
          </cell>
          <cell r="AM113">
            <v>0</v>
          </cell>
          <cell r="AN113">
            <v>0</v>
          </cell>
          <cell r="AO113">
            <v>0</v>
          </cell>
          <cell r="AP113">
            <v>3234</v>
          </cell>
          <cell r="AQ113">
            <v>0</v>
          </cell>
          <cell r="AR113">
            <v>1.2357100000000001E-3</v>
          </cell>
          <cell r="AS113">
            <v>2.0160960000000002E-3</v>
          </cell>
          <cell r="AT113">
            <v>65778.183999999994</v>
          </cell>
          <cell r="AU113">
            <v>0</v>
          </cell>
          <cell r="AV113">
            <v>1229</v>
          </cell>
          <cell r="AW113">
            <v>4145.7731894063008</v>
          </cell>
          <cell r="AX113">
            <v>20</v>
          </cell>
          <cell r="AY113">
            <v>20</v>
          </cell>
          <cell r="AZ113">
            <v>5735</v>
          </cell>
          <cell r="BA113">
            <v>1</v>
          </cell>
          <cell r="BB113">
            <v>0</v>
          </cell>
          <cell r="BC113">
            <v>0</v>
          </cell>
          <cell r="BD113">
            <v>0</v>
          </cell>
          <cell r="BE113">
            <v>0</v>
          </cell>
          <cell r="BF113">
            <v>0</v>
          </cell>
          <cell r="BG113">
            <v>0</v>
          </cell>
          <cell r="BH113">
            <v>0</v>
          </cell>
          <cell r="BI113">
            <v>0</v>
          </cell>
          <cell r="BJ113">
            <v>0</v>
          </cell>
          <cell r="BM113">
            <v>-8340120.0000000009</v>
          </cell>
          <cell r="BN113">
            <v>-1795920</v>
          </cell>
          <cell r="BO113">
            <v>-2229934</v>
          </cell>
          <cell r="BP113">
            <v>13851375</v>
          </cell>
          <cell r="BQ113">
            <v>169084.56</v>
          </cell>
          <cell r="BR113">
            <v>583674</v>
          </cell>
          <cell r="BS113">
            <v>6439828.7999999998</v>
          </cell>
          <cell r="BT113">
            <v>1216480.32</v>
          </cell>
          <cell r="BU113">
            <v>144391.38</v>
          </cell>
          <cell r="BV113">
            <v>970529.7</v>
          </cell>
          <cell r="BW113">
            <v>2265616.4879999999</v>
          </cell>
          <cell r="BX113">
            <v>1986062.4</v>
          </cell>
          <cell r="BY113">
            <v>92192.814301675971</v>
          </cell>
          <cell r="BZ113">
            <v>2120540.9421922336</v>
          </cell>
          <cell r="CA113">
            <v>714690.5</v>
          </cell>
          <cell r="CB113">
            <v>1621636.2</v>
          </cell>
          <cell r="CC113">
            <v>315032.09999999998</v>
          </cell>
          <cell r="CD113">
            <v>5599162.2000000002</v>
          </cell>
          <cell r="CE113">
            <v>1749023.1</v>
          </cell>
          <cell r="CF113">
            <v>802214.3820000001</v>
          </cell>
          <cell r="CG113">
            <v>1556186.9920000001</v>
          </cell>
          <cell r="CH113">
            <v>0</v>
          </cell>
          <cell r="CI113">
            <v>0</v>
          </cell>
          <cell r="CJ113">
            <v>988352.55</v>
          </cell>
          <cell r="CK113">
            <v>0</v>
          </cell>
          <cell r="CL113">
            <v>830789.1</v>
          </cell>
          <cell r="CM113">
            <v>1360.86</v>
          </cell>
          <cell r="CN113">
            <v>0</v>
          </cell>
          <cell r="CO113">
            <v>347177.25</v>
          </cell>
          <cell r="CP113">
            <v>1403779.93</v>
          </cell>
          <cell r="CQ113">
            <v>492349.28</v>
          </cell>
          <cell r="CR113">
            <v>7700871.8799999999</v>
          </cell>
          <cell r="CS113">
            <v>1227426.48</v>
          </cell>
          <cell r="CT113">
            <v>0</v>
          </cell>
          <cell r="CU113">
            <v>0</v>
          </cell>
          <cell r="CV113">
            <v>0</v>
          </cell>
          <cell r="CW113">
            <v>0</v>
          </cell>
          <cell r="CX113">
            <v>0</v>
          </cell>
          <cell r="CY113">
            <v>99607.2</v>
          </cell>
          <cell r="CZ113">
            <v>0</v>
          </cell>
          <cell r="DA113">
            <v>21818.189685644102</v>
          </cell>
          <cell r="DB113">
            <v>22296.110984855044</v>
          </cell>
          <cell r="DC113">
            <v>4113109.8455199995</v>
          </cell>
          <cell r="DD113">
            <v>0</v>
          </cell>
          <cell r="DE113">
            <v>8308.0400000000009</v>
          </cell>
          <cell r="DF113">
            <v>14344.3752353458</v>
          </cell>
          <cell r="DG113">
            <v>177803.4</v>
          </cell>
          <cell r="DH113">
            <v>293766</v>
          </cell>
          <cell r="DI113">
            <v>591737.30000000005</v>
          </cell>
          <cell r="DJ113">
            <v>247664.13</v>
          </cell>
          <cell r="DK113">
            <v>0</v>
          </cell>
          <cell r="DL113">
            <v>0</v>
          </cell>
          <cell r="DM113">
            <v>0</v>
          </cell>
          <cell r="DN113">
            <v>0</v>
          </cell>
          <cell r="DO113">
            <v>0</v>
          </cell>
          <cell r="DP113">
            <v>0</v>
          </cell>
          <cell r="DQ113">
            <v>0</v>
          </cell>
          <cell r="DR113">
            <v>0</v>
          </cell>
          <cell r="DS113">
            <v>0</v>
          </cell>
          <cell r="DU113">
            <v>516070.66</v>
          </cell>
          <cell r="DV113">
            <v>0</v>
          </cell>
          <cell r="DW113">
            <v>1086264</v>
          </cell>
          <cell r="DX113">
            <v>-100267.67</v>
          </cell>
          <cell r="DY113">
            <v>1277648</v>
          </cell>
          <cell r="DZ113">
            <v>0</v>
          </cell>
          <cell r="EA113">
            <v>325671.12</v>
          </cell>
          <cell r="EB113">
            <v>245099</v>
          </cell>
          <cell r="EC113">
            <v>50101</v>
          </cell>
          <cell r="ED113">
            <v>0</v>
          </cell>
          <cell r="EE113">
            <v>8075078</v>
          </cell>
          <cell r="EF113">
            <v>100000</v>
          </cell>
          <cell r="EG113">
            <v>0</v>
          </cell>
          <cell r="EH113">
            <v>0</v>
          </cell>
          <cell r="EI113">
            <v>0</v>
          </cell>
          <cell r="EJ113">
            <v>0</v>
          </cell>
          <cell r="EK113">
            <v>0</v>
          </cell>
          <cell r="EL113">
            <v>0</v>
          </cell>
        </row>
        <row r="114">
          <cell r="A114">
            <v>230</v>
          </cell>
          <cell r="B114" t="str">
            <v>Elburg</v>
          </cell>
          <cell r="C114">
            <v>5</v>
          </cell>
          <cell r="D114">
            <v>689440</v>
          </cell>
          <cell r="E114">
            <v>126140</v>
          </cell>
          <cell r="F114">
            <v>126140</v>
          </cell>
          <cell r="G114">
            <v>22216</v>
          </cell>
          <cell r="H114">
            <v>3</v>
          </cell>
          <cell r="I114">
            <v>450.5</v>
          </cell>
          <cell r="J114">
            <v>6077</v>
          </cell>
          <cell r="K114">
            <v>2940</v>
          </cell>
          <cell r="L114">
            <v>1002</v>
          </cell>
          <cell r="M114">
            <v>2120</v>
          </cell>
          <cell r="N114">
            <v>1135.5999999999999</v>
          </cell>
          <cell r="O114">
            <v>120</v>
          </cell>
          <cell r="P114">
            <v>0.25531914893617019</v>
          </cell>
          <cell r="Q114">
            <v>64.400269392852067</v>
          </cell>
          <cell r="R114">
            <v>1346</v>
          </cell>
          <cell r="S114">
            <v>135</v>
          </cell>
          <cell r="T114">
            <v>350</v>
          </cell>
          <cell r="U114">
            <v>20990</v>
          </cell>
          <cell r="V114">
            <v>9560</v>
          </cell>
          <cell r="W114">
            <v>0</v>
          </cell>
          <cell r="X114">
            <v>1575.2</v>
          </cell>
          <cell r="Y114">
            <v>0</v>
          </cell>
          <cell r="Z114">
            <v>0</v>
          </cell>
          <cell r="AA114">
            <v>6386</v>
          </cell>
          <cell r="AB114">
            <v>0</v>
          </cell>
          <cell r="AC114">
            <v>6386</v>
          </cell>
          <cell r="AD114">
            <v>209</v>
          </cell>
          <cell r="AE114">
            <v>0</v>
          </cell>
          <cell r="AF114">
            <v>146</v>
          </cell>
          <cell r="AG114">
            <v>95</v>
          </cell>
          <cell r="AH114">
            <v>51</v>
          </cell>
          <cell r="AI114">
            <v>9844</v>
          </cell>
          <cell r="AJ114">
            <v>9844</v>
          </cell>
          <cell r="AK114">
            <v>0</v>
          </cell>
          <cell r="AL114">
            <v>9</v>
          </cell>
          <cell r="AM114">
            <v>0</v>
          </cell>
          <cell r="AN114">
            <v>0</v>
          </cell>
          <cell r="AO114">
            <v>2500</v>
          </cell>
          <cell r="AP114">
            <v>579</v>
          </cell>
          <cell r="AQ114">
            <v>579</v>
          </cell>
          <cell r="AR114">
            <v>3.2569400000000002E-4</v>
          </cell>
          <cell r="AS114">
            <v>1.09505E-4</v>
          </cell>
          <cell r="AT114">
            <v>6103.28</v>
          </cell>
          <cell r="AU114">
            <v>0</v>
          </cell>
          <cell r="AV114">
            <v>524</v>
          </cell>
          <cell r="AW114">
            <v>1765.1529946929493</v>
          </cell>
          <cell r="AX114">
            <v>5</v>
          </cell>
          <cell r="AY114">
            <v>5</v>
          </cell>
          <cell r="AZ114">
            <v>1030</v>
          </cell>
          <cell r="BA114">
            <v>1</v>
          </cell>
          <cell r="BB114">
            <v>0</v>
          </cell>
          <cell r="BC114">
            <v>0</v>
          </cell>
          <cell r="BD114">
            <v>0</v>
          </cell>
          <cell r="BE114">
            <v>0</v>
          </cell>
          <cell r="BF114">
            <v>0</v>
          </cell>
          <cell r="BG114">
            <v>0</v>
          </cell>
          <cell r="BH114">
            <v>0</v>
          </cell>
          <cell r="BI114">
            <v>0</v>
          </cell>
          <cell r="BJ114">
            <v>0</v>
          </cell>
          <cell r="BM114">
            <v>-1551240</v>
          </cell>
          <cell r="BN114">
            <v>-302736</v>
          </cell>
          <cell r="BO114">
            <v>-375897.2</v>
          </cell>
          <cell r="BP114">
            <v>2862531.6</v>
          </cell>
          <cell r="BQ114">
            <v>84542.28</v>
          </cell>
          <cell r="BR114">
            <v>98389.2</v>
          </cell>
          <cell r="BS114">
            <v>1333293.8</v>
          </cell>
          <cell r="BT114">
            <v>236287.8</v>
          </cell>
          <cell r="BU114">
            <v>26723.34</v>
          </cell>
          <cell r="BV114">
            <v>186538.8</v>
          </cell>
          <cell r="BW114">
            <v>402558.84399999998</v>
          </cell>
          <cell r="BX114">
            <v>165505.20000000001</v>
          </cell>
          <cell r="BY114">
            <v>29259.776170212761</v>
          </cell>
          <cell r="BZ114">
            <v>244095.05307433935</v>
          </cell>
          <cell r="CA114">
            <v>144223.9</v>
          </cell>
          <cell r="CB114">
            <v>39876.300000000003</v>
          </cell>
          <cell r="CC114">
            <v>49444.5</v>
          </cell>
          <cell r="CD114">
            <v>1074478.1000000001</v>
          </cell>
          <cell r="CE114">
            <v>146172.4</v>
          </cell>
          <cell r="CF114">
            <v>0</v>
          </cell>
          <cell r="CG114">
            <v>659520.48800000001</v>
          </cell>
          <cell r="CH114">
            <v>0</v>
          </cell>
          <cell r="CI114">
            <v>0</v>
          </cell>
          <cell r="CJ114">
            <v>198285.3</v>
          </cell>
          <cell r="CK114">
            <v>0</v>
          </cell>
          <cell r="CL114">
            <v>166674.6</v>
          </cell>
          <cell r="CM114">
            <v>7687.02</v>
          </cell>
          <cell r="CN114">
            <v>0</v>
          </cell>
          <cell r="CO114">
            <v>68963.100000000006</v>
          </cell>
          <cell r="CP114">
            <v>309417.84999999998</v>
          </cell>
          <cell r="CQ114">
            <v>82598.070000000007</v>
          </cell>
          <cell r="CR114">
            <v>1634202.44</v>
          </cell>
          <cell r="CS114">
            <v>260472.24</v>
          </cell>
          <cell r="CT114">
            <v>0</v>
          </cell>
          <cell r="CU114">
            <v>28507.59</v>
          </cell>
          <cell r="CV114">
            <v>0</v>
          </cell>
          <cell r="CW114">
            <v>0</v>
          </cell>
          <cell r="CX114">
            <v>36775</v>
          </cell>
          <cell r="CY114">
            <v>17833.2</v>
          </cell>
          <cell r="CZ114">
            <v>50778.3</v>
          </cell>
          <cell r="DA114">
            <v>5750.5834471487406</v>
          </cell>
          <cell r="DB114">
            <v>1211.0215155412</v>
          </cell>
          <cell r="DC114">
            <v>381638.09840000002</v>
          </cell>
          <cell r="DD114">
            <v>0</v>
          </cell>
          <cell r="DE114">
            <v>3542.24</v>
          </cell>
          <cell r="DF114">
            <v>6107.4293616376044</v>
          </cell>
          <cell r="DG114">
            <v>44450.85</v>
          </cell>
          <cell r="DH114">
            <v>73441.5</v>
          </cell>
          <cell r="DI114">
            <v>106275.4</v>
          </cell>
          <cell r="DJ114">
            <v>247664.13</v>
          </cell>
          <cell r="DK114">
            <v>0</v>
          </cell>
          <cell r="DL114">
            <v>0</v>
          </cell>
          <cell r="DM114">
            <v>0</v>
          </cell>
          <cell r="DN114">
            <v>0</v>
          </cell>
          <cell r="DO114">
            <v>0</v>
          </cell>
          <cell r="DP114">
            <v>0</v>
          </cell>
          <cell r="DQ114">
            <v>0</v>
          </cell>
          <cell r="DR114">
            <v>0</v>
          </cell>
          <cell r="DS114">
            <v>0</v>
          </cell>
          <cell r="DU114">
            <v>225170.42</v>
          </cell>
          <cell r="DV114">
            <v>0</v>
          </cell>
          <cell r="DW114">
            <v>-23070</v>
          </cell>
          <cell r="DX114">
            <v>-8149.75</v>
          </cell>
          <cell r="DY114">
            <v>-202054</v>
          </cell>
          <cell r="DZ114">
            <v>0</v>
          </cell>
          <cell r="EA114">
            <v>4505.45</v>
          </cell>
          <cell r="EB114">
            <v>28567</v>
          </cell>
          <cell r="EC114">
            <v>0</v>
          </cell>
          <cell r="ED114">
            <v>0</v>
          </cell>
          <cell r="EE114">
            <v>1424746</v>
          </cell>
          <cell r="EF114">
            <v>0</v>
          </cell>
          <cell r="EG114">
            <v>0</v>
          </cell>
          <cell r="EH114">
            <v>0</v>
          </cell>
          <cell r="EI114">
            <v>25371</v>
          </cell>
          <cell r="EJ114">
            <v>0</v>
          </cell>
          <cell r="EK114">
            <v>0</v>
          </cell>
          <cell r="EL114">
            <v>0</v>
          </cell>
        </row>
        <row r="115">
          <cell r="A115">
            <v>232</v>
          </cell>
          <cell r="B115" t="str">
            <v>Epe</v>
          </cell>
          <cell r="C115">
            <v>5</v>
          </cell>
          <cell r="D115">
            <v>1350720</v>
          </cell>
          <cell r="E115">
            <v>158480</v>
          </cell>
          <cell r="F115">
            <v>158480</v>
          </cell>
          <cell r="G115">
            <v>32989</v>
          </cell>
          <cell r="H115">
            <v>4</v>
          </cell>
          <cell r="I115">
            <v>566</v>
          </cell>
          <cell r="J115">
            <v>7631</v>
          </cell>
          <cell r="K115">
            <v>6041</v>
          </cell>
          <cell r="L115">
            <v>2099</v>
          </cell>
          <cell r="M115">
            <v>3660</v>
          </cell>
          <cell r="N115">
            <v>2192.6</v>
          </cell>
          <cell r="O115">
            <v>314</v>
          </cell>
          <cell r="P115">
            <v>0.47289156626506024</v>
          </cell>
          <cell r="Q115">
            <v>148.70610340880845</v>
          </cell>
          <cell r="R115">
            <v>2392</v>
          </cell>
          <cell r="S115">
            <v>1220</v>
          </cell>
          <cell r="T115">
            <v>678</v>
          </cell>
          <cell r="U115">
            <v>30420</v>
          </cell>
          <cell r="V115">
            <v>15340</v>
          </cell>
          <cell r="W115">
            <v>308.88</v>
          </cell>
          <cell r="X115">
            <v>796</v>
          </cell>
          <cell r="Y115">
            <v>0</v>
          </cell>
          <cell r="Z115">
            <v>0</v>
          </cell>
          <cell r="AA115">
            <v>15620</v>
          </cell>
          <cell r="AB115">
            <v>0</v>
          </cell>
          <cell r="AC115">
            <v>15620</v>
          </cell>
          <cell r="AD115">
            <v>105</v>
          </cell>
          <cell r="AE115">
            <v>0</v>
          </cell>
          <cell r="AF115">
            <v>241</v>
          </cell>
          <cell r="AG115">
            <v>142</v>
          </cell>
          <cell r="AH115">
            <v>99</v>
          </cell>
          <cell r="AI115">
            <v>14674</v>
          </cell>
          <cell r="AJ115">
            <v>14674</v>
          </cell>
          <cell r="AK115">
            <v>0</v>
          </cell>
          <cell r="AL115">
            <v>0</v>
          </cell>
          <cell r="AM115">
            <v>0</v>
          </cell>
          <cell r="AN115">
            <v>0</v>
          </cell>
          <cell r="AO115">
            <v>0</v>
          </cell>
          <cell r="AP115">
            <v>604</v>
          </cell>
          <cell r="AQ115">
            <v>0</v>
          </cell>
          <cell r="AR115">
            <v>5.79924E-4</v>
          </cell>
          <cell r="AS115">
            <v>4.02605E-4</v>
          </cell>
          <cell r="AT115">
            <v>9083.2060000000001</v>
          </cell>
          <cell r="AU115">
            <v>0</v>
          </cell>
          <cell r="AV115">
            <v>1368</v>
          </cell>
          <cell r="AW115">
            <v>2869.8856597774247</v>
          </cell>
          <cell r="AX115">
            <v>13</v>
          </cell>
          <cell r="AY115">
            <v>13</v>
          </cell>
          <cell r="AZ115">
            <v>1745</v>
          </cell>
          <cell r="BA115">
            <v>1</v>
          </cell>
          <cell r="BB115">
            <v>0</v>
          </cell>
          <cell r="BC115">
            <v>0</v>
          </cell>
          <cell r="BD115">
            <v>0</v>
          </cell>
          <cell r="BE115">
            <v>0</v>
          </cell>
          <cell r="BF115">
            <v>0</v>
          </cell>
          <cell r="BG115">
            <v>0</v>
          </cell>
          <cell r="BH115">
            <v>0</v>
          </cell>
          <cell r="BI115">
            <v>0</v>
          </cell>
          <cell r="BJ115">
            <v>0</v>
          </cell>
          <cell r="BM115">
            <v>-3039120</v>
          </cell>
          <cell r="BN115">
            <v>-380352</v>
          </cell>
          <cell r="BO115">
            <v>-472270.4</v>
          </cell>
          <cell r="BP115">
            <v>4250632.6500000004</v>
          </cell>
          <cell r="BQ115">
            <v>112723.04</v>
          </cell>
          <cell r="BR115">
            <v>123614.39999999999</v>
          </cell>
          <cell r="BS115">
            <v>1674241.4</v>
          </cell>
          <cell r="BT115">
            <v>485515.17</v>
          </cell>
          <cell r="BU115">
            <v>55980.33</v>
          </cell>
          <cell r="BV115">
            <v>322043.40000000002</v>
          </cell>
          <cell r="BW115">
            <v>777254.77399999998</v>
          </cell>
          <cell r="BX115">
            <v>433071.94</v>
          </cell>
          <cell r="BY115">
            <v>54193.747078313252</v>
          </cell>
          <cell r="BZ115">
            <v>563637.76962833852</v>
          </cell>
          <cell r="CA115">
            <v>256302.8</v>
          </cell>
          <cell r="CB115">
            <v>360363.6</v>
          </cell>
          <cell r="CC115">
            <v>95781.06</v>
          </cell>
          <cell r="CD115">
            <v>1557199.8</v>
          </cell>
          <cell r="CE115">
            <v>234548.6</v>
          </cell>
          <cell r="CF115">
            <v>97550.481599999999</v>
          </cell>
          <cell r="CG115">
            <v>333277.24</v>
          </cell>
          <cell r="CH115">
            <v>0</v>
          </cell>
          <cell r="CI115">
            <v>0</v>
          </cell>
          <cell r="CJ115">
            <v>485001</v>
          </cell>
          <cell r="CK115">
            <v>0</v>
          </cell>
          <cell r="CL115">
            <v>407682</v>
          </cell>
          <cell r="CM115">
            <v>3861.9</v>
          </cell>
          <cell r="CN115">
            <v>0</v>
          </cell>
          <cell r="CO115">
            <v>113836.35</v>
          </cell>
          <cell r="CP115">
            <v>462498.26</v>
          </cell>
          <cell r="CQ115">
            <v>160337.43</v>
          </cell>
          <cell r="CR115">
            <v>2436030.7400000002</v>
          </cell>
          <cell r="CS115">
            <v>388274.04</v>
          </cell>
          <cell r="CT115">
            <v>0</v>
          </cell>
          <cell r="CU115">
            <v>0</v>
          </cell>
          <cell r="CV115">
            <v>0</v>
          </cell>
          <cell r="CW115">
            <v>0</v>
          </cell>
          <cell r="CX115">
            <v>0</v>
          </cell>
          <cell r="CY115">
            <v>18603.2</v>
          </cell>
          <cell r="CZ115">
            <v>0</v>
          </cell>
          <cell r="DA115">
            <v>10239.36994542204</v>
          </cell>
          <cell r="DB115">
            <v>4452.4297270852003</v>
          </cell>
          <cell r="DC115">
            <v>567972.87118000002</v>
          </cell>
          <cell r="DD115">
            <v>0</v>
          </cell>
          <cell r="DE115">
            <v>9247.68</v>
          </cell>
          <cell r="DF115">
            <v>9929.8043828298887</v>
          </cell>
          <cell r="DG115">
            <v>115572.21</v>
          </cell>
          <cell r="DH115">
            <v>190947.9</v>
          </cell>
          <cell r="DI115">
            <v>180049.1</v>
          </cell>
          <cell r="DJ115">
            <v>247664.13</v>
          </cell>
          <cell r="DK115">
            <v>0</v>
          </cell>
          <cell r="DL115">
            <v>0</v>
          </cell>
          <cell r="DM115">
            <v>0</v>
          </cell>
          <cell r="DN115">
            <v>0</v>
          </cell>
          <cell r="DO115">
            <v>0</v>
          </cell>
          <cell r="DP115">
            <v>0</v>
          </cell>
          <cell r="DQ115">
            <v>0</v>
          </cell>
          <cell r="DR115">
            <v>0</v>
          </cell>
          <cell r="DS115">
            <v>0</v>
          </cell>
          <cell r="DU115">
            <v>470501.15</v>
          </cell>
          <cell r="DV115">
            <v>0</v>
          </cell>
          <cell r="DW115">
            <v>254192</v>
          </cell>
          <cell r="DX115">
            <v>-22487.16</v>
          </cell>
          <cell r="DY115">
            <v>-343095</v>
          </cell>
          <cell r="DZ115">
            <v>0</v>
          </cell>
          <cell r="EA115">
            <v>77819.44</v>
          </cell>
          <cell r="EB115">
            <v>40000</v>
          </cell>
          <cell r="EC115">
            <v>0</v>
          </cell>
          <cell r="ED115">
            <v>0</v>
          </cell>
          <cell r="EE115">
            <v>3348699</v>
          </cell>
          <cell r="EF115">
            <v>0</v>
          </cell>
          <cell r="EG115">
            <v>0</v>
          </cell>
          <cell r="EH115">
            <v>0</v>
          </cell>
          <cell r="EI115">
            <v>0</v>
          </cell>
          <cell r="EJ115">
            <v>0</v>
          </cell>
          <cell r="EK115">
            <v>0</v>
          </cell>
          <cell r="EL115">
            <v>0</v>
          </cell>
        </row>
        <row r="116">
          <cell r="A116">
            <v>233</v>
          </cell>
          <cell r="B116" t="str">
            <v>Ermelo</v>
          </cell>
          <cell r="C116">
            <v>5</v>
          </cell>
          <cell r="D116">
            <v>983520</v>
          </cell>
          <cell r="E116">
            <v>156800</v>
          </cell>
          <cell r="F116">
            <v>156800</v>
          </cell>
          <cell r="G116">
            <v>26305</v>
          </cell>
          <cell r="H116">
            <v>1</v>
          </cell>
          <cell r="I116">
            <v>560</v>
          </cell>
          <cell r="J116">
            <v>6631</v>
          </cell>
          <cell r="K116">
            <v>4426</v>
          </cell>
          <cell r="L116">
            <v>1550</v>
          </cell>
          <cell r="M116">
            <v>2900</v>
          </cell>
          <cell r="N116">
            <v>1433</v>
          </cell>
          <cell r="O116">
            <v>233</v>
          </cell>
          <cell r="P116">
            <v>0.39965694682675817</v>
          </cell>
          <cell r="Q116">
            <v>114.70956987374981</v>
          </cell>
          <cell r="R116">
            <v>2113</v>
          </cell>
          <cell r="S116">
            <v>425</v>
          </cell>
          <cell r="T116">
            <v>497</v>
          </cell>
          <cell r="U116">
            <v>26580</v>
          </cell>
          <cell r="V116">
            <v>17640</v>
          </cell>
          <cell r="W116">
            <v>861.54</v>
          </cell>
          <cell r="X116">
            <v>1767.2</v>
          </cell>
          <cell r="Y116">
            <v>0</v>
          </cell>
          <cell r="Z116">
            <v>92.599999999999909</v>
          </cell>
          <cell r="AA116">
            <v>8568</v>
          </cell>
          <cell r="AB116">
            <v>0</v>
          </cell>
          <cell r="AC116">
            <v>8568</v>
          </cell>
          <cell r="AD116">
            <v>171</v>
          </cell>
          <cell r="AE116">
            <v>0</v>
          </cell>
          <cell r="AF116">
            <v>189</v>
          </cell>
          <cell r="AG116">
            <v>134</v>
          </cell>
          <cell r="AH116">
            <v>54</v>
          </cell>
          <cell r="AI116">
            <v>14670</v>
          </cell>
          <cell r="AJ116">
            <v>14670</v>
          </cell>
          <cell r="AK116">
            <v>0</v>
          </cell>
          <cell r="AL116">
            <v>0</v>
          </cell>
          <cell r="AM116">
            <v>0</v>
          </cell>
          <cell r="AN116">
            <v>0</v>
          </cell>
          <cell r="AO116">
            <v>0</v>
          </cell>
          <cell r="AP116">
            <v>645</v>
          </cell>
          <cell r="AQ116">
            <v>0</v>
          </cell>
          <cell r="AR116">
            <v>2.8671300000000002E-4</v>
          </cell>
          <cell r="AS116">
            <v>1.97982E-4</v>
          </cell>
          <cell r="AT116">
            <v>12249.45</v>
          </cell>
          <cell r="AU116">
            <v>0</v>
          </cell>
          <cell r="AV116">
            <v>241</v>
          </cell>
          <cell r="AW116">
            <v>725.42682229087995</v>
          </cell>
          <cell r="AX116">
            <v>5</v>
          </cell>
          <cell r="AY116">
            <v>5</v>
          </cell>
          <cell r="AZ116">
            <v>1330</v>
          </cell>
          <cell r="BA116">
            <v>1</v>
          </cell>
          <cell r="BB116">
            <v>0</v>
          </cell>
          <cell r="BC116">
            <v>0</v>
          </cell>
          <cell r="BD116">
            <v>0</v>
          </cell>
          <cell r="BE116">
            <v>0</v>
          </cell>
          <cell r="BF116">
            <v>0</v>
          </cell>
          <cell r="BG116">
            <v>0</v>
          </cell>
          <cell r="BH116">
            <v>0</v>
          </cell>
          <cell r="BI116">
            <v>0</v>
          </cell>
          <cell r="BJ116">
            <v>0</v>
          </cell>
          <cell r="BM116">
            <v>-2212920</v>
          </cell>
          <cell r="BN116">
            <v>-376320</v>
          </cell>
          <cell r="BO116">
            <v>-467264</v>
          </cell>
          <cell r="BP116">
            <v>3389399.25</v>
          </cell>
          <cell r="BQ116">
            <v>28180.76</v>
          </cell>
          <cell r="BR116">
            <v>122304</v>
          </cell>
          <cell r="BS116">
            <v>1454841.4</v>
          </cell>
          <cell r="BT116">
            <v>355717.62</v>
          </cell>
          <cell r="BU116">
            <v>41338.5</v>
          </cell>
          <cell r="BV116">
            <v>255171</v>
          </cell>
          <cell r="BW116">
            <v>507984.17</v>
          </cell>
          <cell r="BX116">
            <v>321355.93</v>
          </cell>
          <cell r="BY116">
            <v>45801.001835334479</v>
          </cell>
          <cell r="BZ116">
            <v>434781.38850107649</v>
          </cell>
          <cell r="CA116">
            <v>226407.95</v>
          </cell>
          <cell r="CB116">
            <v>125536.5</v>
          </cell>
          <cell r="CC116">
            <v>70211.19</v>
          </cell>
          <cell r="CD116">
            <v>1360630.2</v>
          </cell>
          <cell r="CE116">
            <v>269715.59999999998</v>
          </cell>
          <cell r="CF116">
            <v>272091.56279999996</v>
          </cell>
          <cell r="CG116">
            <v>739908.96799999999</v>
          </cell>
          <cell r="CH116">
            <v>0</v>
          </cell>
          <cell r="CI116">
            <v>20539.605999999982</v>
          </cell>
          <cell r="CJ116">
            <v>266036.40000000002</v>
          </cell>
          <cell r="CK116">
            <v>0</v>
          </cell>
          <cell r="CL116">
            <v>223624.8</v>
          </cell>
          <cell r="CM116">
            <v>6289.38</v>
          </cell>
          <cell r="CN116">
            <v>0</v>
          </cell>
          <cell r="CO116">
            <v>89274.15</v>
          </cell>
          <cell r="CP116">
            <v>436442.02</v>
          </cell>
          <cell r="CQ116">
            <v>87456.78</v>
          </cell>
          <cell r="CR116">
            <v>2435366.7000000002</v>
          </cell>
          <cell r="CS116">
            <v>388168.2</v>
          </cell>
          <cell r="CT116">
            <v>0</v>
          </cell>
          <cell r="CU116">
            <v>0</v>
          </cell>
          <cell r="CV116">
            <v>0</v>
          </cell>
          <cell r="CW116">
            <v>0</v>
          </cell>
          <cell r="CX116">
            <v>0</v>
          </cell>
          <cell r="CY116">
            <v>19866</v>
          </cell>
          <cell r="CZ116">
            <v>0</v>
          </cell>
          <cell r="DA116">
            <v>5062.3193300532303</v>
          </cell>
          <cell r="DB116">
            <v>2189.4932805796802</v>
          </cell>
          <cell r="DC116">
            <v>765958.10850000009</v>
          </cell>
          <cell r="DD116">
            <v>0</v>
          </cell>
          <cell r="DE116">
            <v>1629.16</v>
          </cell>
          <cell r="DF116">
            <v>2509.9768051264446</v>
          </cell>
          <cell r="DG116">
            <v>44450.85</v>
          </cell>
          <cell r="DH116">
            <v>73441.5</v>
          </cell>
          <cell r="DI116">
            <v>137229.4</v>
          </cell>
          <cell r="DJ116">
            <v>247664.13</v>
          </cell>
          <cell r="DK116">
            <v>0</v>
          </cell>
          <cell r="DL116">
            <v>0</v>
          </cell>
          <cell r="DM116">
            <v>0</v>
          </cell>
          <cell r="DN116">
            <v>0</v>
          </cell>
          <cell r="DO116">
            <v>0</v>
          </cell>
          <cell r="DP116">
            <v>0</v>
          </cell>
          <cell r="DQ116">
            <v>0</v>
          </cell>
          <cell r="DR116">
            <v>0</v>
          </cell>
          <cell r="DS116">
            <v>0</v>
          </cell>
          <cell r="DU116">
            <v>407281.78</v>
          </cell>
          <cell r="DV116">
            <v>0</v>
          </cell>
          <cell r="DW116">
            <v>193841</v>
          </cell>
          <cell r="DX116">
            <v>-34099.68</v>
          </cell>
          <cell r="DY116">
            <v>-143857</v>
          </cell>
          <cell r="DZ116">
            <v>0</v>
          </cell>
          <cell r="EA116">
            <v>46698.53</v>
          </cell>
          <cell r="EB116">
            <v>46066</v>
          </cell>
          <cell r="EC116">
            <v>0</v>
          </cell>
          <cell r="ED116">
            <v>0</v>
          </cell>
          <cell r="EE116">
            <v>2562645</v>
          </cell>
          <cell r="EF116">
            <v>0</v>
          </cell>
          <cell r="EG116">
            <v>0</v>
          </cell>
          <cell r="EH116">
            <v>0</v>
          </cell>
          <cell r="EI116">
            <v>30040</v>
          </cell>
          <cell r="EJ116">
            <v>0</v>
          </cell>
          <cell r="EK116">
            <v>0</v>
          </cell>
          <cell r="EL116">
            <v>0</v>
          </cell>
        </row>
        <row r="117">
          <cell r="A117">
            <v>236</v>
          </cell>
          <cell r="B117" t="str">
            <v>Geldermalsen</v>
          </cell>
          <cell r="C117">
            <v>5</v>
          </cell>
          <cell r="D117">
            <v>969440</v>
          </cell>
          <cell r="E117">
            <v>208740</v>
          </cell>
          <cell r="F117">
            <v>208740</v>
          </cell>
          <cell r="G117">
            <v>26234</v>
          </cell>
          <cell r="H117">
            <v>3</v>
          </cell>
          <cell r="I117">
            <v>745.5</v>
          </cell>
          <cell r="J117">
            <v>7171</v>
          </cell>
          <cell r="K117">
            <v>3309</v>
          </cell>
          <cell r="L117">
            <v>1095</v>
          </cell>
          <cell r="M117">
            <v>2350</v>
          </cell>
          <cell r="N117">
            <v>1314.8</v>
          </cell>
          <cell r="O117">
            <v>173</v>
          </cell>
          <cell r="P117">
            <v>0.33078393881453155</v>
          </cell>
          <cell r="Q117">
            <v>88.531966236846998</v>
          </cell>
          <cell r="R117">
            <v>1357</v>
          </cell>
          <cell r="S117">
            <v>450</v>
          </cell>
          <cell r="T117">
            <v>479</v>
          </cell>
          <cell r="U117">
            <v>25320</v>
          </cell>
          <cell r="V117">
            <v>9180</v>
          </cell>
          <cell r="W117">
            <v>0</v>
          </cell>
          <cell r="X117">
            <v>627.20000000000005</v>
          </cell>
          <cell r="Y117">
            <v>369.7</v>
          </cell>
          <cell r="Z117">
            <v>212</v>
          </cell>
          <cell r="AA117">
            <v>9994</v>
          </cell>
          <cell r="AB117">
            <v>3797.72</v>
          </cell>
          <cell r="AC117">
            <v>12492.5</v>
          </cell>
          <cell r="AD117">
            <v>172</v>
          </cell>
          <cell r="AE117">
            <v>0</v>
          </cell>
          <cell r="AF117">
            <v>227</v>
          </cell>
          <cell r="AG117">
            <v>161</v>
          </cell>
          <cell r="AH117">
            <v>111.36</v>
          </cell>
          <cell r="AI117">
            <v>10352</v>
          </cell>
          <cell r="AJ117">
            <v>11904.8</v>
          </cell>
          <cell r="AK117">
            <v>3933.76</v>
          </cell>
          <cell r="AL117">
            <v>0</v>
          </cell>
          <cell r="AM117">
            <v>0</v>
          </cell>
          <cell r="AN117">
            <v>0</v>
          </cell>
          <cell r="AO117">
            <v>0</v>
          </cell>
          <cell r="AP117">
            <v>0</v>
          </cell>
          <cell r="AQ117">
            <v>0</v>
          </cell>
          <cell r="AR117">
            <v>4.1841600000000001E-4</v>
          </cell>
          <cell r="AS117">
            <v>1.24368E-4</v>
          </cell>
          <cell r="AT117">
            <v>5683.2479999999996</v>
          </cell>
          <cell r="AU117">
            <v>2159.6342399999999</v>
          </cell>
          <cell r="AV117">
            <v>2978.75</v>
          </cell>
          <cell r="AW117">
            <v>13699.562020460358</v>
          </cell>
          <cell r="AX117">
            <v>6</v>
          </cell>
          <cell r="AY117">
            <v>7.68</v>
          </cell>
          <cell r="AZ117">
            <v>1855</v>
          </cell>
          <cell r="BA117">
            <v>1</v>
          </cell>
          <cell r="BB117">
            <v>0</v>
          </cell>
          <cell r="BC117">
            <v>0</v>
          </cell>
          <cell r="BD117">
            <v>0</v>
          </cell>
          <cell r="BE117">
            <v>0</v>
          </cell>
          <cell r="BF117">
            <v>0</v>
          </cell>
          <cell r="BG117">
            <v>0</v>
          </cell>
          <cell r="BH117">
            <v>0</v>
          </cell>
          <cell r="BI117">
            <v>0</v>
          </cell>
          <cell r="BJ117">
            <v>0</v>
          </cell>
          <cell r="BM117">
            <v>-2181240</v>
          </cell>
          <cell r="BN117">
            <v>-500976</v>
          </cell>
          <cell r="BO117">
            <v>-622045.19999999995</v>
          </cell>
          <cell r="BP117">
            <v>3380250.9</v>
          </cell>
          <cell r="BQ117">
            <v>84542.28</v>
          </cell>
          <cell r="BR117">
            <v>162817.20000000001</v>
          </cell>
          <cell r="BS117">
            <v>1573317.4</v>
          </cell>
          <cell r="BT117">
            <v>265944.33</v>
          </cell>
          <cell r="BU117">
            <v>29203.65</v>
          </cell>
          <cell r="BV117">
            <v>206776.5</v>
          </cell>
          <cell r="BW117">
            <v>466083.45199999999</v>
          </cell>
          <cell r="BX117">
            <v>238603.33</v>
          </cell>
          <cell r="BY117">
            <v>37908.100707456979</v>
          </cell>
          <cell r="BZ117">
            <v>335560.94098819647</v>
          </cell>
          <cell r="CA117">
            <v>145402.54999999999</v>
          </cell>
          <cell r="CB117">
            <v>132921</v>
          </cell>
          <cell r="CC117">
            <v>67668.33</v>
          </cell>
          <cell r="CD117">
            <v>1296130.8</v>
          </cell>
          <cell r="CE117">
            <v>140362.20000000001</v>
          </cell>
          <cell r="CF117">
            <v>0</v>
          </cell>
          <cell r="CG117">
            <v>262602.36800000002</v>
          </cell>
          <cell r="CH117">
            <v>62826.81799999997</v>
          </cell>
          <cell r="CI117">
            <v>47023.72</v>
          </cell>
          <cell r="CJ117">
            <v>310313.7</v>
          </cell>
          <cell r="CK117">
            <v>-8354.9840000000004</v>
          </cell>
          <cell r="CL117">
            <v>326054.25</v>
          </cell>
          <cell r="CM117">
            <v>6326.16</v>
          </cell>
          <cell r="CN117">
            <v>0</v>
          </cell>
          <cell r="CO117">
            <v>107223.45</v>
          </cell>
          <cell r="CP117">
            <v>524381.82999999996</v>
          </cell>
          <cell r="CQ117">
            <v>180355.31519999998</v>
          </cell>
          <cell r="CR117">
            <v>1718535.52</v>
          </cell>
          <cell r="CS117">
            <v>315001.00799999997</v>
          </cell>
          <cell r="CT117">
            <v>95433.017600000006</v>
          </cell>
          <cell r="CU117">
            <v>0</v>
          </cell>
          <cell r="CV117">
            <v>0</v>
          </cell>
          <cell r="CW117">
            <v>0</v>
          </cell>
          <cell r="CX117">
            <v>0</v>
          </cell>
          <cell r="CY117">
            <v>0</v>
          </cell>
          <cell r="CZ117">
            <v>0</v>
          </cell>
          <cell r="DA117">
            <v>7387.7201410593607</v>
          </cell>
          <cell r="DB117">
            <v>1375.39220898432</v>
          </cell>
          <cell r="DC117">
            <v>355373.49744000001</v>
          </cell>
          <cell r="DD117">
            <v>885.45003839999993</v>
          </cell>
          <cell r="DE117">
            <v>20136.349999999999</v>
          </cell>
          <cell r="DF117">
            <v>47400.484590792839</v>
          </cell>
          <cell r="DG117">
            <v>53341.02</v>
          </cell>
          <cell r="DH117">
            <v>112806.14399999999</v>
          </cell>
          <cell r="DI117">
            <v>191398.9</v>
          </cell>
          <cell r="DJ117">
            <v>247664.13</v>
          </cell>
          <cell r="DK117">
            <v>0</v>
          </cell>
          <cell r="DL117">
            <v>0</v>
          </cell>
          <cell r="DM117">
            <v>0</v>
          </cell>
          <cell r="DN117">
            <v>0</v>
          </cell>
          <cell r="DO117">
            <v>0</v>
          </cell>
          <cell r="DP117">
            <v>0</v>
          </cell>
          <cell r="DQ117">
            <v>0</v>
          </cell>
          <cell r="DR117">
            <v>0</v>
          </cell>
          <cell r="DS117">
            <v>0</v>
          </cell>
          <cell r="DU117">
            <v>106280.31</v>
          </cell>
          <cell r="DV117">
            <v>0</v>
          </cell>
          <cell r="DW117">
            <v>68450</v>
          </cell>
          <cell r="DX117">
            <v>-6539.99</v>
          </cell>
          <cell r="DY117">
            <v>-83606</v>
          </cell>
          <cell r="DZ117">
            <v>0</v>
          </cell>
          <cell r="EA117">
            <v>27070.5</v>
          </cell>
          <cell r="EB117">
            <v>38607</v>
          </cell>
          <cell r="EC117">
            <v>0</v>
          </cell>
          <cell r="ED117">
            <v>0</v>
          </cell>
          <cell r="EE117">
            <v>1770500</v>
          </cell>
          <cell r="EF117">
            <v>0</v>
          </cell>
          <cell r="EG117">
            <v>1719</v>
          </cell>
          <cell r="EH117">
            <v>0</v>
          </cell>
          <cell r="EI117">
            <v>29959</v>
          </cell>
          <cell r="EJ117">
            <v>0</v>
          </cell>
          <cell r="EK117">
            <v>0</v>
          </cell>
          <cell r="EL117">
            <v>0</v>
          </cell>
        </row>
        <row r="118">
          <cell r="A118">
            <v>241</v>
          </cell>
          <cell r="B118" t="str">
            <v>Groesbeek</v>
          </cell>
          <cell r="C118">
            <v>5</v>
          </cell>
          <cell r="D118">
            <v>725440</v>
          </cell>
          <cell r="E118">
            <v>119420</v>
          </cell>
          <cell r="F118">
            <v>119420</v>
          </cell>
          <cell r="G118">
            <v>18907</v>
          </cell>
          <cell r="H118">
            <v>2</v>
          </cell>
          <cell r="I118">
            <v>426.5</v>
          </cell>
          <cell r="J118">
            <v>4351</v>
          </cell>
          <cell r="K118">
            <v>3548</v>
          </cell>
          <cell r="L118">
            <v>1172</v>
          </cell>
          <cell r="M118">
            <v>2490</v>
          </cell>
          <cell r="N118">
            <v>1604.7</v>
          </cell>
          <cell r="O118">
            <v>243</v>
          </cell>
          <cell r="P118">
            <v>0.40978077571669475</v>
          </cell>
          <cell r="Q118">
            <v>118.98095707260597</v>
          </cell>
          <cell r="R118">
            <v>1752</v>
          </cell>
          <cell r="S118">
            <v>170</v>
          </cell>
          <cell r="T118">
            <v>384</v>
          </cell>
          <cell r="U118">
            <v>16620</v>
          </cell>
          <cell r="V118">
            <v>6820</v>
          </cell>
          <cell r="W118">
            <v>1605.72</v>
          </cell>
          <cell r="X118">
            <v>356</v>
          </cell>
          <cell r="Y118">
            <v>0</v>
          </cell>
          <cell r="Z118">
            <v>105.1</v>
          </cell>
          <cell r="AA118">
            <v>4412</v>
          </cell>
          <cell r="AB118">
            <v>0</v>
          </cell>
          <cell r="AC118">
            <v>4412</v>
          </cell>
          <cell r="AD118">
            <v>0</v>
          </cell>
          <cell r="AE118">
            <v>0</v>
          </cell>
          <cell r="AF118">
            <v>113</v>
          </cell>
          <cell r="AG118">
            <v>75</v>
          </cell>
          <cell r="AH118">
            <v>38</v>
          </cell>
          <cell r="AI118">
            <v>8853</v>
          </cell>
          <cell r="AJ118">
            <v>8853</v>
          </cell>
          <cell r="AK118">
            <v>0</v>
          </cell>
          <cell r="AL118">
            <v>0</v>
          </cell>
          <cell r="AM118">
            <v>0</v>
          </cell>
          <cell r="AN118">
            <v>0</v>
          </cell>
          <cell r="AO118">
            <v>0</v>
          </cell>
          <cell r="AP118">
            <v>538</v>
          </cell>
          <cell r="AQ118">
            <v>0</v>
          </cell>
          <cell r="AR118">
            <v>1.61607E-4</v>
          </cell>
          <cell r="AS118">
            <v>1.4184199999999999E-4</v>
          </cell>
          <cell r="AT118">
            <v>5453.4480000000003</v>
          </cell>
          <cell r="AU118">
            <v>0</v>
          </cell>
          <cell r="AV118">
            <v>85</v>
          </cell>
          <cell r="AW118">
            <v>364.25543970988213</v>
          </cell>
          <cell r="AX118">
            <v>7</v>
          </cell>
          <cell r="AY118">
            <v>7</v>
          </cell>
          <cell r="AZ118">
            <v>820</v>
          </cell>
          <cell r="BA118">
            <v>1</v>
          </cell>
          <cell r="BB118">
            <v>0</v>
          </cell>
          <cell r="BC118">
            <v>0</v>
          </cell>
          <cell r="BD118">
            <v>0</v>
          </cell>
          <cell r="BE118">
            <v>0</v>
          </cell>
          <cell r="BF118">
            <v>0</v>
          </cell>
          <cell r="BG118">
            <v>0</v>
          </cell>
          <cell r="BH118">
            <v>0</v>
          </cell>
          <cell r="BI118">
            <v>0</v>
          </cell>
          <cell r="BJ118">
            <v>0</v>
          </cell>
          <cell r="BM118">
            <v>-1632240</v>
          </cell>
          <cell r="BN118">
            <v>-286608</v>
          </cell>
          <cell r="BO118">
            <v>-355871.6</v>
          </cell>
          <cell r="BP118">
            <v>2436166.9500000002</v>
          </cell>
          <cell r="BQ118">
            <v>56361.52</v>
          </cell>
          <cell r="BR118">
            <v>93147.6</v>
          </cell>
          <cell r="BS118">
            <v>954609.4</v>
          </cell>
          <cell r="BT118">
            <v>285152.76</v>
          </cell>
          <cell r="BU118">
            <v>31257.24</v>
          </cell>
          <cell r="BV118">
            <v>219095.1</v>
          </cell>
          <cell r="BW118">
            <v>568850.103</v>
          </cell>
          <cell r="BX118">
            <v>335148.03000000003</v>
          </cell>
          <cell r="BY118">
            <v>46961.200623946032</v>
          </cell>
          <cell r="BZ118">
            <v>450971.14197315701</v>
          </cell>
          <cell r="CA118">
            <v>187726.8</v>
          </cell>
          <cell r="CB118">
            <v>50214.6</v>
          </cell>
          <cell r="CC118">
            <v>54247.68</v>
          </cell>
          <cell r="CD118">
            <v>850777.8</v>
          </cell>
          <cell r="CE118">
            <v>104277.8</v>
          </cell>
          <cell r="CF118">
            <v>507118.49040000001</v>
          </cell>
          <cell r="CG118">
            <v>149053.64000000001</v>
          </cell>
          <cell r="CH118">
            <v>0</v>
          </cell>
          <cell r="CI118">
            <v>23312.230999999992</v>
          </cell>
          <cell r="CJ118">
            <v>136992.6</v>
          </cell>
          <cell r="CK118">
            <v>0</v>
          </cell>
          <cell r="CL118">
            <v>115153.2</v>
          </cell>
          <cell r="CM118">
            <v>0</v>
          </cell>
          <cell r="CN118">
            <v>0</v>
          </cell>
          <cell r="CO118">
            <v>53375.55</v>
          </cell>
          <cell r="CP118">
            <v>244277.25</v>
          </cell>
          <cell r="CQ118">
            <v>61543.66</v>
          </cell>
          <cell r="CR118">
            <v>1469686.53</v>
          </cell>
          <cell r="CS118">
            <v>234250.38</v>
          </cell>
          <cell r="CT118">
            <v>0</v>
          </cell>
          <cell r="CU118">
            <v>0</v>
          </cell>
          <cell r="CV118">
            <v>0</v>
          </cell>
          <cell r="CW118">
            <v>0</v>
          </cell>
          <cell r="CX118">
            <v>0</v>
          </cell>
          <cell r="CY118">
            <v>16570.400000000001</v>
          </cell>
          <cell r="CZ118">
            <v>0</v>
          </cell>
          <cell r="DA118">
            <v>2853.39778793397</v>
          </cell>
          <cell r="DB118">
            <v>1568.63808782608</v>
          </cell>
          <cell r="DC118">
            <v>341004.10344000004</v>
          </cell>
          <cell r="DD118">
            <v>0</v>
          </cell>
          <cell r="DE118">
            <v>574.6</v>
          </cell>
          <cell r="DF118">
            <v>1260.3238213961922</v>
          </cell>
          <cell r="DG118">
            <v>62231.19</v>
          </cell>
          <cell r="DH118">
            <v>102818.1</v>
          </cell>
          <cell r="DI118">
            <v>84607.6</v>
          </cell>
          <cell r="DJ118">
            <v>247664.13</v>
          </cell>
          <cell r="DK118">
            <v>0</v>
          </cell>
          <cell r="DL118">
            <v>0</v>
          </cell>
          <cell r="DM118">
            <v>0</v>
          </cell>
          <cell r="DN118">
            <v>0</v>
          </cell>
          <cell r="DO118">
            <v>0</v>
          </cell>
          <cell r="DP118">
            <v>0</v>
          </cell>
          <cell r="DQ118">
            <v>0</v>
          </cell>
          <cell r="DR118">
            <v>0</v>
          </cell>
          <cell r="DS118">
            <v>0</v>
          </cell>
          <cell r="DU118">
            <v>165215.54</v>
          </cell>
          <cell r="DV118">
            <v>0</v>
          </cell>
          <cell r="DW118">
            <v>-296612</v>
          </cell>
          <cell r="DX118">
            <v>-20628.009999999998</v>
          </cell>
          <cell r="DY118">
            <v>-281562</v>
          </cell>
          <cell r="DZ118">
            <v>0</v>
          </cell>
          <cell r="EA118">
            <v>162275.03</v>
          </cell>
          <cell r="EB118">
            <v>47000</v>
          </cell>
          <cell r="EC118">
            <v>0</v>
          </cell>
          <cell r="ED118">
            <v>0</v>
          </cell>
          <cell r="EE118">
            <v>2051804</v>
          </cell>
          <cell r="EF118">
            <v>22500</v>
          </cell>
          <cell r="EG118">
            <v>0</v>
          </cell>
          <cell r="EH118">
            <v>0</v>
          </cell>
          <cell r="EI118">
            <v>21592</v>
          </cell>
          <cell r="EJ118">
            <v>0</v>
          </cell>
          <cell r="EK118">
            <v>0</v>
          </cell>
          <cell r="EL118">
            <v>0</v>
          </cell>
        </row>
        <row r="119">
          <cell r="A119">
            <v>243</v>
          </cell>
          <cell r="B119" t="str">
            <v>Harderwijk</v>
          </cell>
          <cell r="C119">
            <v>5</v>
          </cell>
          <cell r="D119">
            <v>1330880</v>
          </cell>
          <cell r="E119">
            <v>281680</v>
          </cell>
          <cell r="F119">
            <v>281680</v>
          </cell>
          <cell r="G119">
            <v>42838</v>
          </cell>
          <cell r="H119">
            <v>1</v>
          </cell>
          <cell r="I119">
            <v>1006</v>
          </cell>
          <cell r="J119">
            <v>11122</v>
          </cell>
          <cell r="K119">
            <v>5674</v>
          </cell>
          <cell r="L119">
            <v>1975</v>
          </cell>
          <cell r="M119">
            <v>4450</v>
          </cell>
          <cell r="N119">
            <v>2600.8000000000002</v>
          </cell>
          <cell r="O119">
            <v>504</v>
          </cell>
          <cell r="P119">
            <v>0.5901639344262295</v>
          </cell>
          <cell r="Q119">
            <v>224.44739370041913</v>
          </cell>
          <cell r="R119">
            <v>2999</v>
          </cell>
          <cell r="S119">
            <v>3350</v>
          </cell>
          <cell r="T119">
            <v>979</v>
          </cell>
          <cell r="U119">
            <v>44480</v>
          </cell>
          <cell r="V119">
            <v>41150</v>
          </cell>
          <cell r="W119">
            <v>1139.02</v>
          </cell>
          <cell r="X119">
            <v>2936.8</v>
          </cell>
          <cell r="Y119">
            <v>0</v>
          </cell>
          <cell r="Z119">
            <v>0</v>
          </cell>
          <cell r="AA119">
            <v>3862</v>
          </cell>
          <cell r="AB119">
            <v>0</v>
          </cell>
          <cell r="AC119">
            <v>3862</v>
          </cell>
          <cell r="AD119">
            <v>965</v>
          </cell>
          <cell r="AE119">
            <v>0</v>
          </cell>
          <cell r="AF119">
            <v>223</v>
          </cell>
          <cell r="AG119">
            <v>194</v>
          </cell>
          <cell r="AH119">
            <v>28</v>
          </cell>
          <cell r="AI119">
            <v>18492</v>
          </cell>
          <cell r="AJ119">
            <v>18492</v>
          </cell>
          <cell r="AK119">
            <v>0</v>
          </cell>
          <cell r="AL119">
            <v>19</v>
          </cell>
          <cell r="AM119">
            <v>0</v>
          </cell>
          <cell r="AN119">
            <v>0</v>
          </cell>
          <cell r="AO119">
            <v>1650</v>
          </cell>
          <cell r="AP119">
            <v>1443</v>
          </cell>
          <cell r="AQ119">
            <v>1443</v>
          </cell>
          <cell r="AR119">
            <v>4.8020199999999999E-4</v>
          </cell>
          <cell r="AS119">
            <v>6.33772E-4</v>
          </cell>
          <cell r="AT119">
            <v>23725.236000000001</v>
          </cell>
          <cell r="AU119">
            <v>0</v>
          </cell>
          <cell r="AV119">
            <v>610</v>
          </cell>
          <cell r="AW119">
            <v>5413.544644706858</v>
          </cell>
          <cell r="AX119">
            <v>2</v>
          </cell>
          <cell r="AY119">
            <v>2</v>
          </cell>
          <cell r="AZ119">
            <v>1900</v>
          </cell>
          <cell r="BA119">
            <v>1</v>
          </cell>
          <cell r="BB119">
            <v>0</v>
          </cell>
          <cell r="BC119">
            <v>0</v>
          </cell>
          <cell r="BD119">
            <v>0</v>
          </cell>
          <cell r="BE119">
            <v>0</v>
          </cell>
          <cell r="BF119">
            <v>0</v>
          </cell>
          <cell r="BG119">
            <v>0</v>
          </cell>
          <cell r="BH119">
            <v>0</v>
          </cell>
          <cell r="BI119">
            <v>0</v>
          </cell>
          <cell r="BJ119">
            <v>0</v>
          </cell>
          <cell r="BM119">
            <v>-2994480</v>
          </cell>
          <cell r="BN119">
            <v>-676032</v>
          </cell>
          <cell r="BO119">
            <v>-839406.4</v>
          </cell>
          <cell r="BP119">
            <v>5519676.2999999998</v>
          </cell>
          <cell r="BQ119">
            <v>28180.76</v>
          </cell>
          <cell r="BR119">
            <v>219710.4</v>
          </cell>
          <cell r="BS119">
            <v>2440166.7999999998</v>
          </cell>
          <cell r="BT119">
            <v>456019.38</v>
          </cell>
          <cell r="BU119">
            <v>52673.25</v>
          </cell>
          <cell r="BV119">
            <v>391555.5</v>
          </cell>
          <cell r="BW119">
            <v>921957.59200000006</v>
          </cell>
          <cell r="BX119">
            <v>695121.84</v>
          </cell>
          <cell r="BY119">
            <v>67633.253114754087</v>
          </cell>
          <cell r="BZ119">
            <v>850718.46739482461</v>
          </cell>
          <cell r="CA119">
            <v>321342.84999999998</v>
          </cell>
          <cell r="CB119">
            <v>989523</v>
          </cell>
          <cell r="CC119">
            <v>138303.32999999999</v>
          </cell>
          <cell r="CD119">
            <v>2276931.2000000002</v>
          </cell>
          <cell r="CE119">
            <v>629183.5</v>
          </cell>
          <cell r="CF119">
            <v>359725.29639999999</v>
          </cell>
          <cell r="CG119">
            <v>1229608.7920000001</v>
          </cell>
          <cell r="CH119">
            <v>0</v>
          </cell>
          <cell r="CI119">
            <v>0</v>
          </cell>
          <cell r="CJ119">
            <v>119915.1</v>
          </cell>
          <cell r="CK119">
            <v>0</v>
          </cell>
          <cell r="CL119">
            <v>100798.2</v>
          </cell>
          <cell r="CM119">
            <v>35492.699999999997</v>
          </cell>
          <cell r="CN119">
            <v>0</v>
          </cell>
          <cell r="CO119">
            <v>105334.05</v>
          </cell>
          <cell r="CP119">
            <v>631863.81999999995</v>
          </cell>
          <cell r="CQ119">
            <v>45347.96</v>
          </cell>
          <cell r="CR119">
            <v>3069856.92</v>
          </cell>
          <cell r="CS119">
            <v>489298.32</v>
          </cell>
          <cell r="CT119">
            <v>0</v>
          </cell>
          <cell r="CU119">
            <v>60182.69</v>
          </cell>
          <cell r="CV119">
            <v>0</v>
          </cell>
          <cell r="CW119">
            <v>0</v>
          </cell>
          <cell r="CX119">
            <v>24271.5</v>
          </cell>
          <cell r="CY119">
            <v>44444.4</v>
          </cell>
          <cell r="CZ119">
            <v>126551.1</v>
          </cell>
          <cell r="DA119">
            <v>8478.6384535414199</v>
          </cell>
          <cell r="DB119">
            <v>7008.9176562492803</v>
          </cell>
          <cell r="DC119">
            <v>1483539.0070800001</v>
          </cell>
          <cell r="DD119">
            <v>0</v>
          </cell>
          <cell r="DE119">
            <v>4123.6000000000004</v>
          </cell>
          <cell r="DF119">
            <v>18730.864470685727</v>
          </cell>
          <cell r="DG119">
            <v>17780.34</v>
          </cell>
          <cell r="DH119">
            <v>29376.6</v>
          </cell>
          <cell r="DI119">
            <v>196042</v>
          </cell>
          <cell r="DJ119">
            <v>247664.13</v>
          </cell>
          <cell r="DK119">
            <v>0</v>
          </cell>
          <cell r="DL119">
            <v>0</v>
          </cell>
          <cell r="DM119">
            <v>0</v>
          </cell>
          <cell r="DN119">
            <v>0</v>
          </cell>
          <cell r="DO119">
            <v>0</v>
          </cell>
          <cell r="DP119">
            <v>0</v>
          </cell>
          <cell r="DQ119">
            <v>0</v>
          </cell>
          <cell r="DR119">
            <v>0</v>
          </cell>
          <cell r="DS119">
            <v>0</v>
          </cell>
          <cell r="DU119">
            <v>75198.009999999995</v>
          </cell>
          <cell r="DV119">
            <v>0</v>
          </cell>
          <cell r="DW119">
            <v>798777</v>
          </cell>
          <cell r="DX119">
            <v>-37160.71</v>
          </cell>
          <cell r="DY119">
            <v>-158280</v>
          </cell>
          <cell r="DZ119">
            <v>0</v>
          </cell>
          <cell r="EA119">
            <v>41763.870000000003</v>
          </cell>
          <cell r="EB119">
            <v>20406</v>
          </cell>
          <cell r="EC119">
            <v>0</v>
          </cell>
          <cell r="ED119">
            <v>0</v>
          </cell>
          <cell r="EE119">
            <v>3122940</v>
          </cell>
          <cell r="EF119">
            <v>0</v>
          </cell>
          <cell r="EG119">
            <v>0</v>
          </cell>
          <cell r="EH119">
            <v>0</v>
          </cell>
          <cell r="EI119">
            <v>0</v>
          </cell>
          <cell r="EJ119">
            <v>0</v>
          </cell>
          <cell r="EK119">
            <v>0</v>
          </cell>
          <cell r="EL119">
            <v>0</v>
          </cell>
        </row>
        <row r="120">
          <cell r="A120">
            <v>244</v>
          </cell>
          <cell r="B120" t="str">
            <v>Hattem</v>
          </cell>
          <cell r="C120">
            <v>5</v>
          </cell>
          <cell r="D120">
            <v>437280</v>
          </cell>
          <cell r="E120">
            <v>45780</v>
          </cell>
          <cell r="F120">
            <v>45780</v>
          </cell>
          <cell r="G120">
            <v>11630</v>
          </cell>
          <cell r="H120">
            <v>1</v>
          </cell>
          <cell r="I120">
            <v>163.5</v>
          </cell>
          <cell r="J120">
            <v>3012</v>
          </cell>
          <cell r="K120">
            <v>1953</v>
          </cell>
          <cell r="L120">
            <v>657</v>
          </cell>
          <cell r="M120">
            <v>1270</v>
          </cell>
          <cell r="N120">
            <v>765.6</v>
          </cell>
          <cell r="O120">
            <v>79</v>
          </cell>
          <cell r="P120">
            <v>0.18414918414918416</v>
          </cell>
          <cell r="Q120">
            <v>44.764688775113768</v>
          </cell>
          <cell r="R120">
            <v>661</v>
          </cell>
          <cell r="S120">
            <v>105</v>
          </cell>
          <cell r="T120">
            <v>183</v>
          </cell>
          <cell r="U120">
            <v>9630</v>
          </cell>
          <cell r="V120">
            <v>3150</v>
          </cell>
          <cell r="W120">
            <v>0</v>
          </cell>
          <cell r="X120">
            <v>215.2</v>
          </cell>
          <cell r="Y120">
            <v>0</v>
          </cell>
          <cell r="Z120">
            <v>0</v>
          </cell>
          <cell r="AA120">
            <v>2312</v>
          </cell>
          <cell r="AB120">
            <v>0</v>
          </cell>
          <cell r="AC120">
            <v>2312</v>
          </cell>
          <cell r="AD120">
            <v>108</v>
          </cell>
          <cell r="AE120">
            <v>0</v>
          </cell>
          <cell r="AF120">
            <v>66</v>
          </cell>
          <cell r="AG120">
            <v>51</v>
          </cell>
          <cell r="AH120">
            <v>15</v>
          </cell>
          <cell r="AI120">
            <v>5044</v>
          </cell>
          <cell r="AJ120">
            <v>5044</v>
          </cell>
          <cell r="AK120">
            <v>0</v>
          </cell>
          <cell r="AL120">
            <v>7</v>
          </cell>
          <cell r="AM120">
            <v>0</v>
          </cell>
          <cell r="AN120">
            <v>0</v>
          </cell>
          <cell r="AO120">
            <v>1000</v>
          </cell>
          <cell r="AP120">
            <v>652</v>
          </cell>
          <cell r="AQ120">
            <v>652</v>
          </cell>
          <cell r="AR120">
            <v>2.6391300000000001E-4</v>
          </cell>
          <cell r="AS120">
            <v>1.3375099999999999E-4</v>
          </cell>
          <cell r="AT120">
            <v>3772.9119999999998</v>
          </cell>
          <cell r="AU120">
            <v>0</v>
          </cell>
          <cell r="AV120">
            <v>563</v>
          </cell>
          <cell r="AW120">
            <v>2705.6570247933882</v>
          </cell>
          <cell r="AX120">
            <v>2</v>
          </cell>
          <cell r="AY120">
            <v>2</v>
          </cell>
          <cell r="AZ120">
            <v>550</v>
          </cell>
          <cell r="BA120">
            <v>1</v>
          </cell>
          <cell r="BB120">
            <v>0</v>
          </cell>
          <cell r="BC120">
            <v>0</v>
          </cell>
          <cell r="BD120">
            <v>0</v>
          </cell>
          <cell r="BE120">
            <v>0</v>
          </cell>
          <cell r="BF120">
            <v>0</v>
          </cell>
          <cell r="BG120">
            <v>0</v>
          </cell>
          <cell r="BH120">
            <v>0</v>
          </cell>
          <cell r="BI120">
            <v>0</v>
          </cell>
          <cell r="BJ120">
            <v>0</v>
          </cell>
          <cell r="BM120">
            <v>-983880</v>
          </cell>
          <cell r="BN120">
            <v>-109872</v>
          </cell>
          <cell r="BO120">
            <v>-136424.4</v>
          </cell>
          <cell r="BP120">
            <v>1498525.5</v>
          </cell>
          <cell r="BQ120">
            <v>28180.76</v>
          </cell>
          <cell r="BR120">
            <v>35708.400000000001</v>
          </cell>
          <cell r="BS120">
            <v>660832.80000000005</v>
          </cell>
          <cell r="BT120">
            <v>156962.60999999999</v>
          </cell>
          <cell r="BU120">
            <v>17522.189999999999</v>
          </cell>
          <cell r="BV120">
            <v>111747.3</v>
          </cell>
          <cell r="BW120">
            <v>271397.54399999999</v>
          </cell>
          <cell r="BX120">
            <v>108957.59</v>
          </cell>
          <cell r="BY120">
            <v>21103.641981351982</v>
          </cell>
          <cell r="BZ120">
            <v>169670.70457053822</v>
          </cell>
          <cell r="CA120">
            <v>70826.149999999994</v>
          </cell>
          <cell r="CB120">
            <v>31014.9</v>
          </cell>
          <cell r="CC120">
            <v>25852.41</v>
          </cell>
          <cell r="CD120">
            <v>492959.7</v>
          </cell>
          <cell r="CE120">
            <v>48163.5</v>
          </cell>
          <cell r="CF120">
            <v>0</v>
          </cell>
          <cell r="CG120">
            <v>90102.088000000003</v>
          </cell>
          <cell r="CH120">
            <v>0</v>
          </cell>
          <cell r="CI120">
            <v>0</v>
          </cell>
          <cell r="CJ120">
            <v>71787.600000000006</v>
          </cell>
          <cell r="CK120">
            <v>0</v>
          </cell>
          <cell r="CL120">
            <v>60343.199999999997</v>
          </cell>
          <cell r="CM120">
            <v>3972.24</v>
          </cell>
          <cell r="CN120">
            <v>0</v>
          </cell>
          <cell r="CO120">
            <v>31175.1</v>
          </cell>
          <cell r="CP120">
            <v>166108.53</v>
          </cell>
          <cell r="CQ120">
            <v>24293.55</v>
          </cell>
          <cell r="CR120">
            <v>837354.44</v>
          </cell>
          <cell r="CS120">
            <v>133464.24</v>
          </cell>
          <cell r="CT120">
            <v>0</v>
          </cell>
          <cell r="CU120">
            <v>22172.57</v>
          </cell>
          <cell r="CV120">
            <v>0</v>
          </cell>
          <cell r="CW120">
            <v>0</v>
          </cell>
          <cell r="CX120">
            <v>14710</v>
          </cell>
          <cell r="CY120">
            <v>20081.599999999999</v>
          </cell>
          <cell r="CZ120">
            <v>57180.4</v>
          </cell>
          <cell r="DA120">
            <v>4659.7534166652304</v>
          </cell>
          <cell r="DB120">
            <v>1479.1592961522399</v>
          </cell>
          <cell r="DC120">
            <v>235920.18735999998</v>
          </cell>
          <cell r="DD120">
            <v>0</v>
          </cell>
          <cell r="DE120">
            <v>3805.88</v>
          </cell>
          <cell r="DF120">
            <v>9361.573305785123</v>
          </cell>
          <cell r="DG120">
            <v>17780.34</v>
          </cell>
          <cell r="DH120">
            <v>29376.6</v>
          </cell>
          <cell r="DI120">
            <v>56749</v>
          </cell>
          <cell r="DJ120">
            <v>247664.13</v>
          </cell>
          <cell r="DK120">
            <v>0</v>
          </cell>
          <cell r="DL120">
            <v>0</v>
          </cell>
          <cell r="DM120">
            <v>0</v>
          </cell>
          <cell r="DN120">
            <v>0</v>
          </cell>
          <cell r="DO120">
            <v>0</v>
          </cell>
          <cell r="DP120">
            <v>0</v>
          </cell>
          <cell r="DQ120">
            <v>0</v>
          </cell>
          <cell r="DR120">
            <v>0</v>
          </cell>
          <cell r="DS120">
            <v>0</v>
          </cell>
          <cell r="DU120">
            <v>53407.82</v>
          </cell>
          <cell r="DV120">
            <v>0</v>
          </cell>
          <cell r="DW120">
            <v>52278</v>
          </cell>
          <cell r="DX120">
            <v>-5558.92</v>
          </cell>
          <cell r="DY120">
            <v>-1897</v>
          </cell>
          <cell r="DZ120">
            <v>0</v>
          </cell>
          <cell r="EA120">
            <v>17357.66</v>
          </cell>
          <cell r="EB120">
            <v>11097</v>
          </cell>
          <cell r="EC120">
            <v>0</v>
          </cell>
          <cell r="ED120">
            <v>0</v>
          </cell>
          <cell r="EE120">
            <v>970573</v>
          </cell>
          <cell r="EF120">
            <v>0</v>
          </cell>
          <cell r="EG120">
            <v>0</v>
          </cell>
          <cell r="EH120">
            <v>0</v>
          </cell>
          <cell r="EI120">
            <v>13281</v>
          </cell>
          <cell r="EJ120">
            <v>0</v>
          </cell>
          <cell r="EK120">
            <v>0</v>
          </cell>
          <cell r="EL120">
            <v>0</v>
          </cell>
        </row>
        <row r="121">
          <cell r="A121">
            <v>246</v>
          </cell>
          <cell r="B121" t="str">
            <v>Heerde</v>
          </cell>
          <cell r="C121">
            <v>5</v>
          </cell>
          <cell r="D121">
            <v>714240</v>
          </cell>
          <cell r="E121">
            <v>88480</v>
          </cell>
          <cell r="F121">
            <v>88480</v>
          </cell>
          <cell r="G121">
            <v>18013</v>
          </cell>
          <cell r="H121">
            <v>2</v>
          </cell>
          <cell r="I121">
            <v>316</v>
          </cell>
          <cell r="J121">
            <v>4430</v>
          </cell>
          <cell r="K121">
            <v>3017</v>
          </cell>
          <cell r="L121">
            <v>1030</v>
          </cell>
          <cell r="M121">
            <v>1940</v>
          </cell>
          <cell r="N121">
            <v>1180.5999999999999</v>
          </cell>
          <cell r="O121">
            <v>109</v>
          </cell>
          <cell r="P121">
            <v>0.23747276688453159</v>
          </cell>
          <cell r="Q121">
            <v>59.232635038458383</v>
          </cell>
          <cell r="R121">
            <v>1197</v>
          </cell>
          <cell r="S121">
            <v>145</v>
          </cell>
          <cell r="T121">
            <v>279</v>
          </cell>
          <cell r="U121">
            <v>15920</v>
          </cell>
          <cell r="V121">
            <v>5760</v>
          </cell>
          <cell r="W121">
            <v>200.68</v>
          </cell>
          <cell r="X121">
            <v>751.2</v>
          </cell>
          <cell r="Y121">
            <v>0</v>
          </cell>
          <cell r="Z121">
            <v>55.699999999999932</v>
          </cell>
          <cell r="AA121">
            <v>7869</v>
          </cell>
          <cell r="AB121">
            <v>0</v>
          </cell>
          <cell r="AC121">
            <v>7869</v>
          </cell>
          <cell r="AD121">
            <v>170</v>
          </cell>
          <cell r="AE121">
            <v>0</v>
          </cell>
          <cell r="AF121">
            <v>131</v>
          </cell>
          <cell r="AG121">
            <v>81</v>
          </cell>
          <cell r="AH121">
            <v>51</v>
          </cell>
          <cell r="AI121">
            <v>7594</v>
          </cell>
          <cell r="AJ121">
            <v>7594</v>
          </cell>
          <cell r="AK121">
            <v>0</v>
          </cell>
          <cell r="AL121">
            <v>0</v>
          </cell>
          <cell r="AM121">
            <v>0</v>
          </cell>
          <cell r="AN121">
            <v>0</v>
          </cell>
          <cell r="AO121">
            <v>0</v>
          </cell>
          <cell r="AP121">
            <v>0</v>
          </cell>
          <cell r="AQ121">
            <v>0</v>
          </cell>
          <cell r="AR121">
            <v>3.34128E-4</v>
          </cell>
          <cell r="AS121">
            <v>1.18665E-4</v>
          </cell>
          <cell r="AT121">
            <v>3948.88</v>
          </cell>
          <cell r="AU121">
            <v>0</v>
          </cell>
          <cell r="AV121">
            <v>1218</v>
          </cell>
          <cell r="AW121">
            <v>2729.1745241945519</v>
          </cell>
          <cell r="AX121">
            <v>8</v>
          </cell>
          <cell r="AY121">
            <v>8</v>
          </cell>
          <cell r="AZ121">
            <v>820</v>
          </cell>
          <cell r="BA121">
            <v>1</v>
          </cell>
          <cell r="BB121">
            <v>0</v>
          </cell>
          <cell r="BC121">
            <v>0</v>
          </cell>
          <cell r="BD121">
            <v>0</v>
          </cell>
          <cell r="BE121">
            <v>0</v>
          </cell>
          <cell r="BF121">
            <v>0</v>
          </cell>
          <cell r="BG121">
            <v>0</v>
          </cell>
          <cell r="BH121">
            <v>0</v>
          </cell>
          <cell r="BI121">
            <v>0</v>
          </cell>
          <cell r="BJ121">
            <v>0</v>
          </cell>
          <cell r="BM121">
            <v>-1607040</v>
          </cell>
          <cell r="BN121">
            <v>-212352</v>
          </cell>
          <cell r="BO121">
            <v>-263670.40000000002</v>
          </cell>
          <cell r="BP121">
            <v>2320975.0499999998</v>
          </cell>
          <cell r="BQ121">
            <v>56361.52</v>
          </cell>
          <cell r="BR121">
            <v>69014.399999999994</v>
          </cell>
          <cell r="BS121">
            <v>971942</v>
          </cell>
          <cell r="BT121">
            <v>242476.29</v>
          </cell>
          <cell r="BU121">
            <v>27470.1</v>
          </cell>
          <cell r="BV121">
            <v>170700.6</v>
          </cell>
          <cell r="BW121">
            <v>418510.89399999997</v>
          </cell>
          <cell r="BX121">
            <v>150333.89000000001</v>
          </cell>
          <cell r="BY121">
            <v>27214.566688453157</v>
          </cell>
          <cell r="BZ121">
            <v>224508.27193356806</v>
          </cell>
          <cell r="CA121">
            <v>128258.55</v>
          </cell>
          <cell r="CB121">
            <v>42830.1</v>
          </cell>
          <cell r="CC121">
            <v>39414.33</v>
          </cell>
          <cell r="CD121">
            <v>814944.8</v>
          </cell>
          <cell r="CE121">
            <v>88070.399999999994</v>
          </cell>
          <cell r="CF121">
            <v>63378.757599999997</v>
          </cell>
          <cell r="CG121">
            <v>314519.92800000001</v>
          </cell>
          <cell r="CH121">
            <v>0</v>
          </cell>
          <cell r="CI121">
            <v>12354.816999999985</v>
          </cell>
          <cell r="CJ121">
            <v>244332.45</v>
          </cell>
          <cell r="CK121">
            <v>0</v>
          </cell>
          <cell r="CL121">
            <v>205380.9</v>
          </cell>
          <cell r="CM121">
            <v>6252.6</v>
          </cell>
          <cell r="CN121">
            <v>0</v>
          </cell>
          <cell r="CO121">
            <v>61877.85</v>
          </cell>
          <cell r="CP121">
            <v>263819.43</v>
          </cell>
          <cell r="CQ121">
            <v>82598.070000000007</v>
          </cell>
          <cell r="CR121">
            <v>1260679.94</v>
          </cell>
          <cell r="CS121">
            <v>200937.24</v>
          </cell>
          <cell r="CT121">
            <v>0</v>
          </cell>
          <cell r="CU121">
            <v>0</v>
          </cell>
          <cell r="CV121">
            <v>0</v>
          </cell>
          <cell r="CW121">
            <v>0</v>
          </cell>
          <cell r="CX121">
            <v>0</v>
          </cell>
          <cell r="CY121">
            <v>0</v>
          </cell>
          <cell r="CZ121">
            <v>0</v>
          </cell>
          <cell r="DA121">
            <v>5899.4975223028805</v>
          </cell>
          <cell r="DB121">
            <v>1312.3224340596</v>
          </cell>
          <cell r="DC121">
            <v>246923.4664</v>
          </cell>
          <cell r="DD121">
            <v>0</v>
          </cell>
          <cell r="DE121">
            <v>8233.68</v>
          </cell>
          <cell r="DF121">
            <v>9442.94385371315</v>
          </cell>
          <cell r="DG121">
            <v>71121.36</v>
          </cell>
          <cell r="DH121">
            <v>117506.4</v>
          </cell>
          <cell r="DI121">
            <v>84607.6</v>
          </cell>
          <cell r="DJ121">
            <v>247664.13</v>
          </cell>
          <cell r="DK121">
            <v>0</v>
          </cell>
          <cell r="DL121">
            <v>0</v>
          </cell>
          <cell r="DM121">
            <v>0</v>
          </cell>
          <cell r="DN121">
            <v>0</v>
          </cell>
          <cell r="DO121">
            <v>0</v>
          </cell>
          <cell r="DP121">
            <v>0</v>
          </cell>
          <cell r="DQ121">
            <v>0</v>
          </cell>
          <cell r="DR121">
            <v>0</v>
          </cell>
          <cell r="DS121">
            <v>0</v>
          </cell>
          <cell r="DU121">
            <v>150991.97</v>
          </cell>
          <cell r="DV121">
            <v>0</v>
          </cell>
          <cell r="DW121">
            <v>12576</v>
          </cell>
          <cell r="DX121">
            <v>-5172</v>
          </cell>
          <cell r="DY121">
            <v>-290632</v>
          </cell>
          <cell r="DZ121">
            <v>0</v>
          </cell>
          <cell r="EA121">
            <v>152274.9</v>
          </cell>
          <cell r="EB121">
            <v>19747</v>
          </cell>
          <cell r="EC121">
            <v>0</v>
          </cell>
          <cell r="ED121">
            <v>0</v>
          </cell>
          <cell r="EE121">
            <v>1695142</v>
          </cell>
          <cell r="EF121">
            <v>0</v>
          </cell>
          <cell r="EG121">
            <v>0</v>
          </cell>
          <cell r="EH121">
            <v>0</v>
          </cell>
          <cell r="EI121">
            <v>20571</v>
          </cell>
          <cell r="EJ121">
            <v>0</v>
          </cell>
          <cell r="EK121">
            <v>0</v>
          </cell>
          <cell r="EL121">
            <v>0</v>
          </cell>
        </row>
        <row r="122">
          <cell r="A122">
            <v>252</v>
          </cell>
          <cell r="B122" t="str">
            <v>Heumen</v>
          </cell>
          <cell r="C122">
            <v>5</v>
          </cell>
          <cell r="D122">
            <v>673760</v>
          </cell>
          <cell r="E122">
            <v>79240</v>
          </cell>
          <cell r="F122">
            <v>79240</v>
          </cell>
          <cell r="G122">
            <v>16673</v>
          </cell>
          <cell r="H122">
            <v>2</v>
          </cell>
          <cell r="I122">
            <v>283</v>
          </cell>
          <cell r="J122">
            <v>4460</v>
          </cell>
          <cell r="K122">
            <v>2512</v>
          </cell>
          <cell r="L122">
            <v>777</v>
          </cell>
          <cell r="M122">
            <v>1490</v>
          </cell>
          <cell r="N122">
            <v>823.5</v>
          </cell>
          <cell r="O122">
            <v>173</v>
          </cell>
          <cell r="P122">
            <v>0.33078393881453155</v>
          </cell>
          <cell r="Q122">
            <v>88.531966236846998</v>
          </cell>
          <cell r="R122">
            <v>978</v>
          </cell>
          <cell r="S122">
            <v>195</v>
          </cell>
          <cell r="T122">
            <v>391</v>
          </cell>
          <cell r="U122">
            <v>13110</v>
          </cell>
          <cell r="V122">
            <v>3240</v>
          </cell>
          <cell r="W122">
            <v>0</v>
          </cell>
          <cell r="X122">
            <v>0</v>
          </cell>
          <cell r="Y122">
            <v>0</v>
          </cell>
          <cell r="Z122">
            <v>0</v>
          </cell>
          <cell r="AA122">
            <v>3988</v>
          </cell>
          <cell r="AB122">
            <v>0</v>
          </cell>
          <cell r="AC122">
            <v>3988</v>
          </cell>
          <cell r="AD122">
            <v>170</v>
          </cell>
          <cell r="AE122">
            <v>0</v>
          </cell>
          <cell r="AF122">
            <v>101</v>
          </cell>
          <cell r="AG122">
            <v>68</v>
          </cell>
          <cell r="AH122">
            <v>33</v>
          </cell>
          <cell r="AI122">
            <v>6665</v>
          </cell>
          <cell r="AJ122">
            <v>6665</v>
          </cell>
          <cell r="AK122">
            <v>0</v>
          </cell>
          <cell r="AL122">
            <v>0</v>
          </cell>
          <cell r="AM122">
            <v>0</v>
          </cell>
          <cell r="AN122">
            <v>0</v>
          </cell>
          <cell r="AO122">
            <v>0</v>
          </cell>
          <cell r="AP122">
            <v>0</v>
          </cell>
          <cell r="AQ122">
            <v>0</v>
          </cell>
          <cell r="AR122">
            <v>9.1043000000000002E-5</v>
          </cell>
          <cell r="AS122">
            <v>4.6298000000000003E-5</v>
          </cell>
          <cell r="AT122">
            <v>4892.1099999999997</v>
          </cell>
          <cell r="AU122">
            <v>0</v>
          </cell>
          <cell r="AV122">
            <v>518</v>
          </cell>
          <cell r="AW122">
            <v>2077.1077441077441</v>
          </cell>
          <cell r="AX122">
            <v>4</v>
          </cell>
          <cell r="AY122">
            <v>4</v>
          </cell>
          <cell r="AZ122">
            <v>800</v>
          </cell>
          <cell r="BA122">
            <v>1</v>
          </cell>
          <cell r="BB122">
            <v>0</v>
          </cell>
          <cell r="BC122">
            <v>0</v>
          </cell>
          <cell r="BD122">
            <v>0</v>
          </cell>
          <cell r="BE122">
            <v>0</v>
          </cell>
          <cell r="BF122">
            <v>0</v>
          </cell>
          <cell r="BG122">
            <v>0</v>
          </cell>
          <cell r="BH122">
            <v>0</v>
          </cell>
          <cell r="BI122">
            <v>0</v>
          </cell>
          <cell r="BJ122">
            <v>0</v>
          </cell>
          <cell r="BM122">
            <v>-1515960</v>
          </cell>
          <cell r="BN122">
            <v>-190176</v>
          </cell>
          <cell r="BO122">
            <v>-236135.2</v>
          </cell>
          <cell r="BP122">
            <v>2148316.0499999998</v>
          </cell>
          <cell r="BQ122">
            <v>56361.52</v>
          </cell>
          <cell r="BR122">
            <v>61807.199999999997</v>
          </cell>
          <cell r="BS122">
            <v>978524</v>
          </cell>
          <cell r="BT122">
            <v>201889.44</v>
          </cell>
          <cell r="BU122">
            <v>20722.59</v>
          </cell>
          <cell r="BV122">
            <v>131105.1</v>
          </cell>
          <cell r="BW122">
            <v>291922.51500000001</v>
          </cell>
          <cell r="BX122">
            <v>238603.33</v>
          </cell>
          <cell r="BY122">
            <v>37908.100707456979</v>
          </cell>
          <cell r="BZ122">
            <v>335560.94098819647</v>
          </cell>
          <cell r="CA122">
            <v>104792.7</v>
          </cell>
          <cell r="CB122">
            <v>57599.1</v>
          </cell>
          <cell r="CC122">
            <v>55236.57</v>
          </cell>
          <cell r="CD122">
            <v>671100.9</v>
          </cell>
          <cell r="CE122">
            <v>49539.6</v>
          </cell>
          <cell r="CF122">
            <v>0</v>
          </cell>
          <cell r="CG122">
            <v>0</v>
          </cell>
          <cell r="CH122">
            <v>0</v>
          </cell>
          <cell r="CI122">
            <v>0</v>
          </cell>
          <cell r="CJ122">
            <v>123827.4</v>
          </cell>
          <cell r="CK122">
            <v>0</v>
          </cell>
          <cell r="CL122">
            <v>104086.8</v>
          </cell>
          <cell r="CM122">
            <v>6252.6</v>
          </cell>
          <cell r="CN122">
            <v>0</v>
          </cell>
          <cell r="CO122">
            <v>47707.35</v>
          </cell>
          <cell r="CP122">
            <v>221478.04</v>
          </cell>
          <cell r="CQ122">
            <v>53445.81</v>
          </cell>
          <cell r="CR122">
            <v>1106456.6499999999</v>
          </cell>
          <cell r="CS122">
            <v>176355.9</v>
          </cell>
          <cell r="CT122">
            <v>0</v>
          </cell>
          <cell r="CU122">
            <v>0</v>
          </cell>
          <cell r="CV122">
            <v>0</v>
          </cell>
          <cell r="CW122">
            <v>0</v>
          </cell>
          <cell r="CX122">
            <v>0</v>
          </cell>
          <cell r="CY122">
            <v>0</v>
          </cell>
          <cell r="CZ122">
            <v>0</v>
          </cell>
          <cell r="DA122">
            <v>1607.4915987975301</v>
          </cell>
          <cell r="DB122">
            <v>512.01200060752001</v>
          </cell>
          <cell r="DC122">
            <v>305903.63829999999</v>
          </cell>
          <cell r="DD122">
            <v>0</v>
          </cell>
          <cell r="DE122">
            <v>3501.68</v>
          </cell>
          <cell r="DF122">
            <v>7186.7927946127948</v>
          </cell>
          <cell r="DG122">
            <v>35560.68</v>
          </cell>
          <cell r="DH122">
            <v>58753.2</v>
          </cell>
          <cell r="DI122">
            <v>82544</v>
          </cell>
          <cell r="DJ122">
            <v>247664.13</v>
          </cell>
          <cell r="DK122">
            <v>0</v>
          </cell>
          <cell r="DL122">
            <v>0</v>
          </cell>
          <cell r="DM122">
            <v>0</v>
          </cell>
          <cell r="DN122">
            <v>0</v>
          </cell>
          <cell r="DO122">
            <v>0</v>
          </cell>
          <cell r="DP122">
            <v>0</v>
          </cell>
          <cell r="DQ122">
            <v>0</v>
          </cell>
          <cell r="DR122">
            <v>0</v>
          </cell>
          <cell r="DS122">
            <v>0</v>
          </cell>
          <cell r="DU122">
            <v>99558.07</v>
          </cell>
          <cell r="DV122">
            <v>0</v>
          </cell>
          <cell r="DW122">
            <v>45050</v>
          </cell>
          <cell r="DX122">
            <v>-15337.62</v>
          </cell>
          <cell r="DY122">
            <v>-270241</v>
          </cell>
          <cell r="DZ122">
            <v>0</v>
          </cell>
          <cell r="EA122">
            <v>6469.67</v>
          </cell>
          <cell r="EB122">
            <v>14621</v>
          </cell>
          <cell r="EC122">
            <v>0</v>
          </cell>
          <cell r="ED122">
            <v>0</v>
          </cell>
          <cell r="EE122">
            <v>1077101</v>
          </cell>
          <cell r="EF122">
            <v>0</v>
          </cell>
          <cell r="EG122">
            <v>0</v>
          </cell>
          <cell r="EH122">
            <v>0</v>
          </cell>
          <cell r="EI122">
            <v>19041</v>
          </cell>
          <cell r="EJ122">
            <v>0</v>
          </cell>
          <cell r="EK122">
            <v>0</v>
          </cell>
          <cell r="EL122">
            <v>0</v>
          </cell>
        </row>
        <row r="123">
          <cell r="A123">
            <v>733</v>
          </cell>
          <cell r="B123" t="str">
            <v>Lingewaal</v>
          </cell>
          <cell r="C123">
            <v>5</v>
          </cell>
          <cell r="D123">
            <v>385920</v>
          </cell>
          <cell r="E123">
            <v>71820</v>
          </cell>
          <cell r="F123">
            <v>71820</v>
          </cell>
          <cell r="G123">
            <v>10867</v>
          </cell>
          <cell r="H123">
            <v>4</v>
          </cell>
          <cell r="I123">
            <v>256.5</v>
          </cell>
          <cell r="J123">
            <v>2874</v>
          </cell>
          <cell r="K123">
            <v>1408</v>
          </cell>
          <cell r="L123">
            <v>478</v>
          </cell>
          <cell r="M123">
            <v>960</v>
          </cell>
          <cell r="N123">
            <v>538.1</v>
          </cell>
          <cell r="O123">
            <v>74</v>
          </cell>
          <cell r="P123">
            <v>0.17452830188679244</v>
          </cell>
          <cell r="Q123">
            <v>42.289407081577117</v>
          </cell>
          <cell r="R123">
            <v>494</v>
          </cell>
          <cell r="S123">
            <v>200</v>
          </cell>
          <cell r="T123">
            <v>233</v>
          </cell>
          <cell r="U123">
            <v>7800</v>
          </cell>
          <cell r="V123">
            <v>320</v>
          </cell>
          <cell r="W123">
            <v>0</v>
          </cell>
          <cell r="X123">
            <v>0</v>
          </cell>
          <cell r="Y123">
            <v>0</v>
          </cell>
          <cell r="Z123">
            <v>0</v>
          </cell>
          <cell r="AA123">
            <v>5057</v>
          </cell>
          <cell r="AB123">
            <v>2225.08</v>
          </cell>
          <cell r="AC123">
            <v>6574.1</v>
          </cell>
          <cell r="AD123">
            <v>402</v>
          </cell>
          <cell r="AE123">
            <v>0</v>
          </cell>
          <cell r="AF123">
            <v>82</v>
          </cell>
          <cell r="AG123">
            <v>55.04</v>
          </cell>
          <cell r="AH123">
            <v>50.7</v>
          </cell>
          <cell r="AI123">
            <v>4219</v>
          </cell>
          <cell r="AJ123">
            <v>5400.32</v>
          </cell>
          <cell r="AK123">
            <v>1856.36</v>
          </cell>
          <cell r="AL123">
            <v>12</v>
          </cell>
          <cell r="AM123">
            <v>0</v>
          </cell>
          <cell r="AN123">
            <v>0</v>
          </cell>
          <cell r="AO123">
            <v>1150</v>
          </cell>
          <cell r="AP123">
            <v>0</v>
          </cell>
          <cell r="AQ123">
            <v>0</v>
          </cell>
          <cell r="AR123">
            <v>1.5203800000000001E-4</v>
          </cell>
          <cell r="AS123">
            <v>5.0541999999999998E-5</v>
          </cell>
          <cell r="AT123">
            <v>1160.2249999999999</v>
          </cell>
          <cell r="AU123">
            <v>510.49899999999991</v>
          </cell>
          <cell r="AV123">
            <v>1716</v>
          </cell>
          <cell r="AW123">
            <v>6128.0404469683099</v>
          </cell>
          <cell r="AX123">
            <v>8</v>
          </cell>
          <cell r="AY123">
            <v>10.4</v>
          </cell>
          <cell r="AZ123">
            <v>610</v>
          </cell>
          <cell r="BA123">
            <v>1</v>
          </cell>
          <cell r="BB123">
            <v>0</v>
          </cell>
          <cell r="BC123">
            <v>0</v>
          </cell>
          <cell r="BD123">
            <v>0</v>
          </cell>
          <cell r="BE123">
            <v>0</v>
          </cell>
          <cell r="BF123">
            <v>0</v>
          </cell>
          <cell r="BG123">
            <v>0</v>
          </cell>
          <cell r="BH123">
            <v>0</v>
          </cell>
          <cell r="BI123">
            <v>0</v>
          </cell>
          <cell r="BJ123">
            <v>0</v>
          </cell>
          <cell r="BM123">
            <v>-868320</v>
          </cell>
          <cell r="BN123">
            <v>-172368</v>
          </cell>
          <cell r="BO123">
            <v>-214023.6</v>
          </cell>
          <cell r="BP123">
            <v>1400212.95</v>
          </cell>
          <cell r="BQ123">
            <v>112723.04</v>
          </cell>
          <cell r="BR123">
            <v>56019.6</v>
          </cell>
          <cell r="BS123">
            <v>630555.6</v>
          </cell>
          <cell r="BT123">
            <v>113160.96000000001</v>
          </cell>
          <cell r="BU123">
            <v>12748.26</v>
          </cell>
          <cell r="BV123">
            <v>84470.399999999994</v>
          </cell>
          <cell r="BW123">
            <v>190751.06899999996</v>
          </cell>
          <cell r="BX123">
            <v>102061.54</v>
          </cell>
          <cell r="BY123">
            <v>20001.081273584903</v>
          </cell>
          <cell r="BZ123">
            <v>160288.69387316011</v>
          </cell>
          <cell r="CA123">
            <v>52932.1</v>
          </cell>
          <cell r="CB123">
            <v>59076</v>
          </cell>
          <cell r="CC123">
            <v>32915.910000000003</v>
          </cell>
          <cell r="CD123">
            <v>399282</v>
          </cell>
          <cell r="CE123">
            <v>4892.8</v>
          </cell>
          <cell r="CF123">
            <v>0</v>
          </cell>
          <cell r="CG123">
            <v>0</v>
          </cell>
          <cell r="CH123">
            <v>0</v>
          </cell>
          <cell r="CI123">
            <v>0</v>
          </cell>
          <cell r="CJ123">
            <v>157019.85</v>
          </cell>
          <cell r="CK123">
            <v>-4895.1760000000004</v>
          </cell>
          <cell r="CL123">
            <v>171584.01</v>
          </cell>
          <cell r="CM123">
            <v>14785.56</v>
          </cell>
          <cell r="CN123">
            <v>0</v>
          </cell>
          <cell r="CO123">
            <v>38732.699999999997</v>
          </cell>
          <cell r="CP123">
            <v>179266.93120000002</v>
          </cell>
          <cell r="CQ123">
            <v>82112.199000000008</v>
          </cell>
          <cell r="CR123">
            <v>700396.19</v>
          </cell>
          <cell r="CS123">
            <v>142892.46719999998</v>
          </cell>
          <cell r="CT123">
            <v>45035.293599999997</v>
          </cell>
          <cell r="CU123">
            <v>38010.120000000003</v>
          </cell>
          <cell r="CV123">
            <v>0</v>
          </cell>
          <cell r="CW123">
            <v>0</v>
          </cell>
          <cell r="CX123">
            <v>16916.5</v>
          </cell>
          <cell r="CY123">
            <v>0</v>
          </cell>
          <cell r="CZ123">
            <v>0</v>
          </cell>
          <cell r="DA123">
            <v>2684.4436991089801</v>
          </cell>
          <cell r="DB123">
            <v>558.94661831407996</v>
          </cell>
          <cell r="DC123">
            <v>72548.869249999989</v>
          </cell>
          <cell r="DD123">
            <v>209.30458999999996</v>
          </cell>
          <cell r="DE123">
            <v>11600.16</v>
          </cell>
          <cell r="DF123">
            <v>21203.019946510351</v>
          </cell>
          <cell r="DG123">
            <v>71121.36</v>
          </cell>
          <cell r="DH123">
            <v>152758.32</v>
          </cell>
          <cell r="DI123">
            <v>62939.8</v>
          </cell>
          <cell r="DJ123">
            <v>247664.13</v>
          </cell>
          <cell r="DK123">
            <v>0</v>
          </cell>
          <cell r="DL123">
            <v>0</v>
          </cell>
          <cell r="DM123">
            <v>0</v>
          </cell>
          <cell r="DN123">
            <v>0</v>
          </cell>
          <cell r="DO123">
            <v>0</v>
          </cell>
          <cell r="DP123">
            <v>0</v>
          </cell>
          <cell r="DQ123">
            <v>0</v>
          </cell>
          <cell r="DR123">
            <v>0</v>
          </cell>
          <cell r="DS123">
            <v>0</v>
          </cell>
          <cell r="DU123">
            <v>206655.75</v>
          </cell>
          <cell r="DV123">
            <v>0</v>
          </cell>
          <cell r="DW123">
            <v>-89959</v>
          </cell>
          <cell r="DX123">
            <v>-357.52</v>
          </cell>
          <cell r="DY123">
            <v>-86224</v>
          </cell>
          <cell r="DZ123">
            <v>0</v>
          </cell>
          <cell r="EA123">
            <v>66037.27</v>
          </cell>
          <cell r="EB123">
            <v>18384</v>
          </cell>
          <cell r="EC123">
            <v>0</v>
          </cell>
          <cell r="ED123">
            <v>0</v>
          </cell>
          <cell r="EE123">
            <v>677985</v>
          </cell>
          <cell r="EF123">
            <v>0</v>
          </cell>
          <cell r="EG123">
            <v>471</v>
          </cell>
          <cell r="EH123">
            <v>0</v>
          </cell>
          <cell r="EI123">
            <v>12410</v>
          </cell>
          <cell r="EJ123">
            <v>0</v>
          </cell>
          <cell r="EK123">
            <v>0</v>
          </cell>
          <cell r="EL123">
            <v>0</v>
          </cell>
        </row>
        <row r="124">
          <cell r="A124">
            <v>1705</v>
          </cell>
          <cell r="B124" t="str">
            <v>Lingewaard</v>
          </cell>
          <cell r="C124">
            <v>5</v>
          </cell>
          <cell r="D124">
            <v>1487360</v>
          </cell>
          <cell r="E124">
            <v>144480</v>
          </cell>
          <cell r="F124">
            <v>144480</v>
          </cell>
          <cell r="G124">
            <v>45125</v>
          </cell>
          <cell r="H124">
            <v>4</v>
          </cell>
          <cell r="I124">
            <v>516</v>
          </cell>
          <cell r="J124">
            <v>11577</v>
          </cell>
          <cell r="K124">
            <v>5912</v>
          </cell>
          <cell r="L124">
            <v>1886</v>
          </cell>
          <cell r="M124">
            <v>4340</v>
          </cell>
          <cell r="N124">
            <v>2488.3000000000002</v>
          </cell>
          <cell r="O124">
            <v>442</v>
          </cell>
          <cell r="P124">
            <v>0.55808080808080807</v>
          </cell>
          <cell r="Q124">
            <v>200.22457215924678</v>
          </cell>
          <cell r="R124">
            <v>2737</v>
          </cell>
          <cell r="S124">
            <v>490</v>
          </cell>
          <cell r="T124">
            <v>867</v>
          </cell>
          <cell r="U124">
            <v>37610</v>
          </cell>
          <cell r="V124">
            <v>13350</v>
          </cell>
          <cell r="W124">
            <v>437.58</v>
          </cell>
          <cell r="X124">
            <v>1850.4</v>
          </cell>
          <cell r="Y124">
            <v>504.4</v>
          </cell>
          <cell r="Z124">
            <v>432</v>
          </cell>
          <cell r="AA124">
            <v>6223</v>
          </cell>
          <cell r="AB124">
            <v>0</v>
          </cell>
          <cell r="AC124">
            <v>6285.23</v>
          </cell>
          <cell r="AD124">
            <v>695</v>
          </cell>
          <cell r="AE124">
            <v>0</v>
          </cell>
          <cell r="AF124">
            <v>268</v>
          </cell>
          <cell r="AG124">
            <v>196</v>
          </cell>
          <cell r="AH124">
            <v>72.72</v>
          </cell>
          <cell r="AI124">
            <v>18517</v>
          </cell>
          <cell r="AJ124">
            <v>18517</v>
          </cell>
          <cell r="AK124">
            <v>0</v>
          </cell>
          <cell r="AL124">
            <v>5</v>
          </cell>
          <cell r="AM124">
            <v>0</v>
          </cell>
          <cell r="AN124">
            <v>0</v>
          </cell>
          <cell r="AO124">
            <v>0</v>
          </cell>
          <cell r="AP124">
            <v>0</v>
          </cell>
          <cell r="AQ124">
            <v>0</v>
          </cell>
          <cell r="AR124">
            <v>2.9821900000000001E-4</v>
          </cell>
          <cell r="AS124">
            <v>2.7449700000000001E-4</v>
          </cell>
          <cell r="AT124">
            <v>14739.531999999999</v>
          </cell>
          <cell r="AU124">
            <v>0</v>
          </cell>
          <cell r="AV124">
            <v>1912.94</v>
          </cell>
          <cell r="AW124">
            <v>12543.68025440879</v>
          </cell>
          <cell r="AX124">
            <v>4</v>
          </cell>
          <cell r="AY124">
            <v>4.04</v>
          </cell>
          <cell r="AZ124">
            <v>1975</v>
          </cell>
          <cell r="BA124">
            <v>1</v>
          </cell>
          <cell r="BB124">
            <v>0</v>
          </cell>
          <cell r="BC124">
            <v>0</v>
          </cell>
          <cell r="BD124">
            <v>0</v>
          </cell>
          <cell r="BE124">
            <v>0</v>
          </cell>
          <cell r="BF124">
            <v>0</v>
          </cell>
          <cell r="BG124">
            <v>0</v>
          </cell>
          <cell r="BH124">
            <v>0</v>
          </cell>
          <cell r="BI124">
            <v>0</v>
          </cell>
          <cell r="BJ124">
            <v>0</v>
          </cell>
          <cell r="BM124">
            <v>-3346560</v>
          </cell>
          <cell r="BN124">
            <v>-346752</v>
          </cell>
          <cell r="BO124">
            <v>-430550.4</v>
          </cell>
          <cell r="BP124">
            <v>5814356.25</v>
          </cell>
          <cell r="BQ124">
            <v>112723.04</v>
          </cell>
          <cell r="BR124">
            <v>112694.39999999999</v>
          </cell>
          <cell r="BS124">
            <v>2539993.7999999998</v>
          </cell>
          <cell r="BT124">
            <v>475147.44</v>
          </cell>
          <cell r="BU124">
            <v>50299.62</v>
          </cell>
          <cell r="BV124">
            <v>381876.6</v>
          </cell>
          <cell r="BW124">
            <v>882077.46700000006</v>
          </cell>
          <cell r="BX124">
            <v>609610.81999999995</v>
          </cell>
          <cell r="BY124">
            <v>63956.501489898983</v>
          </cell>
          <cell r="BZ124">
            <v>758907.19136374991</v>
          </cell>
          <cell r="CA124">
            <v>293269.55</v>
          </cell>
          <cell r="CB124">
            <v>144736.20000000001</v>
          </cell>
          <cell r="CC124">
            <v>122481.09</v>
          </cell>
          <cell r="CD124">
            <v>1925255.9</v>
          </cell>
          <cell r="CE124">
            <v>204121.5</v>
          </cell>
          <cell r="CF124">
            <v>138196.51559999998</v>
          </cell>
          <cell r="CG124">
            <v>774743.97600000002</v>
          </cell>
          <cell r="CH124">
            <v>85717.735999999932</v>
          </cell>
          <cell r="CI124">
            <v>95821.92</v>
          </cell>
          <cell r="CJ124">
            <v>193224.15</v>
          </cell>
          <cell r="CK124">
            <v>0</v>
          </cell>
          <cell r="CL124">
            <v>164044.50300000003</v>
          </cell>
          <cell r="CM124">
            <v>25562.1</v>
          </cell>
          <cell r="CN124">
            <v>0</v>
          </cell>
          <cell r="CO124">
            <v>126589.8</v>
          </cell>
          <cell r="CP124">
            <v>638377.88</v>
          </cell>
          <cell r="CQ124">
            <v>117775.13039999999</v>
          </cell>
          <cell r="CR124">
            <v>3074007.17</v>
          </cell>
          <cell r="CS124">
            <v>489959.82</v>
          </cell>
          <cell r="CT124">
            <v>0</v>
          </cell>
          <cell r="CU124">
            <v>15837.55</v>
          </cell>
          <cell r="CV124">
            <v>0</v>
          </cell>
          <cell r="CW124">
            <v>0</v>
          </cell>
          <cell r="CX124">
            <v>0</v>
          </cell>
          <cell r="CY124">
            <v>0</v>
          </cell>
          <cell r="CZ124">
            <v>0</v>
          </cell>
          <cell r="DA124">
            <v>5265.4738651164907</v>
          </cell>
          <cell r="DB124">
            <v>3035.6766627232801</v>
          </cell>
          <cell r="DC124">
            <v>921662.93595999992</v>
          </cell>
          <cell r="DD124">
            <v>0</v>
          </cell>
          <cell r="DE124">
            <v>12931.474399999999</v>
          </cell>
          <cell r="DF124">
            <v>43401.13368025441</v>
          </cell>
          <cell r="DG124">
            <v>35560.68</v>
          </cell>
          <cell r="DH124">
            <v>59340.731999999996</v>
          </cell>
          <cell r="DI124">
            <v>203780.5</v>
          </cell>
          <cell r="DJ124">
            <v>247664.13</v>
          </cell>
          <cell r="DK124">
            <v>0</v>
          </cell>
          <cell r="DL124">
            <v>0</v>
          </cell>
          <cell r="DM124">
            <v>0</v>
          </cell>
          <cell r="DN124">
            <v>0</v>
          </cell>
          <cell r="DO124">
            <v>0</v>
          </cell>
          <cell r="DP124">
            <v>0</v>
          </cell>
          <cell r="DQ124">
            <v>0</v>
          </cell>
          <cell r="DR124">
            <v>0</v>
          </cell>
          <cell r="DS124">
            <v>0</v>
          </cell>
          <cell r="DU124">
            <v>355677.02</v>
          </cell>
          <cell r="DV124">
            <v>0</v>
          </cell>
          <cell r="DW124">
            <v>131899</v>
          </cell>
          <cell r="DX124">
            <v>-40674.339999999997</v>
          </cell>
          <cell r="DY124">
            <v>-143856</v>
          </cell>
          <cell r="DZ124">
            <v>0</v>
          </cell>
          <cell r="EA124">
            <v>358948.61</v>
          </cell>
          <cell r="EB124">
            <v>61974</v>
          </cell>
          <cell r="EC124">
            <v>0</v>
          </cell>
          <cell r="ED124">
            <v>0</v>
          </cell>
          <cell r="EE124">
            <v>2830455</v>
          </cell>
          <cell r="EF124">
            <v>0</v>
          </cell>
          <cell r="EG124">
            <v>0</v>
          </cell>
          <cell r="EH124">
            <v>0</v>
          </cell>
          <cell r="EI124">
            <v>0</v>
          </cell>
          <cell r="EJ124">
            <v>0</v>
          </cell>
          <cell r="EK124">
            <v>150000</v>
          </cell>
          <cell r="EL124">
            <v>0</v>
          </cell>
        </row>
        <row r="125">
          <cell r="A125">
            <v>262</v>
          </cell>
          <cell r="B125" t="str">
            <v>Lochem</v>
          </cell>
          <cell r="C125">
            <v>5</v>
          </cell>
          <cell r="D125">
            <v>1333120</v>
          </cell>
          <cell r="E125">
            <v>199780</v>
          </cell>
          <cell r="F125">
            <v>199780</v>
          </cell>
          <cell r="G125">
            <v>32832</v>
          </cell>
          <cell r="H125">
            <v>5</v>
          </cell>
          <cell r="I125">
            <v>713.5</v>
          </cell>
          <cell r="J125">
            <v>7609</v>
          </cell>
          <cell r="K125">
            <v>6886</v>
          </cell>
          <cell r="L125">
            <v>2433</v>
          </cell>
          <cell r="M125">
            <v>3440</v>
          </cell>
          <cell r="N125">
            <v>1940.5</v>
          </cell>
          <cell r="O125">
            <v>264</v>
          </cell>
          <cell r="P125">
            <v>0.42996742671009774</v>
          </cell>
          <cell r="Q125">
            <v>127.87787664000687</v>
          </cell>
          <cell r="R125">
            <v>2026</v>
          </cell>
          <cell r="S125">
            <v>780</v>
          </cell>
          <cell r="T125">
            <v>569</v>
          </cell>
          <cell r="U125">
            <v>27070</v>
          </cell>
          <cell r="V125">
            <v>13040</v>
          </cell>
          <cell r="W125">
            <v>425.58</v>
          </cell>
          <cell r="X125">
            <v>1072.8</v>
          </cell>
          <cell r="Y125">
            <v>0</v>
          </cell>
          <cell r="Z125">
            <v>0</v>
          </cell>
          <cell r="AA125">
            <v>21324</v>
          </cell>
          <cell r="AB125">
            <v>0</v>
          </cell>
          <cell r="AC125">
            <v>21324</v>
          </cell>
          <cell r="AD125">
            <v>278</v>
          </cell>
          <cell r="AE125">
            <v>0</v>
          </cell>
          <cell r="AF125">
            <v>324</v>
          </cell>
          <cell r="AG125">
            <v>146</v>
          </cell>
          <cell r="AH125">
            <v>179</v>
          </cell>
          <cell r="AI125">
            <v>14995</v>
          </cell>
          <cell r="AJ125">
            <v>14995</v>
          </cell>
          <cell r="AK125">
            <v>0</v>
          </cell>
          <cell r="AL125">
            <v>7</v>
          </cell>
          <cell r="AM125">
            <v>0</v>
          </cell>
          <cell r="AN125">
            <v>0</v>
          </cell>
          <cell r="AO125">
            <v>0</v>
          </cell>
          <cell r="AP125">
            <v>1361</v>
          </cell>
          <cell r="AQ125">
            <v>1361</v>
          </cell>
          <cell r="AR125">
            <v>6.4268099999999998E-4</v>
          </cell>
          <cell r="AS125">
            <v>1.94563E-4</v>
          </cell>
          <cell r="AT125">
            <v>7962.3450000000003</v>
          </cell>
          <cell r="AU125">
            <v>0</v>
          </cell>
          <cell r="AV125">
            <v>2304</v>
          </cell>
          <cell r="AW125">
            <v>3501.7557633552447</v>
          </cell>
          <cell r="AX125">
            <v>18</v>
          </cell>
          <cell r="AY125">
            <v>18</v>
          </cell>
          <cell r="AZ125">
            <v>2150</v>
          </cell>
          <cell r="BA125">
            <v>1</v>
          </cell>
          <cell r="BB125">
            <v>0</v>
          </cell>
          <cell r="BC125">
            <v>0</v>
          </cell>
          <cell r="BD125">
            <v>0</v>
          </cell>
          <cell r="BE125">
            <v>0</v>
          </cell>
          <cell r="BF125">
            <v>0</v>
          </cell>
          <cell r="BG125">
            <v>0</v>
          </cell>
          <cell r="BH125">
            <v>0</v>
          </cell>
          <cell r="BI125">
            <v>0</v>
          </cell>
          <cell r="BJ125">
            <v>0</v>
          </cell>
          <cell r="BM125">
            <v>-2999520</v>
          </cell>
          <cell r="BN125">
            <v>-479472</v>
          </cell>
          <cell r="BO125">
            <v>-595344.4</v>
          </cell>
          <cell r="BP125">
            <v>4230403.2</v>
          </cell>
          <cell r="BQ125">
            <v>140903.79999999999</v>
          </cell>
          <cell r="BR125">
            <v>155828.4</v>
          </cell>
          <cell r="BS125">
            <v>1669414.6</v>
          </cell>
          <cell r="BT125">
            <v>553427.81999999995</v>
          </cell>
          <cell r="BU125">
            <v>64888.11</v>
          </cell>
          <cell r="BV125">
            <v>302685.59999999998</v>
          </cell>
          <cell r="BW125">
            <v>687887.84499999997</v>
          </cell>
          <cell r="BX125">
            <v>364111.44</v>
          </cell>
          <cell r="BY125">
            <v>49274.606775244298</v>
          </cell>
          <cell r="BZ125">
            <v>484692.95827108528</v>
          </cell>
          <cell r="CA125">
            <v>217085.9</v>
          </cell>
          <cell r="CB125">
            <v>230396.4</v>
          </cell>
          <cell r="CC125">
            <v>80382.63</v>
          </cell>
          <cell r="CD125">
            <v>1385713.3</v>
          </cell>
          <cell r="CE125">
            <v>199381.6</v>
          </cell>
          <cell r="CF125">
            <v>134406.67559999999</v>
          </cell>
          <cell r="CG125">
            <v>449170.63199999998</v>
          </cell>
          <cell r="CH125">
            <v>0</v>
          </cell>
          <cell r="CI125">
            <v>0</v>
          </cell>
          <cell r="CJ125">
            <v>662110.19999999995</v>
          </cell>
          <cell r="CK125">
            <v>0</v>
          </cell>
          <cell r="CL125">
            <v>556556.4</v>
          </cell>
          <cell r="CM125">
            <v>10224.84</v>
          </cell>
          <cell r="CN125">
            <v>0</v>
          </cell>
          <cell r="CO125">
            <v>153041.4</v>
          </cell>
          <cell r="CP125">
            <v>475526.38</v>
          </cell>
          <cell r="CQ125">
            <v>289903.03000000003</v>
          </cell>
          <cell r="CR125">
            <v>2489319.9500000002</v>
          </cell>
          <cell r="CS125">
            <v>396767.7</v>
          </cell>
          <cell r="CT125">
            <v>0</v>
          </cell>
          <cell r="CU125">
            <v>22172.57</v>
          </cell>
          <cell r="CV125">
            <v>0</v>
          </cell>
          <cell r="CW125">
            <v>0</v>
          </cell>
          <cell r="CX125">
            <v>0</v>
          </cell>
          <cell r="CY125">
            <v>41918.800000000003</v>
          </cell>
          <cell r="CZ125">
            <v>119359.7</v>
          </cell>
          <cell r="DA125">
            <v>11347.43262202251</v>
          </cell>
          <cell r="DB125">
            <v>2151.68238097112</v>
          </cell>
          <cell r="DC125">
            <v>497885.43285000004</v>
          </cell>
          <cell r="DD125">
            <v>0</v>
          </cell>
          <cell r="DE125">
            <v>15575.04</v>
          </cell>
          <cell r="DF125">
            <v>12116.074941209146</v>
          </cell>
          <cell r="DG125">
            <v>160023.06</v>
          </cell>
          <cell r="DH125">
            <v>264389.40000000002</v>
          </cell>
          <cell r="DI125">
            <v>221837</v>
          </cell>
          <cell r="DJ125">
            <v>247664.13</v>
          </cell>
          <cell r="DK125">
            <v>0</v>
          </cell>
          <cell r="DL125">
            <v>0</v>
          </cell>
          <cell r="DM125">
            <v>0</v>
          </cell>
          <cell r="DN125">
            <v>0</v>
          </cell>
          <cell r="DO125">
            <v>0</v>
          </cell>
          <cell r="DP125">
            <v>0</v>
          </cell>
          <cell r="DQ125">
            <v>0</v>
          </cell>
          <cell r="DR125">
            <v>0</v>
          </cell>
          <cell r="DS125">
            <v>0</v>
          </cell>
          <cell r="DU125">
            <v>348150.54</v>
          </cell>
          <cell r="DV125">
            <v>618630.18999999994</v>
          </cell>
          <cell r="DW125">
            <v>516028</v>
          </cell>
          <cell r="DX125">
            <v>-16921.61</v>
          </cell>
          <cell r="DY125">
            <v>-281350</v>
          </cell>
          <cell r="DZ125">
            <v>0</v>
          </cell>
          <cell r="EA125">
            <v>408813.28</v>
          </cell>
          <cell r="EB125">
            <v>72500</v>
          </cell>
          <cell r="EC125">
            <v>0</v>
          </cell>
          <cell r="ED125">
            <v>0</v>
          </cell>
          <cell r="EE125">
            <v>3214788</v>
          </cell>
          <cell r="EF125">
            <v>0</v>
          </cell>
          <cell r="EG125">
            <v>0</v>
          </cell>
          <cell r="EH125">
            <v>0</v>
          </cell>
          <cell r="EI125">
            <v>0</v>
          </cell>
          <cell r="EJ125">
            <v>0</v>
          </cell>
          <cell r="EK125">
            <v>0</v>
          </cell>
          <cell r="EL125">
            <v>0</v>
          </cell>
        </row>
        <row r="126">
          <cell r="A126">
            <v>263</v>
          </cell>
          <cell r="B126" t="str">
            <v>Maasdriel</v>
          </cell>
          <cell r="C126">
            <v>5</v>
          </cell>
          <cell r="D126">
            <v>859040</v>
          </cell>
          <cell r="E126">
            <v>155960</v>
          </cell>
          <cell r="F126">
            <v>155960</v>
          </cell>
          <cell r="G126">
            <v>23514</v>
          </cell>
          <cell r="H126">
            <v>4</v>
          </cell>
          <cell r="I126">
            <v>557</v>
          </cell>
          <cell r="J126">
            <v>5953</v>
          </cell>
          <cell r="K126">
            <v>3115</v>
          </cell>
          <cell r="L126">
            <v>1069</v>
          </cell>
          <cell r="M126">
            <v>2310</v>
          </cell>
          <cell r="N126">
            <v>1391.2</v>
          </cell>
          <cell r="O126">
            <v>128</v>
          </cell>
          <cell r="P126">
            <v>0.26778242677824265</v>
          </cell>
          <cell r="Q126">
            <v>68.119691677014984</v>
          </cell>
          <cell r="R126">
            <v>1342</v>
          </cell>
          <cell r="S126">
            <v>230</v>
          </cell>
          <cell r="T126">
            <v>449</v>
          </cell>
          <cell r="U126">
            <v>16760</v>
          </cell>
          <cell r="V126">
            <v>1600</v>
          </cell>
          <cell r="W126">
            <v>0</v>
          </cell>
          <cell r="X126">
            <v>0</v>
          </cell>
          <cell r="Y126">
            <v>0</v>
          </cell>
          <cell r="Z126">
            <v>0</v>
          </cell>
          <cell r="AA126">
            <v>6610</v>
          </cell>
          <cell r="AB126">
            <v>0</v>
          </cell>
          <cell r="AC126">
            <v>7006.6</v>
          </cell>
          <cell r="AD126">
            <v>939</v>
          </cell>
          <cell r="AE126">
            <v>0</v>
          </cell>
          <cell r="AF126">
            <v>221</v>
          </cell>
          <cell r="AG126">
            <v>147</v>
          </cell>
          <cell r="AH126">
            <v>84.8</v>
          </cell>
          <cell r="AI126">
            <v>9188</v>
          </cell>
          <cell r="AJ126">
            <v>9647.4</v>
          </cell>
          <cell r="AK126">
            <v>0</v>
          </cell>
          <cell r="AL126">
            <v>0</v>
          </cell>
          <cell r="AM126">
            <v>0</v>
          </cell>
          <cell r="AN126">
            <v>0</v>
          </cell>
          <cell r="AO126">
            <v>0</v>
          </cell>
          <cell r="AP126">
            <v>0</v>
          </cell>
          <cell r="AQ126">
            <v>0</v>
          </cell>
          <cell r="AR126">
            <v>2.5264299999999999E-4</v>
          </cell>
          <cell r="AS126">
            <v>1.08964E-4</v>
          </cell>
          <cell r="AT126">
            <v>3721.14</v>
          </cell>
          <cell r="AU126">
            <v>0</v>
          </cell>
          <cell r="AV126">
            <v>2063.8200000000002</v>
          </cell>
          <cell r="AW126">
            <v>6613.3864776791634</v>
          </cell>
          <cell r="AX126">
            <v>13</v>
          </cell>
          <cell r="AY126">
            <v>13.78</v>
          </cell>
          <cell r="AZ126">
            <v>1835</v>
          </cell>
          <cell r="BA126">
            <v>1</v>
          </cell>
          <cell r="BB126">
            <v>0</v>
          </cell>
          <cell r="BC126">
            <v>0</v>
          </cell>
          <cell r="BD126">
            <v>0</v>
          </cell>
          <cell r="BE126">
            <v>0</v>
          </cell>
          <cell r="BF126">
            <v>0</v>
          </cell>
          <cell r="BG126">
            <v>0</v>
          </cell>
          <cell r="BH126">
            <v>0</v>
          </cell>
          <cell r="BI126">
            <v>0</v>
          </cell>
          <cell r="BJ126">
            <v>0</v>
          </cell>
          <cell r="BM126">
            <v>-1932840</v>
          </cell>
          <cell r="BN126">
            <v>-374304</v>
          </cell>
          <cell r="BO126">
            <v>-464760.8</v>
          </cell>
          <cell r="BP126">
            <v>3029778.9</v>
          </cell>
          <cell r="BQ126">
            <v>112723.04</v>
          </cell>
          <cell r="BR126">
            <v>121648.8</v>
          </cell>
          <cell r="BS126">
            <v>1306088.2</v>
          </cell>
          <cell r="BT126">
            <v>250352.55</v>
          </cell>
          <cell r="BU126">
            <v>28510.23</v>
          </cell>
          <cell r="BV126">
            <v>203256.9</v>
          </cell>
          <cell r="BW126">
            <v>493166.48799999995</v>
          </cell>
          <cell r="BX126">
            <v>176538.88</v>
          </cell>
          <cell r="BY126">
            <v>30688.077656903763</v>
          </cell>
          <cell r="BZ126">
            <v>258192.70496955636</v>
          </cell>
          <cell r="CA126">
            <v>143795.29999999999</v>
          </cell>
          <cell r="CB126">
            <v>67937.399999999994</v>
          </cell>
          <cell r="CC126">
            <v>63430.23</v>
          </cell>
          <cell r="CD126">
            <v>857944.4</v>
          </cell>
          <cell r="CE126">
            <v>24464</v>
          </cell>
          <cell r="CF126">
            <v>0</v>
          </cell>
          <cell r="CG126">
            <v>0</v>
          </cell>
          <cell r="CH126">
            <v>0</v>
          </cell>
          <cell r="CI126">
            <v>0</v>
          </cell>
          <cell r="CJ126">
            <v>205240.5</v>
          </cell>
          <cell r="CK126">
            <v>0</v>
          </cell>
          <cell r="CL126">
            <v>182872.26</v>
          </cell>
          <cell r="CM126">
            <v>34536.42</v>
          </cell>
          <cell r="CN126">
            <v>0</v>
          </cell>
          <cell r="CO126">
            <v>104389.35</v>
          </cell>
          <cell r="CP126">
            <v>478783.41</v>
          </cell>
          <cell r="CQ126">
            <v>137339.53600000002</v>
          </cell>
          <cell r="CR126">
            <v>1525299.88</v>
          </cell>
          <cell r="CS126">
            <v>255270.204</v>
          </cell>
          <cell r="CT126">
            <v>0</v>
          </cell>
          <cell r="CU126">
            <v>0</v>
          </cell>
          <cell r="CV126">
            <v>0</v>
          </cell>
          <cell r="CW126">
            <v>0</v>
          </cell>
          <cell r="CX126">
            <v>0</v>
          </cell>
          <cell r="CY126">
            <v>0</v>
          </cell>
          <cell r="CZ126">
            <v>0</v>
          </cell>
          <cell r="DA126">
            <v>4460.7657919335297</v>
          </cell>
          <cell r="DB126">
            <v>1205.0385682793599</v>
          </cell>
          <cell r="DC126">
            <v>232682.8842</v>
          </cell>
          <cell r="DD126">
            <v>0</v>
          </cell>
          <cell r="DE126">
            <v>13951.423200000001</v>
          </cell>
          <cell r="DF126">
            <v>22882.317212769904</v>
          </cell>
          <cell r="DG126">
            <v>115572.21</v>
          </cell>
          <cell r="DH126">
            <v>202404.774</v>
          </cell>
          <cell r="DI126">
            <v>189335.3</v>
          </cell>
          <cell r="DJ126">
            <v>247664.13</v>
          </cell>
          <cell r="DK126">
            <v>0</v>
          </cell>
          <cell r="DL126">
            <v>0</v>
          </cell>
          <cell r="DM126">
            <v>0</v>
          </cell>
          <cell r="DN126">
            <v>0</v>
          </cell>
          <cell r="DO126">
            <v>0</v>
          </cell>
          <cell r="DP126">
            <v>0</v>
          </cell>
          <cell r="DQ126">
            <v>0</v>
          </cell>
          <cell r="DR126">
            <v>0</v>
          </cell>
          <cell r="DS126">
            <v>0</v>
          </cell>
          <cell r="DU126">
            <v>271242.37</v>
          </cell>
          <cell r="DV126">
            <v>0</v>
          </cell>
          <cell r="DW126">
            <v>-41962</v>
          </cell>
          <cell r="DX126">
            <v>-11938.56</v>
          </cell>
          <cell r="DY126">
            <v>-50427</v>
          </cell>
          <cell r="DZ126">
            <v>0</v>
          </cell>
          <cell r="EA126">
            <v>44967.87</v>
          </cell>
          <cell r="EB126">
            <v>92465</v>
          </cell>
          <cell r="EC126">
            <v>0</v>
          </cell>
          <cell r="ED126">
            <v>0</v>
          </cell>
          <cell r="EE126">
            <v>1735070</v>
          </cell>
          <cell r="EF126">
            <v>0</v>
          </cell>
          <cell r="EG126">
            <v>0</v>
          </cell>
          <cell r="EH126">
            <v>0</v>
          </cell>
          <cell r="EI126">
            <v>26853</v>
          </cell>
          <cell r="EJ126">
            <v>0</v>
          </cell>
          <cell r="EK126">
            <v>0</v>
          </cell>
          <cell r="EL126">
            <v>0</v>
          </cell>
        </row>
        <row r="127">
          <cell r="A127">
            <v>265</v>
          </cell>
          <cell r="B127" t="str">
            <v>Millingen aan de Rijn</v>
          </cell>
          <cell r="C127">
            <v>5</v>
          </cell>
          <cell r="D127">
            <v>170240</v>
          </cell>
          <cell r="E127">
            <v>13160</v>
          </cell>
          <cell r="F127">
            <v>13160</v>
          </cell>
          <cell r="G127">
            <v>5866</v>
          </cell>
          <cell r="H127">
            <v>1</v>
          </cell>
          <cell r="I127">
            <v>47</v>
          </cell>
          <cell r="J127">
            <v>1472</v>
          </cell>
          <cell r="K127">
            <v>815</v>
          </cell>
          <cell r="L127">
            <v>272</v>
          </cell>
          <cell r="M127">
            <v>700</v>
          </cell>
          <cell r="N127">
            <v>459.7</v>
          </cell>
          <cell r="O127">
            <v>69</v>
          </cell>
          <cell r="P127">
            <v>0.16467780429594273</v>
          </cell>
          <cell r="Q127">
            <v>39.79226946989187</v>
          </cell>
          <cell r="R127">
            <v>390</v>
          </cell>
          <cell r="S127">
            <v>55</v>
          </cell>
          <cell r="T127">
            <v>145</v>
          </cell>
          <cell r="U127">
            <v>4610</v>
          </cell>
          <cell r="V127">
            <v>880</v>
          </cell>
          <cell r="W127">
            <v>0</v>
          </cell>
          <cell r="X127">
            <v>0</v>
          </cell>
          <cell r="Y127">
            <v>0</v>
          </cell>
          <cell r="Z127">
            <v>0</v>
          </cell>
          <cell r="AA127">
            <v>867</v>
          </cell>
          <cell r="AB127">
            <v>0</v>
          </cell>
          <cell r="AC127">
            <v>867</v>
          </cell>
          <cell r="AD127">
            <v>164</v>
          </cell>
          <cell r="AE127">
            <v>0</v>
          </cell>
          <cell r="AF127">
            <v>28</v>
          </cell>
          <cell r="AG127">
            <v>25</v>
          </cell>
          <cell r="AH127">
            <v>3</v>
          </cell>
          <cell r="AI127">
            <v>2403</v>
          </cell>
          <cell r="AJ127">
            <v>2403</v>
          </cell>
          <cell r="AK127">
            <v>0</v>
          </cell>
          <cell r="AL127">
            <v>0</v>
          </cell>
          <cell r="AM127">
            <v>0</v>
          </cell>
          <cell r="AN127">
            <v>0</v>
          </cell>
          <cell r="AO127">
            <v>0</v>
          </cell>
          <cell r="AP127">
            <v>529</v>
          </cell>
          <cell r="AQ127">
            <v>0</v>
          </cell>
          <cell r="AR127">
            <v>8.5394000000000003E-5</v>
          </cell>
          <cell r="AS127">
            <v>3.4688999999999999E-5</v>
          </cell>
          <cell r="AT127">
            <v>1391.337</v>
          </cell>
          <cell r="AU127">
            <v>0</v>
          </cell>
          <cell r="AV127">
            <v>215</v>
          </cell>
          <cell r="AW127">
            <v>1223.2686711930166</v>
          </cell>
          <cell r="AX127">
            <v>1</v>
          </cell>
          <cell r="AY127">
            <v>1</v>
          </cell>
          <cell r="AZ127">
            <v>220</v>
          </cell>
          <cell r="BA127">
            <v>1</v>
          </cell>
          <cell r="BB127">
            <v>0</v>
          </cell>
          <cell r="BC127">
            <v>0</v>
          </cell>
          <cell r="BD127">
            <v>0</v>
          </cell>
          <cell r="BE127">
            <v>0</v>
          </cell>
          <cell r="BF127">
            <v>0</v>
          </cell>
          <cell r="BG127">
            <v>0</v>
          </cell>
          <cell r="BH127">
            <v>0</v>
          </cell>
          <cell r="BI127">
            <v>0</v>
          </cell>
          <cell r="BJ127">
            <v>0</v>
          </cell>
          <cell r="BM127">
            <v>-383040</v>
          </cell>
          <cell r="BN127">
            <v>-31584</v>
          </cell>
          <cell r="BO127">
            <v>-39216.800000000003</v>
          </cell>
          <cell r="BP127">
            <v>755834.1</v>
          </cell>
          <cell r="BQ127">
            <v>28180.76</v>
          </cell>
          <cell r="BR127">
            <v>10264.799999999999</v>
          </cell>
          <cell r="BS127">
            <v>322956.79999999999</v>
          </cell>
          <cell r="BT127">
            <v>65501.55</v>
          </cell>
          <cell r="BU127">
            <v>7254.24</v>
          </cell>
          <cell r="BV127">
            <v>61593</v>
          </cell>
          <cell r="BW127">
            <v>162959.05300000001</v>
          </cell>
          <cell r="BX127">
            <v>95165.49</v>
          </cell>
          <cell r="BY127">
            <v>18872.20646778043</v>
          </cell>
          <cell r="BZ127">
            <v>150823.84312634176</v>
          </cell>
          <cell r="CA127">
            <v>41788.5</v>
          </cell>
          <cell r="CB127">
            <v>16245.9</v>
          </cell>
          <cell r="CC127">
            <v>20484.150000000001</v>
          </cell>
          <cell r="CD127">
            <v>235985.9</v>
          </cell>
          <cell r="CE127">
            <v>13455.2</v>
          </cell>
          <cell r="CF127">
            <v>0</v>
          </cell>
          <cell r="CG127">
            <v>0</v>
          </cell>
          <cell r="CH127">
            <v>0</v>
          </cell>
          <cell r="CI127">
            <v>0</v>
          </cell>
          <cell r="CJ127">
            <v>26920.35</v>
          </cell>
          <cell r="CK127">
            <v>0</v>
          </cell>
          <cell r="CL127">
            <v>22628.7</v>
          </cell>
          <cell r="CM127">
            <v>6031.92</v>
          </cell>
          <cell r="CN127">
            <v>0</v>
          </cell>
          <cell r="CO127">
            <v>13225.8</v>
          </cell>
          <cell r="CP127">
            <v>81425.75</v>
          </cell>
          <cell r="CQ127">
            <v>4858.71</v>
          </cell>
          <cell r="CR127">
            <v>398922.03</v>
          </cell>
          <cell r="CS127">
            <v>63583.38</v>
          </cell>
          <cell r="CT127">
            <v>0</v>
          </cell>
          <cell r="CU127">
            <v>0</v>
          </cell>
          <cell r="CV127">
            <v>0</v>
          </cell>
          <cell r="CW127">
            <v>0</v>
          </cell>
          <cell r="CX127">
            <v>0</v>
          </cell>
          <cell r="CY127">
            <v>16293.2</v>
          </cell>
          <cell r="CZ127">
            <v>0</v>
          </cell>
          <cell r="DA127">
            <v>1507.7505968357402</v>
          </cell>
          <cell r="DB127">
            <v>383.62746315336</v>
          </cell>
          <cell r="DC127">
            <v>87000.302609999999</v>
          </cell>
          <cell r="DD127">
            <v>0</v>
          </cell>
          <cell r="DE127">
            <v>1453.4</v>
          </cell>
          <cell r="DF127">
            <v>4232.5096023278375</v>
          </cell>
          <cell r="DG127">
            <v>8890.17</v>
          </cell>
          <cell r="DH127">
            <v>14688.3</v>
          </cell>
          <cell r="DI127">
            <v>22699.599999999999</v>
          </cell>
          <cell r="DJ127">
            <v>247664.13</v>
          </cell>
          <cell r="DK127">
            <v>0</v>
          </cell>
          <cell r="DL127">
            <v>0</v>
          </cell>
          <cell r="DM127">
            <v>0</v>
          </cell>
          <cell r="DN127">
            <v>0</v>
          </cell>
          <cell r="DO127">
            <v>0</v>
          </cell>
          <cell r="DP127">
            <v>0</v>
          </cell>
          <cell r="DQ127">
            <v>0</v>
          </cell>
          <cell r="DR127">
            <v>0</v>
          </cell>
          <cell r="DS127">
            <v>0</v>
          </cell>
          <cell r="DU127">
            <v>5186.17</v>
          </cell>
          <cell r="DV127">
            <v>0</v>
          </cell>
          <cell r="DW127">
            <v>-49609</v>
          </cell>
          <cell r="DX127">
            <v>-4758.87</v>
          </cell>
          <cell r="DY127">
            <v>25341</v>
          </cell>
          <cell r="DZ127">
            <v>0</v>
          </cell>
          <cell r="EA127">
            <v>714.98</v>
          </cell>
          <cell r="EB127">
            <v>12023</v>
          </cell>
          <cell r="EC127">
            <v>0</v>
          </cell>
          <cell r="ED127">
            <v>0</v>
          </cell>
          <cell r="EE127">
            <v>520431</v>
          </cell>
          <cell r="EF127">
            <v>0</v>
          </cell>
          <cell r="EG127">
            <v>0</v>
          </cell>
          <cell r="EH127">
            <v>0</v>
          </cell>
          <cell r="EI127">
            <v>6699</v>
          </cell>
          <cell r="EJ127">
            <v>0</v>
          </cell>
          <cell r="EK127">
            <v>0</v>
          </cell>
          <cell r="EL127">
            <v>0</v>
          </cell>
        </row>
        <row r="128">
          <cell r="A128">
            <v>1955</v>
          </cell>
          <cell r="B128" t="str">
            <v>Montferland</v>
          </cell>
          <cell r="C128">
            <v>5</v>
          </cell>
          <cell r="D128">
            <v>1151360</v>
          </cell>
          <cell r="E128">
            <v>162540</v>
          </cell>
          <cell r="F128">
            <v>162540</v>
          </cell>
          <cell r="G128">
            <v>35054</v>
          </cell>
          <cell r="H128">
            <v>4</v>
          </cell>
          <cell r="I128">
            <v>580.5</v>
          </cell>
          <cell r="J128">
            <v>8478</v>
          </cell>
          <cell r="K128">
            <v>5573</v>
          </cell>
          <cell r="L128">
            <v>1702</v>
          </cell>
          <cell r="M128">
            <v>3980</v>
          </cell>
          <cell r="N128">
            <v>2550.1</v>
          </cell>
          <cell r="O128">
            <v>398</v>
          </cell>
          <cell r="P128">
            <v>0.53208556149732622</v>
          </cell>
          <cell r="Q128">
            <v>182.76720598549838</v>
          </cell>
          <cell r="R128">
            <v>2884</v>
          </cell>
          <cell r="S128">
            <v>450</v>
          </cell>
          <cell r="T128">
            <v>679</v>
          </cell>
          <cell r="U128">
            <v>32630</v>
          </cell>
          <cell r="V128">
            <v>17550</v>
          </cell>
          <cell r="W128">
            <v>1101.28</v>
          </cell>
          <cell r="X128">
            <v>596</v>
          </cell>
          <cell r="Y128">
            <v>0</v>
          </cell>
          <cell r="Z128">
            <v>175.2</v>
          </cell>
          <cell r="AA128">
            <v>10572</v>
          </cell>
          <cell r="AB128">
            <v>0</v>
          </cell>
          <cell r="AC128">
            <v>10572</v>
          </cell>
          <cell r="AD128">
            <v>93</v>
          </cell>
          <cell r="AE128">
            <v>0</v>
          </cell>
          <cell r="AF128">
            <v>279</v>
          </cell>
          <cell r="AG128">
            <v>180</v>
          </cell>
          <cell r="AH128">
            <v>99</v>
          </cell>
          <cell r="AI128">
            <v>14299</v>
          </cell>
          <cell r="AJ128">
            <v>14299</v>
          </cell>
          <cell r="AK128">
            <v>0</v>
          </cell>
          <cell r="AL128">
            <v>6</v>
          </cell>
          <cell r="AM128">
            <v>0</v>
          </cell>
          <cell r="AN128">
            <v>0</v>
          </cell>
          <cell r="AO128">
            <v>0</v>
          </cell>
          <cell r="AP128">
            <v>620</v>
          </cell>
          <cell r="AQ128">
            <v>620</v>
          </cell>
          <cell r="AR128">
            <v>4.6462199999999998E-4</v>
          </cell>
          <cell r="AS128">
            <v>2.3816500000000001E-4</v>
          </cell>
          <cell r="AT128">
            <v>9394.4429999999993</v>
          </cell>
          <cell r="AU128">
            <v>0</v>
          </cell>
          <cell r="AV128">
            <v>456</v>
          </cell>
          <cell r="AW128">
            <v>1498.7926863572432</v>
          </cell>
          <cell r="AX128">
            <v>11</v>
          </cell>
          <cell r="AY128">
            <v>11</v>
          </cell>
          <cell r="AZ128">
            <v>1735</v>
          </cell>
          <cell r="BA128">
            <v>1</v>
          </cell>
          <cell r="BB128">
            <v>0</v>
          </cell>
          <cell r="BC128">
            <v>0</v>
          </cell>
          <cell r="BD128">
            <v>0</v>
          </cell>
          <cell r="BE128">
            <v>0</v>
          </cell>
          <cell r="BF128">
            <v>0</v>
          </cell>
          <cell r="BG128">
            <v>0</v>
          </cell>
          <cell r="BH128">
            <v>0</v>
          </cell>
          <cell r="BI128">
            <v>0</v>
          </cell>
          <cell r="BJ128">
            <v>0</v>
          </cell>
          <cell r="BM128">
            <v>-2590560</v>
          </cell>
          <cell r="BN128">
            <v>-390096</v>
          </cell>
          <cell r="BO128">
            <v>-484369.2</v>
          </cell>
          <cell r="BP128">
            <v>4516707.9000000004</v>
          </cell>
          <cell r="BQ128">
            <v>112723.04</v>
          </cell>
          <cell r="BR128">
            <v>126781.2</v>
          </cell>
          <cell r="BS128">
            <v>1860073.2</v>
          </cell>
          <cell r="BT128">
            <v>447902.01</v>
          </cell>
          <cell r="BU128">
            <v>45392.34</v>
          </cell>
          <cell r="BV128">
            <v>350200.2</v>
          </cell>
          <cell r="BW128">
            <v>903984.94900000002</v>
          </cell>
          <cell r="BX128">
            <v>548925.57999999996</v>
          </cell>
          <cell r="BY128">
            <v>60977.425695187165</v>
          </cell>
          <cell r="BZ128">
            <v>692738.88550271478</v>
          </cell>
          <cell r="CA128">
            <v>309020.59999999998</v>
          </cell>
          <cell r="CB128">
            <v>132921</v>
          </cell>
          <cell r="CC128">
            <v>95922.33</v>
          </cell>
          <cell r="CD128">
            <v>1670329.7</v>
          </cell>
          <cell r="CE128">
            <v>268339.5</v>
          </cell>
          <cell r="CF128">
            <v>347806.24959999998</v>
          </cell>
          <cell r="CG128">
            <v>249539.24</v>
          </cell>
          <cell r="CH128">
            <v>0</v>
          </cell>
          <cell r="CI128">
            <v>38861.111999999986</v>
          </cell>
          <cell r="CJ128">
            <v>328260.59999999998</v>
          </cell>
          <cell r="CK128">
            <v>0</v>
          </cell>
          <cell r="CL128">
            <v>275929.2</v>
          </cell>
          <cell r="CM128">
            <v>3420.54</v>
          </cell>
          <cell r="CN128">
            <v>0</v>
          </cell>
          <cell r="CO128">
            <v>131785.65</v>
          </cell>
          <cell r="CP128">
            <v>586265.4</v>
          </cell>
          <cell r="CQ128">
            <v>160337.43</v>
          </cell>
          <cell r="CR128">
            <v>2373776.9900000002</v>
          </cell>
          <cell r="CS128">
            <v>378351.54</v>
          </cell>
          <cell r="CT128">
            <v>0</v>
          </cell>
          <cell r="CU128">
            <v>19005.060000000001</v>
          </cell>
          <cell r="CV128">
            <v>0</v>
          </cell>
          <cell r="CW128">
            <v>0</v>
          </cell>
          <cell r="CX128">
            <v>0</v>
          </cell>
          <cell r="CY128">
            <v>19096</v>
          </cell>
          <cell r="CZ128">
            <v>54374</v>
          </cell>
          <cell r="DA128">
            <v>8203.5517460596202</v>
          </cell>
          <cell r="DB128">
            <v>2633.8791767396001</v>
          </cell>
          <cell r="DC128">
            <v>587434.52078999998</v>
          </cell>
          <cell r="DD128">
            <v>0</v>
          </cell>
          <cell r="DE128">
            <v>3082.56</v>
          </cell>
          <cell r="DF128">
            <v>5185.8226947960611</v>
          </cell>
          <cell r="DG128">
            <v>97791.87</v>
          </cell>
          <cell r="DH128">
            <v>161571.29999999999</v>
          </cell>
          <cell r="DI128">
            <v>179017.3</v>
          </cell>
          <cell r="DJ128">
            <v>247664.13</v>
          </cell>
          <cell r="DK128">
            <v>0</v>
          </cell>
          <cell r="DL128">
            <v>0</v>
          </cell>
          <cell r="DM128">
            <v>0</v>
          </cell>
          <cell r="DN128">
            <v>0</v>
          </cell>
          <cell r="DO128">
            <v>0</v>
          </cell>
          <cell r="DP128">
            <v>0</v>
          </cell>
          <cell r="DQ128">
            <v>0</v>
          </cell>
          <cell r="DR128">
            <v>0</v>
          </cell>
          <cell r="DS128">
            <v>0</v>
          </cell>
          <cell r="DU128">
            <v>343067.72</v>
          </cell>
          <cell r="DV128">
            <v>669858.56999999995</v>
          </cell>
          <cell r="DW128">
            <v>797644</v>
          </cell>
          <cell r="DX128">
            <v>-17014.28</v>
          </cell>
          <cell r="DY128">
            <v>-398015</v>
          </cell>
          <cell r="DZ128">
            <v>0</v>
          </cell>
          <cell r="EA128">
            <v>274431.96999999997</v>
          </cell>
          <cell r="EB128">
            <v>57280</v>
          </cell>
          <cell r="EC128">
            <v>0</v>
          </cell>
          <cell r="ED128">
            <v>0</v>
          </cell>
          <cell r="EE128">
            <v>2756349</v>
          </cell>
          <cell r="EF128">
            <v>45000</v>
          </cell>
          <cell r="EG128">
            <v>0</v>
          </cell>
          <cell r="EH128">
            <v>0</v>
          </cell>
          <cell r="EI128">
            <v>0</v>
          </cell>
          <cell r="EJ128">
            <v>0</v>
          </cell>
          <cell r="EK128">
            <v>0</v>
          </cell>
          <cell r="EL128">
            <v>0</v>
          </cell>
        </row>
        <row r="129">
          <cell r="A129">
            <v>1740</v>
          </cell>
          <cell r="B129" t="str">
            <v>Neder-Betuwe</v>
          </cell>
          <cell r="C129">
            <v>5</v>
          </cell>
          <cell r="D129">
            <v>635200</v>
          </cell>
          <cell r="E129">
            <v>135100</v>
          </cell>
          <cell r="F129">
            <v>135100</v>
          </cell>
          <cell r="G129">
            <v>22309</v>
          </cell>
          <cell r="H129">
            <v>4</v>
          </cell>
          <cell r="I129">
            <v>482.5</v>
          </cell>
          <cell r="J129">
            <v>7002</v>
          </cell>
          <cell r="K129">
            <v>2578</v>
          </cell>
          <cell r="L129">
            <v>898</v>
          </cell>
          <cell r="M129">
            <v>1920</v>
          </cell>
          <cell r="N129">
            <v>1144.2</v>
          </cell>
          <cell r="O129">
            <v>143</v>
          </cell>
          <cell r="P129">
            <v>0.29006085192697767</v>
          </cell>
          <cell r="Q129">
            <v>75.014004916657498</v>
          </cell>
          <cell r="R129">
            <v>1095</v>
          </cell>
          <cell r="S129">
            <v>265</v>
          </cell>
          <cell r="T129">
            <v>391</v>
          </cell>
          <cell r="U129">
            <v>16890</v>
          </cell>
          <cell r="V129">
            <v>2200</v>
          </cell>
          <cell r="W129">
            <v>0</v>
          </cell>
          <cell r="X129">
            <v>786.4</v>
          </cell>
          <cell r="Y129">
            <v>0</v>
          </cell>
          <cell r="Z129">
            <v>530.9</v>
          </cell>
          <cell r="AA129">
            <v>6070</v>
          </cell>
          <cell r="AB129">
            <v>0</v>
          </cell>
          <cell r="AC129">
            <v>6373.5</v>
          </cell>
          <cell r="AD129">
            <v>741</v>
          </cell>
          <cell r="AE129">
            <v>0</v>
          </cell>
          <cell r="AF129">
            <v>173</v>
          </cell>
          <cell r="AG129">
            <v>102.82</v>
          </cell>
          <cell r="AH129">
            <v>79.8</v>
          </cell>
          <cell r="AI129">
            <v>7758</v>
          </cell>
          <cell r="AJ129">
            <v>8223.48</v>
          </cell>
          <cell r="AK129">
            <v>0</v>
          </cell>
          <cell r="AL129">
            <v>0</v>
          </cell>
          <cell r="AM129">
            <v>0</v>
          </cell>
          <cell r="AN129">
            <v>0</v>
          </cell>
          <cell r="AO129">
            <v>0</v>
          </cell>
          <cell r="AP129">
            <v>0</v>
          </cell>
          <cell r="AQ129">
            <v>0</v>
          </cell>
          <cell r="AR129">
            <v>1.8211200000000001E-4</v>
          </cell>
          <cell r="AS129">
            <v>8.7498999999999997E-5</v>
          </cell>
          <cell r="AT129">
            <v>2754.09</v>
          </cell>
          <cell r="AU129">
            <v>0</v>
          </cell>
          <cell r="AV129">
            <v>1768.2</v>
          </cell>
          <cell r="AW129">
            <v>5901.6820143884897</v>
          </cell>
          <cell r="AX129">
            <v>10</v>
          </cell>
          <cell r="AY129">
            <v>10.5</v>
          </cell>
          <cell r="AZ129">
            <v>1360</v>
          </cell>
          <cell r="BA129">
            <v>1</v>
          </cell>
          <cell r="BB129">
            <v>0</v>
          </cell>
          <cell r="BC129">
            <v>0</v>
          </cell>
          <cell r="BD129">
            <v>0</v>
          </cell>
          <cell r="BE129">
            <v>0</v>
          </cell>
          <cell r="BF129">
            <v>0</v>
          </cell>
          <cell r="BG129">
            <v>0</v>
          </cell>
          <cell r="BH129">
            <v>0</v>
          </cell>
          <cell r="BI129">
            <v>0</v>
          </cell>
          <cell r="BJ129">
            <v>0</v>
          </cell>
          <cell r="BM129">
            <v>-1429200</v>
          </cell>
          <cell r="BN129">
            <v>-324240</v>
          </cell>
          <cell r="BO129">
            <v>-402598</v>
          </cell>
          <cell r="BP129">
            <v>2874514.65</v>
          </cell>
          <cell r="BQ129">
            <v>112723.04</v>
          </cell>
          <cell r="BR129">
            <v>105378</v>
          </cell>
          <cell r="BS129">
            <v>1536238.8</v>
          </cell>
          <cell r="BT129">
            <v>207193.86</v>
          </cell>
          <cell r="BU129">
            <v>23949.66</v>
          </cell>
          <cell r="BV129">
            <v>168940.79999999999</v>
          </cell>
          <cell r="BW129">
            <v>405607.45799999993</v>
          </cell>
          <cell r="BX129">
            <v>197227.03</v>
          </cell>
          <cell r="BY129">
            <v>33241.202778904662</v>
          </cell>
          <cell r="BZ129">
            <v>284324.08255550859</v>
          </cell>
          <cell r="CA129">
            <v>117329.25</v>
          </cell>
          <cell r="CB129">
            <v>78275.7</v>
          </cell>
          <cell r="CC129">
            <v>55236.57</v>
          </cell>
          <cell r="CD129">
            <v>864599.1</v>
          </cell>
          <cell r="CE129">
            <v>33638</v>
          </cell>
          <cell r="CF129">
            <v>0</v>
          </cell>
          <cell r="CG129">
            <v>329257.81600000005</v>
          </cell>
          <cell r="CH129">
            <v>0</v>
          </cell>
          <cell r="CI129">
            <v>117758.92899999999</v>
          </cell>
          <cell r="CJ129">
            <v>188473.5</v>
          </cell>
          <cell r="CK129">
            <v>0</v>
          </cell>
          <cell r="CL129">
            <v>166348.35</v>
          </cell>
          <cell r="CM129">
            <v>27253.98</v>
          </cell>
          <cell r="CN129">
            <v>0</v>
          </cell>
          <cell r="CO129">
            <v>81716.55</v>
          </cell>
          <cell r="CP129">
            <v>334887.82460000005</v>
          </cell>
          <cell r="CQ129">
            <v>129241.68599999999</v>
          </cell>
          <cell r="CR129">
            <v>1287905.58</v>
          </cell>
          <cell r="CS129">
            <v>217593.28080000001</v>
          </cell>
          <cell r="CT129">
            <v>0</v>
          </cell>
          <cell r="CU129">
            <v>0</v>
          </cell>
          <cell r="CV129">
            <v>0</v>
          </cell>
          <cell r="CW129">
            <v>0</v>
          </cell>
          <cell r="CX129">
            <v>0</v>
          </cell>
          <cell r="CY129">
            <v>0</v>
          </cell>
          <cell r="CZ129">
            <v>0</v>
          </cell>
          <cell r="DA129">
            <v>3215.4422639875202</v>
          </cell>
          <cell r="DB129">
            <v>967.65601194776002</v>
          </cell>
          <cell r="DC129">
            <v>172213.24770000001</v>
          </cell>
          <cell r="DD129">
            <v>0</v>
          </cell>
          <cell r="DE129">
            <v>11953.031999999999</v>
          </cell>
          <cell r="DF129">
            <v>20419.819769784175</v>
          </cell>
          <cell r="DG129">
            <v>88901.7</v>
          </cell>
          <cell r="DH129">
            <v>154227.15</v>
          </cell>
          <cell r="DI129">
            <v>140324.79999999999</v>
          </cell>
          <cell r="DJ129">
            <v>247664.13</v>
          </cell>
          <cell r="DK129">
            <v>0</v>
          </cell>
          <cell r="DL129">
            <v>0</v>
          </cell>
          <cell r="DM129">
            <v>0</v>
          </cell>
          <cell r="DN129">
            <v>0</v>
          </cell>
          <cell r="DO129">
            <v>0</v>
          </cell>
          <cell r="DP129">
            <v>0</v>
          </cell>
          <cell r="DQ129">
            <v>0</v>
          </cell>
          <cell r="DR129">
            <v>0</v>
          </cell>
          <cell r="DS129">
            <v>0</v>
          </cell>
          <cell r="DU129">
            <v>385689.08</v>
          </cell>
          <cell r="DV129">
            <v>0</v>
          </cell>
          <cell r="DW129">
            <v>-160963</v>
          </cell>
          <cell r="DX129">
            <v>-7479.99</v>
          </cell>
          <cell r="DY129">
            <v>238990</v>
          </cell>
          <cell r="DZ129">
            <v>0</v>
          </cell>
          <cell r="EA129">
            <v>459934.04</v>
          </cell>
          <cell r="EB129">
            <v>40069</v>
          </cell>
          <cell r="EC129">
            <v>0</v>
          </cell>
          <cell r="ED129">
            <v>0</v>
          </cell>
          <cell r="EE129">
            <v>1475638</v>
          </cell>
          <cell r="EF129">
            <v>0</v>
          </cell>
          <cell r="EG129">
            <v>0</v>
          </cell>
          <cell r="EH129">
            <v>0</v>
          </cell>
          <cell r="EI129">
            <v>25477</v>
          </cell>
          <cell r="EJ129">
            <v>0</v>
          </cell>
          <cell r="EK129">
            <v>0</v>
          </cell>
          <cell r="EL129">
            <v>0</v>
          </cell>
        </row>
        <row r="130">
          <cell r="A130">
            <v>304</v>
          </cell>
          <cell r="B130" t="str">
            <v>Neerijnen</v>
          </cell>
          <cell r="C130">
            <v>5</v>
          </cell>
          <cell r="D130">
            <v>382720</v>
          </cell>
          <cell r="E130">
            <v>76300</v>
          </cell>
          <cell r="F130">
            <v>76300</v>
          </cell>
          <cell r="G130">
            <v>11850</v>
          </cell>
          <cell r="H130">
            <v>3</v>
          </cell>
          <cell r="I130">
            <v>272.5</v>
          </cell>
          <cell r="J130">
            <v>3263</v>
          </cell>
          <cell r="K130">
            <v>1500</v>
          </cell>
          <cell r="L130">
            <v>498</v>
          </cell>
          <cell r="M130">
            <v>1120</v>
          </cell>
          <cell r="N130">
            <v>680.1</v>
          </cell>
          <cell r="O130">
            <v>72</v>
          </cell>
          <cell r="P130">
            <v>0.17061611374407584</v>
          </cell>
          <cell r="Q130">
            <v>41.293269622190657</v>
          </cell>
          <cell r="R130">
            <v>563</v>
          </cell>
          <cell r="S130">
            <v>175</v>
          </cell>
          <cell r="T130">
            <v>214</v>
          </cell>
          <cell r="U130">
            <v>7430</v>
          </cell>
          <cell r="V130">
            <v>310</v>
          </cell>
          <cell r="W130">
            <v>0</v>
          </cell>
          <cell r="X130">
            <v>0</v>
          </cell>
          <cell r="Y130">
            <v>49.899999999999636</v>
          </cell>
          <cell r="Z130">
            <v>0</v>
          </cell>
          <cell r="AA130">
            <v>6600</v>
          </cell>
          <cell r="AB130">
            <v>1716</v>
          </cell>
          <cell r="AC130">
            <v>7854</v>
          </cell>
          <cell r="AD130">
            <v>696</v>
          </cell>
          <cell r="AE130">
            <v>0</v>
          </cell>
          <cell r="AF130">
            <v>111</v>
          </cell>
          <cell r="AG130">
            <v>70.8</v>
          </cell>
          <cell r="AH130">
            <v>60.69</v>
          </cell>
          <cell r="AI130">
            <v>4399</v>
          </cell>
          <cell r="AJ130">
            <v>5190.82</v>
          </cell>
          <cell r="AK130">
            <v>1143.74</v>
          </cell>
          <cell r="AL130">
            <v>0</v>
          </cell>
          <cell r="AM130">
            <v>0</v>
          </cell>
          <cell r="AN130">
            <v>0</v>
          </cell>
          <cell r="AO130">
            <v>0</v>
          </cell>
          <cell r="AP130">
            <v>0</v>
          </cell>
          <cell r="AQ130">
            <v>0</v>
          </cell>
          <cell r="AR130">
            <v>1.9125699999999999E-4</v>
          </cell>
          <cell r="AS130">
            <v>4.3618999999999997E-5</v>
          </cell>
          <cell r="AT130">
            <v>774.22400000000005</v>
          </cell>
          <cell r="AU130">
            <v>201.29824000000002</v>
          </cell>
          <cell r="AV130">
            <v>1924.23</v>
          </cell>
          <cell r="AW130">
            <v>3736.047080592105</v>
          </cell>
          <cell r="AX130">
            <v>11</v>
          </cell>
          <cell r="AY130">
            <v>13.09</v>
          </cell>
          <cell r="AZ130">
            <v>945</v>
          </cell>
          <cell r="BA130">
            <v>1</v>
          </cell>
          <cell r="BB130">
            <v>0</v>
          </cell>
          <cell r="BC130">
            <v>0</v>
          </cell>
          <cell r="BD130">
            <v>0</v>
          </cell>
          <cell r="BE130">
            <v>0</v>
          </cell>
          <cell r="BF130">
            <v>0</v>
          </cell>
          <cell r="BG130">
            <v>0</v>
          </cell>
          <cell r="BH130">
            <v>0</v>
          </cell>
          <cell r="BI130">
            <v>0</v>
          </cell>
          <cell r="BJ130">
            <v>0</v>
          </cell>
          <cell r="BM130">
            <v>-861120</v>
          </cell>
          <cell r="BN130">
            <v>-183120</v>
          </cell>
          <cell r="BO130">
            <v>-227374</v>
          </cell>
          <cell r="BP130">
            <v>1526872.5</v>
          </cell>
          <cell r="BQ130">
            <v>84542.28</v>
          </cell>
          <cell r="BR130">
            <v>59514</v>
          </cell>
          <cell r="BS130">
            <v>715902.2</v>
          </cell>
          <cell r="BT130">
            <v>120555</v>
          </cell>
          <cell r="BU130">
            <v>13281.66</v>
          </cell>
          <cell r="BV130">
            <v>98548.800000000003</v>
          </cell>
          <cell r="BW130">
            <v>241088.64899999998</v>
          </cell>
          <cell r="BX130">
            <v>99303.12</v>
          </cell>
          <cell r="BY130">
            <v>19552.741421800947</v>
          </cell>
          <cell r="BZ130">
            <v>156513.05398359682</v>
          </cell>
          <cell r="CA130">
            <v>60325.45</v>
          </cell>
          <cell r="CB130">
            <v>51691.5</v>
          </cell>
          <cell r="CC130">
            <v>30231.78</v>
          </cell>
          <cell r="CD130">
            <v>380341.7</v>
          </cell>
          <cell r="CE130">
            <v>4739.8999999999996</v>
          </cell>
          <cell r="CF130">
            <v>0</v>
          </cell>
          <cell r="CG130">
            <v>0</v>
          </cell>
          <cell r="CH130">
            <v>8480.0059999999376</v>
          </cell>
          <cell r="CI130">
            <v>0</v>
          </cell>
          <cell r="CJ130">
            <v>204930</v>
          </cell>
          <cell r="CK130">
            <v>-3775.2</v>
          </cell>
          <cell r="CL130">
            <v>204989.4</v>
          </cell>
          <cell r="CM130">
            <v>25598.880000000001</v>
          </cell>
          <cell r="CN130">
            <v>0</v>
          </cell>
          <cell r="CO130">
            <v>52430.85</v>
          </cell>
          <cell r="CP130">
            <v>230597.72400000002</v>
          </cell>
          <cell r="CQ130">
            <v>98291.703299999994</v>
          </cell>
          <cell r="CR130">
            <v>730277.99</v>
          </cell>
          <cell r="CS130">
            <v>137349.09719999999</v>
          </cell>
          <cell r="CT130">
            <v>27747.132400000002</v>
          </cell>
          <cell r="CU130">
            <v>0</v>
          </cell>
          <cell r="CV130">
            <v>0</v>
          </cell>
          <cell r="CW130">
            <v>0</v>
          </cell>
          <cell r="CX130">
            <v>0</v>
          </cell>
          <cell r="CY130">
            <v>0</v>
          </cell>
          <cell r="CZ130">
            <v>0</v>
          </cell>
          <cell r="DA130">
            <v>3376.9100393354702</v>
          </cell>
          <cell r="DB130">
            <v>482.38479965655995</v>
          </cell>
          <cell r="DC130">
            <v>48412.226720000006</v>
          </cell>
          <cell r="DD130">
            <v>82.53227840000001</v>
          </cell>
          <cell r="DE130">
            <v>13007.7948</v>
          </cell>
          <cell r="DF130">
            <v>12926.722898848682</v>
          </cell>
          <cell r="DG130">
            <v>97791.87</v>
          </cell>
          <cell r="DH130">
            <v>192269.84699999998</v>
          </cell>
          <cell r="DI130">
            <v>97505.1</v>
          </cell>
          <cell r="DJ130">
            <v>247664.13</v>
          </cell>
          <cell r="DK130">
            <v>0</v>
          </cell>
          <cell r="DL130">
            <v>0</v>
          </cell>
          <cell r="DM130">
            <v>0</v>
          </cell>
          <cell r="DN130">
            <v>0</v>
          </cell>
          <cell r="DO130">
            <v>0</v>
          </cell>
          <cell r="DP130">
            <v>0</v>
          </cell>
          <cell r="DQ130">
            <v>0</v>
          </cell>
          <cell r="DR130">
            <v>0</v>
          </cell>
          <cell r="DS130">
            <v>0</v>
          </cell>
          <cell r="DU130">
            <v>206972.53</v>
          </cell>
          <cell r="DV130">
            <v>0</v>
          </cell>
          <cell r="DW130">
            <v>-77586</v>
          </cell>
          <cell r="DX130">
            <v>682.38</v>
          </cell>
          <cell r="DY130">
            <v>-25879</v>
          </cell>
          <cell r="DZ130">
            <v>0</v>
          </cell>
          <cell r="EA130">
            <v>65590.47</v>
          </cell>
          <cell r="EB130">
            <v>49422</v>
          </cell>
          <cell r="EC130">
            <v>0</v>
          </cell>
          <cell r="ED130">
            <v>0</v>
          </cell>
          <cell r="EE130">
            <v>827387</v>
          </cell>
          <cell r="EF130">
            <v>0</v>
          </cell>
          <cell r="EG130">
            <v>0</v>
          </cell>
          <cell r="EH130">
            <v>0</v>
          </cell>
          <cell r="EI130">
            <v>13533</v>
          </cell>
          <cell r="EJ130">
            <v>0</v>
          </cell>
          <cell r="EK130">
            <v>0</v>
          </cell>
          <cell r="EL130">
            <v>0</v>
          </cell>
        </row>
        <row r="131">
          <cell r="A131">
            <v>267</v>
          </cell>
          <cell r="B131" t="str">
            <v>Nijkerk</v>
          </cell>
          <cell r="C131">
            <v>5</v>
          </cell>
          <cell r="D131">
            <v>1372000</v>
          </cell>
          <cell r="E131">
            <v>299460</v>
          </cell>
          <cell r="F131">
            <v>299460</v>
          </cell>
          <cell r="G131">
            <v>38879</v>
          </cell>
          <cell r="H131">
            <v>3</v>
          </cell>
          <cell r="I131">
            <v>1069.5</v>
          </cell>
          <cell r="J131">
            <v>10410</v>
          </cell>
          <cell r="K131">
            <v>5007</v>
          </cell>
          <cell r="L131">
            <v>1568</v>
          </cell>
          <cell r="M131">
            <v>3810</v>
          </cell>
          <cell r="N131">
            <v>2278.1</v>
          </cell>
          <cell r="O131">
            <v>235</v>
          </cell>
          <cell r="P131">
            <v>0.40170940170940173</v>
          </cell>
          <cell r="Q131">
            <v>115.56572287020728</v>
          </cell>
          <cell r="R131">
            <v>2043</v>
          </cell>
          <cell r="S131">
            <v>1345</v>
          </cell>
          <cell r="T131">
            <v>709</v>
          </cell>
          <cell r="U131">
            <v>34590</v>
          </cell>
          <cell r="V131">
            <v>15260</v>
          </cell>
          <cell r="W131">
            <v>679.14</v>
          </cell>
          <cell r="X131">
            <v>1735.2</v>
          </cell>
          <cell r="Y131">
            <v>0</v>
          </cell>
          <cell r="Z131">
            <v>0</v>
          </cell>
          <cell r="AA131">
            <v>6945</v>
          </cell>
          <cell r="AB131">
            <v>0</v>
          </cell>
          <cell r="AC131">
            <v>6945</v>
          </cell>
          <cell r="AD131">
            <v>260</v>
          </cell>
          <cell r="AE131">
            <v>0</v>
          </cell>
          <cell r="AF131">
            <v>270</v>
          </cell>
          <cell r="AG131">
            <v>192</v>
          </cell>
          <cell r="AH131">
            <v>79</v>
          </cell>
          <cell r="AI131">
            <v>15319</v>
          </cell>
          <cell r="AJ131">
            <v>15319</v>
          </cell>
          <cell r="AK131">
            <v>0</v>
          </cell>
          <cell r="AL131">
            <v>14</v>
          </cell>
          <cell r="AM131">
            <v>0</v>
          </cell>
          <cell r="AN131">
            <v>0</v>
          </cell>
          <cell r="AO131">
            <v>0</v>
          </cell>
          <cell r="AP131">
            <v>1146</v>
          </cell>
          <cell r="AQ131">
            <v>1146</v>
          </cell>
          <cell r="AR131">
            <v>3.6544099999999999E-4</v>
          </cell>
          <cell r="AS131">
            <v>2.8624899999999998E-4</v>
          </cell>
          <cell r="AT131">
            <v>14614.325999999999</v>
          </cell>
          <cell r="AU131">
            <v>0</v>
          </cell>
          <cell r="AV131">
            <v>983</v>
          </cell>
          <cell r="AW131">
            <v>5304.3798750867454</v>
          </cell>
          <cell r="AX131">
            <v>8</v>
          </cell>
          <cell r="AY131">
            <v>8</v>
          </cell>
          <cell r="AZ131">
            <v>2205</v>
          </cell>
          <cell r="BA131">
            <v>1</v>
          </cell>
          <cell r="BB131">
            <v>0</v>
          </cell>
          <cell r="BC131">
            <v>0</v>
          </cell>
          <cell r="BD131">
            <v>0</v>
          </cell>
          <cell r="BE131">
            <v>0</v>
          </cell>
          <cell r="BF131">
            <v>0</v>
          </cell>
          <cell r="BG131">
            <v>0</v>
          </cell>
          <cell r="BH131">
            <v>0</v>
          </cell>
          <cell r="BI131">
            <v>0</v>
          </cell>
          <cell r="BJ131">
            <v>0</v>
          </cell>
          <cell r="BM131">
            <v>-3087000</v>
          </cell>
          <cell r="BN131">
            <v>-718704</v>
          </cell>
          <cell r="BO131">
            <v>-892390.8</v>
          </cell>
          <cell r="BP131">
            <v>5009559.1500000004</v>
          </cell>
          <cell r="BQ131">
            <v>84542.28</v>
          </cell>
          <cell r="BR131">
            <v>233578.8</v>
          </cell>
          <cell r="BS131">
            <v>2283954</v>
          </cell>
          <cell r="BT131">
            <v>402412.59</v>
          </cell>
          <cell r="BU131">
            <v>41818.559999999998</v>
          </cell>
          <cell r="BV131">
            <v>335241.90000000002</v>
          </cell>
          <cell r="BW131">
            <v>807563.66899999999</v>
          </cell>
          <cell r="BX131">
            <v>324114.34999999998</v>
          </cell>
          <cell r="BY131">
            <v>46036.214786324788</v>
          </cell>
          <cell r="BZ131">
            <v>438026.4480804893</v>
          </cell>
          <cell r="CA131">
            <v>218907.45</v>
          </cell>
          <cell r="CB131">
            <v>397286.1</v>
          </cell>
          <cell r="CC131">
            <v>100160.43</v>
          </cell>
          <cell r="CD131">
            <v>1770662.1</v>
          </cell>
          <cell r="CE131">
            <v>233325.4</v>
          </cell>
          <cell r="CF131">
            <v>214485.99479999999</v>
          </cell>
          <cell r="CG131">
            <v>726510.88800000004</v>
          </cell>
          <cell r="CH131">
            <v>0</v>
          </cell>
          <cell r="CI131">
            <v>0</v>
          </cell>
          <cell r="CJ131">
            <v>215642.25</v>
          </cell>
          <cell r="CK131">
            <v>0</v>
          </cell>
          <cell r="CL131">
            <v>181264.5</v>
          </cell>
          <cell r="CM131">
            <v>9562.7999999999993</v>
          </cell>
          <cell r="CN131">
            <v>0</v>
          </cell>
          <cell r="CO131">
            <v>127534.5</v>
          </cell>
          <cell r="CP131">
            <v>625349.76</v>
          </cell>
          <cell r="CQ131">
            <v>127946.03</v>
          </cell>
          <cell r="CR131">
            <v>2543107.19</v>
          </cell>
          <cell r="CS131">
            <v>405340.74</v>
          </cell>
          <cell r="CT131">
            <v>0</v>
          </cell>
          <cell r="CU131">
            <v>44345.14</v>
          </cell>
          <cell r="CV131">
            <v>0</v>
          </cell>
          <cell r="CW131">
            <v>0</v>
          </cell>
          <cell r="CX131">
            <v>0</v>
          </cell>
          <cell r="CY131">
            <v>35296.800000000003</v>
          </cell>
          <cell r="CZ131">
            <v>100504.2</v>
          </cell>
          <cell r="DA131">
            <v>6452.3723664221097</v>
          </cell>
          <cell r="DB131">
            <v>3165.6426446477599</v>
          </cell>
          <cell r="DC131">
            <v>913833.80478000001</v>
          </cell>
          <cell r="DD131">
            <v>0</v>
          </cell>
          <cell r="DE131">
            <v>6645.08</v>
          </cell>
          <cell r="DF131">
            <v>18353.15436780014</v>
          </cell>
          <cell r="DG131">
            <v>71121.36</v>
          </cell>
          <cell r="DH131">
            <v>117506.4</v>
          </cell>
          <cell r="DI131">
            <v>227511.9</v>
          </cell>
          <cell r="DJ131">
            <v>247664.13</v>
          </cell>
          <cell r="DK131">
            <v>0</v>
          </cell>
          <cell r="DL131">
            <v>0</v>
          </cell>
          <cell r="DM131">
            <v>0</v>
          </cell>
          <cell r="DN131">
            <v>0</v>
          </cell>
          <cell r="DO131">
            <v>0</v>
          </cell>
          <cell r="DP131">
            <v>0</v>
          </cell>
          <cell r="DQ131">
            <v>0</v>
          </cell>
          <cell r="DR131">
            <v>0</v>
          </cell>
          <cell r="DS131">
            <v>0</v>
          </cell>
          <cell r="DU131">
            <v>695022.33</v>
          </cell>
          <cell r="DV131">
            <v>0</v>
          </cell>
          <cell r="DW131">
            <v>212592</v>
          </cell>
          <cell r="DX131">
            <v>-27844.43</v>
          </cell>
          <cell r="DY131">
            <v>-211530</v>
          </cell>
          <cell r="DZ131">
            <v>0</v>
          </cell>
          <cell r="EA131">
            <v>251973.43</v>
          </cell>
          <cell r="EB131">
            <v>50314</v>
          </cell>
          <cell r="EC131">
            <v>0</v>
          </cell>
          <cell r="ED131">
            <v>0</v>
          </cell>
          <cell r="EE131">
            <v>2468209</v>
          </cell>
          <cell r="EF131">
            <v>0</v>
          </cell>
          <cell r="EG131">
            <v>0</v>
          </cell>
          <cell r="EH131">
            <v>0</v>
          </cell>
          <cell r="EI131">
            <v>0</v>
          </cell>
          <cell r="EJ131">
            <v>0</v>
          </cell>
          <cell r="EK131">
            <v>0</v>
          </cell>
          <cell r="EL131">
            <v>0</v>
          </cell>
        </row>
        <row r="132">
          <cell r="A132">
            <v>268</v>
          </cell>
          <cell r="B132" t="str">
            <v>Nijmegen</v>
          </cell>
          <cell r="C132">
            <v>5</v>
          </cell>
          <cell r="D132">
            <v>4934720</v>
          </cell>
          <cell r="E132">
            <v>1163680</v>
          </cell>
          <cell r="F132">
            <v>1163680</v>
          </cell>
          <cell r="G132">
            <v>160907</v>
          </cell>
          <cell r="H132">
            <v>2</v>
          </cell>
          <cell r="I132">
            <v>4156</v>
          </cell>
          <cell r="J132">
            <v>34006</v>
          </cell>
          <cell r="K132">
            <v>20918</v>
          </cell>
          <cell r="L132">
            <v>7277</v>
          </cell>
          <cell r="M132">
            <v>27670</v>
          </cell>
          <cell r="N132">
            <v>19887.599999999999</v>
          </cell>
          <cell r="O132">
            <v>5876</v>
          </cell>
          <cell r="P132">
            <v>0.94378413106328296</v>
          </cell>
          <cell r="Q132">
            <v>1901.5211259292714</v>
          </cell>
          <cell r="R132">
            <v>14930</v>
          </cell>
          <cell r="S132">
            <v>12570</v>
          </cell>
          <cell r="T132">
            <v>5408</v>
          </cell>
          <cell r="U132">
            <v>191010</v>
          </cell>
          <cell r="V132">
            <v>338560</v>
          </cell>
          <cell r="W132">
            <v>5026.74</v>
          </cell>
          <cell r="X132">
            <v>10496.8</v>
          </cell>
          <cell r="Y132">
            <v>0</v>
          </cell>
          <cell r="Z132">
            <v>599.69999999999891</v>
          </cell>
          <cell r="AA132">
            <v>5355</v>
          </cell>
          <cell r="AB132">
            <v>0</v>
          </cell>
          <cell r="AC132">
            <v>5355</v>
          </cell>
          <cell r="AD132">
            <v>398</v>
          </cell>
          <cell r="AE132">
            <v>0</v>
          </cell>
          <cell r="AF132">
            <v>697</v>
          </cell>
          <cell r="AG132">
            <v>636</v>
          </cell>
          <cell r="AH132">
            <v>61</v>
          </cell>
          <cell r="AI132">
            <v>77824</v>
          </cell>
          <cell r="AJ132">
            <v>77824</v>
          </cell>
          <cell r="AK132">
            <v>0</v>
          </cell>
          <cell r="AL132">
            <v>20</v>
          </cell>
          <cell r="AM132">
            <v>0</v>
          </cell>
          <cell r="AN132">
            <v>0</v>
          </cell>
          <cell r="AO132">
            <v>0</v>
          </cell>
          <cell r="AP132">
            <v>16196</v>
          </cell>
          <cell r="AQ132">
            <v>14335</v>
          </cell>
          <cell r="AR132">
            <v>1.2198539E-2</v>
          </cell>
          <cell r="AS132">
            <v>1.4788256E-2</v>
          </cell>
          <cell r="AT132">
            <v>173236.22399999999</v>
          </cell>
          <cell r="AU132">
            <v>0</v>
          </cell>
          <cell r="AV132">
            <v>1419</v>
          </cell>
          <cell r="AW132">
            <v>39688.34225621415</v>
          </cell>
          <cell r="AX132">
            <v>5</v>
          </cell>
          <cell r="AY132">
            <v>5</v>
          </cell>
          <cell r="AZ132">
            <v>6540</v>
          </cell>
          <cell r="BA132">
            <v>1</v>
          </cell>
          <cell r="BB132">
            <v>0</v>
          </cell>
          <cell r="BC132">
            <v>0</v>
          </cell>
          <cell r="BD132">
            <v>0</v>
          </cell>
          <cell r="BE132">
            <v>0</v>
          </cell>
          <cell r="BF132">
            <v>0</v>
          </cell>
          <cell r="BG132">
            <v>0</v>
          </cell>
          <cell r="BH132">
            <v>0</v>
          </cell>
          <cell r="BI132">
            <v>0</v>
          </cell>
          <cell r="BJ132">
            <v>0</v>
          </cell>
          <cell r="BM132">
            <v>-11103120</v>
          </cell>
          <cell r="BN132">
            <v>-2792832</v>
          </cell>
          <cell r="BO132">
            <v>-3467766.4</v>
          </cell>
          <cell r="BP132">
            <v>20732866.949999999</v>
          </cell>
          <cell r="BQ132">
            <v>56361.52</v>
          </cell>
          <cell r="BR132">
            <v>907670.4</v>
          </cell>
          <cell r="BS132">
            <v>7460916.4000000004</v>
          </cell>
          <cell r="BT132">
            <v>1681179.66</v>
          </cell>
          <cell r="BU132">
            <v>194077.59</v>
          </cell>
          <cell r="BV132">
            <v>2434683.2999999998</v>
          </cell>
          <cell r="BW132">
            <v>7049955.324</v>
          </cell>
          <cell r="BX132">
            <v>8104237.96</v>
          </cell>
          <cell r="BY132">
            <v>108158.40700931576</v>
          </cell>
          <cell r="BZ132">
            <v>7207297.4931871993</v>
          </cell>
          <cell r="CA132">
            <v>1599749.5</v>
          </cell>
          <cell r="CB132">
            <v>3712926.6</v>
          </cell>
          <cell r="CC132">
            <v>763988.16</v>
          </cell>
          <cell r="CD132">
            <v>9777801.9000000004</v>
          </cell>
          <cell r="CE132">
            <v>5176582.4000000004</v>
          </cell>
          <cell r="CF132">
            <v>1587545.0267999999</v>
          </cell>
          <cell r="CG132">
            <v>4394905.1920000007</v>
          </cell>
          <cell r="CH132">
            <v>0</v>
          </cell>
          <cell r="CI132">
            <v>133019.45699999976</v>
          </cell>
          <cell r="CJ132">
            <v>166272.75</v>
          </cell>
          <cell r="CK132">
            <v>0</v>
          </cell>
          <cell r="CL132">
            <v>139765.5</v>
          </cell>
          <cell r="CM132">
            <v>14638.44</v>
          </cell>
          <cell r="CN132">
            <v>0</v>
          </cell>
          <cell r="CO132">
            <v>329227.95</v>
          </cell>
          <cell r="CP132">
            <v>2071471.08</v>
          </cell>
          <cell r="CQ132">
            <v>98793.77</v>
          </cell>
          <cell r="CR132">
            <v>12919562.24</v>
          </cell>
          <cell r="CS132">
            <v>2059223.04</v>
          </cell>
          <cell r="CT132">
            <v>0</v>
          </cell>
          <cell r="CU132">
            <v>63350.2</v>
          </cell>
          <cell r="CV132">
            <v>0</v>
          </cell>
          <cell r="CW132">
            <v>0</v>
          </cell>
          <cell r="CX132">
            <v>0</v>
          </cell>
          <cell r="CY132">
            <v>498836.8</v>
          </cell>
          <cell r="CZ132">
            <v>1257179.5</v>
          </cell>
          <cell r="DA132">
            <v>215382.28046202369</v>
          </cell>
          <cell r="DB132">
            <v>163544.09564249343</v>
          </cell>
          <cell r="DC132">
            <v>10832461.086719999</v>
          </cell>
          <cell r="DD132">
            <v>0</v>
          </cell>
          <cell r="DE132">
            <v>9592.44</v>
          </cell>
          <cell r="DF132">
            <v>137321.66420650095</v>
          </cell>
          <cell r="DG132">
            <v>44450.85</v>
          </cell>
          <cell r="DH132">
            <v>73441.5</v>
          </cell>
          <cell r="DI132">
            <v>674797.2</v>
          </cell>
          <cell r="DJ132">
            <v>247664.13</v>
          </cell>
          <cell r="DK132">
            <v>0</v>
          </cell>
          <cell r="DL132">
            <v>0</v>
          </cell>
          <cell r="DM132">
            <v>0</v>
          </cell>
          <cell r="DN132">
            <v>0</v>
          </cell>
          <cell r="DO132">
            <v>0</v>
          </cell>
          <cell r="DP132">
            <v>0</v>
          </cell>
          <cell r="DQ132">
            <v>0</v>
          </cell>
          <cell r="DR132">
            <v>0</v>
          </cell>
          <cell r="DS132">
            <v>0</v>
          </cell>
          <cell r="DU132">
            <v>21275.11</v>
          </cell>
          <cell r="DV132">
            <v>0</v>
          </cell>
          <cell r="DW132">
            <v>20260</v>
          </cell>
          <cell r="DX132">
            <v>356545.94</v>
          </cell>
          <cell r="DY132">
            <v>5667208</v>
          </cell>
          <cell r="DZ132">
            <v>0</v>
          </cell>
          <cell r="EA132">
            <v>39168.269999999997</v>
          </cell>
          <cell r="EB132">
            <v>167250</v>
          </cell>
          <cell r="EC132">
            <v>56238</v>
          </cell>
          <cell r="ED132">
            <v>0</v>
          </cell>
          <cell r="EE132">
            <v>14975667</v>
          </cell>
          <cell r="EF132">
            <v>190000</v>
          </cell>
          <cell r="EG132">
            <v>0</v>
          </cell>
          <cell r="EH132">
            <v>222857</v>
          </cell>
          <cell r="EI132">
            <v>0</v>
          </cell>
          <cell r="EJ132">
            <v>463006</v>
          </cell>
          <cell r="EK132">
            <v>0</v>
          </cell>
          <cell r="EL132">
            <v>0</v>
          </cell>
        </row>
        <row r="133">
          <cell r="A133">
            <v>302</v>
          </cell>
          <cell r="B133" t="str">
            <v>Nunspeet</v>
          </cell>
          <cell r="C133">
            <v>5</v>
          </cell>
          <cell r="D133">
            <v>925440</v>
          </cell>
          <cell r="E133">
            <v>142380</v>
          </cell>
          <cell r="F133">
            <v>142380</v>
          </cell>
          <cell r="G133">
            <v>26583</v>
          </cell>
          <cell r="H133">
            <v>2</v>
          </cell>
          <cell r="I133">
            <v>508.5</v>
          </cell>
          <cell r="J133">
            <v>7461</v>
          </cell>
          <cell r="K133">
            <v>4067</v>
          </cell>
          <cell r="L133">
            <v>1464</v>
          </cell>
          <cell r="M133">
            <v>2490</v>
          </cell>
          <cell r="N133">
            <v>1371.2</v>
          </cell>
          <cell r="O133">
            <v>160</v>
          </cell>
          <cell r="P133">
            <v>0.31372549019607843</v>
          </cell>
          <cell r="Q133">
            <v>82.715021108411591</v>
          </cell>
          <cell r="R133">
            <v>1553</v>
          </cell>
          <cell r="S133">
            <v>280</v>
          </cell>
          <cell r="T133">
            <v>501</v>
          </cell>
          <cell r="U133">
            <v>26040</v>
          </cell>
          <cell r="V133">
            <v>17830</v>
          </cell>
          <cell r="W133">
            <v>1626.02</v>
          </cell>
          <cell r="X133">
            <v>356</v>
          </cell>
          <cell r="Y133">
            <v>0</v>
          </cell>
          <cell r="Z133">
            <v>115</v>
          </cell>
          <cell r="AA133">
            <v>12875</v>
          </cell>
          <cell r="AB133">
            <v>0</v>
          </cell>
          <cell r="AC133">
            <v>12875</v>
          </cell>
          <cell r="AD133">
            <v>74</v>
          </cell>
          <cell r="AE133">
            <v>0</v>
          </cell>
          <cell r="AF133">
            <v>176</v>
          </cell>
          <cell r="AG133">
            <v>124</v>
          </cell>
          <cell r="AH133">
            <v>52</v>
          </cell>
          <cell r="AI133">
            <v>11188</v>
          </cell>
          <cell r="AJ133">
            <v>11188</v>
          </cell>
          <cell r="AK133">
            <v>0</v>
          </cell>
          <cell r="AL133">
            <v>0</v>
          </cell>
          <cell r="AM133">
            <v>0</v>
          </cell>
          <cell r="AN133">
            <v>0</v>
          </cell>
          <cell r="AO133">
            <v>0</v>
          </cell>
          <cell r="AP133">
            <v>579</v>
          </cell>
          <cell r="AQ133">
            <v>0</v>
          </cell>
          <cell r="AR133">
            <v>2.4672799999999999E-4</v>
          </cell>
          <cell r="AS133">
            <v>1.7729900000000001E-4</v>
          </cell>
          <cell r="AT133">
            <v>8066.5479999999998</v>
          </cell>
          <cell r="AU133">
            <v>0</v>
          </cell>
          <cell r="AV133">
            <v>302</v>
          </cell>
          <cell r="AW133">
            <v>619.97575102324492</v>
          </cell>
          <cell r="AX133">
            <v>10</v>
          </cell>
          <cell r="AY133">
            <v>10</v>
          </cell>
          <cell r="AZ133">
            <v>1400</v>
          </cell>
          <cell r="BA133">
            <v>1</v>
          </cell>
          <cell r="BB133">
            <v>0</v>
          </cell>
          <cell r="BC133">
            <v>0</v>
          </cell>
          <cell r="BD133">
            <v>0</v>
          </cell>
          <cell r="BE133">
            <v>0</v>
          </cell>
          <cell r="BF133">
            <v>0</v>
          </cell>
          <cell r="BG133">
            <v>0</v>
          </cell>
          <cell r="BH133">
            <v>0</v>
          </cell>
          <cell r="BI133">
            <v>0</v>
          </cell>
          <cell r="BJ133">
            <v>0</v>
          </cell>
          <cell r="BM133">
            <v>-2082240</v>
          </cell>
          <cell r="BN133">
            <v>-341712</v>
          </cell>
          <cell r="BO133">
            <v>-424292.4</v>
          </cell>
          <cell r="BP133">
            <v>3425219.55</v>
          </cell>
          <cell r="BQ133">
            <v>56361.52</v>
          </cell>
          <cell r="BR133">
            <v>111056.4</v>
          </cell>
          <cell r="BS133">
            <v>1636943.4</v>
          </cell>
          <cell r="BT133">
            <v>326864.78999999998</v>
          </cell>
          <cell r="BU133">
            <v>39044.879999999997</v>
          </cell>
          <cell r="BV133">
            <v>219095.1</v>
          </cell>
          <cell r="BW133">
            <v>486076.68800000002</v>
          </cell>
          <cell r="BX133">
            <v>220673.6</v>
          </cell>
          <cell r="BY133">
            <v>35953.189019607838</v>
          </cell>
          <cell r="BZ133">
            <v>313513.09020679031</v>
          </cell>
          <cell r="CA133">
            <v>166403.95000000001</v>
          </cell>
          <cell r="CB133">
            <v>82706.399999999994</v>
          </cell>
          <cell r="CC133">
            <v>70776.27</v>
          </cell>
          <cell r="CD133">
            <v>1332987.6000000001</v>
          </cell>
          <cell r="CE133">
            <v>272620.7</v>
          </cell>
          <cell r="CF133">
            <v>513529.63639999996</v>
          </cell>
          <cell r="CG133">
            <v>149053.64000000001</v>
          </cell>
          <cell r="CH133">
            <v>0</v>
          </cell>
          <cell r="CI133">
            <v>25508.15</v>
          </cell>
          <cell r="CJ133">
            <v>399768.75</v>
          </cell>
          <cell r="CK133">
            <v>0</v>
          </cell>
          <cell r="CL133">
            <v>336037.5</v>
          </cell>
          <cell r="CM133">
            <v>2721.72</v>
          </cell>
          <cell r="CN133">
            <v>0</v>
          </cell>
          <cell r="CO133">
            <v>83133.600000000006</v>
          </cell>
          <cell r="CP133">
            <v>403871.72</v>
          </cell>
          <cell r="CQ133">
            <v>84217.64</v>
          </cell>
          <cell r="CR133">
            <v>1857319.88</v>
          </cell>
          <cell r="CS133">
            <v>296034.48</v>
          </cell>
          <cell r="CT133">
            <v>0</v>
          </cell>
          <cell r="CU133">
            <v>0</v>
          </cell>
          <cell r="CV133">
            <v>0</v>
          </cell>
          <cell r="CW133">
            <v>0</v>
          </cell>
          <cell r="CX133">
            <v>0</v>
          </cell>
          <cell r="CY133">
            <v>17833.2</v>
          </cell>
          <cell r="CZ133">
            <v>0</v>
          </cell>
          <cell r="DA133">
            <v>4356.32818764888</v>
          </cell>
          <cell r="DB133">
            <v>1960.7589030997601</v>
          </cell>
          <cell r="DC133">
            <v>504401.24644000002</v>
          </cell>
          <cell r="DD133">
            <v>0</v>
          </cell>
          <cell r="DE133">
            <v>2041.52</v>
          </cell>
          <cell r="DF133">
            <v>2145.1160985404276</v>
          </cell>
          <cell r="DG133">
            <v>88901.7</v>
          </cell>
          <cell r="DH133">
            <v>146883</v>
          </cell>
          <cell r="DI133">
            <v>144452</v>
          </cell>
          <cell r="DJ133">
            <v>247664.13</v>
          </cell>
          <cell r="DK133">
            <v>0</v>
          </cell>
          <cell r="DL133">
            <v>0</v>
          </cell>
          <cell r="DM133">
            <v>0</v>
          </cell>
          <cell r="DN133">
            <v>0</v>
          </cell>
          <cell r="DO133">
            <v>0</v>
          </cell>
          <cell r="DP133">
            <v>0</v>
          </cell>
          <cell r="DQ133">
            <v>0</v>
          </cell>
          <cell r="DR133">
            <v>0</v>
          </cell>
          <cell r="DS133">
            <v>0</v>
          </cell>
          <cell r="DU133">
            <v>262514.68</v>
          </cell>
          <cell r="DV133">
            <v>0</v>
          </cell>
          <cell r="DW133">
            <v>147014</v>
          </cell>
          <cell r="DX133">
            <v>-21544.18</v>
          </cell>
          <cell r="DY133">
            <v>-339416</v>
          </cell>
          <cell r="DZ133">
            <v>0</v>
          </cell>
          <cell r="EA133">
            <v>29710.26</v>
          </cell>
          <cell r="EB133">
            <v>40927</v>
          </cell>
          <cell r="EC133">
            <v>0</v>
          </cell>
          <cell r="ED133">
            <v>0</v>
          </cell>
          <cell r="EE133">
            <v>2124379</v>
          </cell>
          <cell r="EF133">
            <v>0</v>
          </cell>
          <cell r="EG133">
            <v>0</v>
          </cell>
          <cell r="EH133">
            <v>0</v>
          </cell>
          <cell r="EI133">
            <v>30358</v>
          </cell>
          <cell r="EJ133">
            <v>0</v>
          </cell>
          <cell r="EK133">
            <v>0</v>
          </cell>
          <cell r="EL133">
            <v>0</v>
          </cell>
        </row>
        <row r="134">
          <cell r="A134">
            <v>269</v>
          </cell>
          <cell r="B134" t="str">
            <v>Oldebroek</v>
          </cell>
          <cell r="C134">
            <v>5</v>
          </cell>
          <cell r="D134">
            <v>728960</v>
          </cell>
          <cell r="E134">
            <v>114100</v>
          </cell>
          <cell r="F134">
            <v>114100</v>
          </cell>
          <cell r="G134">
            <v>22800</v>
          </cell>
          <cell r="H134">
            <v>2</v>
          </cell>
          <cell r="I134">
            <v>407.5</v>
          </cell>
          <cell r="J134">
            <v>6342</v>
          </cell>
          <cell r="K134">
            <v>3008</v>
          </cell>
          <cell r="L134">
            <v>1000</v>
          </cell>
          <cell r="M134">
            <v>1880</v>
          </cell>
          <cell r="N134">
            <v>924.5</v>
          </cell>
          <cell r="O134">
            <v>127</v>
          </cell>
          <cell r="P134">
            <v>0.2662473794549266</v>
          </cell>
          <cell r="Q134">
            <v>67.656454835162265</v>
          </cell>
          <cell r="R134">
            <v>1235</v>
          </cell>
          <cell r="S134">
            <v>180</v>
          </cell>
          <cell r="T134">
            <v>357</v>
          </cell>
          <cell r="U134">
            <v>20490</v>
          </cell>
          <cell r="V134">
            <v>9500</v>
          </cell>
          <cell r="W134">
            <v>356.38</v>
          </cell>
          <cell r="X134">
            <v>268</v>
          </cell>
          <cell r="Y134">
            <v>0</v>
          </cell>
          <cell r="Z134">
            <v>50.1</v>
          </cell>
          <cell r="AA134">
            <v>9775</v>
          </cell>
          <cell r="AB134">
            <v>0</v>
          </cell>
          <cell r="AC134">
            <v>9775</v>
          </cell>
          <cell r="AD134">
            <v>110</v>
          </cell>
          <cell r="AE134">
            <v>0</v>
          </cell>
          <cell r="AF134">
            <v>159</v>
          </cell>
          <cell r="AG134">
            <v>98</v>
          </cell>
          <cell r="AH134">
            <v>60</v>
          </cell>
          <cell r="AI134">
            <v>9555</v>
          </cell>
          <cell r="AJ134">
            <v>9555</v>
          </cell>
          <cell r="AK134">
            <v>0</v>
          </cell>
          <cell r="AL134">
            <v>0</v>
          </cell>
          <cell r="AM134">
            <v>0</v>
          </cell>
          <cell r="AN134">
            <v>0</v>
          </cell>
          <cell r="AO134">
            <v>0</v>
          </cell>
          <cell r="AP134">
            <v>0</v>
          </cell>
          <cell r="AQ134">
            <v>0</v>
          </cell>
          <cell r="AR134">
            <v>1.7200599999999999E-4</v>
          </cell>
          <cell r="AS134">
            <v>9.3401999999999998E-5</v>
          </cell>
          <cell r="AT134">
            <v>5245.6949999999997</v>
          </cell>
          <cell r="AU134">
            <v>0</v>
          </cell>
          <cell r="AV134">
            <v>770</v>
          </cell>
          <cell r="AW134">
            <v>1776.0242792109257</v>
          </cell>
          <cell r="AX134">
            <v>7</v>
          </cell>
          <cell r="AY134">
            <v>7</v>
          </cell>
          <cell r="AZ134">
            <v>1145</v>
          </cell>
          <cell r="BA134">
            <v>1</v>
          </cell>
          <cell r="BB134">
            <v>0</v>
          </cell>
          <cell r="BC134">
            <v>0</v>
          </cell>
          <cell r="BD134">
            <v>0</v>
          </cell>
          <cell r="BE134">
            <v>0</v>
          </cell>
          <cell r="BF134">
            <v>0</v>
          </cell>
          <cell r="BG134">
            <v>0</v>
          </cell>
          <cell r="BH134">
            <v>0</v>
          </cell>
          <cell r="BI134">
            <v>0</v>
          </cell>
          <cell r="BJ134">
            <v>0</v>
          </cell>
          <cell r="BM134">
            <v>-1640160</v>
          </cell>
          <cell r="BN134">
            <v>-273840</v>
          </cell>
          <cell r="BO134">
            <v>-340018</v>
          </cell>
          <cell r="BP134">
            <v>2937780</v>
          </cell>
          <cell r="BQ134">
            <v>56361.52</v>
          </cell>
          <cell r="BR134">
            <v>88998</v>
          </cell>
          <cell r="BS134">
            <v>1391434.8</v>
          </cell>
          <cell r="BT134">
            <v>241752.95999999999</v>
          </cell>
          <cell r="BU134">
            <v>26670</v>
          </cell>
          <cell r="BV134">
            <v>165421.20000000001</v>
          </cell>
          <cell r="BW134">
            <v>327726.005</v>
          </cell>
          <cell r="BX134">
            <v>175159.67</v>
          </cell>
          <cell r="BY134">
            <v>30512.160020964355</v>
          </cell>
          <cell r="BZ134">
            <v>256436.90763261885</v>
          </cell>
          <cell r="CA134">
            <v>132330.25</v>
          </cell>
          <cell r="CB134">
            <v>53168.4</v>
          </cell>
          <cell r="CC134">
            <v>50433.39</v>
          </cell>
          <cell r="CD134">
            <v>1048883.1000000001</v>
          </cell>
          <cell r="CE134">
            <v>145255</v>
          </cell>
          <cell r="CF134">
            <v>112551.9316</v>
          </cell>
          <cell r="CG134">
            <v>112208.92</v>
          </cell>
          <cell r="CH134">
            <v>0</v>
          </cell>
          <cell r="CI134">
            <v>11112.680999999993</v>
          </cell>
          <cell r="CJ134">
            <v>303513.75</v>
          </cell>
          <cell r="CK134">
            <v>0</v>
          </cell>
          <cell r="CL134">
            <v>255127.5</v>
          </cell>
          <cell r="CM134">
            <v>4045.8</v>
          </cell>
          <cell r="CN134">
            <v>0</v>
          </cell>
          <cell r="CO134">
            <v>75103.649999999994</v>
          </cell>
          <cell r="CP134">
            <v>319188.94</v>
          </cell>
          <cell r="CQ134">
            <v>97174.2</v>
          </cell>
          <cell r="CR134">
            <v>1586225.55</v>
          </cell>
          <cell r="CS134">
            <v>252825.3</v>
          </cell>
          <cell r="CT134">
            <v>0</v>
          </cell>
          <cell r="CU134">
            <v>0</v>
          </cell>
          <cell r="CV134">
            <v>0</v>
          </cell>
          <cell r="CW134">
            <v>0</v>
          </cell>
          <cell r="CX134">
            <v>0</v>
          </cell>
          <cell r="CY134">
            <v>0</v>
          </cell>
          <cell r="CZ134">
            <v>0</v>
          </cell>
          <cell r="DA134">
            <v>3037.00668851826</v>
          </cell>
          <cell r="DB134">
            <v>1032.9375973204801</v>
          </cell>
          <cell r="DC134">
            <v>328013.30835000001</v>
          </cell>
          <cell r="DD134">
            <v>0</v>
          </cell>
          <cell r="DE134">
            <v>5205.2</v>
          </cell>
          <cell r="DF134">
            <v>6145.0440060698029</v>
          </cell>
          <cell r="DG134">
            <v>62231.19</v>
          </cell>
          <cell r="DH134">
            <v>102818.1</v>
          </cell>
          <cell r="DI134">
            <v>118141.1</v>
          </cell>
          <cell r="DJ134">
            <v>247664.13</v>
          </cell>
          <cell r="DK134">
            <v>0</v>
          </cell>
          <cell r="DL134">
            <v>0</v>
          </cell>
          <cell r="DM134">
            <v>0</v>
          </cell>
          <cell r="DN134">
            <v>0</v>
          </cell>
          <cell r="DO134">
            <v>0</v>
          </cell>
          <cell r="DP134">
            <v>0</v>
          </cell>
          <cell r="DQ134">
            <v>0</v>
          </cell>
          <cell r="DR134">
            <v>0</v>
          </cell>
          <cell r="DS134">
            <v>0</v>
          </cell>
          <cell r="DU134">
            <v>452930.97</v>
          </cell>
          <cell r="DV134">
            <v>0</v>
          </cell>
          <cell r="DW134">
            <v>397650</v>
          </cell>
          <cell r="DX134">
            <v>-12359.67</v>
          </cell>
          <cell r="DY134">
            <v>-24137</v>
          </cell>
          <cell r="DZ134">
            <v>0</v>
          </cell>
          <cell r="EA134">
            <v>66198.59</v>
          </cell>
          <cell r="EB134">
            <v>52977</v>
          </cell>
          <cell r="EC134">
            <v>0</v>
          </cell>
          <cell r="ED134">
            <v>0</v>
          </cell>
          <cell r="EE134">
            <v>1328890</v>
          </cell>
          <cell r="EF134">
            <v>0</v>
          </cell>
          <cell r="EG134">
            <v>0</v>
          </cell>
          <cell r="EH134">
            <v>0</v>
          </cell>
          <cell r="EI134">
            <v>26038</v>
          </cell>
          <cell r="EJ134">
            <v>0</v>
          </cell>
          <cell r="EK134">
            <v>0</v>
          </cell>
          <cell r="EL134">
            <v>0</v>
          </cell>
        </row>
        <row r="135">
          <cell r="A135">
            <v>1586</v>
          </cell>
          <cell r="B135" t="str">
            <v>Oost Gelre</v>
          </cell>
          <cell r="C135">
            <v>5</v>
          </cell>
          <cell r="D135">
            <v>907360</v>
          </cell>
          <cell r="E135">
            <v>206360</v>
          </cell>
          <cell r="F135">
            <v>206360</v>
          </cell>
          <cell r="G135">
            <v>29853</v>
          </cell>
          <cell r="H135">
            <v>3</v>
          </cell>
          <cell r="I135">
            <v>737</v>
          </cell>
          <cell r="J135">
            <v>7815</v>
          </cell>
          <cell r="K135">
            <v>4486</v>
          </cell>
          <cell r="L135">
            <v>1474</v>
          </cell>
          <cell r="M135">
            <v>3430</v>
          </cell>
          <cell r="N135">
            <v>2184.3000000000002</v>
          </cell>
          <cell r="O135">
            <v>196</v>
          </cell>
          <cell r="P135">
            <v>0.35897435897435898</v>
          </cell>
          <cell r="Q135">
            <v>98.687644233336201</v>
          </cell>
          <cell r="R135">
            <v>2082</v>
          </cell>
          <cell r="S135">
            <v>475</v>
          </cell>
          <cell r="T135">
            <v>495</v>
          </cell>
          <cell r="U135">
            <v>29530</v>
          </cell>
          <cell r="V135">
            <v>19120</v>
          </cell>
          <cell r="W135">
            <v>1177.6199999999999</v>
          </cell>
          <cell r="X135">
            <v>1594.4</v>
          </cell>
          <cell r="Y135">
            <v>0</v>
          </cell>
          <cell r="Z135">
            <v>0</v>
          </cell>
          <cell r="AA135">
            <v>10975</v>
          </cell>
          <cell r="AB135">
            <v>0</v>
          </cell>
          <cell r="AC135">
            <v>10975</v>
          </cell>
          <cell r="AD135">
            <v>45</v>
          </cell>
          <cell r="AE135">
            <v>0</v>
          </cell>
          <cell r="AF135">
            <v>291</v>
          </cell>
          <cell r="AG135">
            <v>168</v>
          </cell>
          <cell r="AH135">
            <v>123</v>
          </cell>
          <cell r="AI135">
            <v>12457</v>
          </cell>
          <cell r="AJ135">
            <v>12457</v>
          </cell>
          <cell r="AK135">
            <v>0</v>
          </cell>
          <cell r="AL135">
            <v>9</v>
          </cell>
          <cell r="AM135">
            <v>0</v>
          </cell>
          <cell r="AN135">
            <v>0</v>
          </cell>
          <cell r="AO135">
            <v>2400</v>
          </cell>
          <cell r="AP135">
            <v>718</v>
          </cell>
          <cell r="AQ135">
            <v>718</v>
          </cell>
          <cell r="AR135">
            <v>3.3065699999999999E-4</v>
          </cell>
          <cell r="AS135">
            <v>1.60669E-4</v>
          </cell>
          <cell r="AT135">
            <v>8458.3029999999999</v>
          </cell>
          <cell r="AU135">
            <v>0</v>
          </cell>
          <cell r="AV135">
            <v>885</v>
          </cell>
          <cell r="AW135">
            <v>2397.4505444646097</v>
          </cell>
          <cell r="AX135">
            <v>7</v>
          </cell>
          <cell r="AY135">
            <v>7</v>
          </cell>
          <cell r="AZ135">
            <v>1550</v>
          </cell>
          <cell r="BA135">
            <v>1</v>
          </cell>
          <cell r="BB135">
            <v>0</v>
          </cell>
          <cell r="BC135">
            <v>0</v>
          </cell>
          <cell r="BD135">
            <v>0</v>
          </cell>
          <cell r="BE135">
            <v>0</v>
          </cell>
          <cell r="BF135">
            <v>0</v>
          </cell>
          <cell r="BG135">
            <v>0</v>
          </cell>
          <cell r="BH135">
            <v>0</v>
          </cell>
          <cell r="BI135">
            <v>0</v>
          </cell>
          <cell r="BJ135">
            <v>0</v>
          </cell>
          <cell r="BM135">
            <v>-2041560</v>
          </cell>
          <cell r="BN135">
            <v>-495264</v>
          </cell>
          <cell r="BO135">
            <v>-614952.80000000005</v>
          </cell>
          <cell r="BP135">
            <v>3846559.05</v>
          </cell>
          <cell r="BQ135">
            <v>84542.28</v>
          </cell>
          <cell r="BR135">
            <v>160960.79999999999</v>
          </cell>
          <cell r="BS135">
            <v>1714611</v>
          </cell>
          <cell r="BT135">
            <v>360539.82</v>
          </cell>
          <cell r="BU135">
            <v>39311.58</v>
          </cell>
          <cell r="BV135">
            <v>301805.7</v>
          </cell>
          <cell r="BW135">
            <v>774312.5070000001</v>
          </cell>
          <cell r="BX135">
            <v>270325.15999999997</v>
          </cell>
          <cell r="BY135">
            <v>41138.745128205126</v>
          </cell>
          <cell r="BZ135">
            <v>374053.80418472958</v>
          </cell>
          <cell r="CA135">
            <v>223086.3</v>
          </cell>
          <cell r="CB135">
            <v>140305.5</v>
          </cell>
          <cell r="CC135">
            <v>69928.649999999994</v>
          </cell>
          <cell r="CD135">
            <v>1511640.7</v>
          </cell>
          <cell r="CE135">
            <v>292344.8</v>
          </cell>
          <cell r="CF135">
            <v>371915.94839999994</v>
          </cell>
          <cell r="CG135">
            <v>667559.33600000001</v>
          </cell>
          <cell r="CH135">
            <v>0</v>
          </cell>
          <cell r="CI135">
            <v>0</v>
          </cell>
          <cell r="CJ135">
            <v>340773.75</v>
          </cell>
          <cell r="CK135">
            <v>0</v>
          </cell>
          <cell r="CL135">
            <v>286447.5</v>
          </cell>
          <cell r="CM135">
            <v>1655.1</v>
          </cell>
          <cell r="CN135">
            <v>0</v>
          </cell>
          <cell r="CO135">
            <v>137453.85</v>
          </cell>
          <cell r="CP135">
            <v>547181.04</v>
          </cell>
          <cell r="CQ135">
            <v>199207.11</v>
          </cell>
          <cell r="CR135">
            <v>2067986.57</v>
          </cell>
          <cell r="CS135">
            <v>329612.21999999997</v>
          </cell>
          <cell r="CT135">
            <v>0</v>
          </cell>
          <cell r="CU135">
            <v>28507.59</v>
          </cell>
          <cell r="CV135">
            <v>0</v>
          </cell>
          <cell r="CW135">
            <v>0</v>
          </cell>
          <cell r="CX135">
            <v>35304</v>
          </cell>
          <cell r="CY135">
            <v>22114.400000000001</v>
          </cell>
          <cell r="CZ135">
            <v>62968.6</v>
          </cell>
          <cell r="DA135">
            <v>5838.2121589094704</v>
          </cell>
          <cell r="DB135">
            <v>1776.8468643485601</v>
          </cell>
          <cell r="DC135">
            <v>528897.68659000006</v>
          </cell>
          <cell r="DD135">
            <v>0</v>
          </cell>
          <cell r="DE135">
            <v>5982.6</v>
          </cell>
          <cell r="DF135">
            <v>8295.1788838475495</v>
          </cell>
          <cell r="DG135">
            <v>62231.19</v>
          </cell>
          <cell r="DH135">
            <v>102818.1</v>
          </cell>
          <cell r="DI135">
            <v>159929</v>
          </cell>
          <cell r="DJ135">
            <v>247664.13</v>
          </cell>
          <cell r="DK135">
            <v>0</v>
          </cell>
          <cell r="DL135">
            <v>0</v>
          </cell>
          <cell r="DM135">
            <v>0</v>
          </cell>
          <cell r="DN135">
            <v>0</v>
          </cell>
          <cell r="DO135">
            <v>0</v>
          </cell>
          <cell r="DP135">
            <v>0</v>
          </cell>
          <cell r="DQ135">
            <v>0</v>
          </cell>
          <cell r="DR135">
            <v>0</v>
          </cell>
          <cell r="DS135">
            <v>0</v>
          </cell>
          <cell r="DU135">
            <v>91684.42</v>
          </cell>
          <cell r="DV135">
            <v>562753.81000000006</v>
          </cell>
          <cell r="DW135">
            <v>1067698</v>
          </cell>
          <cell r="DX135">
            <v>-20612.97</v>
          </cell>
          <cell r="DY135">
            <v>-43954</v>
          </cell>
          <cell r="DZ135">
            <v>0</v>
          </cell>
          <cell r="EA135">
            <v>91261.3</v>
          </cell>
          <cell r="EB135">
            <v>79044</v>
          </cell>
          <cell r="EC135">
            <v>0</v>
          </cell>
          <cell r="ED135">
            <v>0</v>
          </cell>
          <cell r="EE135">
            <v>2276054</v>
          </cell>
          <cell r="EF135">
            <v>0</v>
          </cell>
          <cell r="EG135">
            <v>0</v>
          </cell>
          <cell r="EH135">
            <v>0</v>
          </cell>
          <cell r="EI135">
            <v>34092</v>
          </cell>
          <cell r="EJ135">
            <v>0</v>
          </cell>
          <cell r="EK135">
            <v>0</v>
          </cell>
          <cell r="EL135">
            <v>0</v>
          </cell>
        </row>
        <row r="136">
          <cell r="A136">
            <v>1509</v>
          </cell>
          <cell r="B136" t="str">
            <v>Oude IJsselstreek</v>
          </cell>
          <cell r="C136">
            <v>5</v>
          </cell>
          <cell r="D136">
            <v>1203520</v>
          </cell>
          <cell r="E136">
            <v>192920</v>
          </cell>
          <cell r="F136">
            <v>192920</v>
          </cell>
          <cell r="G136">
            <v>40068</v>
          </cell>
          <cell r="H136">
            <v>3</v>
          </cell>
          <cell r="I136">
            <v>689</v>
          </cell>
          <cell r="J136">
            <v>9747</v>
          </cell>
          <cell r="K136">
            <v>6563</v>
          </cell>
          <cell r="L136">
            <v>2219</v>
          </cell>
          <cell r="M136">
            <v>5010</v>
          </cell>
          <cell r="N136">
            <v>3335.1</v>
          </cell>
          <cell r="O136">
            <v>437</v>
          </cell>
          <cell r="P136">
            <v>0.55527318932655656</v>
          </cell>
          <cell r="Q136">
            <v>198.25258107681114</v>
          </cell>
          <cell r="R136">
            <v>2878</v>
          </cell>
          <cell r="S136">
            <v>1930</v>
          </cell>
          <cell r="T136">
            <v>820</v>
          </cell>
          <cell r="U136">
            <v>40310</v>
          </cell>
          <cell r="V136">
            <v>28050</v>
          </cell>
          <cell r="W136">
            <v>0</v>
          </cell>
          <cell r="X136">
            <v>1894.4</v>
          </cell>
          <cell r="Y136">
            <v>0</v>
          </cell>
          <cell r="Z136">
            <v>183.4</v>
          </cell>
          <cell r="AA136">
            <v>13641</v>
          </cell>
          <cell r="AB136">
            <v>0</v>
          </cell>
          <cell r="AC136">
            <v>13641</v>
          </cell>
          <cell r="AD136">
            <v>146</v>
          </cell>
          <cell r="AE136">
            <v>0</v>
          </cell>
          <cell r="AF136">
            <v>350</v>
          </cell>
          <cell r="AG136">
            <v>213</v>
          </cell>
          <cell r="AH136">
            <v>137</v>
          </cell>
          <cell r="AI136">
            <v>16749</v>
          </cell>
          <cell r="AJ136">
            <v>16749</v>
          </cell>
          <cell r="AK136">
            <v>0</v>
          </cell>
          <cell r="AL136">
            <v>0</v>
          </cell>
          <cell r="AM136">
            <v>0</v>
          </cell>
          <cell r="AN136">
            <v>0</v>
          </cell>
          <cell r="AO136">
            <v>0</v>
          </cell>
          <cell r="AP136">
            <v>518</v>
          </cell>
          <cell r="AQ136">
            <v>0</v>
          </cell>
          <cell r="AR136">
            <v>8.0346400000000004E-4</v>
          </cell>
          <cell r="AS136">
            <v>3.0024300000000001E-4</v>
          </cell>
          <cell r="AT136">
            <v>9814.9140000000007</v>
          </cell>
          <cell r="AU136">
            <v>0</v>
          </cell>
          <cell r="AV136">
            <v>1116</v>
          </cell>
          <cell r="AW136">
            <v>3243.3370566475664</v>
          </cell>
          <cell r="AX136">
            <v>11</v>
          </cell>
          <cell r="AY136">
            <v>11</v>
          </cell>
          <cell r="AZ136">
            <v>2100</v>
          </cell>
          <cell r="BA136">
            <v>1</v>
          </cell>
          <cell r="BB136">
            <v>0</v>
          </cell>
          <cell r="BC136">
            <v>0</v>
          </cell>
          <cell r="BD136">
            <v>0</v>
          </cell>
          <cell r="BE136">
            <v>0</v>
          </cell>
          <cell r="BF136">
            <v>0</v>
          </cell>
          <cell r="BG136">
            <v>0</v>
          </cell>
          <cell r="BH136">
            <v>0</v>
          </cell>
          <cell r="BI136">
            <v>0</v>
          </cell>
          <cell r="BJ136">
            <v>0</v>
          </cell>
          <cell r="BM136">
            <v>-2707920</v>
          </cell>
          <cell r="BN136">
            <v>-463008</v>
          </cell>
          <cell r="BO136">
            <v>-574901.6</v>
          </cell>
          <cell r="BP136">
            <v>5162761.8</v>
          </cell>
          <cell r="BQ136">
            <v>84542.28</v>
          </cell>
          <cell r="BR136">
            <v>150477.6</v>
          </cell>
          <cell r="BS136">
            <v>2138491.7999999998</v>
          </cell>
          <cell r="BT136">
            <v>527468.31000000006</v>
          </cell>
          <cell r="BU136">
            <v>59180.73</v>
          </cell>
          <cell r="BV136">
            <v>440829.9</v>
          </cell>
          <cell r="BW136">
            <v>1182259.5989999999</v>
          </cell>
          <cell r="BX136">
            <v>602714.77</v>
          </cell>
          <cell r="BY136">
            <v>63634.746162642943</v>
          </cell>
          <cell r="BZ136">
            <v>751432.79300381581</v>
          </cell>
          <cell r="CA136">
            <v>308377.7</v>
          </cell>
          <cell r="CB136">
            <v>570083.4</v>
          </cell>
          <cell r="CC136">
            <v>115841.4</v>
          </cell>
          <cell r="CD136">
            <v>2063468.9</v>
          </cell>
          <cell r="CE136">
            <v>428884.5</v>
          </cell>
          <cell r="CF136">
            <v>0</v>
          </cell>
          <cell r="CG136">
            <v>793166.33600000001</v>
          </cell>
          <cell r="CH136">
            <v>0</v>
          </cell>
          <cell r="CI136">
            <v>40679.953999999918</v>
          </cell>
          <cell r="CJ136">
            <v>423553.05</v>
          </cell>
          <cell r="CK136">
            <v>0</v>
          </cell>
          <cell r="CL136">
            <v>356030.1</v>
          </cell>
          <cell r="CM136">
            <v>5369.88</v>
          </cell>
          <cell r="CN136">
            <v>0</v>
          </cell>
          <cell r="CO136">
            <v>165322.5</v>
          </cell>
          <cell r="CP136">
            <v>693747.39</v>
          </cell>
          <cell r="CQ136">
            <v>221881.09</v>
          </cell>
          <cell r="CR136">
            <v>2780501.49</v>
          </cell>
          <cell r="CS136">
            <v>443178.54</v>
          </cell>
          <cell r="CT136">
            <v>0</v>
          </cell>
          <cell r="CU136">
            <v>0</v>
          </cell>
          <cell r="CV136">
            <v>0</v>
          </cell>
          <cell r="CW136">
            <v>0</v>
          </cell>
          <cell r="CX136">
            <v>0</v>
          </cell>
          <cell r="CY136">
            <v>15954.4</v>
          </cell>
          <cell r="CZ136">
            <v>0</v>
          </cell>
          <cell r="DA136">
            <v>14186.281536595441</v>
          </cell>
          <cell r="DB136">
            <v>3320.4030216943202</v>
          </cell>
          <cell r="DC136">
            <v>613726.5724200001</v>
          </cell>
          <cell r="DD136">
            <v>0</v>
          </cell>
          <cell r="DE136">
            <v>7544.16</v>
          </cell>
          <cell r="DF136">
            <v>11221.946216000581</v>
          </cell>
          <cell r="DG136">
            <v>97791.87</v>
          </cell>
          <cell r="DH136">
            <v>161571.29999999999</v>
          </cell>
          <cell r="DI136">
            <v>216678</v>
          </cell>
          <cell r="DJ136">
            <v>247664.13</v>
          </cell>
          <cell r="DK136">
            <v>0</v>
          </cell>
          <cell r="DL136">
            <v>0</v>
          </cell>
          <cell r="DM136">
            <v>0</v>
          </cell>
          <cell r="DN136">
            <v>0</v>
          </cell>
          <cell r="DO136">
            <v>0</v>
          </cell>
          <cell r="DP136">
            <v>0</v>
          </cell>
          <cell r="DQ136">
            <v>0</v>
          </cell>
          <cell r="DR136">
            <v>0</v>
          </cell>
          <cell r="DS136">
            <v>0</v>
          </cell>
          <cell r="DU136">
            <v>119094.65</v>
          </cell>
          <cell r="DV136">
            <v>706927.78</v>
          </cell>
          <cell r="DW136">
            <v>902644</v>
          </cell>
          <cell r="DX136">
            <v>-11447.42</v>
          </cell>
          <cell r="DY136">
            <v>-278898</v>
          </cell>
          <cell r="DZ136">
            <v>0</v>
          </cell>
          <cell r="EA136">
            <v>106411.1</v>
          </cell>
          <cell r="EB136">
            <v>70224</v>
          </cell>
          <cell r="EC136">
            <v>0</v>
          </cell>
          <cell r="ED136">
            <v>0</v>
          </cell>
          <cell r="EE136">
            <v>3652130</v>
          </cell>
          <cell r="EF136">
            <v>45000</v>
          </cell>
          <cell r="EG136">
            <v>1</v>
          </cell>
          <cell r="EH136">
            <v>0</v>
          </cell>
          <cell r="EI136">
            <v>0</v>
          </cell>
          <cell r="EJ136">
            <v>0</v>
          </cell>
          <cell r="EK136">
            <v>0</v>
          </cell>
          <cell r="EL136">
            <v>0</v>
          </cell>
        </row>
        <row r="137">
          <cell r="A137">
            <v>1734</v>
          </cell>
          <cell r="B137" t="str">
            <v>Overbetuwe</v>
          </cell>
          <cell r="C137">
            <v>5</v>
          </cell>
          <cell r="D137">
            <v>1345600</v>
          </cell>
          <cell r="E137">
            <v>187740</v>
          </cell>
          <cell r="F137">
            <v>187740</v>
          </cell>
          <cell r="G137">
            <v>44018</v>
          </cell>
          <cell r="H137">
            <v>6</v>
          </cell>
          <cell r="I137">
            <v>670.5</v>
          </cell>
          <cell r="J137">
            <v>11893</v>
          </cell>
          <cell r="K137">
            <v>5549</v>
          </cell>
          <cell r="L137">
            <v>1766</v>
          </cell>
          <cell r="M137">
            <v>4120</v>
          </cell>
          <cell r="N137">
            <v>2373.1</v>
          </cell>
          <cell r="O137">
            <v>436</v>
          </cell>
          <cell r="P137">
            <v>0.55470737913486001</v>
          </cell>
          <cell r="Q137">
            <v>197.85783182610447</v>
          </cell>
          <cell r="R137">
            <v>2485</v>
          </cell>
          <cell r="S137">
            <v>685</v>
          </cell>
          <cell r="T137">
            <v>943</v>
          </cell>
          <cell r="U137">
            <v>35120</v>
          </cell>
          <cell r="V137">
            <v>12950</v>
          </cell>
          <cell r="W137">
            <v>775.04</v>
          </cell>
          <cell r="X137">
            <v>1752.8</v>
          </cell>
          <cell r="Y137">
            <v>1048.0999999999999</v>
          </cell>
          <cell r="Z137">
            <v>316.60000000000002</v>
          </cell>
          <cell r="AA137">
            <v>10937</v>
          </cell>
          <cell r="AB137">
            <v>0</v>
          </cell>
          <cell r="AC137">
            <v>11155.74</v>
          </cell>
          <cell r="AD137">
            <v>580</v>
          </cell>
          <cell r="AE137">
            <v>0</v>
          </cell>
          <cell r="AF137">
            <v>283</v>
          </cell>
          <cell r="AG137">
            <v>188.87</v>
          </cell>
          <cell r="AH137">
            <v>98.94</v>
          </cell>
          <cell r="AI137">
            <v>17469</v>
          </cell>
          <cell r="AJ137">
            <v>17643.689999999999</v>
          </cell>
          <cell r="AK137">
            <v>0</v>
          </cell>
          <cell r="AL137">
            <v>0</v>
          </cell>
          <cell r="AM137">
            <v>0</v>
          </cell>
          <cell r="AN137">
            <v>0</v>
          </cell>
          <cell r="AO137">
            <v>0</v>
          </cell>
          <cell r="AP137">
            <v>676</v>
          </cell>
          <cell r="AQ137">
            <v>0</v>
          </cell>
          <cell r="AR137">
            <v>3.5089700000000003E-4</v>
          </cell>
          <cell r="AS137">
            <v>2.1855600000000001E-4</v>
          </cell>
          <cell r="AT137">
            <v>12158.424000000001</v>
          </cell>
          <cell r="AU137">
            <v>0</v>
          </cell>
          <cell r="AV137">
            <v>2128.7399999999998</v>
          </cell>
          <cell r="AW137">
            <v>8167.2366241208647</v>
          </cell>
          <cell r="AX137">
            <v>11</v>
          </cell>
          <cell r="AY137">
            <v>11.22</v>
          </cell>
          <cell r="AZ137">
            <v>2225</v>
          </cell>
          <cell r="BA137">
            <v>1</v>
          </cell>
          <cell r="BB137">
            <v>0</v>
          </cell>
          <cell r="BC137">
            <v>0</v>
          </cell>
          <cell r="BD137">
            <v>0</v>
          </cell>
          <cell r="BE137">
            <v>0</v>
          </cell>
          <cell r="BF137">
            <v>0</v>
          </cell>
          <cell r="BG137">
            <v>0</v>
          </cell>
          <cell r="BH137">
            <v>0</v>
          </cell>
          <cell r="BI137">
            <v>0</v>
          </cell>
          <cell r="BJ137">
            <v>0</v>
          </cell>
          <cell r="BM137">
            <v>-3027600</v>
          </cell>
          <cell r="BN137">
            <v>-450576</v>
          </cell>
          <cell r="BO137">
            <v>-559465.19999999995</v>
          </cell>
          <cell r="BP137">
            <v>5671719.2999999998</v>
          </cell>
          <cell r="BQ137">
            <v>169084.56</v>
          </cell>
          <cell r="BR137">
            <v>146437.20000000001</v>
          </cell>
          <cell r="BS137">
            <v>2609324.2000000002</v>
          </cell>
          <cell r="BT137">
            <v>445973.13</v>
          </cell>
          <cell r="BU137">
            <v>47099.22</v>
          </cell>
          <cell r="BV137">
            <v>362518.8</v>
          </cell>
          <cell r="BW137">
            <v>841240.21900000004</v>
          </cell>
          <cell r="BX137">
            <v>601335.56000000006</v>
          </cell>
          <cell r="BY137">
            <v>63569.903867684472</v>
          </cell>
          <cell r="BZ137">
            <v>749936.58281384734</v>
          </cell>
          <cell r="CA137">
            <v>266267.75</v>
          </cell>
          <cell r="CB137">
            <v>202335.3</v>
          </cell>
          <cell r="CC137">
            <v>133217.60999999999</v>
          </cell>
          <cell r="CD137">
            <v>1797792.8</v>
          </cell>
          <cell r="CE137">
            <v>198005.5</v>
          </cell>
          <cell r="CF137">
            <v>244773.13279999999</v>
          </cell>
          <cell r="CG137">
            <v>733879.83200000005</v>
          </cell>
          <cell r="CH137">
            <v>178114.11399999974</v>
          </cell>
          <cell r="CI137">
            <v>70225.045999999988</v>
          </cell>
          <cell r="CJ137">
            <v>339593.85</v>
          </cell>
          <cell r="CK137">
            <v>0</v>
          </cell>
          <cell r="CL137">
            <v>291164.81400000001</v>
          </cell>
          <cell r="CM137">
            <v>21332.400000000001</v>
          </cell>
          <cell r="CN137">
            <v>0</v>
          </cell>
          <cell r="CO137">
            <v>133675.04999999999</v>
          </cell>
          <cell r="CP137">
            <v>615155.2561</v>
          </cell>
          <cell r="CQ137">
            <v>160240.25579999998</v>
          </cell>
          <cell r="CR137">
            <v>2900028.69</v>
          </cell>
          <cell r="CS137">
            <v>466852.03739999997</v>
          </cell>
          <cell r="CT137">
            <v>0</v>
          </cell>
          <cell r="CU137">
            <v>0</v>
          </cell>
          <cell r="CV137">
            <v>0</v>
          </cell>
          <cell r="CW137">
            <v>0</v>
          </cell>
          <cell r="CX137">
            <v>0</v>
          </cell>
          <cell r="CY137">
            <v>20820.8</v>
          </cell>
          <cell r="CZ137">
            <v>0</v>
          </cell>
          <cell r="DA137">
            <v>6195.5776890398711</v>
          </cell>
          <cell r="DB137">
            <v>2417.0222213654401</v>
          </cell>
          <cell r="DC137">
            <v>760266.25272000011</v>
          </cell>
          <cell r="DD137">
            <v>0</v>
          </cell>
          <cell r="DE137">
            <v>14390.282400000002</v>
          </cell>
          <cell r="DF137">
            <v>28258.638719458191</v>
          </cell>
          <cell r="DG137">
            <v>97791.87</v>
          </cell>
          <cell r="DH137">
            <v>164802.726</v>
          </cell>
          <cell r="DI137">
            <v>229575.5</v>
          </cell>
          <cell r="DJ137">
            <v>247664.13</v>
          </cell>
          <cell r="DK137">
            <v>0</v>
          </cell>
          <cell r="DL137">
            <v>0</v>
          </cell>
          <cell r="DM137">
            <v>0</v>
          </cell>
          <cell r="DN137">
            <v>0</v>
          </cell>
          <cell r="DO137">
            <v>0</v>
          </cell>
          <cell r="DP137">
            <v>0</v>
          </cell>
          <cell r="DQ137">
            <v>0</v>
          </cell>
          <cell r="DR137">
            <v>0</v>
          </cell>
          <cell r="DS137">
            <v>0</v>
          </cell>
          <cell r="DU137">
            <v>252089.72</v>
          </cell>
          <cell r="DV137">
            <v>0</v>
          </cell>
          <cell r="DW137">
            <v>-38653</v>
          </cell>
          <cell r="DX137">
            <v>-30045.14</v>
          </cell>
          <cell r="DY137">
            <v>-376016</v>
          </cell>
          <cell r="DZ137">
            <v>0</v>
          </cell>
          <cell r="EA137">
            <v>448456.49</v>
          </cell>
          <cell r="EB137">
            <v>61702</v>
          </cell>
          <cell r="EC137">
            <v>0</v>
          </cell>
          <cell r="ED137">
            <v>0</v>
          </cell>
          <cell r="EE137">
            <v>2680076</v>
          </cell>
          <cell r="EF137">
            <v>0</v>
          </cell>
          <cell r="EG137">
            <v>7514</v>
          </cell>
          <cell r="EH137">
            <v>0</v>
          </cell>
          <cell r="EI137">
            <v>0</v>
          </cell>
          <cell r="EJ137">
            <v>0</v>
          </cell>
          <cell r="EK137">
            <v>0</v>
          </cell>
          <cell r="EL137">
            <v>0</v>
          </cell>
        </row>
        <row r="138">
          <cell r="A138">
            <v>273</v>
          </cell>
          <cell r="B138" t="str">
            <v>Putten</v>
          </cell>
          <cell r="C138">
            <v>5</v>
          </cell>
          <cell r="D138">
            <v>835200</v>
          </cell>
          <cell r="E138">
            <v>151760</v>
          </cell>
          <cell r="F138">
            <v>151760</v>
          </cell>
          <cell r="G138">
            <v>23041</v>
          </cell>
          <cell r="H138">
            <v>2</v>
          </cell>
          <cell r="I138">
            <v>542</v>
          </cell>
          <cell r="J138">
            <v>6316</v>
          </cell>
          <cell r="K138">
            <v>3477</v>
          </cell>
          <cell r="L138">
            <v>1139</v>
          </cell>
          <cell r="M138">
            <v>2190</v>
          </cell>
          <cell r="N138">
            <v>1296.5</v>
          </cell>
          <cell r="O138">
            <v>124</v>
          </cell>
          <cell r="P138">
            <v>0.26160337552742619</v>
          </cell>
          <cell r="Q138">
            <v>66.263880644093177</v>
          </cell>
          <cell r="R138">
            <v>1197</v>
          </cell>
          <cell r="S138">
            <v>255</v>
          </cell>
          <cell r="T138">
            <v>373</v>
          </cell>
          <cell r="U138">
            <v>22510</v>
          </cell>
          <cell r="V138">
            <v>12390</v>
          </cell>
          <cell r="W138">
            <v>0</v>
          </cell>
          <cell r="X138">
            <v>276.8</v>
          </cell>
          <cell r="Y138">
            <v>0</v>
          </cell>
          <cell r="Z138">
            <v>0</v>
          </cell>
          <cell r="AA138">
            <v>8515</v>
          </cell>
          <cell r="AB138">
            <v>0</v>
          </cell>
          <cell r="AC138">
            <v>8515</v>
          </cell>
          <cell r="AD138">
            <v>229</v>
          </cell>
          <cell r="AE138">
            <v>0</v>
          </cell>
          <cell r="AF138">
            <v>194</v>
          </cell>
          <cell r="AG138">
            <v>88</v>
          </cell>
          <cell r="AH138">
            <v>106</v>
          </cell>
          <cell r="AI138">
            <v>8935</v>
          </cell>
          <cell r="AJ138">
            <v>8935</v>
          </cell>
          <cell r="AK138">
            <v>0</v>
          </cell>
          <cell r="AL138">
            <v>0</v>
          </cell>
          <cell r="AM138">
            <v>0</v>
          </cell>
          <cell r="AN138">
            <v>0</v>
          </cell>
          <cell r="AO138">
            <v>0</v>
          </cell>
          <cell r="AP138">
            <v>704</v>
          </cell>
          <cell r="AQ138">
            <v>0</v>
          </cell>
          <cell r="AR138">
            <v>2.5987200000000002E-4</v>
          </cell>
          <cell r="AS138">
            <v>1.3726799999999999E-4</v>
          </cell>
          <cell r="AT138">
            <v>6772.73</v>
          </cell>
          <cell r="AU138">
            <v>0</v>
          </cell>
          <cell r="AV138">
            <v>488</v>
          </cell>
          <cell r="AW138">
            <v>1285.911253430924</v>
          </cell>
          <cell r="AX138">
            <v>10</v>
          </cell>
          <cell r="AY138">
            <v>10</v>
          </cell>
          <cell r="AZ138">
            <v>1495</v>
          </cell>
          <cell r="BA138">
            <v>1</v>
          </cell>
          <cell r="BB138">
            <v>0</v>
          </cell>
          <cell r="BC138">
            <v>0</v>
          </cell>
          <cell r="BD138">
            <v>0</v>
          </cell>
          <cell r="BE138">
            <v>0</v>
          </cell>
          <cell r="BF138">
            <v>0</v>
          </cell>
          <cell r="BG138">
            <v>0</v>
          </cell>
          <cell r="BH138">
            <v>0</v>
          </cell>
          <cell r="BI138">
            <v>0</v>
          </cell>
          <cell r="BJ138">
            <v>0</v>
          </cell>
          <cell r="BM138">
            <v>-1879200</v>
          </cell>
          <cell r="BN138">
            <v>-364224</v>
          </cell>
          <cell r="BO138">
            <v>-452244.8</v>
          </cell>
          <cell r="BP138">
            <v>2968832.85</v>
          </cell>
          <cell r="BQ138">
            <v>56361.52</v>
          </cell>
          <cell r="BR138">
            <v>118372.8</v>
          </cell>
          <cell r="BS138">
            <v>1385730.4</v>
          </cell>
          <cell r="BT138">
            <v>279446.49</v>
          </cell>
          <cell r="BU138">
            <v>30377.13</v>
          </cell>
          <cell r="BV138">
            <v>192698.1</v>
          </cell>
          <cell r="BW138">
            <v>459596.28500000003</v>
          </cell>
          <cell r="BX138">
            <v>171022.04</v>
          </cell>
          <cell r="BY138">
            <v>29979.953502109707</v>
          </cell>
          <cell r="BZ138">
            <v>251158.6615276935</v>
          </cell>
          <cell r="CA138">
            <v>128258.55</v>
          </cell>
          <cell r="CB138">
            <v>75321.899999999994</v>
          </cell>
          <cell r="CC138">
            <v>52693.71</v>
          </cell>
          <cell r="CD138">
            <v>1152286.8999999999</v>
          </cell>
          <cell r="CE138">
            <v>189443.1</v>
          </cell>
          <cell r="CF138">
            <v>0</v>
          </cell>
          <cell r="CG138">
            <v>115893.39200000001</v>
          </cell>
          <cell r="CH138">
            <v>0</v>
          </cell>
          <cell r="CI138">
            <v>0</v>
          </cell>
          <cell r="CJ138">
            <v>264390.75</v>
          </cell>
          <cell r="CK138">
            <v>0</v>
          </cell>
          <cell r="CL138">
            <v>222241.5</v>
          </cell>
          <cell r="CM138">
            <v>8422.6200000000008</v>
          </cell>
          <cell r="CN138">
            <v>0</v>
          </cell>
          <cell r="CO138">
            <v>91635.9</v>
          </cell>
          <cell r="CP138">
            <v>286618.64</v>
          </cell>
          <cell r="CQ138">
            <v>171674.42</v>
          </cell>
          <cell r="CR138">
            <v>1483299.35</v>
          </cell>
          <cell r="CS138">
            <v>236420.1</v>
          </cell>
          <cell r="CT138">
            <v>0</v>
          </cell>
          <cell r="CU138">
            <v>0</v>
          </cell>
          <cell r="CV138">
            <v>0</v>
          </cell>
          <cell r="CW138">
            <v>0</v>
          </cell>
          <cell r="CX138">
            <v>0</v>
          </cell>
          <cell r="CY138">
            <v>21683.200000000001</v>
          </cell>
          <cell r="CZ138">
            <v>0</v>
          </cell>
          <cell r="DA138">
            <v>4588.4039054371206</v>
          </cell>
          <cell r="DB138">
            <v>1518.0539828803198</v>
          </cell>
          <cell r="DC138">
            <v>423498.80689999997</v>
          </cell>
          <cell r="DD138">
            <v>0</v>
          </cell>
          <cell r="DE138">
            <v>3298.88</v>
          </cell>
          <cell r="DF138">
            <v>4449.2529368709975</v>
          </cell>
          <cell r="DG138">
            <v>88901.7</v>
          </cell>
          <cell r="DH138">
            <v>146883</v>
          </cell>
          <cell r="DI138">
            <v>154254.1</v>
          </cell>
          <cell r="DJ138">
            <v>247664.13</v>
          </cell>
          <cell r="DK138">
            <v>0</v>
          </cell>
          <cell r="DL138">
            <v>0</v>
          </cell>
          <cell r="DM138">
            <v>0</v>
          </cell>
          <cell r="DN138">
            <v>0</v>
          </cell>
          <cell r="DO138">
            <v>0</v>
          </cell>
          <cell r="DP138">
            <v>0</v>
          </cell>
          <cell r="DQ138">
            <v>0</v>
          </cell>
          <cell r="DR138">
            <v>0</v>
          </cell>
          <cell r="DS138">
            <v>0</v>
          </cell>
          <cell r="DU138">
            <v>565355.61</v>
          </cell>
          <cell r="DV138">
            <v>0</v>
          </cell>
          <cell r="DW138">
            <v>120783</v>
          </cell>
          <cell r="DX138">
            <v>-15892.88</v>
          </cell>
          <cell r="DY138">
            <v>-291641</v>
          </cell>
          <cell r="DZ138">
            <v>0</v>
          </cell>
          <cell r="EA138">
            <v>129441.36</v>
          </cell>
          <cell r="EB138">
            <v>39586</v>
          </cell>
          <cell r="EC138">
            <v>0</v>
          </cell>
          <cell r="ED138">
            <v>0</v>
          </cell>
          <cell r="EE138">
            <v>1708027</v>
          </cell>
          <cell r="EF138">
            <v>0</v>
          </cell>
          <cell r="EG138">
            <v>0</v>
          </cell>
          <cell r="EH138">
            <v>0</v>
          </cell>
          <cell r="EI138">
            <v>26313</v>
          </cell>
          <cell r="EJ138">
            <v>0</v>
          </cell>
          <cell r="EK138">
            <v>0</v>
          </cell>
          <cell r="EL138">
            <v>0</v>
          </cell>
        </row>
        <row r="139">
          <cell r="A139">
            <v>274</v>
          </cell>
          <cell r="B139" t="str">
            <v>Renkum</v>
          </cell>
          <cell r="C139">
            <v>5</v>
          </cell>
          <cell r="D139">
            <v>1324800</v>
          </cell>
          <cell r="E139">
            <v>150920</v>
          </cell>
          <cell r="F139">
            <v>150920</v>
          </cell>
          <cell r="G139">
            <v>31640</v>
          </cell>
          <cell r="H139">
            <v>3</v>
          </cell>
          <cell r="I139">
            <v>539</v>
          </cell>
          <cell r="J139">
            <v>7018</v>
          </cell>
          <cell r="K139">
            <v>7077</v>
          </cell>
          <cell r="L139">
            <v>2572</v>
          </cell>
          <cell r="M139">
            <v>4050</v>
          </cell>
          <cell r="N139">
            <v>2481.4</v>
          </cell>
          <cell r="O139">
            <v>391</v>
          </cell>
          <cell r="P139">
            <v>0.52766531713900133</v>
          </cell>
          <cell r="Q139">
            <v>179.96737369070564</v>
          </cell>
          <cell r="R139">
            <v>2079</v>
          </cell>
          <cell r="S139">
            <v>680</v>
          </cell>
          <cell r="T139">
            <v>677</v>
          </cell>
          <cell r="U139">
            <v>27460</v>
          </cell>
          <cell r="V139">
            <v>12370</v>
          </cell>
          <cell r="W139">
            <v>1079.52</v>
          </cell>
          <cell r="X139">
            <v>1001.6</v>
          </cell>
          <cell r="Y139">
            <v>0</v>
          </cell>
          <cell r="Z139">
            <v>92.599999999999909</v>
          </cell>
          <cell r="AA139">
            <v>4598</v>
          </cell>
          <cell r="AB139">
            <v>0</v>
          </cell>
          <cell r="AC139">
            <v>4598</v>
          </cell>
          <cell r="AD139">
            <v>114</v>
          </cell>
          <cell r="AE139">
            <v>0</v>
          </cell>
          <cell r="AF139">
            <v>144</v>
          </cell>
          <cell r="AG139">
            <v>116</v>
          </cell>
          <cell r="AH139">
            <v>28</v>
          </cell>
          <cell r="AI139">
            <v>15686</v>
          </cell>
          <cell r="AJ139">
            <v>15686</v>
          </cell>
          <cell r="AK139">
            <v>0</v>
          </cell>
          <cell r="AL139">
            <v>0</v>
          </cell>
          <cell r="AM139">
            <v>0</v>
          </cell>
          <cell r="AN139">
            <v>0</v>
          </cell>
          <cell r="AO139">
            <v>0</v>
          </cell>
          <cell r="AP139">
            <v>4064</v>
          </cell>
          <cell r="AQ139">
            <v>0</v>
          </cell>
          <cell r="AR139">
            <v>7.8189899999999996E-4</v>
          </cell>
          <cell r="AS139">
            <v>8.9319099999999999E-4</v>
          </cell>
          <cell r="AT139">
            <v>12705.66</v>
          </cell>
          <cell r="AU139">
            <v>0</v>
          </cell>
          <cell r="AV139">
            <v>359</v>
          </cell>
          <cell r="AW139">
            <v>2410.6027164685906</v>
          </cell>
          <cell r="AX139">
            <v>5</v>
          </cell>
          <cell r="AY139">
            <v>5</v>
          </cell>
          <cell r="AZ139">
            <v>1385</v>
          </cell>
          <cell r="BA139">
            <v>1</v>
          </cell>
          <cell r="BB139">
            <v>0</v>
          </cell>
          <cell r="BC139">
            <v>0</v>
          </cell>
          <cell r="BD139">
            <v>0</v>
          </cell>
          <cell r="BE139">
            <v>0</v>
          </cell>
          <cell r="BF139">
            <v>0</v>
          </cell>
          <cell r="BG139">
            <v>0</v>
          </cell>
          <cell r="BH139">
            <v>0</v>
          </cell>
          <cell r="BI139">
            <v>0</v>
          </cell>
          <cell r="BJ139">
            <v>0</v>
          </cell>
          <cell r="BM139">
            <v>-2980800</v>
          </cell>
          <cell r="BN139">
            <v>-362208</v>
          </cell>
          <cell r="BO139">
            <v>-449741.6</v>
          </cell>
          <cell r="BP139">
            <v>4076814</v>
          </cell>
          <cell r="BQ139">
            <v>84542.28</v>
          </cell>
          <cell r="BR139">
            <v>117717.6</v>
          </cell>
          <cell r="BS139">
            <v>1539749.2</v>
          </cell>
          <cell r="BT139">
            <v>568778.49</v>
          </cell>
          <cell r="BU139">
            <v>68595.240000000005</v>
          </cell>
          <cell r="BV139">
            <v>356359.5</v>
          </cell>
          <cell r="BW139">
            <v>879631.48599999992</v>
          </cell>
          <cell r="BX139">
            <v>539271.11</v>
          </cell>
          <cell r="BY139">
            <v>60470.862199730087</v>
          </cell>
          <cell r="BZ139">
            <v>682126.73715240776</v>
          </cell>
          <cell r="CA139">
            <v>222764.85</v>
          </cell>
          <cell r="CB139">
            <v>200858.4</v>
          </cell>
          <cell r="CC139">
            <v>95639.79</v>
          </cell>
          <cell r="CD139">
            <v>1405677.4</v>
          </cell>
          <cell r="CE139">
            <v>189137.3</v>
          </cell>
          <cell r="CF139">
            <v>340934.00640000001</v>
          </cell>
          <cell r="CG139">
            <v>419359.90399999998</v>
          </cell>
          <cell r="CH139">
            <v>0</v>
          </cell>
          <cell r="CI139">
            <v>20539.605999999982</v>
          </cell>
          <cell r="CJ139">
            <v>142767.9</v>
          </cell>
          <cell r="CK139">
            <v>0</v>
          </cell>
          <cell r="CL139">
            <v>120007.8</v>
          </cell>
          <cell r="CM139">
            <v>4192.92</v>
          </cell>
          <cell r="CN139">
            <v>0</v>
          </cell>
          <cell r="CO139">
            <v>68018.399999999994</v>
          </cell>
          <cell r="CP139">
            <v>377815.48</v>
          </cell>
          <cell r="CQ139">
            <v>45347.96</v>
          </cell>
          <cell r="CR139">
            <v>2604032.86</v>
          </cell>
          <cell r="CS139">
            <v>415051.56</v>
          </cell>
          <cell r="CT139">
            <v>0</v>
          </cell>
          <cell r="CU139">
            <v>0</v>
          </cell>
          <cell r="CV139">
            <v>0</v>
          </cell>
          <cell r="CW139">
            <v>0</v>
          </cell>
          <cell r="CX139">
            <v>0</v>
          </cell>
          <cell r="CY139">
            <v>125171.2</v>
          </cell>
          <cell r="CZ139">
            <v>0</v>
          </cell>
          <cell r="DA139">
            <v>13805.521276849289</v>
          </cell>
          <cell r="DB139">
            <v>9877.8459292978405</v>
          </cell>
          <cell r="DC139">
            <v>794484.91980000003</v>
          </cell>
          <cell r="DD139">
            <v>0</v>
          </cell>
          <cell r="DE139">
            <v>2426.84</v>
          </cell>
          <cell r="DF139">
            <v>8340.6853989813244</v>
          </cell>
          <cell r="DG139">
            <v>44450.85</v>
          </cell>
          <cell r="DH139">
            <v>73441.5</v>
          </cell>
          <cell r="DI139">
            <v>142904.29999999999</v>
          </cell>
          <cell r="DJ139">
            <v>247664.13</v>
          </cell>
          <cell r="DK139">
            <v>0</v>
          </cell>
          <cell r="DL139">
            <v>0</v>
          </cell>
          <cell r="DM139">
            <v>0</v>
          </cell>
          <cell r="DN139">
            <v>0</v>
          </cell>
          <cell r="DO139">
            <v>0</v>
          </cell>
          <cell r="DP139">
            <v>0</v>
          </cell>
          <cell r="DQ139">
            <v>0</v>
          </cell>
          <cell r="DR139">
            <v>0</v>
          </cell>
          <cell r="DS139">
            <v>0</v>
          </cell>
          <cell r="DU139">
            <v>190322.58</v>
          </cell>
          <cell r="DV139">
            <v>0</v>
          </cell>
          <cell r="DW139">
            <v>-228634</v>
          </cell>
          <cell r="DX139">
            <v>-35897.33</v>
          </cell>
          <cell r="DY139">
            <v>751001</v>
          </cell>
          <cell r="DZ139">
            <v>0</v>
          </cell>
          <cell r="EA139">
            <v>70133.289999999994</v>
          </cell>
          <cell r="EB139">
            <v>77448</v>
          </cell>
          <cell r="EC139">
            <v>0</v>
          </cell>
          <cell r="ED139">
            <v>0</v>
          </cell>
          <cell r="EE139">
            <v>3989673</v>
          </cell>
          <cell r="EF139">
            <v>0</v>
          </cell>
          <cell r="EG139">
            <v>0</v>
          </cell>
          <cell r="EH139">
            <v>0</v>
          </cell>
          <cell r="EI139">
            <v>0</v>
          </cell>
          <cell r="EJ139">
            <v>0</v>
          </cell>
          <cell r="EK139">
            <v>0</v>
          </cell>
          <cell r="EL139">
            <v>0</v>
          </cell>
        </row>
        <row r="140">
          <cell r="A140">
            <v>275</v>
          </cell>
          <cell r="B140" t="str">
            <v>Rheden</v>
          </cell>
          <cell r="C140">
            <v>5</v>
          </cell>
          <cell r="D140">
            <v>1572640</v>
          </cell>
          <cell r="E140">
            <v>192500</v>
          </cell>
          <cell r="F140">
            <v>192500</v>
          </cell>
          <cell r="G140">
            <v>43950</v>
          </cell>
          <cell r="H140">
            <v>3</v>
          </cell>
          <cell r="I140">
            <v>687.5</v>
          </cell>
          <cell r="J140">
            <v>9351</v>
          </cell>
          <cell r="K140">
            <v>9861</v>
          </cell>
          <cell r="L140">
            <v>3589</v>
          </cell>
          <cell r="M140">
            <v>6300</v>
          </cell>
          <cell r="N140">
            <v>4182.6000000000004</v>
          </cell>
          <cell r="O140">
            <v>680</v>
          </cell>
          <cell r="P140">
            <v>0.66019417475728159</v>
          </cell>
          <cell r="Q140">
            <v>291.26128019350239</v>
          </cell>
          <cell r="R140">
            <v>3472</v>
          </cell>
          <cell r="S140">
            <v>1415</v>
          </cell>
          <cell r="T140">
            <v>1123</v>
          </cell>
          <cell r="U140">
            <v>39780</v>
          </cell>
          <cell r="V140">
            <v>17920</v>
          </cell>
          <cell r="W140">
            <v>362.34</v>
          </cell>
          <cell r="X140">
            <v>822.4</v>
          </cell>
          <cell r="Y140">
            <v>0</v>
          </cell>
          <cell r="Z140">
            <v>756.3</v>
          </cell>
          <cell r="AA140">
            <v>8173</v>
          </cell>
          <cell r="AB140">
            <v>0</v>
          </cell>
          <cell r="AC140">
            <v>8173</v>
          </cell>
          <cell r="AD140">
            <v>266</v>
          </cell>
          <cell r="AE140">
            <v>0</v>
          </cell>
          <cell r="AF140">
            <v>217</v>
          </cell>
          <cell r="AG140">
            <v>191</v>
          </cell>
          <cell r="AH140">
            <v>26</v>
          </cell>
          <cell r="AI140">
            <v>21174</v>
          </cell>
          <cell r="AJ140">
            <v>21174</v>
          </cell>
          <cell r="AK140">
            <v>0</v>
          </cell>
          <cell r="AL140">
            <v>0</v>
          </cell>
          <cell r="AM140">
            <v>0</v>
          </cell>
          <cell r="AN140">
            <v>0</v>
          </cell>
          <cell r="AO140">
            <v>0</v>
          </cell>
          <cell r="AP140">
            <v>5119</v>
          </cell>
          <cell r="AQ140">
            <v>0</v>
          </cell>
          <cell r="AR140">
            <v>1.397267E-3</v>
          </cell>
          <cell r="AS140">
            <v>1.0951660000000001E-3</v>
          </cell>
          <cell r="AT140">
            <v>26213.412</v>
          </cell>
          <cell r="AU140">
            <v>0</v>
          </cell>
          <cell r="AV140">
            <v>1094</v>
          </cell>
          <cell r="AW140">
            <v>5697.5115535015993</v>
          </cell>
          <cell r="AX140">
            <v>8</v>
          </cell>
          <cell r="AY140">
            <v>8</v>
          </cell>
          <cell r="AZ140">
            <v>1870</v>
          </cell>
          <cell r="BA140">
            <v>1</v>
          </cell>
          <cell r="BB140">
            <v>0</v>
          </cell>
          <cell r="BC140">
            <v>0</v>
          </cell>
          <cell r="BD140">
            <v>0</v>
          </cell>
          <cell r="BE140">
            <v>0</v>
          </cell>
          <cell r="BF140">
            <v>0</v>
          </cell>
          <cell r="BG140">
            <v>0</v>
          </cell>
          <cell r="BH140">
            <v>0</v>
          </cell>
          <cell r="BI140">
            <v>0</v>
          </cell>
          <cell r="BJ140">
            <v>0</v>
          </cell>
          <cell r="BM140">
            <v>-3538440</v>
          </cell>
          <cell r="BN140">
            <v>-462000</v>
          </cell>
          <cell r="BO140">
            <v>-573650</v>
          </cell>
          <cell r="BP140">
            <v>5662957.5</v>
          </cell>
          <cell r="BQ140">
            <v>84542.28</v>
          </cell>
          <cell r="BR140">
            <v>150150</v>
          </cell>
          <cell r="BS140">
            <v>2051609.4</v>
          </cell>
          <cell r="BT140">
            <v>792528.57</v>
          </cell>
          <cell r="BU140">
            <v>95718.63</v>
          </cell>
          <cell r="BV140">
            <v>554337</v>
          </cell>
          <cell r="BW140">
            <v>1482689.8740000001</v>
          </cell>
          <cell r="BX140">
            <v>937862.8</v>
          </cell>
          <cell r="BY140">
            <v>75658.773980582526</v>
          </cell>
          <cell r="BZ140">
            <v>1103961.8050918283</v>
          </cell>
          <cell r="CA140">
            <v>372024.8</v>
          </cell>
          <cell r="CB140">
            <v>417962.7</v>
          </cell>
          <cell r="CC140">
            <v>158646.21</v>
          </cell>
          <cell r="CD140">
            <v>2036338.2</v>
          </cell>
          <cell r="CE140">
            <v>273996.79999999999</v>
          </cell>
          <cell r="CF140">
            <v>114434.21879999999</v>
          </cell>
          <cell r="CG140">
            <v>344330.65600000002</v>
          </cell>
          <cell r="CH140">
            <v>0</v>
          </cell>
          <cell r="CI140">
            <v>167754.90299999999</v>
          </cell>
          <cell r="CJ140">
            <v>253771.65</v>
          </cell>
          <cell r="CK140">
            <v>0</v>
          </cell>
          <cell r="CL140">
            <v>213315.3</v>
          </cell>
          <cell r="CM140">
            <v>9783.48</v>
          </cell>
          <cell r="CN140">
            <v>0</v>
          </cell>
          <cell r="CO140">
            <v>102499.95</v>
          </cell>
          <cell r="CP140">
            <v>622092.73</v>
          </cell>
          <cell r="CQ140">
            <v>42108.82</v>
          </cell>
          <cell r="CR140">
            <v>3515095.74</v>
          </cell>
          <cell r="CS140">
            <v>560264.04</v>
          </cell>
          <cell r="CT140">
            <v>0</v>
          </cell>
          <cell r="CU140">
            <v>0</v>
          </cell>
          <cell r="CV140">
            <v>0</v>
          </cell>
          <cell r="CW140">
            <v>0</v>
          </cell>
          <cell r="CX140">
            <v>0</v>
          </cell>
          <cell r="CY140">
            <v>157665.20000000001</v>
          </cell>
          <cell r="CZ140">
            <v>0</v>
          </cell>
          <cell r="DA140">
            <v>24670.704653592573</v>
          </cell>
          <cell r="DB140">
            <v>12111.498005471842</v>
          </cell>
          <cell r="DC140">
            <v>1639124.6523599999</v>
          </cell>
          <cell r="DD140">
            <v>0</v>
          </cell>
          <cell r="DE140">
            <v>7395.44</v>
          </cell>
          <cell r="DF140">
            <v>19713.389975115533</v>
          </cell>
          <cell r="DG140">
            <v>71121.36</v>
          </cell>
          <cell r="DH140">
            <v>117506.4</v>
          </cell>
          <cell r="DI140">
            <v>192946.6</v>
          </cell>
          <cell r="DJ140">
            <v>247664.13</v>
          </cell>
          <cell r="DK140">
            <v>0</v>
          </cell>
          <cell r="DL140">
            <v>0</v>
          </cell>
          <cell r="DM140">
            <v>0</v>
          </cell>
          <cell r="DN140">
            <v>0</v>
          </cell>
          <cell r="DO140">
            <v>0</v>
          </cell>
          <cell r="DP140">
            <v>0</v>
          </cell>
          <cell r="DQ140">
            <v>0</v>
          </cell>
          <cell r="DR140">
            <v>0</v>
          </cell>
          <cell r="DS140">
            <v>0</v>
          </cell>
          <cell r="DU140">
            <v>13356.46</v>
          </cell>
          <cell r="DV140">
            <v>0</v>
          </cell>
          <cell r="DW140">
            <v>-1202404</v>
          </cell>
          <cell r="DX140">
            <v>-46229.63</v>
          </cell>
          <cell r="DY140">
            <v>548774</v>
          </cell>
          <cell r="DZ140">
            <v>0</v>
          </cell>
          <cell r="EA140">
            <v>29399.09</v>
          </cell>
          <cell r="EB140">
            <v>63029</v>
          </cell>
          <cell r="EC140">
            <v>0</v>
          </cell>
          <cell r="ED140">
            <v>0</v>
          </cell>
          <cell r="EE140">
            <v>5798975</v>
          </cell>
          <cell r="EF140">
            <v>0</v>
          </cell>
          <cell r="EG140">
            <v>0</v>
          </cell>
          <cell r="EH140">
            <v>0</v>
          </cell>
          <cell r="EI140">
            <v>0</v>
          </cell>
          <cell r="EJ140">
            <v>0</v>
          </cell>
          <cell r="EK140">
            <v>0</v>
          </cell>
          <cell r="EL140">
            <v>0</v>
          </cell>
        </row>
        <row r="141">
          <cell r="A141">
            <v>196</v>
          </cell>
          <cell r="B141" t="str">
            <v>Rijnwaarden</v>
          </cell>
          <cell r="C141">
            <v>5</v>
          </cell>
          <cell r="D141">
            <v>320640</v>
          </cell>
          <cell r="E141">
            <v>49980</v>
          </cell>
          <cell r="F141">
            <v>49980</v>
          </cell>
          <cell r="G141">
            <v>10999</v>
          </cell>
          <cell r="H141">
            <v>2</v>
          </cell>
          <cell r="I141">
            <v>178.5</v>
          </cell>
          <cell r="J141">
            <v>2651</v>
          </cell>
          <cell r="K141">
            <v>1481</v>
          </cell>
          <cell r="L141">
            <v>480</v>
          </cell>
          <cell r="M141">
            <v>1330</v>
          </cell>
          <cell r="N141">
            <v>898.8</v>
          </cell>
          <cell r="O141">
            <v>129</v>
          </cell>
          <cell r="P141">
            <v>0.26931106471816285</v>
          </cell>
          <cell r="Q141">
            <v>68.582458277690492</v>
          </cell>
          <cell r="R141">
            <v>838</v>
          </cell>
          <cell r="S141">
            <v>105</v>
          </cell>
          <cell r="T141">
            <v>247</v>
          </cell>
          <cell r="U141">
            <v>7790</v>
          </cell>
          <cell r="V141">
            <v>1500</v>
          </cell>
          <cell r="W141">
            <v>0</v>
          </cell>
          <cell r="X141">
            <v>0</v>
          </cell>
          <cell r="Y141">
            <v>0</v>
          </cell>
          <cell r="Z141">
            <v>0</v>
          </cell>
          <cell r="AA141">
            <v>3989</v>
          </cell>
          <cell r="AB141">
            <v>0</v>
          </cell>
          <cell r="AC141">
            <v>3989</v>
          </cell>
          <cell r="AD141">
            <v>825</v>
          </cell>
          <cell r="AE141">
            <v>0</v>
          </cell>
          <cell r="AF141">
            <v>80</v>
          </cell>
          <cell r="AG141">
            <v>46</v>
          </cell>
          <cell r="AH141">
            <v>33</v>
          </cell>
          <cell r="AI141">
            <v>4312</v>
          </cell>
          <cell r="AJ141">
            <v>4312</v>
          </cell>
          <cell r="AK141">
            <v>0</v>
          </cell>
          <cell r="AL141">
            <v>0</v>
          </cell>
          <cell r="AM141">
            <v>0</v>
          </cell>
          <cell r="AN141">
            <v>0</v>
          </cell>
          <cell r="AO141">
            <v>0</v>
          </cell>
          <cell r="AP141">
            <v>0</v>
          </cell>
          <cell r="AQ141">
            <v>0</v>
          </cell>
          <cell r="AR141">
            <v>1.60268E-4</v>
          </cell>
          <cell r="AS141">
            <v>5.3350999999999998E-5</v>
          </cell>
          <cell r="AT141">
            <v>1397.088</v>
          </cell>
          <cell r="AU141">
            <v>0</v>
          </cell>
          <cell r="AV141">
            <v>1872</v>
          </cell>
          <cell r="AW141">
            <v>4277.1350228500214</v>
          </cell>
          <cell r="AX141">
            <v>6</v>
          </cell>
          <cell r="AY141">
            <v>6</v>
          </cell>
          <cell r="AZ141">
            <v>495</v>
          </cell>
          <cell r="BA141">
            <v>1</v>
          </cell>
          <cell r="BB141">
            <v>0</v>
          </cell>
          <cell r="BC141">
            <v>0</v>
          </cell>
          <cell r="BD141">
            <v>0</v>
          </cell>
          <cell r="BE141">
            <v>0</v>
          </cell>
          <cell r="BF141">
            <v>0</v>
          </cell>
          <cell r="BG141">
            <v>0</v>
          </cell>
          <cell r="BH141">
            <v>0</v>
          </cell>
          <cell r="BI141">
            <v>0</v>
          </cell>
          <cell r="BJ141">
            <v>0</v>
          </cell>
          <cell r="BM141">
            <v>-721440</v>
          </cell>
          <cell r="BN141">
            <v>-119952</v>
          </cell>
          <cell r="BO141">
            <v>-148940.4</v>
          </cell>
          <cell r="BP141">
            <v>1417221.15</v>
          </cell>
          <cell r="BQ141">
            <v>56361.52</v>
          </cell>
          <cell r="BR141">
            <v>38984.400000000001</v>
          </cell>
          <cell r="BS141">
            <v>581629.4</v>
          </cell>
          <cell r="BT141">
            <v>119027.97</v>
          </cell>
          <cell r="BU141">
            <v>12801.6</v>
          </cell>
          <cell r="BV141">
            <v>117026.7</v>
          </cell>
          <cell r="BW141">
            <v>318615.61199999996</v>
          </cell>
          <cell r="BX141">
            <v>177918.09</v>
          </cell>
          <cell r="BY141">
            <v>30863.260772442587</v>
          </cell>
          <cell r="BZ141">
            <v>259946.71996076472</v>
          </cell>
          <cell r="CA141">
            <v>89791.7</v>
          </cell>
          <cell r="CB141">
            <v>31014.9</v>
          </cell>
          <cell r="CC141">
            <v>34893.69</v>
          </cell>
          <cell r="CD141">
            <v>398770.1</v>
          </cell>
          <cell r="CE141">
            <v>22935</v>
          </cell>
          <cell r="CF141">
            <v>0</v>
          </cell>
          <cell r="CG141">
            <v>0</v>
          </cell>
          <cell r="CH141">
            <v>0</v>
          </cell>
          <cell r="CI141">
            <v>0</v>
          </cell>
          <cell r="CJ141">
            <v>123858.45</v>
          </cell>
          <cell r="CK141">
            <v>0</v>
          </cell>
          <cell r="CL141">
            <v>104112.9</v>
          </cell>
          <cell r="CM141">
            <v>30343.5</v>
          </cell>
          <cell r="CN141">
            <v>0</v>
          </cell>
          <cell r="CO141">
            <v>37788</v>
          </cell>
          <cell r="CP141">
            <v>149823.38</v>
          </cell>
          <cell r="CQ141">
            <v>53445.81</v>
          </cell>
          <cell r="CR141">
            <v>715835.12</v>
          </cell>
          <cell r="CS141">
            <v>114095.52</v>
          </cell>
          <cell r="CT141">
            <v>0</v>
          </cell>
          <cell r="CU141">
            <v>0</v>
          </cell>
          <cell r="CV141">
            <v>0</v>
          </cell>
          <cell r="CW141">
            <v>0</v>
          </cell>
          <cell r="CX141">
            <v>0</v>
          </cell>
          <cell r="CY141">
            <v>0</v>
          </cell>
          <cell r="CZ141">
            <v>0</v>
          </cell>
          <cell r="DA141">
            <v>2829.7558687222804</v>
          </cell>
          <cell r="DB141">
            <v>590.01149605623993</v>
          </cell>
          <cell r="DC141">
            <v>87359.912639999995</v>
          </cell>
          <cell r="DD141">
            <v>0</v>
          </cell>
          <cell r="DE141">
            <v>12654.72</v>
          </cell>
          <cell r="DF141">
            <v>14798.887179061074</v>
          </cell>
          <cell r="DG141">
            <v>53341.02</v>
          </cell>
          <cell r="DH141">
            <v>88129.8</v>
          </cell>
          <cell r="DI141">
            <v>51074.1</v>
          </cell>
          <cell r="DJ141">
            <v>247664.13</v>
          </cell>
          <cell r="DK141">
            <v>0</v>
          </cell>
          <cell r="DL141">
            <v>0</v>
          </cell>
          <cell r="DM141">
            <v>0</v>
          </cell>
          <cell r="DN141">
            <v>0</v>
          </cell>
          <cell r="DO141">
            <v>0</v>
          </cell>
          <cell r="DP141">
            <v>0</v>
          </cell>
          <cell r="DQ141">
            <v>0</v>
          </cell>
          <cell r="DR141">
            <v>0</v>
          </cell>
          <cell r="DS141">
            <v>0</v>
          </cell>
          <cell r="DU141">
            <v>20374.14</v>
          </cell>
          <cell r="DV141">
            <v>0</v>
          </cell>
          <cell r="DW141">
            <v>-97012</v>
          </cell>
          <cell r="DX141">
            <v>-1318.52</v>
          </cell>
          <cell r="DY141">
            <v>-60875</v>
          </cell>
          <cell r="DZ141">
            <v>0</v>
          </cell>
          <cell r="EA141">
            <v>19606.009999999998</v>
          </cell>
          <cell r="EB141">
            <v>17923</v>
          </cell>
          <cell r="EC141">
            <v>0</v>
          </cell>
          <cell r="ED141">
            <v>0</v>
          </cell>
          <cell r="EE141">
            <v>865644</v>
          </cell>
          <cell r="EF141">
            <v>0</v>
          </cell>
          <cell r="EG141">
            <v>0</v>
          </cell>
          <cell r="EH141">
            <v>0</v>
          </cell>
          <cell r="EI141">
            <v>12561</v>
          </cell>
          <cell r="EJ141">
            <v>0</v>
          </cell>
          <cell r="EK141">
            <v>0</v>
          </cell>
          <cell r="EL141">
            <v>0</v>
          </cell>
        </row>
        <row r="142">
          <cell r="A142">
            <v>277</v>
          </cell>
          <cell r="B142" t="str">
            <v>Rozendaal</v>
          </cell>
          <cell r="C142">
            <v>5</v>
          </cell>
          <cell r="D142">
            <v>100800</v>
          </cell>
          <cell r="E142">
            <v>4200</v>
          </cell>
          <cell r="F142">
            <v>4200</v>
          </cell>
          <cell r="G142">
            <v>1527</v>
          </cell>
          <cell r="H142">
            <v>1</v>
          </cell>
          <cell r="I142">
            <v>15</v>
          </cell>
          <cell r="J142">
            <v>367</v>
          </cell>
          <cell r="K142">
            <v>382</v>
          </cell>
          <cell r="L142">
            <v>153</v>
          </cell>
          <cell r="M142">
            <v>70</v>
          </cell>
          <cell r="N142">
            <v>6.9</v>
          </cell>
          <cell r="O142">
            <v>4</v>
          </cell>
          <cell r="P142">
            <v>1.1299435028248588E-2</v>
          </cell>
          <cell r="Q142">
            <v>3.340351677713477</v>
          </cell>
          <cell r="R142">
            <v>47</v>
          </cell>
          <cell r="S142">
            <v>0</v>
          </cell>
          <cell r="T142">
            <v>16</v>
          </cell>
          <cell r="U142">
            <v>870</v>
          </cell>
          <cell r="V142">
            <v>30</v>
          </cell>
          <cell r="W142">
            <v>0</v>
          </cell>
          <cell r="X142">
            <v>420.8</v>
          </cell>
          <cell r="Y142">
            <v>114</v>
          </cell>
          <cell r="Z142">
            <v>0</v>
          </cell>
          <cell r="AA142">
            <v>2792</v>
          </cell>
          <cell r="AB142">
            <v>0</v>
          </cell>
          <cell r="AC142">
            <v>2792</v>
          </cell>
          <cell r="AD142">
            <v>2</v>
          </cell>
          <cell r="AE142">
            <v>0</v>
          </cell>
          <cell r="AF142">
            <v>10</v>
          </cell>
          <cell r="AG142">
            <v>9</v>
          </cell>
          <cell r="AH142">
            <v>1</v>
          </cell>
          <cell r="AI142">
            <v>631</v>
          </cell>
          <cell r="AJ142">
            <v>631</v>
          </cell>
          <cell r="AK142">
            <v>0</v>
          </cell>
          <cell r="AL142">
            <v>0</v>
          </cell>
          <cell r="AM142">
            <v>0</v>
          </cell>
          <cell r="AN142">
            <v>0</v>
          </cell>
          <cell r="AO142">
            <v>0</v>
          </cell>
          <cell r="AP142">
            <v>0</v>
          </cell>
          <cell r="AQ142">
            <v>0</v>
          </cell>
          <cell r="AR142">
            <v>9.0489999999999993E-6</v>
          </cell>
          <cell r="AS142">
            <v>4.9869999999999999E-6</v>
          </cell>
          <cell r="AT142">
            <v>506.69299999999998</v>
          </cell>
          <cell r="AU142">
            <v>0</v>
          </cell>
          <cell r="AV142">
            <v>30</v>
          </cell>
          <cell r="AW142">
            <v>16.395848246241947</v>
          </cell>
          <cell r="AX142">
            <v>1</v>
          </cell>
          <cell r="AY142">
            <v>1</v>
          </cell>
          <cell r="AZ142">
            <v>75</v>
          </cell>
          <cell r="BA142">
            <v>1</v>
          </cell>
          <cell r="BB142">
            <v>0</v>
          </cell>
          <cell r="BC142">
            <v>0</v>
          </cell>
          <cell r="BD142">
            <v>0</v>
          </cell>
          <cell r="BE142">
            <v>0</v>
          </cell>
          <cell r="BF142">
            <v>0</v>
          </cell>
          <cell r="BG142">
            <v>0</v>
          </cell>
          <cell r="BH142">
            <v>0</v>
          </cell>
          <cell r="BI142">
            <v>0</v>
          </cell>
          <cell r="BJ142">
            <v>0</v>
          </cell>
          <cell r="BM142">
            <v>-226800</v>
          </cell>
          <cell r="BN142">
            <v>-10080</v>
          </cell>
          <cell r="BO142">
            <v>-12516</v>
          </cell>
          <cell r="BP142">
            <v>196753.95</v>
          </cell>
          <cell r="BQ142">
            <v>28180.76</v>
          </cell>
          <cell r="BR142">
            <v>3276</v>
          </cell>
          <cell r="BS142">
            <v>80519.8</v>
          </cell>
          <cell r="BT142">
            <v>30701.34</v>
          </cell>
          <cell r="BU142">
            <v>4080.51</v>
          </cell>
          <cell r="BV142">
            <v>6159.3</v>
          </cell>
          <cell r="BW142">
            <v>2445.9809999999998</v>
          </cell>
          <cell r="BX142">
            <v>5516.84</v>
          </cell>
          <cell r="BY142">
            <v>1294.9241807909605</v>
          </cell>
          <cell r="BZ142">
            <v>12660.868157003839</v>
          </cell>
          <cell r="CA142">
            <v>5036.05</v>
          </cell>
          <cell r="CB142">
            <v>0</v>
          </cell>
          <cell r="CC142">
            <v>2260.3200000000002</v>
          </cell>
          <cell r="CD142">
            <v>44535.3</v>
          </cell>
          <cell r="CE142">
            <v>458.7</v>
          </cell>
          <cell r="CF142">
            <v>0</v>
          </cell>
          <cell r="CG142">
            <v>176184.75200000001</v>
          </cell>
          <cell r="CH142">
            <v>19373.16</v>
          </cell>
          <cell r="CI142">
            <v>0</v>
          </cell>
          <cell r="CJ142">
            <v>86691.6</v>
          </cell>
          <cell r="CK142">
            <v>0</v>
          </cell>
          <cell r="CL142">
            <v>72871.199999999997</v>
          </cell>
          <cell r="CM142">
            <v>73.56</v>
          </cell>
          <cell r="CN142">
            <v>0</v>
          </cell>
          <cell r="CO142">
            <v>4723.5</v>
          </cell>
          <cell r="CP142">
            <v>29313.27</v>
          </cell>
          <cell r="CQ142">
            <v>1619.57</v>
          </cell>
          <cell r="CR142">
            <v>104752.31</v>
          </cell>
          <cell r="CS142">
            <v>16696.259999999998</v>
          </cell>
          <cell r="CT142">
            <v>0</v>
          </cell>
          <cell r="CU142">
            <v>0</v>
          </cell>
          <cell r="CV142">
            <v>0</v>
          </cell>
          <cell r="CW142">
            <v>0</v>
          </cell>
          <cell r="CX142">
            <v>0</v>
          </cell>
          <cell r="CY142">
            <v>0</v>
          </cell>
          <cell r="CZ142">
            <v>0</v>
          </cell>
          <cell r="DA142">
            <v>159.77276097578999</v>
          </cell>
          <cell r="DB142">
            <v>55.151493520880003</v>
          </cell>
          <cell r="DC142">
            <v>31683.513289999999</v>
          </cell>
          <cell r="DD142">
            <v>0</v>
          </cell>
          <cell r="DE142">
            <v>202.8</v>
          </cell>
          <cell r="DF142">
            <v>56.729634931997133</v>
          </cell>
          <cell r="DG142">
            <v>8890.17</v>
          </cell>
          <cell r="DH142">
            <v>14688.3</v>
          </cell>
          <cell r="DI142">
            <v>7738.5</v>
          </cell>
          <cell r="DJ142">
            <v>247664.13</v>
          </cell>
          <cell r="DK142">
            <v>0</v>
          </cell>
          <cell r="DL142">
            <v>0</v>
          </cell>
          <cell r="DM142">
            <v>0</v>
          </cell>
          <cell r="DN142">
            <v>0</v>
          </cell>
          <cell r="DO142">
            <v>0</v>
          </cell>
          <cell r="DP142">
            <v>0</v>
          </cell>
          <cell r="DQ142">
            <v>0</v>
          </cell>
          <cell r="DR142">
            <v>0</v>
          </cell>
          <cell r="DS142">
            <v>0</v>
          </cell>
          <cell r="DU142">
            <v>0</v>
          </cell>
          <cell r="DV142">
            <v>0</v>
          </cell>
          <cell r="DW142">
            <v>-65704</v>
          </cell>
          <cell r="DX142">
            <v>-2760.12</v>
          </cell>
          <cell r="DY142">
            <v>-2006</v>
          </cell>
          <cell r="DZ142">
            <v>0</v>
          </cell>
          <cell r="EA142">
            <v>754.21</v>
          </cell>
          <cell r="EB142">
            <v>0</v>
          </cell>
          <cell r="EC142">
            <v>0</v>
          </cell>
          <cell r="ED142">
            <v>0</v>
          </cell>
          <cell r="EE142">
            <v>140365</v>
          </cell>
          <cell r="EF142">
            <v>0</v>
          </cell>
          <cell r="EG142">
            <v>0</v>
          </cell>
          <cell r="EH142">
            <v>0</v>
          </cell>
          <cell r="EI142">
            <v>1744</v>
          </cell>
          <cell r="EJ142">
            <v>0</v>
          </cell>
          <cell r="EK142">
            <v>0</v>
          </cell>
          <cell r="EL142">
            <v>0</v>
          </cell>
        </row>
        <row r="143">
          <cell r="A143">
            <v>279</v>
          </cell>
          <cell r="B143" t="str">
            <v>Scherpenzeel</v>
          </cell>
          <cell r="C143">
            <v>5</v>
          </cell>
          <cell r="D143">
            <v>313760</v>
          </cell>
          <cell r="E143">
            <v>37380</v>
          </cell>
          <cell r="F143">
            <v>37380</v>
          </cell>
          <cell r="G143">
            <v>8926</v>
          </cell>
          <cell r="H143">
            <v>1</v>
          </cell>
          <cell r="I143">
            <v>133.5</v>
          </cell>
          <cell r="J143">
            <v>2548</v>
          </cell>
          <cell r="K143">
            <v>1218</v>
          </cell>
          <cell r="L143">
            <v>365</v>
          </cell>
          <cell r="M143">
            <v>800</v>
          </cell>
          <cell r="N143">
            <v>443.6</v>
          </cell>
          <cell r="O143">
            <v>29</v>
          </cell>
          <cell r="P143">
            <v>7.6517150395778361E-2</v>
          </cell>
          <cell r="Q143">
            <v>18.719155766483254</v>
          </cell>
          <cell r="R143">
            <v>340</v>
          </cell>
          <cell r="S143">
            <v>75</v>
          </cell>
          <cell r="T143">
            <v>143</v>
          </cell>
          <cell r="U143">
            <v>7330</v>
          </cell>
          <cell r="V143">
            <v>1330</v>
          </cell>
          <cell r="W143">
            <v>0</v>
          </cell>
          <cell r="X143">
            <v>0</v>
          </cell>
          <cell r="Y143">
            <v>0</v>
          </cell>
          <cell r="Z143">
            <v>0</v>
          </cell>
          <cell r="AA143">
            <v>1381</v>
          </cell>
          <cell r="AB143">
            <v>0</v>
          </cell>
          <cell r="AC143">
            <v>1381</v>
          </cell>
          <cell r="AD143">
            <v>3</v>
          </cell>
          <cell r="AE143">
            <v>0</v>
          </cell>
          <cell r="AF143">
            <v>58</v>
          </cell>
          <cell r="AG143">
            <v>36</v>
          </cell>
          <cell r="AH143">
            <v>22</v>
          </cell>
          <cell r="AI143">
            <v>3564</v>
          </cell>
          <cell r="AJ143">
            <v>3564</v>
          </cell>
          <cell r="AK143">
            <v>0</v>
          </cell>
          <cell r="AL143">
            <v>0</v>
          </cell>
          <cell r="AM143">
            <v>0</v>
          </cell>
          <cell r="AN143">
            <v>0</v>
          </cell>
          <cell r="AO143">
            <v>0</v>
          </cell>
          <cell r="AP143">
            <v>0</v>
          </cell>
          <cell r="AQ143">
            <v>0</v>
          </cell>
          <cell r="AR143">
            <v>8.0255999999999999E-5</v>
          </cell>
          <cell r="AS143">
            <v>3.3791999999999998E-5</v>
          </cell>
          <cell r="AT143">
            <v>2783.4839999999999</v>
          </cell>
          <cell r="AU143">
            <v>0</v>
          </cell>
          <cell r="AV143">
            <v>133</v>
          </cell>
          <cell r="AW143">
            <v>857.77312138728325</v>
          </cell>
          <cell r="AX143">
            <v>1</v>
          </cell>
          <cell r="AY143">
            <v>1</v>
          </cell>
          <cell r="AZ143">
            <v>490</v>
          </cell>
          <cell r="BA143">
            <v>1</v>
          </cell>
          <cell r="BB143">
            <v>0</v>
          </cell>
          <cell r="BC143">
            <v>0</v>
          </cell>
          <cell r="BD143">
            <v>0</v>
          </cell>
          <cell r="BE143">
            <v>0</v>
          </cell>
          <cell r="BF143">
            <v>0</v>
          </cell>
          <cell r="BG143">
            <v>0</v>
          </cell>
          <cell r="BH143">
            <v>0</v>
          </cell>
          <cell r="BI143">
            <v>0</v>
          </cell>
          <cell r="BJ143">
            <v>0</v>
          </cell>
          <cell r="BM143">
            <v>-705960</v>
          </cell>
          <cell r="BN143">
            <v>-89712</v>
          </cell>
          <cell r="BO143">
            <v>-111392.4</v>
          </cell>
          <cell r="BP143">
            <v>1150115.1000000001</v>
          </cell>
          <cell r="BQ143">
            <v>28180.76</v>
          </cell>
          <cell r="BR143">
            <v>29156.400000000001</v>
          </cell>
          <cell r="BS143">
            <v>559031.19999999995</v>
          </cell>
          <cell r="BT143">
            <v>97890.66</v>
          </cell>
          <cell r="BU143">
            <v>9734.5499999999993</v>
          </cell>
          <cell r="BV143">
            <v>70392</v>
          </cell>
          <cell r="BW143">
            <v>157251.764</v>
          </cell>
          <cell r="BX143">
            <v>39997.089999999997</v>
          </cell>
          <cell r="BY143">
            <v>8768.9258839050126</v>
          </cell>
          <cell r="BZ143">
            <v>70950.841718586147</v>
          </cell>
          <cell r="CA143">
            <v>36431</v>
          </cell>
          <cell r="CB143">
            <v>22153.5</v>
          </cell>
          <cell r="CC143">
            <v>20201.61</v>
          </cell>
          <cell r="CD143">
            <v>375222.7</v>
          </cell>
          <cell r="CE143">
            <v>20335.7</v>
          </cell>
          <cell r="CF143">
            <v>0</v>
          </cell>
          <cell r="CG143">
            <v>0</v>
          </cell>
          <cell r="CH143">
            <v>0</v>
          </cell>
          <cell r="CI143">
            <v>0</v>
          </cell>
          <cell r="CJ143">
            <v>42880.05</v>
          </cell>
          <cell r="CK143">
            <v>0</v>
          </cell>
          <cell r="CL143">
            <v>36044.1</v>
          </cell>
          <cell r="CM143">
            <v>110.34</v>
          </cell>
          <cell r="CN143">
            <v>0</v>
          </cell>
          <cell r="CO143">
            <v>27396.3</v>
          </cell>
          <cell r="CP143">
            <v>117253.08</v>
          </cell>
          <cell r="CQ143">
            <v>35630.54</v>
          </cell>
          <cell r="CR143">
            <v>591659.64</v>
          </cell>
          <cell r="CS143">
            <v>94303.44</v>
          </cell>
          <cell r="CT143">
            <v>0</v>
          </cell>
          <cell r="CU143">
            <v>0</v>
          </cell>
          <cell r="CV143">
            <v>0</v>
          </cell>
          <cell r="CW143">
            <v>0</v>
          </cell>
          <cell r="CX143">
            <v>0</v>
          </cell>
          <cell r="CY143">
            <v>0</v>
          </cell>
          <cell r="CZ143">
            <v>0</v>
          </cell>
          <cell r="DA143">
            <v>1417.0320151257602</v>
          </cell>
          <cell r="DB143">
            <v>373.70749329408</v>
          </cell>
          <cell r="DC143">
            <v>174051.25451999999</v>
          </cell>
          <cell r="DD143">
            <v>0</v>
          </cell>
          <cell r="DE143">
            <v>899.08</v>
          </cell>
          <cell r="DF143">
            <v>2967.895</v>
          </cell>
          <cell r="DG143">
            <v>8890.17</v>
          </cell>
          <cell r="DH143">
            <v>14688.3</v>
          </cell>
          <cell r="DI143">
            <v>50558.2</v>
          </cell>
          <cell r="DJ143">
            <v>247664.13</v>
          </cell>
          <cell r="DK143">
            <v>0</v>
          </cell>
          <cell r="DL143">
            <v>0</v>
          </cell>
          <cell r="DM143">
            <v>0</v>
          </cell>
          <cell r="DN143">
            <v>0</v>
          </cell>
          <cell r="DO143">
            <v>0</v>
          </cell>
          <cell r="DP143">
            <v>0</v>
          </cell>
          <cell r="DQ143">
            <v>0</v>
          </cell>
          <cell r="DR143">
            <v>0</v>
          </cell>
          <cell r="DS143">
            <v>0</v>
          </cell>
          <cell r="DU143">
            <v>18937.46</v>
          </cell>
          <cell r="DV143">
            <v>0</v>
          </cell>
          <cell r="DW143">
            <v>31849</v>
          </cell>
          <cell r="DX143">
            <v>-5537.41</v>
          </cell>
          <cell r="DY143">
            <v>-23624</v>
          </cell>
          <cell r="DZ143">
            <v>0</v>
          </cell>
          <cell r="EA143">
            <v>1649.51</v>
          </cell>
          <cell r="EB143">
            <v>15444</v>
          </cell>
          <cell r="EC143">
            <v>0</v>
          </cell>
          <cell r="ED143">
            <v>0</v>
          </cell>
          <cell r="EE143">
            <v>588386</v>
          </cell>
          <cell r="EF143">
            <v>0</v>
          </cell>
          <cell r="EG143">
            <v>0</v>
          </cell>
          <cell r="EH143">
            <v>0</v>
          </cell>
          <cell r="EI143">
            <v>10193</v>
          </cell>
          <cell r="EJ143">
            <v>0</v>
          </cell>
          <cell r="EK143">
            <v>0</v>
          </cell>
          <cell r="EL143">
            <v>0</v>
          </cell>
        </row>
        <row r="144">
          <cell r="A144">
            <v>281</v>
          </cell>
          <cell r="B144" t="str">
            <v>Tiel</v>
          </cell>
          <cell r="C144">
            <v>5</v>
          </cell>
          <cell r="D144">
            <v>1175360</v>
          </cell>
          <cell r="E144">
            <v>248920</v>
          </cell>
          <cell r="F144">
            <v>248920</v>
          </cell>
          <cell r="G144">
            <v>41200</v>
          </cell>
          <cell r="H144">
            <v>1</v>
          </cell>
          <cell r="I144">
            <v>889</v>
          </cell>
          <cell r="J144">
            <v>10996</v>
          </cell>
          <cell r="K144">
            <v>4856</v>
          </cell>
          <cell r="L144">
            <v>1587</v>
          </cell>
          <cell r="M144">
            <v>5010</v>
          </cell>
          <cell r="N144">
            <v>3271.6</v>
          </cell>
          <cell r="O144">
            <v>811</v>
          </cell>
          <cell r="P144">
            <v>0.69853574504737292</v>
          </cell>
          <cell r="Q144">
            <v>339.50653886069233</v>
          </cell>
          <cell r="R144">
            <v>3103</v>
          </cell>
          <cell r="S144">
            <v>4580</v>
          </cell>
          <cell r="T144">
            <v>1131</v>
          </cell>
          <cell r="U144">
            <v>48510</v>
          </cell>
          <cell r="V144">
            <v>43960</v>
          </cell>
          <cell r="W144">
            <v>1969.46</v>
          </cell>
          <cell r="X144">
            <v>2140.8000000000002</v>
          </cell>
          <cell r="Y144">
            <v>629.59999999999854</v>
          </cell>
          <cell r="Z144">
            <v>0</v>
          </cell>
          <cell r="AA144">
            <v>3228</v>
          </cell>
          <cell r="AB144">
            <v>225.96</v>
          </cell>
          <cell r="AC144">
            <v>3615.36</v>
          </cell>
          <cell r="AD144">
            <v>256</v>
          </cell>
          <cell r="AE144">
            <v>0</v>
          </cell>
          <cell r="AF144">
            <v>224</v>
          </cell>
          <cell r="AG144">
            <v>200.01</v>
          </cell>
          <cell r="AH144">
            <v>52.17</v>
          </cell>
          <cell r="AI144">
            <v>17384</v>
          </cell>
          <cell r="AJ144">
            <v>19643.919999999998</v>
          </cell>
          <cell r="AK144">
            <v>1216.8800000000001</v>
          </cell>
          <cell r="AL144">
            <v>14</v>
          </cell>
          <cell r="AM144">
            <v>0</v>
          </cell>
          <cell r="AN144">
            <v>0</v>
          </cell>
          <cell r="AO144">
            <v>1500</v>
          </cell>
          <cell r="AP144">
            <v>2802</v>
          </cell>
          <cell r="AQ144">
            <v>2802</v>
          </cell>
          <cell r="AR144">
            <v>8.6092500000000001E-4</v>
          </cell>
          <cell r="AS144">
            <v>7.7767600000000004E-4</v>
          </cell>
          <cell r="AT144">
            <v>21243.248</v>
          </cell>
          <cell r="AU144">
            <v>1487.02736</v>
          </cell>
          <cell r="AV144">
            <v>1099.8399999999999</v>
          </cell>
          <cell r="AW144">
            <v>17244.399540757753</v>
          </cell>
          <cell r="AX144">
            <v>3</v>
          </cell>
          <cell r="AY144">
            <v>3.33</v>
          </cell>
          <cell r="AZ144">
            <v>2060</v>
          </cell>
          <cell r="BA144">
            <v>1</v>
          </cell>
          <cell r="BB144">
            <v>0</v>
          </cell>
          <cell r="BC144">
            <v>0</v>
          </cell>
          <cell r="BD144">
            <v>0</v>
          </cell>
          <cell r="BE144">
            <v>0</v>
          </cell>
          <cell r="BF144">
            <v>0</v>
          </cell>
          <cell r="BG144">
            <v>0</v>
          </cell>
          <cell r="BH144">
            <v>0</v>
          </cell>
          <cell r="BI144">
            <v>0</v>
          </cell>
          <cell r="BJ144">
            <v>0</v>
          </cell>
          <cell r="BM144">
            <v>-2644560</v>
          </cell>
          <cell r="BN144">
            <v>-597408</v>
          </cell>
          <cell r="BO144">
            <v>-741781.6</v>
          </cell>
          <cell r="BP144">
            <v>5308620</v>
          </cell>
          <cell r="BQ144">
            <v>28180.76</v>
          </cell>
          <cell r="BR144">
            <v>194157.6</v>
          </cell>
          <cell r="BS144">
            <v>2412522.4</v>
          </cell>
          <cell r="BT144">
            <v>390276.72</v>
          </cell>
          <cell r="BU144">
            <v>42325.29</v>
          </cell>
          <cell r="BV144">
            <v>440829.9</v>
          </cell>
          <cell r="BW144">
            <v>1159749.4839999999</v>
          </cell>
          <cell r="BX144">
            <v>1118539.31</v>
          </cell>
          <cell r="BY144">
            <v>80052.748225667514</v>
          </cell>
          <cell r="BZ144">
            <v>1286824.844112905</v>
          </cell>
          <cell r="CA144">
            <v>332486.45</v>
          </cell>
          <cell r="CB144">
            <v>1352840.4</v>
          </cell>
          <cell r="CC144">
            <v>159776.37</v>
          </cell>
          <cell r="CD144">
            <v>2483226.9</v>
          </cell>
          <cell r="CE144">
            <v>672148.4</v>
          </cell>
          <cell r="CF144">
            <v>621994.85719999997</v>
          </cell>
          <cell r="CG144">
            <v>896331.55200000003</v>
          </cell>
          <cell r="CH144">
            <v>106994.22399999975</v>
          </cell>
          <cell r="CI144">
            <v>0</v>
          </cell>
          <cell r="CJ144">
            <v>100229.4</v>
          </cell>
          <cell r="CK144">
            <v>-497.11200000000008</v>
          </cell>
          <cell r="CL144">
            <v>94360.896000000008</v>
          </cell>
          <cell r="CM144">
            <v>9415.68</v>
          </cell>
          <cell r="CN144">
            <v>0</v>
          </cell>
          <cell r="CO144">
            <v>105806.39999999999</v>
          </cell>
          <cell r="CP144">
            <v>651438.57030000002</v>
          </cell>
          <cell r="CQ144">
            <v>84492.966899999999</v>
          </cell>
          <cell r="CR144">
            <v>2885917.84</v>
          </cell>
          <cell r="CS144">
            <v>519778.12319999997</v>
          </cell>
          <cell r="CT144">
            <v>29521.508800000003</v>
          </cell>
          <cell r="CU144">
            <v>44345.14</v>
          </cell>
          <cell r="CV144">
            <v>0</v>
          </cell>
          <cell r="CW144">
            <v>0</v>
          </cell>
          <cell r="CX144">
            <v>22065</v>
          </cell>
          <cell r="CY144">
            <v>86301.6</v>
          </cell>
          <cell r="CZ144">
            <v>245735.4</v>
          </cell>
          <cell r="DA144">
            <v>15200.83592033175</v>
          </cell>
          <cell r="DB144">
            <v>8600.3595097942398</v>
          </cell>
          <cell r="DC144">
            <v>1328340.2974400001</v>
          </cell>
          <cell r="DD144">
            <v>609.68121759999997</v>
          </cell>
          <cell r="DE144">
            <v>7434.9184000000005</v>
          </cell>
          <cell r="DF144">
            <v>59665.622411021825</v>
          </cell>
          <cell r="DG144">
            <v>26670.51</v>
          </cell>
          <cell r="DH144">
            <v>48912.038999999997</v>
          </cell>
          <cell r="DI144">
            <v>212550.8</v>
          </cell>
          <cell r="DJ144">
            <v>247664.13</v>
          </cell>
          <cell r="DK144">
            <v>0</v>
          </cell>
          <cell r="DL144">
            <v>0</v>
          </cell>
          <cell r="DM144">
            <v>0</v>
          </cell>
          <cell r="DN144">
            <v>0</v>
          </cell>
          <cell r="DO144">
            <v>0</v>
          </cell>
          <cell r="DP144">
            <v>0</v>
          </cell>
          <cell r="DQ144">
            <v>0</v>
          </cell>
          <cell r="DR144">
            <v>0</v>
          </cell>
          <cell r="DS144">
            <v>0</v>
          </cell>
          <cell r="DU144">
            <v>226387.44</v>
          </cell>
          <cell r="DV144">
            <v>0</v>
          </cell>
          <cell r="DW144">
            <v>54107</v>
          </cell>
          <cell r="DX144">
            <v>-36952.339999999997</v>
          </cell>
          <cell r="DY144">
            <v>-102329</v>
          </cell>
          <cell r="DZ144">
            <v>0</v>
          </cell>
          <cell r="EA144">
            <v>17469.509999999998</v>
          </cell>
          <cell r="EB144">
            <v>44640</v>
          </cell>
          <cell r="EC144">
            <v>23585</v>
          </cell>
          <cell r="ED144">
            <v>0</v>
          </cell>
          <cell r="EE144">
            <v>3090472</v>
          </cell>
          <cell r="EF144">
            <v>45000</v>
          </cell>
          <cell r="EG144">
            <v>0</v>
          </cell>
          <cell r="EH144">
            <v>0</v>
          </cell>
          <cell r="EI144">
            <v>0</v>
          </cell>
          <cell r="EJ144">
            <v>0</v>
          </cell>
          <cell r="EK144">
            <v>0</v>
          </cell>
          <cell r="EL144">
            <v>0</v>
          </cell>
        </row>
        <row r="145">
          <cell r="A145">
            <v>282</v>
          </cell>
          <cell r="B145" t="str">
            <v>Ubbergen</v>
          </cell>
          <cell r="C145">
            <v>5</v>
          </cell>
          <cell r="D145">
            <v>350720</v>
          </cell>
          <cell r="E145">
            <v>48720</v>
          </cell>
          <cell r="F145">
            <v>48720</v>
          </cell>
          <cell r="G145">
            <v>9369</v>
          </cell>
          <cell r="H145">
            <v>3</v>
          </cell>
          <cell r="I145">
            <v>174</v>
          </cell>
          <cell r="J145">
            <v>2085</v>
          </cell>
          <cell r="K145">
            <v>1824</v>
          </cell>
          <cell r="L145">
            <v>641</v>
          </cell>
          <cell r="M145">
            <v>1220</v>
          </cell>
          <cell r="N145">
            <v>767.9</v>
          </cell>
          <cell r="O145">
            <v>118</v>
          </cell>
          <cell r="P145">
            <v>0.25213675213675213</v>
          </cell>
          <cell r="Q145">
            <v>63.46544745806856</v>
          </cell>
          <cell r="R145">
            <v>601</v>
          </cell>
          <cell r="S145">
            <v>95</v>
          </cell>
          <cell r="T145">
            <v>170</v>
          </cell>
          <cell r="U145">
            <v>5320</v>
          </cell>
          <cell r="V145">
            <v>420</v>
          </cell>
          <cell r="W145">
            <v>1512.02</v>
          </cell>
          <cell r="X145">
            <v>458.4</v>
          </cell>
          <cell r="Y145">
            <v>0</v>
          </cell>
          <cell r="Z145">
            <v>0</v>
          </cell>
          <cell r="AA145">
            <v>3384</v>
          </cell>
          <cell r="AB145">
            <v>0</v>
          </cell>
          <cell r="AC145">
            <v>3417.84</v>
          </cell>
          <cell r="AD145">
            <v>497</v>
          </cell>
          <cell r="AE145">
            <v>0</v>
          </cell>
          <cell r="AF145">
            <v>51</v>
          </cell>
          <cell r="AG145">
            <v>37.369999999999997</v>
          </cell>
          <cell r="AH145">
            <v>15.15</v>
          </cell>
          <cell r="AI145">
            <v>4521</v>
          </cell>
          <cell r="AJ145">
            <v>4566.21</v>
          </cell>
          <cell r="AK145">
            <v>0</v>
          </cell>
          <cell r="AL145">
            <v>0</v>
          </cell>
          <cell r="AM145">
            <v>0</v>
          </cell>
          <cell r="AN145">
            <v>0</v>
          </cell>
          <cell r="AO145">
            <v>0</v>
          </cell>
          <cell r="AP145">
            <v>0</v>
          </cell>
          <cell r="AQ145">
            <v>0</v>
          </cell>
          <cell r="AR145">
            <v>1.5303300000000001E-4</v>
          </cell>
          <cell r="AS145">
            <v>9.7079999999999999E-5</v>
          </cell>
          <cell r="AT145">
            <v>1523.577</v>
          </cell>
          <cell r="AU145">
            <v>0</v>
          </cell>
          <cell r="AV145">
            <v>1545.3</v>
          </cell>
          <cell r="AW145">
            <v>3842.6177376964702</v>
          </cell>
          <cell r="AX145">
            <v>6</v>
          </cell>
          <cell r="AY145">
            <v>6.06</v>
          </cell>
          <cell r="AZ145">
            <v>420</v>
          </cell>
          <cell r="BA145">
            <v>1</v>
          </cell>
          <cell r="BB145">
            <v>0</v>
          </cell>
          <cell r="BC145">
            <v>0</v>
          </cell>
          <cell r="BD145">
            <v>0</v>
          </cell>
          <cell r="BE145">
            <v>0</v>
          </cell>
          <cell r="BF145">
            <v>0</v>
          </cell>
          <cell r="BG145">
            <v>0</v>
          </cell>
          <cell r="BH145">
            <v>0</v>
          </cell>
          <cell r="BI145">
            <v>0</v>
          </cell>
          <cell r="BJ145">
            <v>0</v>
          </cell>
          <cell r="BM145">
            <v>-789120</v>
          </cell>
          <cell r="BN145">
            <v>-116928</v>
          </cell>
          <cell r="BO145">
            <v>-145185.60000000001</v>
          </cell>
          <cell r="BP145">
            <v>1207195.6499999999</v>
          </cell>
          <cell r="BQ145">
            <v>84542.28</v>
          </cell>
          <cell r="BR145">
            <v>38001.599999999999</v>
          </cell>
          <cell r="BS145">
            <v>457449</v>
          </cell>
          <cell r="BT145">
            <v>146594.88</v>
          </cell>
          <cell r="BU145">
            <v>17095.47</v>
          </cell>
          <cell r="BV145">
            <v>107347.8</v>
          </cell>
          <cell r="BW145">
            <v>272212.87099999998</v>
          </cell>
          <cell r="BX145">
            <v>162746.78</v>
          </cell>
          <cell r="BY145">
            <v>28895.070982905982</v>
          </cell>
          <cell r="BZ145">
            <v>240551.81619136813</v>
          </cell>
          <cell r="CA145">
            <v>64397.15</v>
          </cell>
          <cell r="CB145">
            <v>28061.1</v>
          </cell>
          <cell r="CC145">
            <v>24015.9</v>
          </cell>
          <cell r="CD145">
            <v>272330.8</v>
          </cell>
          <cell r="CE145">
            <v>6421.8</v>
          </cell>
          <cell r="CF145">
            <v>477526.15639999998</v>
          </cell>
          <cell r="CG145">
            <v>191927.49600000001</v>
          </cell>
          <cell r="CH145">
            <v>0</v>
          </cell>
          <cell r="CI145">
            <v>0</v>
          </cell>
          <cell r="CJ145">
            <v>105073.2</v>
          </cell>
          <cell r="CK145">
            <v>0</v>
          </cell>
          <cell r="CL145">
            <v>89205.624000000011</v>
          </cell>
          <cell r="CM145">
            <v>18279.66</v>
          </cell>
          <cell r="CN145">
            <v>0</v>
          </cell>
          <cell r="CO145">
            <v>24089.85</v>
          </cell>
          <cell r="CP145">
            <v>121715.2111</v>
          </cell>
          <cell r="CQ145">
            <v>24536.485499999999</v>
          </cell>
          <cell r="CR145">
            <v>750531.21</v>
          </cell>
          <cell r="CS145">
            <v>120821.91660000001</v>
          </cell>
          <cell r="CT145">
            <v>0</v>
          </cell>
          <cell r="CU145">
            <v>0</v>
          </cell>
          <cell r="CV145">
            <v>0</v>
          </cell>
          <cell r="CW145">
            <v>0</v>
          </cell>
          <cell r="CX145">
            <v>0</v>
          </cell>
          <cell r="CY145">
            <v>0</v>
          </cell>
          <cell r="CZ145">
            <v>0</v>
          </cell>
          <cell r="DA145">
            <v>2702.0118168204303</v>
          </cell>
          <cell r="DB145">
            <v>1073.6127914592</v>
          </cell>
          <cell r="DC145">
            <v>95269.269809999998</v>
          </cell>
          <cell r="DD145">
            <v>0</v>
          </cell>
          <cell r="DE145">
            <v>10446.227999999999</v>
          </cell>
          <cell r="DF145">
            <v>13295.457372429786</v>
          </cell>
          <cell r="DG145">
            <v>53341.02</v>
          </cell>
          <cell r="DH145">
            <v>89011.097999999998</v>
          </cell>
          <cell r="DI145">
            <v>43335.6</v>
          </cell>
          <cell r="DJ145">
            <v>247664.13</v>
          </cell>
          <cell r="DK145">
            <v>0</v>
          </cell>
          <cell r="DL145">
            <v>0</v>
          </cell>
          <cell r="DM145">
            <v>0</v>
          </cell>
          <cell r="DN145">
            <v>0</v>
          </cell>
          <cell r="DO145">
            <v>0</v>
          </cell>
          <cell r="DP145">
            <v>0</v>
          </cell>
          <cell r="DQ145">
            <v>0</v>
          </cell>
          <cell r="DR145">
            <v>0</v>
          </cell>
          <cell r="DS145">
            <v>0</v>
          </cell>
          <cell r="DU145">
            <v>49060.32</v>
          </cell>
          <cell r="DV145">
            <v>0</v>
          </cell>
          <cell r="DW145">
            <v>-218057</v>
          </cell>
          <cell r="DX145">
            <v>-8983</v>
          </cell>
          <cell r="DY145">
            <v>-7115</v>
          </cell>
          <cell r="DZ145">
            <v>0</v>
          </cell>
          <cell r="EA145">
            <v>57655.53</v>
          </cell>
          <cell r="EB145">
            <v>25096</v>
          </cell>
          <cell r="EC145">
            <v>0</v>
          </cell>
          <cell r="ED145">
            <v>0</v>
          </cell>
          <cell r="EE145">
            <v>937373</v>
          </cell>
          <cell r="EF145">
            <v>0</v>
          </cell>
          <cell r="EG145">
            <v>0</v>
          </cell>
          <cell r="EH145">
            <v>0</v>
          </cell>
          <cell r="EI145">
            <v>10699</v>
          </cell>
          <cell r="EJ145">
            <v>0</v>
          </cell>
          <cell r="EK145">
            <v>0</v>
          </cell>
          <cell r="EL145">
            <v>0</v>
          </cell>
        </row>
        <row r="146">
          <cell r="A146">
            <v>285</v>
          </cell>
          <cell r="B146" t="str">
            <v>Voorst</v>
          </cell>
          <cell r="C146">
            <v>5</v>
          </cell>
          <cell r="D146">
            <v>863040</v>
          </cell>
          <cell r="E146">
            <v>179480</v>
          </cell>
          <cell r="F146">
            <v>179480</v>
          </cell>
          <cell r="G146">
            <v>23510</v>
          </cell>
          <cell r="H146">
            <v>3</v>
          </cell>
          <cell r="I146">
            <v>641</v>
          </cell>
          <cell r="J146">
            <v>5646</v>
          </cell>
          <cell r="K146">
            <v>4043</v>
          </cell>
          <cell r="L146">
            <v>1392</v>
          </cell>
          <cell r="M146">
            <v>2550</v>
          </cell>
          <cell r="N146">
            <v>1548.9</v>
          </cell>
          <cell r="O146">
            <v>205</v>
          </cell>
          <cell r="P146">
            <v>0.36936936936936937</v>
          </cell>
          <cell r="Q146">
            <v>102.61854653515476</v>
          </cell>
          <cell r="R146">
            <v>1653</v>
          </cell>
          <cell r="S146">
            <v>360</v>
          </cell>
          <cell r="T146">
            <v>395</v>
          </cell>
          <cell r="U146">
            <v>16860</v>
          </cell>
          <cell r="V146">
            <v>5730</v>
          </cell>
          <cell r="W146">
            <v>1134.8800000000001</v>
          </cell>
          <cell r="X146">
            <v>252</v>
          </cell>
          <cell r="Y146">
            <v>0</v>
          </cell>
          <cell r="Z146">
            <v>4.7999999999999545</v>
          </cell>
          <cell r="AA146">
            <v>12308</v>
          </cell>
          <cell r="AB146">
            <v>0</v>
          </cell>
          <cell r="AC146">
            <v>12308</v>
          </cell>
          <cell r="AD146">
            <v>344</v>
          </cell>
          <cell r="AE146">
            <v>0</v>
          </cell>
          <cell r="AF146">
            <v>220</v>
          </cell>
          <cell r="AG146">
            <v>105</v>
          </cell>
          <cell r="AH146">
            <v>115</v>
          </cell>
          <cell r="AI146">
            <v>10011</v>
          </cell>
          <cell r="AJ146">
            <v>10011</v>
          </cell>
          <cell r="AK146">
            <v>0</v>
          </cell>
          <cell r="AL146">
            <v>0</v>
          </cell>
          <cell r="AM146">
            <v>0</v>
          </cell>
          <cell r="AN146">
            <v>0</v>
          </cell>
          <cell r="AO146">
            <v>0</v>
          </cell>
          <cell r="AP146">
            <v>674</v>
          </cell>
          <cell r="AQ146">
            <v>0</v>
          </cell>
          <cell r="AR146">
            <v>4.7904600000000001E-4</v>
          </cell>
          <cell r="AS146">
            <v>1.3114499999999999E-4</v>
          </cell>
          <cell r="AT146">
            <v>5155.665</v>
          </cell>
          <cell r="AU146">
            <v>0</v>
          </cell>
          <cell r="AV146">
            <v>2115</v>
          </cell>
          <cell r="AW146">
            <v>3930.1019601644007</v>
          </cell>
          <cell r="AX146">
            <v>16</v>
          </cell>
          <cell r="AY146">
            <v>16</v>
          </cell>
          <cell r="AZ146">
            <v>1400</v>
          </cell>
          <cell r="BA146">
            <v>1</v>
          </cell>
          <cell r="BB146">
            <v>0</v>
          </cell>
          <cell r="BC146">
            <v>0</v>
          </cell>
          <cell r="BD146">
            <v>0</v>
          </cell>
          <cell r="BE146">
            <v>0</v>
          </cell>
          <cell r="BF146">
            <v>0</v>
          </cell>
          <cell r="BG146">
            <v>0</v>
          </cell>
          <cell r="BH146">
            <v>0</v>
          </cell>
          <cell r="BI146">
            <v>0</v>
          </cell>
          <cell r="BJ146">
            <v>0</v>
          </cell>
          <cell r="BM146">
            <v>-1941840</v>
          </cell>
          <cell r="BN146">
            <v>-430752</v>
          </cell>
          <cell r="BO146">
            <v>-534850.4</v>
          </cell>
          <cell r="BP146">
            <v>3029263.5</v>
          </cell>
          <cell r="BQ146">
            <v>84542.28</v>
          </cell>
          <cell r="BR146">
            <v>139994.4</v>
          </cell>
          <cell r="BS146">
            <v>1238732.3999999999</v>
          </cell>
          <cell r="BT146">
            <v>324935.90999999997</v>
          </cell>
          <cell r="BU146">
            <v>37124.639999999999</v>
          </cell>
          <cell r="BV146">
            <v>224374.5</v>
          </cell>
          <cell r="BW146">
            <v>549069.5610000001</v>
          </cell>
          <cell r="BX146">
            <v>282738.05</v>
          </cell>
          <cell r="BY146">
            <v>42330.021531531529</v>
          </cell>
          <cell r="BZ146">
            <v>388953.02456126641</v>
          </cell>
          <cell r="CA146">
            <v>177118.95</v>
          </cell>
          <cell r="CB146">
            <v>106336.8</v>
          </cell>
          <cell r="CC146">
            <v>55801.65</v>
          </cell>
          <cell r="CD146">
            <v>863063.4</v>
          </cell>
          <cell r="CE146">
            <v>87611.7</v>
          </cell>
          <cell r="CF146">
            <v>358417.80159999995</v>
          </cell>
          <cell r="CG146">
            <v>105509.88</v>
          </cell>
          <cell r="CH146">
            <v>0</v>
          </cell>
          <cell r="CI146">
            <v>1064.6879999999899</v>
          </cell>
          <cell r="CJ146">
            <v>382163.4</v>
          </cell>
          <cell r="CK146">
            <v>0</v>
          </cell>
          <cell r="CL146">
            <v>321238.8</v>
          </cell>
          <cell r="CM146">
            <v>12652.32</v>
          </cell>
          <cell r="CN146">
            <v>0</v>
          </cell>
          <cell r="CO146">
            <v>103917</v>
          </cell>
          <cell r="CP146">
            <v>341988.15</v>
          </cell>
          <cell r="CQ146">
            <v>186250.55</v>
          </cell>
          <cell r="CR146">
            <v>1661926.11</v>
          </cell>
          <cell r="CS146">
            <v>264891.06</v>
          </cell>
          <cell r="CT146">
            <v>0</v>
          </cell>
          <cell r="CU146">
            <v>0</v>
          </cell>
          <cell r="CV146">
            <v>0</v>
          </cell>
          <cell r="CW146">
            <v>0</v>
          </cell>
          <cell r="CX146">
            <v>0</v>
          </cell>
          <cell r="CY146">
            <v>20759.2</v>
          </cell>
          <cell r="CZ146">
            <v>0</v>
          </cell>
          <cell r="DA146">
            <v>8458.2276554766613</v>
          </cell>
          <cell r="DB146">
            <v>1450.3394060148</v>
          </cell>
          <cell r="DC146">
            <v>322383.73245000001</v>
          </cell>
          <cell r="DD146">
            <v>0</v>
          </cell>
          <cell r="DE146">
            <v>14297.4</v>
          </cell>
          <cell r="DF146">
            <v>13598.152782168827</v>
          </cell>
          <cell r="DG146">
            <v>142242.72</v>
          </cell>
          <cell r="DH146">
            <v>235012.8</v>
          </cell>
          <cell r="DI146">
            <v>144452</v>
          </cell>
          <cell r="DJ146">
            <v>247664.13</v>
          </cell>
          <cell r="DK146">
            <v>0</v>
          </cell>
          <cell r="DL146">
            <v>0</v>
          </cell>
          <cell r="DM146">
            <v>0</v>
          </cell>
          <cell r="DN146">
            <v>0</v>
          </cell>
          <cell r="DO146">
            <v>0</v>
          </cell>
          <cell r="DP146">
            <v>0</v>
          </cell>
          <cell r="DQ146">
            <v>0</v>
          </cell>
          <cell r="DR146">
            <v>0</v>
          </cell>
          <cell r="DS146">
            <v>0</v>
          </cell>
          <cell r="DU146">
            <v>608680.88</v>
          </cell>
          <cell r="DV146">
            <v>0</v>
          </cell>
          <cell r="DW146">
            <v>-20583</v>
          </cell>
          <cell r="DX146">
            <v>-4659.8599999999997</v>
          </cell>
          <cell r="DY146">
            <v>-355120</v>
          </cell>
          <cell r="DZ146">
            <v>0</v>
          </cell>
          <cell r="EA146">
            <v>38033.06</v>
          </cell>
          <cell r="EB146">
            <v>49607</v>
          </cell>
          <cell r="EC146">
            <v>0</v>
          </cell>
          <cell r="ED146">
            <v>0</v>
          </cell>
          <cell r="EE146">
            <v>2304606</v>
          </cell>
          <cell r="EF146">
            <v>0</v>
          </cell>
          <cell r="EG146">
            <v>77</v>
          </cell>
          <cell r="EH146">
            <v>0</v>
          </cell>
          <cell r="EI146">
            <v>26848</v>
          </cell>
          <cell r="EJ146">
            <v>0</v>
          </cell>
          <cell r="EK146">
            <v>0</v>
          </cell>
          <cell r="EL146">
            <v>0</v>
          </cell>
        </row>
        <row r="147">
          <cell r="A147">
            <v>289</v>
          </cell>
          <cell r="B147" t="str">
            <v>Wageningen</v>
          </cell>
          <cell r="C147">
            <v>5</v>
          </cell>
          <cell r="D147">
            <v>1037760</v>
          </cell>
          <cell r="E147">
            <v>227080</v>
          </cell>
          <cell r="F147">
            <v>227080</v>
          </cell>
          <cell r="G147">
            <v>35680</v>
          </cell>
          <cell r="H147">
            <v>1</v>
          </cell>
          <cell r="I147">
            <v>811</v>
          </cell>
          <cell r="J147">
            <v>7279</v>
          </cell>
          <cell r="K147">
            <v>4637</v>
          </cell>
          <cell r="L147">
            <v>1702</v>
          </cell>
          <cell r="M147">
            <v>4720</v>
          </cell>
          <cell r="N147">
            <v>2899</v>
          </cell>
          <cell r="O147">
            <v>638</v>
          </cell>
          <cell r="P147">
            <v>0.64574898785425106</v>
          </cell>
          <cell r="Q147">
            <v>275.54592359325096</v>
          </cell>
          <cell r="R147">
            <v>2153</v>
          </cell>
          <cell r="S147">
            <v>915</v>
          </cell>
          <cell r="T147">
            <v>793</v>
          </cell>
          <cell r="U147">
            <v>39300</v>
          </cell>
          <cell r="V147">
            <v>36010</v>
          </cell>
          <cell r="W147">
            <v>471.24</v>
          </cell>
          <cell r="X147">
            <v>1564</v>
          </cell>
          <cell r="Y147">
            <v>0</v>
          </cell>
          <cell r="Z147">
            <v>0</v>
          </cell>
          <cell r="AA147">
            <v>3045</v>
          </cell>
          <cell r="AB147">
            <v>0</v>
          </cell>
          <cell r="AC147">
            <v>3045</v>
          </cell>
          <cell r="AD147">
            <v>190</v>
          </cell>
          <cell r="AE147">
            <v>0</v>
          </cell>
          <cell r="AF147">
            <v>139</v>
          </cell>
          <cell r="AG147">
            <v>120</v>
          </cell>
          <cell r="AH147">
            <v>19</v>
          </cell>
          <cell r="AI147">
            <v>18210</v>
          </cell>
          <cell r="AJ147">
            <v>18210</v>
          </cell>
          <cell r="AK147">
            <v>0</v>
          </cell>
          <cell r="AL147">
            <v>9</v>
          </cell>
          <cell r="AM147">
            <v>0</v>
          </cell>
          <cell r="AN147">
            <v>0</v>
          </cell>
          <cell r="AO147">
            <v>1800</v>
          </cell>
          <cell r="AP147">
            <v>2670</v>
          </cell>
          <cell r="AQ147">
            <v>2670</v>
          </cell>
          <cell r="AR147">
            <v>5.9748600000000005E-4</v>
          </cell>
          <cell r="AS147">
            <v>1.5050459999999999E-3</v>
          </cell>
          <cell r="AT147">
            <v>27588.15</v>
          </cell>
          <cell r="AU147">
            <v>0</v>
          </cell>
          <cell r="AV147">
            <v>723</v>
          </cell>
          <cell r="AW147">
            <v>7974.2318392581146</v>
          </cell>
          <cell r="AX147">
            <v>2</v>
          </cell>
          <cell r="AY147">
            <v>2</v>
          </cell>
          <cell r="AZ147">
            <v>1365</v>
          </cell>
          <cell r="BA147">
            <v>1</v>
          </cell>
          <cell r="BB147">
            <v>0</v>
          </cell>
          <cell r="BC147">
            <v>0</v>
          </cell>
          <cell r="BD147">
            <v>0</v>
          </cell>
          <cell r="BE147">
            <v>0</v>
          </cell>
          <cell r="BF147">
            <v>0</v>
          </cell>
          <cell r="BG147">
            <v>0</v>
          </cell>
          <cell r="BH147">
            <v>0</v>
          </cell>
          <cell r="BI147">
            <v>0</v>
          </cell>
          <cell r="BJ147">
            <v>0</v>
          </cell>
          <cell r="BM147">
            <v>-2334960</v>
          </cell>
          <cell r="BN147">
            <v>-544992</v>
          </cell>
          <cell r="BO147">
            <v>-676698.4</v>
          </cell>
          <cell r="BP147">
            <v>4597368</v>
          </cell>
          <cell r="BQ147">
            <v>28180.76</v>
          </cell>
          <cell r="BR147">
            <v>177122.4</v>
          </cell>
          <cell r="BS147">
            <v>1597012.6</v>
          </cell>
          <cell r="BT147">
            <v>372675.69</v>
          </cell>
          <cell r="BU147">
            <v>45392.34</v>
          </cell>
          <cell r="BV147">
            <v>415312.8</v>
          </cell>
          <cell r="BW147">
            <v>1027666.51</v>
          </cell>
          <cell r="BX147">
            <v>879935.98</v>
          </cell>
          <cell r="BY147">
            <v>74003.344149797573</v>
          </cell>
          <cell r="BZ147">
            <v>1044396.2032770274</v>
          </cell>
          <cell r="CA147">
            <v>230693.95</v>
          </cell>
          <cell r="CB147">
            <v>270272.7</v>
          </cell>
          <cell r="CC147">
            <v>112027.11</v>
          </cell>
          <cell r="CD147">
            <v>2011767</v>
          </cell>
          <cell r="CE147">
            <v>550592.9</v>
          </cell>
          <cell r="CF147">
            <v>148827.01680000001</v>
          </cell>
          <cell r="CG147">
            <v>654831.16</v>
          </cell>
          <cell r="CH147">
            <v>0</v>
          </cell>
          <cell r="CI147">
            <v>0</v>
          </cell>
          <cell r="CJ147">
            <v>94547.25</v>
          </cell>
          <cell r="CK147">
            <v>0</v>
          </cell>
          <cell r="CL147">
            <v>79474.5</v>
          </cell>
          <cell r="CM147">
            <v>6988.2</v>
          </cell>
          <cell r="CN147">
            <v>0</v>
          </cell>
          <cell r="CO147">
            <v>65656.649999999994</v>
          </cell>
          <cell r="CP147">
            <v>390843.6</v>
          </cell>
          <cell r="CQ147">
            <v>30771.83</v>
          </cell>
          <cell r="CR147">
            <v>3023042.1</v>
          </cell>
          <cell r="CS147">
            <v>481836.6</v>
          </cell>
          <cell r="CT147">
            <v>0</v>
          </cell>
          <cell r="CU147">
            <v>28507.59</v>
          </cell>
          <cell r="CV147">
            <v>0</v>
          </cell>
          <cell r="CW147">
            <v>0</v>
          </cell>
          <cell r="CX147">
            <v>26478</v>
          </cell>
          <cell r="CY147">
            <v>82236</v>
          </cell>
          <cell r="CZ147">
            <v>234159</v>
          </cell>
          <cell r="DA147">
            <v>10549.451637129061</v>
          </cell>
          <cell r="DB147">
            <v>16644.382337603038</v>
          </cell>
          <cell r="DC147">
            <v>1725087.0195000002</v>
          </cell>
          <cell r="DD147">
            <v>0</v>
          </cell>
          <cell r="DE147">
            <v>4887.4799999999996</v>
          </cell>
          <cell r="DF147">
            <v>27590.842163833076</v>
          </cell>
          <cell r="DG147">
            <v>17780.34</v>
          </cell>
          <cell r="DH147">
            <v>29376.6</v>
          </cell>
          <cell r="DI147">
            <v>140840.70000000001</v>
          </cell>
          <cell r="DJ147">
            <v>247664.13</v>
          </cell>
          <cell r="DK147">
            <v>0</v>
          </cell>
          <cell r="DL147">
            <v>0</v>
          </cell>
          <cell r="DM147">
            <v>0</v>
          </cell>
          <cell r="DN147">
            <v>0</v>
          </cell>
          <cell r="DO147">
            <v>0</v>
          </cell>
          <cell r="DP147">
            <v>0</v>
          </cell>
          <cell r="DQ147">
            <v>0</v>
          </cell>
          <cell r="DR147">
            <v>0</v>
          </cell>
          <cell r="DS147">
            <v>0</v>
          </cell>
          <cell r="DU147">
            <v>110103.34</v>
          </cell>
          <cell r="DV147">
            <v>0</v>
          </cell>
          <cell r="DW147">
            <v>97362</v>
          </cell>
          <cell r="DX147">
            <v>-50161.24</v>
          </cell>
          <cell r="DY147">
            <v>437095</v>
          </cell>
          <cell r="DZ147">
            <v>0</v>
          </cell>
          <cell r="EA147">
            <v>45794.9</v>
          </cell>
          <cell r="EB147">
            <v>12500</v>
          </cell>
          <cell r="EC147">
            <v>0</v>
          </cell>
          <cell r="ED147">
            <v>0</v>
          </cell>
          <cell r="EE147">
            <v>2504053</v>
          </cell>
          <cell r="EF147">
            <v>45000</v>
          </cell>
          <cell r="EG147">
            <v>0</v>
          </cell>
          <cell r="EH147">
            <v>0</v>
          </cell>
          <cell r="EI147">
            <v>0</v>
          </cell>
          <cell r="EJ147">
            <v>0</v>
          </cell>
          <cell r="EK147">
            <v>0</v>
          </cell>
          <cell r="EL147">
            <v>0</v>
          </cell>
        </row>
        <row r="148">
          <cell r="A148">
            <v>668</v>
          </cell>
          <cell r="B148" t="str">
            <v>West Maas en Waal</v>
          </cell>
          <cell r="C148">
            <v>5</v>
          </cell>
          <cell r="D148">
            <v>650560</v>
          </cell>
          <cell r="E148">
            <v>117040</v>
          </cell>
          <cell r="F148">
            <v>117040</v>
          </cell>
          <cell r="G148">
            <v>18261</v>
          </cell>
          <cell r="H148">
            <v>3</v>
          </cell>
          <cell r="I148">
            <v>418</v>
          </cell>
          <cell r="J148">
            <v>4472</v>
          </cell>
          <cell r="K148">
            <v>2715</v>
          </cell>
          <cell r="L148">
            <v>962</v>
          </cell>
          <cell r="M148">
            <v>1900</v>
          </cell>
          <cell r="N148">
            <v>1150.0999999999999</v>
          </cell>
          <cell r="O148">
            <v>122</v>
          </cell>
          <cell r="P148">
            <v>0.25847457627118642</v>
          </cell>
          <cell r="Q148">
            <v>65.333067973099944</v>
          </cell>
          <cell r="R148">
            <v>1088</v>
          </cell>
          <cell r="S148">
            <v>95</v>
          </cell>
          <cell r="T148">
            <v>281</v>
          </cell>
          <cell r="U148">
            <v>13680</v>
          </cell>
          <cell r="V148">
            <v>2360</v>
          </cell>
          <cell r="W148">
            <v>0</v>
          </cell>
          <cell r="X148">
            <v>268</v>
          </cell>
          <cell r="Y148">
            <v>0</v>
          </cell>
          <cell r="Z148">
            <v>46.8</v>
          </cell>
          <cell r="AA148">
            <v>7738</v>
          </cell>
          <cell r="AB148">
            <v>0</v>
          </cell>
          <cell r="AC148">
            <v>8202.2800000000007</v>
          </cell>
          <cell r="AD148">
            <v>777</v>
          </cell>
          <cell r="AE148">
            <v>0</v>
          </cell>
          <cell r="AF148">
            <v>170</v>
          </cell>
          <cell r="AG148">
            <v>118.65</v>
          </cell>
          <cell r="AH148">
            <v>60.42</v>
          </cell>
          <cell r="AI148">
            <v>7499</v>
          </cell>
          <cell r="AJ148">
            <v>7873.95</v>
          </cell>
          <cell r="AK148">
            <v>0</v>
          </cell>
          <cell r="AL148">
            <v>0</v>
          </cell>
          <cell r="AM148">
            <v>0</v>
          </cell>
          <cell r="AN148">
            <v>0</v>
          </cell>
          <cell r="AO148">
            <v>0</v>
          </cell>
          <cell r="AP148">
            <v>836</v>
          </cell>
          <cell r="AQ148">
            <v>0</v>
          </cell>
          <cell r="AR148">
            <v>3.0326399999999997E-4</v>
          </cell>
          <cell r="AS148">
            <v>7.6471999999999996E-5</v>
          </cell>
          <cell r="AT148">
            <v>2452.1729999999998</v>
          </cell>
          <cell r="AU148">
            <v>0</v>
          </cell>
          <cell r="AV148">
            <v>2010.82</v>
          </cell>
          <cell r="AW148">
            <v>4375.9918379330593</v>
          </cell>
          <cell r="AX148">
            <v>10</v>
          </cell>
          <cell r="AY148">
            <v>10.6</v>
          </cell>
          <cell r="AZ148">
            <v>1250</v>
          </cell>
          <cell r="BA148">
            <v>1</v>
          </cell>
          <cell r="BB148">
            <v>0</v>
          </cell>
          <cell r="BC148">
            <v>0</v>
          </cell>
          <cell r="BD148">
            <v>0</v>
          </cell>
          <cell r="BE148">
            <v>0</v>
          </cell>
          <cell r="BF148">
            <v>0</v>
          </cell>
          <cell r="BG148">
            <v>0</v>
          </cell>
          <cell r="BH148">
            <v>0</v>
          </cell>
          <cell r="BI148">
            <v>0</v>
          </cell>
          <cell r="BJ148">
            <v>0</v>
          </cell>
          <cell r="BM148">
            <v>-1463760</v>
          </cell>
          <cell r="BN148">
            <v>-280896</v>
          </cell>
          <cell r="BO148">
            <v>-348779.2</v>
          </cell>
          <cell r="BP148">
            <v>2352929.85</v>
          </cell>
          <cell r="BQ148">
            <v>84542.28</v>
          </cell>
          <cell r="BR148">
            <v>91291.199999999997</v>
          </cell>
          <cell r="BS148">
            <v>981156.8</v>
          </cell>
          <cell r="BT148">
            <v>218204.55</v>
          </cell>
          <cell r="BU148">
            <v>25656.54</v>
          </cell>
          <cell r="BV148">
            <v>167181</v>
          </cell>
          <cell r="BW148">
            <v>407698.94899999996</v>
          </cell>
          <cell r="BX148">
            <v>168263.62</v>
          </cell>
          <cell r="BY148">
            <v>29621.390635593216</v>
          </cell>
          <cell r="BZ148">
            <v>247630.62087708127</v>
          </cell>
          <cell r="CA148">
            <v>116579.2</v>
          </cell>
          <cell r="CB148">
            <v>28061.1</v>
          </cell>
          <cell r="CC148">
            <v>39696.870000000003</v>
          </cell>
          <cell r="CD148">
            <v>700279.2</v>
          </cell>
          <cell r="CE148">
            <v>36084.400000000001</v>
          </cell>
          <cell r="CF148">
            <v>0</v>
          </cell>
          <cell r="CG148">
            <v>112208.92</v>
          </cell>
          <cell r="CH148">
            <v>0</v>
          </cell>
          <cell r="CI148">
            <v>10380.70799999999</v>
          </cell>
          <cell r="CJ148">
            <v>240264.9</v>
          </cell>
          <cell r="CK148">
            <v>0</v>
          </cell>
          <cell r="CL148">
            <v>214079.50800000003</v>
          </cell>
          <cell r="CM148">
            <v>28578.06</v>
          </cell>
          <cell r="CN148">
            <v>0</v>
          </cell>
          <cell r="CO148">
            <v>80299.5</v>
          </cell>
          <cell r="CP148">
            <v>386446.60950000002</v>
          </cell>
          <cell r="CQ148">
            <v>97854.419399999999</v>
          </cell>
          <cell r="CR148">
            <v>1244908.99</v>
          </cell>
          <cell r="CS148">
            <v>208344.71700000003</v>
          </cell>
          <cell r="CT148">
            <v>0</v>
          </cell>
          <cell r="CU148">
            <v>0</v>
          </cell>
          <cell r="CV148">
            <v>0</v>
          </cell>
          <cell r="CW148">
            <v>0</v>
          </cell>
          <cell r="CX148">
            <v>0</v>
          </cell>
          <cell r="CY148">
            <v>25748.799999999999</v>
          </cell>
          <cell r="CZ148">
            <v>0</v>
          </cell>
          <cell r="DA148">
            <v>5354.5504016534396</v>
          </cell>
          <cell r="DB148">
            <v>845.70784289727999</v>
          </cell>
          <cell r="DC148">
            <v>153334.37768999999</v>
          </cell>
          <cell r="DD148">
            <v>0</v>
          </cell>
          <cell r="DE148">
            <v>13593.1432</v>
          </cell>
          <cell r="DF148">
            <v>15140.931759248386</v>
          </cell>
          <cell r="DG148">
            <v>88901.7</v>
          </cell>
          <cell r="DH148">
            <v>155695.98000000001</v>
          </cell>
          <cell r="DI148">
            <v>128975</v>
          </cell>
          <cell r="DJ148">
            <v>247664.13</v>
          </cell>
          <cell r="DK148">
            <v>0</v>
          </cell>
          <cell r="DL148">
            <v>0</v>
          </cell>
          <cell r="DM148">
            <v>0</v>
          </cell>
          <cell r="DN148">
            <v>0</v>
          </cell>
          <cell r="DO148">
            <v>0</v>
          </cell>
          <cell r="DP148">
            <v>0</v>
          </cell>
          <cell r="DQ148">
            <v>0</v>
          </cell>
          <cell r="DR148">
            <v>0</v>
          </cell>
          <cell r="DS148">
            <v>0</v>
          </cell>
          <cell r="DU148">
            <v>318609.33</v>
          </cell>
          <cell r="DV148">
            <v>0</v>
          </cell>
          <cell r="DW148">
            <v>47333</v>
          </cell>
          <cell r="DX148">
            <v>4585.74</v>
          </cell>
          <cell r="DY148">
            <v>27110</v>
          </cell>
          <cell r="DZ148">
            <v>0</v>
          </cell>
          <cell r="EA148">
            <v>26933.919999999998</v>
          </cell>
          <cell r="EB148">
            <v>74934</v>
          </cell>
          <cell r="EC148">
            <v>0</v>
          </cell>
          <cell r="ED148">
            <v>0</v>
          </cell>
          <cell r="EE148">
            <v>1406290</v>
          </cell>
          <cell r="EF148">
            <v>0</v>
          </cell>
          <cell r="EG148">
            <v>0</v>
          </cell>
          <cell r="EH148">
            <v>0</v>
          </cell>
          <cell r="EI148">
            <v>20854</v>
          </cell>
          <cell r="EJ148">
            <v>0</v>
          </cell>
          <cell r="EK148">
            <v>0</v>
          </cell>
          <cell r="EL148">
            <v>0</v>
          </cell>
        </row>
        <row r="149">
          <cell r="A149">
            <v>293</v>
          </cell>
          <cell r="B149" t="str">
            <v>Westervoort</v>
          </cell>
          <cell r="C149">
            <v>5</v>
          </cell>
          <cell r="D149">
            <v>411840</v>
          </cell>
          <cell r="E149">
            <v>27860</v>
          </cell>
          <cell r="F149">
            <v>27860</v>
          </cell>
          <cell r="G149">
            <v>15599</v>
          </cell>
          <cell r="H149">
            <v>1</v>
          </cell>
          <cell r="I149">
            <v>99.5</v>
          </cell>
          <cell r="J149">
            <v>4174</v>
          </cell>
          <cell r="K149">
            <v>1645</v>
          </cell>
          <cell r="L149">
            <v>554</v>
          </cell>
          <cell r="M149">
            <v>1610</v>
          </cell>
          <cell r="N149">
            <v>987.1</v>
          </cell>
          <cell r="O149">
            <v>276</v>
          </cell>
          <cell r="P149">
            <v>0.44089456869009586</v>
          </cell>
          <cell r="Q149">
            <v>132.9201740837801</v>
          </cell>
          <cell r="R149">
            <v>1123</v>
          </cell>
          <cell r="S149">
            <v>550</v>
          </cell>
          <cell r="T149">
            <v>512</v>
          </cell>
          <cell r="U149">
            <v>13750</v>
          </cell>
          <cell r="V149">
            <v>5370</v>
          </cell>
          <cell r="W149">
            <v>0</v>
          </cell>
          <cell r="X149">
            <v>0</v>
          </cell>
          <cell r="Y149">
            <v>0</v>
          </cell>
          <cell r="Z149">
            <v>0</v>
          </cell>
          <cell r="AA149">
            <v>709</v>
          </cell>
          <cell r="AB149">
            <v>0</v>
          </cell>
          <cell r="AC149">
            <v>709</v>
          </cell>
          <cell r="AD149">
            <v>75</v>
          </cell>
          <cell r="AE149">
            <v>0</v>
          </cell>
          <cell r="AF149">
            <v>52</v>
          </cell>
          <cell r="AG149">
            <v>49</v>
          </cell>
          <cell r="AH149">
            <v>3</v>
          </cell>
          <cell r="AI149">
            <v>6229</v>
          </cell>
          <cell r="AJ149">
            <v>6229</v>
          </cell>
          <cell r="AK149">
            <v>0</v>
          </cell>
          <cell r="AL149">
            <v>0</v>
          </cell>
          <cell r="AM149">
            <v>0</v>
          </cell>
          <cell r="AN149">
            <v>0</v>
          </cell>
          <cell r="AO149">
            <v>0</v>
          </cell>
          <cell r="AP149">
            <v>0</v>
          </cell>
          <cell r="AQ149">
            <v>0</v>
          </cell>
          <cell r="AR149">
            <v>5.4512000000000003E-5</v>
          </cell>
          <cell r="AS149">
            <v>5.1337E-5</v>
          </cell>
          <cell r="AT149">
            <v>6839.442</v>
          </cell>
          <cell r="AU149">
            <v>0</v>
          </cell>
          <cell r="AV149">
            <v>387</v>
          </cell>
          <cell r="AW149">
            <v>7700.0165816326526</v>
          </cell>
          <cell r="AX149">
            <v>1</v>
          </cell>
          <cell r="AY149">
            <v>1</v>
          </cell>
          <cell r="AZ149">
            <v>525</v>
          </cell>
          <cell r="BA149">
            <v>1</v>
          </cell>
          <cell r="BB149">
            <v>0</v>
          </cell>
          <cell r="BC149">
            <v>0</v>
          </cell>
          <cell r="BD149">
            <v>0</v>
          </cell>
          <cell r="BE149">
            <v>0</v>
          </cell>
          <cell r="BF149">
            <v>0</v>
          </cell>
          <cell r="BG149">
            <v>0</v>
          </cell>
          <cell r="BH149">
            <v>0</v>
          </cell>
          <cell r="BI149">
            <v>0</v>
          </cell>
          <cell r="BJ149">
            <v>0</v>
          </cell>
          <cell r="BM149">
            <v>-926640</v>
          </cell>
          <cell r="BN149">
            <v>-66864</v>
          </cell>
          <cell r="BO149">
            <v>-83022.8</v>
          </cell>
          <cell r="BP149">
            <v>2009931.15</v>
          </cell>
          <cell r="BQ149">
            <v>28180.76</v>
          </cell>
          <cell r="BR149">
            <v>21730.799999999999</v>
          </cell>
          <cell r="BS149">
            <v>915775.6</v>
          </cell>
          <cell r="BT149">
            <v>132208.65</v>
          </cell>
          <cell r="BU149">
            <v>14775.18</v>
          </cell>
          <cell r="BV149">
            <v>141663.9</v>
          </cell>
          <cell r="BW149">
            <v>349917.07899999997</v>
          </cell>
          <cell r="BX149">
            <v>380661.96</v>
          </cell>
          <cell r="BY149">
            <v>50526.865878594246</v>
          </cell>
          <cell r="BZ149">
            <v>503804.67742627003</v>
          </cell>
          <cell r="CA149">
            <v>120329.45</v>
          </cell>
          <cell r="CB149">
            <v>162459</v>
          </cell>
          <cell r="CC149">
            <v>72330.240000000005</v>
          </cell>
          <cell r="CD149">
            <v>703862.5</v>
          </cell>
          <cell r="CE149">
            <v>82107.3</v>
          </cell>
          <cell r="CF149">
            <v>0</v>
          </cell>
          <cell r="CG149">
            <v>0</v>
          </cell>
          <cell r="CH149">
            <v>0</v>
          </cell>
          <cell r="CI149">
            <v>0</v>
          </cell>
          <cell r="CJ149">
            <v>22014.45</v>
          </cell>
          <cell r="CK149">
            <v>0</v>
          </cell>
          <cell r="CL149">
            <v>18504.900000000001</v>
          </cell>
          <cell r="CM149">
            <v>2758.5</v>
          </cell>
          <cell r="CN149">
            <v>0</v>
          </cell>
          <cell r="CO149">
            <v>24562.2</v>
          </cell>
          <cell r="CP149">
            <v>159594.47</v>
          </cell>
          <cell r="CQ149">
            <v>4858.71</v>
          </cell>
          <cell r="CR149">
            <v>1034076.29</v>
          </cell>
          <cell r="CS149">
            <v>164819.34</v>
          </cell>
          <cell r="CT149">
            <v>0</v>
          </cell>
          <cell r="CU149">
            <v>0</v>
          </cell>
          <cell r="CV149">
            <v>0</v>
          </cell>
          <cell r="CW149">
            <v>0</v>
          </cell>
          <cell r="CX149">
            <v>0</v>
          </cell>
          <cell r="CY149">
            <v>0</v>
          </cell>
          <cell r="CZ149">
            <v>0</v>
          </cell>
          <cell r="DA149">
            <v>962.48566099152015</v>
          </cell>
          <cell r="DB149">
            <v>567.73856484487999</v>
          </cell>
          <cell r="DC149">
            <v>427670.30826000002</v>
          </cell>
          <cell r="DD149">
            <v>0</v>
          </cell>
          <cell r="DE149">
            <v>2616.12</v>
          </cell>
          <cell r="DF149">
            <v>26642.057372448977</v>
          </cell>
          <cell r="DG149">
            <v>8890.17</v>
          </cell>
          <cell r="DH149">
            <v>14688.3</v>
          </cell>
          <cell r="DI149">
            <v>54169.5</v>
          </cell>
          <cell r="DJ149">
            <v>247664.13</v>
          </cell>
          <cell r="DK149">
            <v>0</v>
          </cell>
          <cell r="DL149">
            <v>0</v>
          </cell>
          <cell r="DM149">
            <v>0</v>
          </cell>
          <cell r="DN149">
            <v>0</v>
          </cell>
          <cell r="DO149">
            <v>0</v>
          </cell>
          <cell r="DP149">
            <v>0</v>
          </cell>
          <cell r="DQ149">
            <v>0</v>
          </cell>
          <cell r="DR149">
            <v>0</v>
          </cell>
          <cell r="DS149">
            <v>0</v>
          </cell>
          <cell r="DU149">
            <v>0</v>
          </cell>
          <cell r="DV149">
            <v>0</v>
          </cell>
          <cell r="DW149">
            <v>244284</v>
          </cell>
          <cell r="DX149">
            <v>-18849.57</v>
          </cell>
          <cell r="DY149">
            <v>37</v>
          </cell>
          <cell r="DZ149">
            <v>0</v>
          </cell>
          <cell r="EA149">
            <v>855.08</v>
          </cell>
          <cell r="EB149">
            <v>989</v>
          </cell>
          <cell r="EC149">
            <v>0</v>
          </cell>
          <cell r="ED149">
            <v>0</v>
          </cell>
          <cell r="EE149">
            <v>1023353</v>
          </cell>
          <cell r="EF149">
            <v>0</v>
          </cell>
          <cell r="EG149">
            <v>0</v>
          </cell>
          <cell r="EH149">
            <v>0</v>
          </cell>
          <cell r="EI149">
            <v>17814</v>
          </cell>
          <cell r="EJ149">
            <v>0</v>
          </cell>
          <cell r="EK149">
            <v>0</v>
          </cell>
          <cell r="EL149">
            <v>0</v>
          </cell>
        </row>
        <row r="150">
          <cell r="A150">
            <v>296</v>
          </cell>
          <cell r="B150" t="str">
            <v>Wijchen</v>
          </cell>
          <cell r="C150">
            <v>5</v>
          </cell>
          <cell r="D150">
            <v>1328160</v>
          </cell>
          <cell r="E150">
            <v>214620</v>
          </cell>
          <cell r="F150">
            <v>214620</v>
          </cell>
          <cell r="G150">
            <v>39479</v>
          </cell>
          <cell r="H150">
            <v>2</v>
          </cell>
          <cell r="I150">
            <v>766.5</v>
          </cell>
          <cell r="J150">
            <v>10246</v>
          </cell>
          <cell r="K150">
            <v>5056</v>
          </cell>
          <cell r="L150">
            <v>1598</v>
          </cell>
          <cell r="M150">
            <v>4130</v>
          </cell>
          <cell r="N150">
            <v>2521.8000000000002</v>
          </cell>
          <cell r="O150">
            <v>472</v>
          </cell>
          <cell r="P150">
            <v>0.57420924574209242</v>
          </cell>
          <cell r="Q150">
            <v>211.99691389339574</v>
          </cell>
          <cell r="R150">
            <v>2566</v>
          </cell>
          <cell r="S150">
            <v>880</v>
          </cell>
          <cell r="T150">
            <v>925</v>
          </cell>
          <cell r="U150">
            <v>41080</v>
          </cell>
          <cell r="V150">
            <v>34460</v>
          </cell>
          <cell r="W150">
            <v>405.9</v>
          </cell>
          <cell r="X150">
            <v>1394.4</v>
          </cell>
          <cell r="Y150">
            <v>0</v>
          </cell>
          <cell r="Z150">
            <v>629.79999999999995</v>
          </cell>
          <cell r="AA150">
            <v>6660</v>
          </cell>
          <cell r="AB150">
            <v>0</v>
          </cell>
          <cell r="AC150">
            <v>6726.6</v>
          </cell>
          <cell r="AD150">
            <v>298</v>
          </cell>
          <cell r="AE150">
            <v>0</v>
          </cell>
          <cell r="AF150">
            <v>251</v>
          </cell>
          <cell r="AG150">
            <v>188</v>
          </cell>
          <cell r="AH150">
            <v>64.260000000000005</v>
          </cell>
          <cell r="AI150">
            <v>16082</v>
          </cell>
          <cell r="AJ150">
            <v>16082</v>
          </cell>
          <cell r="AK150">
            <v>0</v>
          </cell>
          <cell r="AL150">
            <v>5</v>
          </cell>
          <cell r="AM150">
            <v>0</v>
          </cell>
          <cell r="AN150">
            <v>0</v>
          </cell>
          <cell r="AO150">
            <v>0</v>
          </cell>
          <cell r="AP150">
            <v>0</v>
          </cell>
          <cell r="AQ150">
            <v>0</v>
          </cell>
          <cell r="AR150">
            <v>2.7188800000000002E-4</v>
          </cell>
          <cell r="AS150">
            <v>2.1138099999999999E-4</v>
          </cell>
          <cell r="AT150">
            <v>16500.132000000001</v>
          </cell>
          <cell r="AU150">
            <v>0</v>
          </cell>
          <cell r="AV150">
            <v>1245.33</v>
          </cell>
          <cell r="AW150">
            <v>7065.8785671169871</v>
          </cell>
          <cell r="AX150">
            <v>7</v>
          </cell>
          <cell r="AY150">
            <v>7.14</v>
          </cell>
          <cell r="AZ150">
            <v>1850</v>
          </cell>
          <cell r="BA150">
            <v>1</v>
          </cell>
          <cell r="BB150">
            <v>0</v>
          </cell>
          <cell r="BC150">
            <v>0</v>
          </cell>
          <cell r="BD150">
            <v>0</v>
          </cell>
          <cell r="BE150">
            <v>0</v>
          </cell>
          <cell r="BF150">
            <v>0</v>
          </cell>
          <cell r="BG150">
            <v>0</v>
          </cell>
          <cell r="BH150">
            <v>0</v>
          </cell>
          <cell r="BI150">
            <v>0</v>
          </cell>
          <cell r="BJ150">
            <v>0</v>
          </cell>
          <cell r="BM150">
            <v>-2988360</v>
          </cell>
          <cell r="BN150">
            <v>-515088</v>
          </cell>
          <cell r="BO150">
            <v>-639567.6</v>
          </cell>
          <cell r="BP150">
            <v>5086869.1500000004</v>
          </cell>
          <cell r="BQ150">
            <v>56361.52</v>
          </cell>
          <cell r="BR150">
            <v>167403.6</v>
          </cell>
          <cell r="BS150">
            <v>2247972.4</v>
          </cell>
          <cell r="BT150">
            <v>406350.72</v>
          </cell>
          <cell r="BU150">
            <v>42618.66</v>
          </cell>
          <cell r="BV150">
            <v>363398.7</v>
          </cell>
          <cell r="BW150">
            <v>893952.8820000001</v>
          </cell>
          <cell r="BX150">
            <v>650987.12</v>
          </cell>
          <cell r="BY150">
            <v>65804.833187347918</v>
          </cell>
          <cell r="BZ150">
            <v>803527.66279186006</v>
          </cell>
          <cell r="CA150">
            <v>274946.90000000002</v>
          </cell>
          <cell r="CB150">
            <v>259934.4</v>
          </cell>
          <cell r="CC150">
            <v>130674.75</v>
          </cell>
          <cell r="CD150">
            <v>2102885.2000000002</v>
          </cell>
          <cell r="CE150">
            <v>526893.4</v>
          </cell>
          <cell r="CF150">
            <v>128191.33799999999</v>
          </cell>
          <cell r="CG150">
            <v>583821.33600000001</v>
          </cell>
          <cell r="CH150">
            <v>0</v>
          </cell>
          <cell r="CI150">
            <v>139695.93799999999</v>
          </cell>
          <cell r="CJ150">
            <v>206793</v>
          </cell>
          <cell r="CK150">
            <v>0</v>
          </cell>
          <cell r="CL150">
            <v>175564.26</v>
          </cell>
          <cell r="CM150">
            <v>10960.44</v>
          </cell>
          <cell r="CN150">
            <v>0</v>
          </cell>
          <cell r="CO150">
            <v>118559.85</v>
          </cell>
          <cell r="CP150">
            <v>612321.64</v>
          </cell>
          <cell r="CQ150">
            <v>104073.56820000001</v>
          </cell>
          <cell r="CR150">
            <v>2669772.8199999998</v>
          </cell>
          <cell r="CS150">
            <v>425529.72</v>
          </cell>
          <cell r="CT150">
            <v>0</v>
          </cell>
          <cell r="CU150">
            <v>15837.55</v>
          </cell>
          <cell r="CV150">
            <v>0</v>
          </cell>
          <cell r="CW150">
            <v>0</v>
          </cell>
          <cell r="CX150">
            <v>0</v>
          </cell>
          <cell r="CY150">
            <v>0</v>
          </cell>
          <cell r="CZ150">
            <v>0</v>
          </cell>
          <cell r="DA150">
            <v>4800.5632043524811</v>
          </cell>
          <cell r="DB150">
            <v>2337.6735215434401</v>
          </cell>
          <cell r="DC150">
            <v>1031753.2539600001</v>
          </cell>
          <cell r="DD150">
            <v>0</v>
          </cell>
          <cell r="DE150">
            <v>8418.4308000000001</v>
          </cell>
          <cell r="DF150">
            <v>24447.939842224776</v>
          </cell>
          <cell r="DG150">
            <v>62231.19</v>
          </cell>
          <cell r="DH150">
            <v>104874.462</v>
          </cell>
          <cell r="DI150">
            <v>190883</v>
          </cell>
          <cell r="DJ150">
            <v>247664.13</v>
          </cell>
          <cell r="DK150">
            <v>0</v>
          </cell>
          <cell r="DL150">
            <v>0</v>
          </cell>
          <cell r="DM150">
            <v>0</v>
          </cell>
          <cell r="DN150">
            <v>0</v>
          </cell>
          <cell r="DO150">
            <v>0</v>
          </cell>
          <cell r="DP150">
            <v>0</v>
          </cell>
          <cell r="DQ150">
            <v>0</v>
          </cell>
          <cell r="DR150">
            <v>0</v>
          </cell>
          <cell r="DS150">
            <v>0</v>
          </cell>
          <cell r="DU150">
            <v>383517.89</v>
          </cell>
          <cell r="DV150">
            <v>0</v>
          </cell>
          <cell r="DW150">
            <v>-16206</v>
          </cell>
          <cell r="DX150">
            <v>-40236.07</v>
          </cell>
          <cell r="DY150">
            <v>-61894</v>
          </cell>
          <cell r="DZ150">
            <v>0</v>
          </cell>
          <cell r="EA150">
            <v>7745.06</v>
          </cell>
          <cell r="EB150">
            <v>11538</v>
          </cell>
          <cell r="EC150">
            <v>0</v>
          </cell>
          <cell r="ED150">
            <v>0</v>
          </cell>
          <cell r="EE150">
            <v>2658827</v>
          </cell>
          <cell r="EF150">
            <v>31500</v>
          </cell>
          <cell r="EG150">
            <v>0</v>
          </cell>
          <cell r="EH150">
            <v>0</v>
          </cell>
          <cell r="EI150">
            <v>0</v>
          </cell>
          <cell r="EJ150">
            <v>0</v>
          </cell>
          <cell r="EK150">
            <v>0</v>
          </cell>
          <cell r="EL150">
            <v>0</v>
          </cell>
        </row>
        <row r="151">
          <cell r="A151">
            <v>294</v>
          </cell>
          <cell r="B151" t="str">
            <v>Winterswijk</v>
          </cell>
          <cell r="C151">
            <v>5</v>
          </cell>
          <cell r="D151">
            <v>845440</v>
          </cell>
          <cell r="E151">
            <v>217980</v>
          </cell>
          <cell r="F151">
            <v>217980</v>
          </cell>
          <cell r="G151">
            <v>29249</v>
          </cell>
          <cell r="H151">
            <v>1</v>
          </cell>
          <cell r="I151">
            <v>778.5</v>
          </cell>
          <cell r="J151">
            <v>7118</v>
          </cell>
          <cell r="K151">
            <v>5051</v>
          </cell>
          <cell r="L151">
            <v>1870</v>
          </cell>
          <cell r="M151">
            <v>4090</v>
          </cell>
          <cell r="N151">
            <v>2804.2</v>
          </cell>
          <cell r="O151">
            <v>365</v>
          </cell>
          <cell r="P151">
            <v>0.51048951048951052</v>
          </cell>
          <cell r="Q151">
            <v>169.50979243282214</v>
          </cell>
          <cell r="R151">
            <v>2295</v>
          </cell>
          <cell r="S151">
            <v>765</v>
          </cell>
          <cell r="T151">
            <v>613</v>
          </cell>
          <cell r="U151">
            <v>29980</v>
          </cell>
          <cell r="V151">
            <v>29580</v>
          </cell>
          <cell r="W151">
            <v>643.5</v>
          </cell>
          <cell r="X151">
            <v>1174.4000000000001</v>
          </cell>
          <cell r="Y151">
            <v>0</v>
          </cell>
          <cell r="Z151">
            <v>0</v>
          </cell>
          <cell r="AA151">
            <v>13817</v>
          </cell>
          <cell r="AB151">
            <v>0</v>
          </cell>
          <cell r="AC151">
            <v>13817</v>
          </cell>
          <cell r="AD151">
            <v>64</v>
          </cell>
          <cell r="AE151">
            <v>0</v>
          </cell>
          <cell r="AF151">
            <v>261</v>
          </cell>
          <cell r="AG151">
            <v>138</v>
          </cell>
          <cell r="AH151">
            <v>122</v>
          </cell>
          <cell r="AI151">
            <v>12858</v>
          </cell>
          <cell r="AJ151">
            <v>12858</v>
          </cell>
          <cell r="AK151">
            <v>0</v>
          </cell>
          <cell r="AL151">
            <v>0</v>
          </cell>
          <cell r="AM151">
            <v>0</v>
          </cell>
          <cell r="AN151">
            <v>0</v>
          </cell>
          <cell r="AO151">
            <v>0</v>
          </cell>
          <cell r="AP151">
            <v>2524</v>
          </cell>
          <cell r="AQ151">
            <v>0</v>
          </cell>
          <cell r="AR151">
            <v>1.0843350000000001E-3</v>
          </cell>
          <cell r="AS151">
            <v>4.2683700000000001E-4</v>
          </cell>
          <cell r="AT151">
            <v>13809.492</v>
          </cell>
          <cell r="AU151">
            <v>0</v>
          </cell>
          <cell r="AV151">
            <v>1029</v>
          </cell>
          <cell r="AW151">
            <v>2168.2314674735248</v>
          </cell>
          <cell r="AX151">
            <v>9</v>
          </cell>
          <cell r="AY151">
            <v>9</v>
          </cell>
          <cell r="AZ151">
            <v>1635</v>
          </cell>
          <cell r="BA151">
            <v>1</v>
          </cell>
          <cell r="BB151">
            <v>0</v>
          </cell>
          <cell r="BC151">
            <v>0</v>
          </cell>
          <cell r="BD151">
            <v>0</v>
          </cell>
          <cell r="BE151">
            <v>0</v>
          </cell>
          <cell r="BF151">
            <v>0</v>
          </cell>
          <cell r="BG151">
            <v>0</v>
          </cell>
          <cell r="BH151">
            <v>0</v>
          </cell>
          <cell r="BI151">
            <v>0</v>
          </cell>
          <cell r="BJ151">
            <v>0</v>
          </cell>
          <cell r="BM151">
            <v>-1902240</v>
          </cell>
          <cell r="BN151">
            <v>-523152</v>
          </cell>
          <cell r="BO151">
            <v>-649580.4</v>
          </cell>
          <cell r="BP151">
            <v>3768733.65</v>
          </cell>
          <cell r="BQ151">
            <v>28180.76</v>
          </cell>
          <cell r="BR151">
            <v>170024.4</v>
          </cell>
          <cell r="BS151">
            <v>1561689.2</v>
          </cell>
          <cell r="BT151">
            <v>405948.87</v>
          </cell>
          <cell r="BU151">
            <v>49872.9</v>
          </cell>
          <cell r="BV151">
            <v>359879.1</v>
          </cell>
          <cell r="BW151">
            <v>994060.85800000001</v>
          </cell>
          <cell r="BX151">
            <v>503411.65</v>
          </cell>
          <cell r="BY151">
            <v>58502.501188811191</v>
          </cell>
          <cell r="BZ151">
            <v>642489.57606227708</v>
          </cell>
          <cell r="CA151">
            <v>245909.25</v>
          </cell>
          <cell r="CB151">
            <v>225965.7</v>
          </cell>
          <cell r="CC151">
            <v>86598.51</v>
          </cell>
          <cell r="CD151">
            <v>1534676.2</v>
          </cell>
          <cell r="CE151">
            <v>452278.2</v>
          </cell>
          <cell r="CF151">
            <v>203230.17</v>
          </cell>
          <cell r="CG151">
            <v>491709.53600000002</v>
          </cell>
          <cell r="CH151">
            <v>0</v>
          </cell>
          <cell r="CI151">
            <v>0</v>
          </cell>
          <cell r="CJ151">
            <v>429017.85</v>
          </cell>
          <cell r="CK151">
            <v>0</v>
          </cell>
          <cell r="CL151">
            <v>360623.7</v>
          </cell>
          <cell r="CM151">
            <v>2353.92</v>
          </cell>
          <cell r="CN151">
            <v>0</v>
          </cell>
          <cell r="CO151">
            <v>123283.35</v>
          </cell>
          <cell r="CP151">
            <v>449470.14</v>
          </cell>
          <cell r="CQ151">
            <v>197587.54</v>
          </cell>
          <cell r="CR151">
            <v>2134556.58</v>
          </cell>
          <cell r="CS151">
            <v>340222.68</v>
          </cell>
          <cell r="CT151">
            <v>0</v>
          </cell>
          <cell r="CU151">
            <v>0</v>
          </cell>
          <cell r="CV151">
            <v>0</v>
          </cell>
          <cell r="CW151">
            <v>0</v>
          </cell>
          <cell r="CX151">
            <v>0</v>
          </cell>
          <cell r="CY151">
            <v>77739.199999999997</v>
          </cell>
          <cell r="CZ151">
            <v>0</v>
          </cell>
          <cell r="DA151">
            <v>19145.452179542852</v>
          </cell>
          <cell r="DB151">
            <v>4720.4126809648806</v>
          </cell>
          <cell r="DC151">
            <v>863507.53476000007</v>
          </cell>
          <cell r="DD151">
            <v>0</v>
          </cell>
          <cell r="DE151">
            <v>6956.04</v>
          </cell>
          <cell r="DF151">
            <v>7502.0808774583957</v>
          </cell>
          <cell r="DG151">
            <v>80011.53</v>
          </cell>
          <cell r="DH151">
            <v>132194.70000000001</v>
          </cell>
          <cell r="DI151">
            <v>168699.3</v>
          </cell>
          <cell r="DJ151">
            <v>247664.13</v>
          </cell>
          <cell r="DK151">
            <v>0</v>
          </cell>
          <cell r="DL151">
            <v>0</v>
          </cell>
          <cell r="DM151">
            <v>0</v>
          </cell>
          <cell r="DN151">
            <v>0</v>
          </cell>
          <cell r="DO151">
            <v>0</v>
          </cell>
          <cell r="DP151">
            <v>0</v>
          </cell>
          <cell r="DQ151">
            <v>0</v>
          </cell>
          <cell r="DR151">
            <v>0</v>
          </cell>
          <cell r="DS151">
            <v>0</v>
          </cell>
          <cell r="DU151">
            <v>177387.07</v>
          </cell>
          <cell r="DV151">
            <v>0</v>
          </cell>
          <cell r="DW151">
            <v>512245</v>
          </cell>
          <cell r="DX151">
            <v>-8459.14</v>
          </cell>
          <cell r="DY151">
            <v>-71645</v>
          </cell>
          <cell r="DZ151">
            <v>0</v>
          </cell>
          <cell r="EA151">
            <v>145449.15</v>
          </cell>
          <cell r="EB151">
            <v>104466</v>
          </cell>
          <cell r="EC151">
            <v>0</v>
          </cell>
          <cell r="ED151">
            <v>0</v>
          </cell>
          <cell r="EE151">
            <v>3120668</v>
          </cell>
          <cell r="EF151">
            <v>0</v>
          </cell>
          <cell r="EG151">
            <v>0</v>
          </cell>
          <cell r="EH151">
            <v>0</v>
          </cell>
          <cell r="EI151">
            <v>33402</v>
          </cell>
          <cell r="EJ151">
            <v>0</v>
          </cell>
          <cell r="EK151">
            <v>150000</v>
          </cell>
          <cell r="EL151">
            <v>0</v>
          </cell>
        </row>
        <row r="152">
          <cell r="A152">
            <v>297</v>
          </cell>
          <cell r="B152" t="str">
            <v>Zaltbommel</v>
          </cell>
          <cell r="C152">
            <v>5</v>
          </cell>
          <cell r="D152">
            <v>863520</v>
          </cell>
          <cell r="E152">
            <v>193200</v>
          </cell>
          <cell r="F152">
            <v>193200</v>
          </cell>
          <cell r="G152">
            <v>26194</v>
          </cell>
          <cell r="H152">
            <v>4</v>
          </cell>
          <cell r="I152">
            <v>690</v>
          </cell>
          <cell r="J152">
            <v>7459</v>
          </cell>
          <cell r="K152">
            <v>3378</v>
          </cell>
          <cell r="L152">
            <v>1148</v>
          </cell>
          <cell r="M152">
            <v>2340</v>
          </cell>
          <cell r="N152">
            <v>1352.4</v>
          </cell>
          <cell r="O152">
            <v>208</v>
          </cell>
          <cell r="P152">
            <v>0.37275985663082439</v>
          </cell>
          <cell r="Q152">
            <v>103.92381985533601</v>
          </cell>
          <cell r="R152">
            <v>1471</v>
          </cell>
          <cell r="S152">
            <v>880</v>
          </cell>
          <cell r="T152">
            <v>507</v>
          </cell>
          <cell r="U152">
            <v>23830</v>
          </cell>
          <cell r="V152">
            <v>6550</v>
          </cell>
          <cell r="W152">
            <v>528.66</v>
          </cell>
          <cell r="X152">
            <v>1432.8</v>
          </cell>
          <cell r="Y152">
            <v>0</v>
          </cell>
          <cell r="Z152">
            <v>0</v>
          </cell>
          <cell r="AA152">
            <v>7980</v>
          </cell>
          <cell r="AB152">
            <v>1117.2</v>
          </cell>
          <cell r="AC152">
            <v>9097.2000000000007</v>
          </cell>
          <cell r="AD152">
            <v>926</v>
          </cell>
          <cell r="AE152">
            <v>0</v>
          </cell>
          <cell r="AF152">
            <v>213</v>
          </cell>
          <cell r="AG152">
            <v>156.18</v>
          </cell>
          <cell r="AH152">
            <v>86.64</v>
          </cell>
          <cell r="AI152">
            <v>9876</v>
          </cell>
          <cell r="AJ152">
            <v>11258.64</v>
          </cell>
          <cell r="AK152">
            <v>1382.64</v>
          </cell>
          <cell r="AL152">
            <v>21</v>
          </cell>
          <cell r="AM152">
            <v>0</v>
          </cell>
          <cell r="AN152">
            <v>0</v>
          </cell>
          <cell r="AO152">
            <v>4350</v>
          </cell>
          <cell r="AP152">
            <v>906</v>
          </cell>
          <cell r="AQ152">
            <v>906</v>
          </cell>
          <cell r="AR152">
            <v>4.73995E-4</v>
          </cell>
          <cell r="AS152">
            <v>1.8580199999999999E-4</v>
          </cell>
          <cell r="AT152">
            <v>5678.7</v>
          </cell>
          <cell r="AU152">
            <v>795.01800000000003</v>
          </cell>
          <cell r="AV152">
            <v>2979.96</v>
          </cell>
          <cell r="AW152">
            <v>10608.658234897821</v>
          </cell>
          <cell r="AX152">
            <v>11</v>
          </cell>
          <cell r="AY152">
            <v>12.54</v>
          </cell>
          <cell r="AZ152">
            <v>1880</v>
          </cell>
          <cell r="BA152">
            <v>1</v>
          </cell>
          <cell r="BB152">
            <v>0</v>
          </cell>
          <cell r="BC152">
            <v>0</v>
          </cell>
          <cell r="BD152">
            <v>0</v>
          </cell>
          <cell r="BE152">
            <v>0</v>
          </cell>
          <cell r="BF152">
            <v>0</v>
          </cell>
          <cell r="BG152">
            <v>0</v>
          </cell>
          <cell r="BH152">
            <v>0</v>
          </cell>
          <cell r="BI152">
            <v>0</v>
          </cell>
          <cell r="BJ152">
            <v>0</v>
          </cell>
          <cell r="BM152">
            <v>-1942920</v>
          </cell>
          <cell r="BN152">
            <v>-463680</v>
          </cell>
          <cell r="BO152">
            <v>-575736</v>
          </cell>
          <cell r="BP152">
            <v>3375096.9</v>
          </cell>
          <cell r="BQ152">
            <v>112723.04</v>
          </cell>
          <cell r="BR152">
            <v>150696</v>
          </cell>
          <cell r="BS152">
            <v>1636504.6</v>
          </cell>
          <cell r="BT152">
            <v>271489.86</v>
          </cell>
          <cell r="BU152">
            <v>30617.16</v>
          </cell>
          <cell r="BV152">
            <v>205896.6</v>
          </cell>
          <cell r="BW152">
            <v>479412.27600000007</v>
          </cell>
          <cell r="BX152">
            <v>286875.68</v>
          </cell>
          <cell r="BY152">
            <v>42718.57405017921</v>
          </cell>
          <cell r="BZ152">
            <v>393900.37592128298</v>
          </cell>
          <cell r="CA152">
            <v>157617.65</v>
          </cell>
          <cell r="CB152">
            <v>259934.4</v>
          </cell>
          <cell r="CC152">
            <v>71623.89</v>
          </cell>
          <cell r="CD152">
            <v>1219857.7</v>
          </cell>
          <cell r="CE152">
            <v>100149.5</v>
          </cell>
          <cell r="CF152">
            <v>166961.40119999999</v>
          </cell>
          <cell r="CG152">
            <v>599899.03200000012</v>
          </cell>
          <cell r="CH152">
            <v>0</v>
          </cell>
          <cell r="CI152">
            <v>0</v>
          </cell>
          <cell r="CJ152">
            <v>247779</v>
          </cell>
          <cell r="CK152">
            <v>-2457.84</v>
          </cell>
          <cell r="CL152">
            <v>237436.92</v>
          </cell>
          <cell r="CM152">
            <v>34058.28</v>
          </cell>
          <cell r="CN152">
            <v>0</v>
          </cell>
          <cell r="CO152">
            <v>100610.55</v>
          </cell>
          <cell r="CP152">
            <v>508682.94539999997</v>
          </cell>
          <cell r="CQ152">
            <v>140319.54479999997</v>
          </cell>
          <cell r="CR152">
            <v>1639514.76</v>
          </cell>
          <cell r="CS152">
            <v>297903.61440000002</v>
          </cell>
          <cell r="CT152">
            <v>33542.846400000002</v>
          </cell>
          <cell r="CU152">
            <v>66517.710000000006</v>
          </cell>
          <cell r="CV152">
            <v>0</v>
          </cell>
          <cell r="CW152">
            <v>0</v>
          </cell>
          <cell r="CX152">
            <v>63988.5</v>
          </cell>
          <cell r="CY152">
            <v>27904.799999999999</v>
          </cell>
          <cell r="CZ152">
            <v>79456.2</v>
          </cell>
          <cell r="DA152">
            <v>8369.0451805414505</v>
          </cell>
          <cell r="DB152">
            <v>2054.7940242964801</v>
          </cell>
          <cell r="DC152">
            <v>355089.11099999998</v>
          </cell>
          <cell r="DD152">
            <v>325.95738</v>
          </cell>
          <cell r="DE152">
            <v>20144.529599999998</v>
          </cell>
          <cell r="DF152">
            <v>36705.957492746456</v>
          </cell>
          <cell r="DG152">
            <v>97791.87</v>
          </cell>
          <cell r="DH152">
            <v>184191.28199999998</v>
          </cell>
          <cell r="DI152">
            <v>193978.4</v>
          </cell>
          <cell r="DJ152">
            <v>247664.13</v>
          </cell>
          <cell r="DK152">
            <v>0</v>
          </cell>
          <cell r="DL152">
            <v>0</v>
          </cell>
          <cell r="DM152">
            <v>0</v>
          </cell>
          <cell r="DN152">
            <v>0</v>
          </cell>
          <cell r="DO152">
            <v>0</v>
          </cell>
          <cell r="DP152">
            <v>0</v>
          </cell>
          <cell r="DQ152">
            <v>0</v>
          </cell>
          <cell r="DR152">
            <v>0</v>
          </cell>
          <cell r="DS152">
            <v>0</v>
          </cell>
          <cell r="DU152">
            <v>399334.51</v>
          </cell>
          <cell r="DV152">
            <v>0</v>
          </cell>
          <cell r="DW152">
            <v>-56834</v>
          </cell>
          <cell r="DX152">
            <v>106.47</v>
          </cell>
          <cell r="DY152">
            <v>-22446</v>
          </cell>
          <cell r="DZ152">
            <v>0</v>
          </cell>
          <cell r="EA152">
            <v>60310.64</v>
          </cell>
          <cell r="EB152">
            <v>87002</v>
          </cell>
          <cell r="EC152">
            <v>0</v>
          </cell>
          <cell r="ED152">
            <v>0</v>
          </cell>
          <cell r="EE152">
            <v>1762235</v>
          </cell>
          <cell r="EF152">
            <v>0</v>
          </cell>
          <cell r="EG152">
            <v>0</v>
          </cell>
          <cell r="EH152">
            <v>0</v>
          </cell>
          <cell r="EI152">
            <v>29913</v>
          </cell>
          <cell r="EJ152">
            <v>0</v>
          </cell>
          <cell r="EK152">
            <v>0</v>
          </cell>
          <cell r="EL152">
            <v>0</v>
          </cell>
        </row>
        <row r="153">
          <cell r="A153">
            <v>299</v>
          </cell>
          <cell r="B153" t="str">
            <v>Zevenaar</v>
          </cell>
          <cell r="C153">
            <v>5</v>
          </cell>
          <cell r="D153">
            <v>1011200</v>
          </cell>
          <cell r="E153">
            <v>180180</v>
          </cell>
          <cell r="F153">
            <v>180180</v>
          </cell>
          <cell r="G153">
            <v>31884</v>
          </cell>
          <cell r="H153">
            <v>4</v>
          </cell>
          <cell r="I153">
            <v>643.5</v>
          </cell>
          <cell r="J153">
            <v>7206</v>
          </cell>
          <cell r="K153">
            <v>5096</v>
          </cell>
          <cell r="L153">
            <v>1612</v>
          </cell>
          <cell r="M153">
            <v>3970</v>
          </cell>
          <cell r="N153">
            <v>2548.5</v>
          </cell>
          <cell r="O153">
            <v>453</v>
          </cell>
          <cell r="P153">
            <v>0.56413449564134499</v>
          </cell>
          <cell r="Q153">
            <v>204.55280333499249</v>
          </cell>
          <cell r="R153">
            <v>2323</v>
          </cell>
          <cell r="S153">
            <v>895</v>
          </cell>
          <cell r="T153">
            <v>833</v>
          </cell>
          <cell r="U153">
            <v>31600</v>
          </cell>
          <cell r="V153">
            <v>23500</v>
          </cell>
          <cell r="W153">
            <v>633.6</v>
          </cell>
          <cell r="X153">
            <v>1822.4</v>
          </cell>
          <cell r="Y153">
            <v>0</v>
          </cell>
          <cell r="Z153">
            <v>0</v>
          </cell>
          <cell r="AA153">
            <v>5337</v>
          </cell>
          <cell r="AB153">
            <v>0</v>
          </cell>
          <cell r="AC153">
            <v>5337</v>
          </cell>
          <cell r="AD153">
            <v>465</v>
          </cell>
          <cell r="AE153">
            <v>0</v>
          </cell>
          <cell r="AF153">
            <v>192</v>
          </cell>
          <cell r="AG153">
            <v>137</v>
          </cell>
          <cell r="AH153">
            <v>55</v>
          </cell>
          <cell r="AI153">
            <v>14215</v>
          </cell>
          <cell r="AJ153">
            <v>14215</v>
          </cell>
          <cell r="AK153">
            <v>0</v>
          </cell>
          <cell r="AL153">
            <v>6</v>
          </cell>
          <cell r="AM153">
            <v>0</v>
          </cell>
          <cell r="AN153">
            <v>0</v>
          </cell>
          <cell r="AO153">
            <v>0</v>
          </cell>
          <cell r="AP153">
            <v>0</v>
          </cell>
          <cell r="AQ153">
            <v>0</v>
          </cell>
          <cell r="AR153">
            <v>2.3396300000000001E-4</v>
          </cell>
          <cell r="AS153">
            <v>3.8471700000000002E-4</v>
          </cell>
          <cell r="AT153">
            <v>16702.625</v>
          </cell>
          <cell r="AU153">
            <v>0</v>
          </cell>
          <cell r="AV153">
            <v>1057</v>
          </cell>
          <cell r="AW153">
            <v>5808.5811789038262</v>
          </cell>
          <cell r="AX153">
            <v>8</v>
          </cell>
          <cell r="AY153">
            <v>8</v>
          </cell>
          <cell r="AZ153">
            <v>1410</v>
          </cell>
          <cell r="BA153">
            <v>1</v>
          </cell>
          <cell r="BB153">
            <v>0</v>
          </cell>
          <cell r="BC153">
            <v>0</v>
          </cell>
          <cell r="BD153">
            <v>0</v>
          </cell>
          <cell r="BE153">
            <v>0</v>
          </cell>
          <cell r="BF153">
            <v>0</v>
          </cell>
          <cell r="BG153">
            <v>0</v>
          </cell>
          <cell r="BH153">
            <v>0</v>
          </cell>
          <cell r="BI153">
            <v>0</v>
          </cell>
          <cell r="BJ153">
            <v>0</v>
          </cell>
          <cell r="BM153">
            <v>-2275200</v>
          </cell>
          <cell r="BN153">
            <v>-432432</v>
          </cell>
          <cell r="BO153">
            <v>-536936.4</v>
          </cell>
          <cell r="BP153">
            <v>4108253.4</v>
          </cell>
          <cell r="BQ153">
            <v>112723.04</v>
          </cell>
          <cell r="BR153">
            <v>140540.4</v>
          </cell>
          <cell r="BS153">
            <v>1580996.4</v>
          </cell>
          <cell r="BT153">
            <v>409565.52</v>
          </cell>
          <cell r="BU153">
            <v>42992.04</v>
          </cell>
          <cell r="BV153">
            <v>349320.3</v>
          </cell>
          <cell r="BW153">
            <v>903417.76500000001</v>
          </cell>
          <cell r="BX153">
            <v>624782.13</v>
          </cell>
          <cell r="BY153">
            <v>64650.258866749689</v>
          </cell>
          <cell r="BZ153">
            <v>775312.39942455536</v>
          </cell>
          <cell r="CA153">
            <v>248909.45</v>
          </cell>
          <cell r="CB153">
            <v>264365.09999999998</v>
          </cell>
          <cell r="CC153">
            <v>117677.91</v>
          </cell>
          <cell r="CD153">
            <v>1617604</v>
          </cell>
          <cell r="CE153">
            <v>359315</v>
          </cell>
          <cell r="CF153">
            <v>200103.552</v>
          </cell>
          <cell r="CG153">
            <v>763020.65600000008</v>
          </cell>
          <cell r="CH153">
            <v>0</v>
          </cell>
          <cell r="CI153">
            <v>0</v>
          </cell>
          <cell r="CJ153">
            <v>165713.85</v>
          </cell>
          <cell r="CK153">
            <v>0</v>
          </cell>
          <cell r="CL153">
            <v>139295.70000000001</v>
          </cell>
          <cell r="CM153">
            <v>17102.7</v>
          </cell>
          <cell r="CN153">
            <v>0</v>
          </cell>
          <cell r="CO153">
            <v>90691.199999999997</v>
          </cell>
          <cell r="CP153">
            <v>446213.11</v>
          </cell>
          <cell r="CQ153">
            <v>89076.35</v>
          </cell>
          <cell r="CR153">
            <v>2359832.15</v>
          </cell>
          <cell r="CS153">
            <v>376128.9</v>
          </cell>
          <cell r="CT153">
            <v>0</v>
          </cell>
          <cell r="CU153">
            <v>19005.060000000001</v>
          </cell>
          <cell r="CV153">
            <v>0</v>
          </cell>
          <cell r="CW153">
            <v>0</v>
          </cell>
          <cell r="CX153">
            <v>0</v>
          </cell>
          <cell r="CY153">
            <v>0</v>
          </cell>
          <cell r="CZ153">
            <v>0</v>
          </cell>
          <cell r="DA153">
            <v>4130.9442453507299</v>
          </cell>
          <cell r="DB153">
            <v>4254.6054006160803</v>
          </cell>
          <cell r="DC153">
            <v>1044415.14125</v>
          </cell>
          <cell r="DD153">
            <v>0</v>
          </cell>
          <cell r="DE153">
            <v>7145.32</v>
          </cell>
          <cell r="DF153">
            <v>20097.690879007238</v>
          </cell>
          <cell r="DG153">
            <v>71121.36</v>
          </cell>
          <cell r="DH153">
            <v>117506.4</v>
          </cell>
          <cell r="DI153">
            <v>145483.79999999999</v>
          </cell>
          <cell r="DJ153">
            <v>247664.13</v>
          </cell>
          <cell r="DK153">
            <v>0</v>
          </cell>
          <cell r="DL153">
            <v>0</v>
          </cell>
          <cell r="DM153">
            <v>0</v>
          </cell>
          <cell r="DN153">
            <v>0</v>
          </cell>
          <cell r="DO153">
            <v>0</v>
          </cell>
          <cell r="DP153">
            <v>0</v>
          </cell>
          <cell r="DQ153">
            <v>0</v>
          </cell>
          <cell r="DR153">
            <v>0</v>
          </cell>
          <cell r="DS153">
            <v>0</v>
          </cell>
          <cell r="DU153">
            <v>261933.99</v>
          </cell>
          <cell r="DV153">
            <v>500378.85</v>
          </cell>
          <cell r="DW153">
            <v>-27298</v>
          </cell>
          <cell r="DX153">
            <v>-37623.22</v>
          </cell>
          <cell r="DY153">
            <v>-97061</v>
          </cell>
          <cell r="DZ153">
            <v>0</v>
          </cell>
          <cell r="EA153">
            <v>46729.95</v>
          </cell>
          <cell r="EB153">
            <v>32376</v>
          </cell>
          <cell r="EC153">
            <v>0</v>
          </cell>
          <cell r="ED153">
            <v>0</v>
          </cell>
          <cell r="EE153">
            <v>2754908</v>
          </cell>
          <cell r="EF153">
            <v>0</v>
          </cell>
          <cell r="EG153">
            <v>430</v>
          </cell>
          <cell r="EH153">
            <v>0</v>
          </cell>
          <cell r="EI153">
            <v>0</v>
          </cell>
          <cell r="EJ153">
            <v>0</v>
          </cell>
          <cell r="EK153">
            <v>0</v>
          </cell>
          <cell r="EL153">
            <v>0</v>
          </cell>
        </row>
        <row r="154">
          <cell r="A154">
            <v>301</v>
          </cell>
          <cell r="B154" t="str">
            <v>Zutphen</v>
          </cell>
          <cell r="C154">
            <v>5</v>
          </cell>
          <cell r="D154">
            <v>1336320</v>
          </cell>
          <cell r="E154">
            <v>241780</v>
          </cell>
          <cell r="F154">
            <v>241780</v>
          </cell>
          <cell r="G154">
            <v>46635</v>
          </cell>
          <cell r="H154">
            <v>1</v>
          </cell>
          <cell r="I154">
            <v>863.5</v>
          </cell>
          <cell r="J154">
            <v>11562</v>
          </cell>
          <cell r="K154">
            <v>6519</v>
          </cell>
          <cell r="L154">
            <v>2347</v>
          </cell>
          <cell r="M154">
            <v>6830</v>
          </cell>
          <cell r="N154">
            <v>4578.8</v>
          </cell>
          <cell r="O154">
            <v>1091</v>
          </cell>
          <cell r="P154">
            <v>0.75711311589174179</v>
          </cell>
          <cell r="Q154">
            <v>439.44804122811172</v>
          </cell>
          <cell r="R154">
            <v>4749</v>
          </cell>
          <cell r="S154">
            <v>2320</v>
          </cell>
          <cell r="T154">
            <v>1445</v>
          </cell>
          <cell r="U154">
            <v>52800</v>
          </cell>
          <cell r="V154">
            <v>59410</v>
          </cell>
          <cell r="W154">
            <v>1525.72</v>
          </cell>
          <cell r="X154">
            <v>4386.3999999999996</v>
          </cell>
          <cell r="Y154">
            <v>22.999999999998181</v>
          </cell>
          <cell r="Z154">
            <v>581.4</v>
          </cell>
          <cell r="AA154">
            <v>4094</v>
          </cell>
          <cell r="AB154">
            <v>0</v>
          </cell>
          <cell r="AC154">
            <v>4094</v>
          </cell>
          <cell r="AD154">
            <v>190</v>
          </cell>
          <cell r="AE154">
            <v>0</v>
          </cell>
          <cell r="AF154">
            <v>253</v>
          </cell>
          <cell r="AG154">
            <v>217</v>
          </cell>
          <cell r="AH154">
            <v>36</v>
          </cell>
          <cell r="AI154">
            <v>22512</v>
          </cell>
          <cell r="AJ154">
            <v>22512</v>
          </cell>
          <cell r="AK154">
            <v>0</v>
          </cell>
          <cell r="AL154">
            <v>28</v>
          </cell>
          <cell r="AM154">
            <v>0</v>
          </cell>
          <cell r="AN154">
            <v>0</v>
          </cell>
          <cell r="AO154">
            <v>5750</v>
          </cell>
          <cell r="AP154">
            <v>4318</v>
          </cell>
          <cell r="AQ154">
            <v>4318</v>
          </cell>
          <cell r="AR154">
            <v>2.2102229999999999E-3</v>
          </cell>
          <cell r="AS154">
            <v>1.6583349999999999E-3</v>
          </cell>
          <cell r="AT154">
            <v>32619.887999999999</v>
          </cell>
          <cell r="AU154">
            <v>0</v>
          </cell>
          <cell r="AV154">
            <v>1279</v>
          </cell>
          <cell r="AW154">
            <v>13923.007703081232</v>
          </cell>
          <cell r="AX154">
            <v>1</v>
          </cell>
          <cell r="AY154">
            <v>1</v>
          </cell>
          <cell r="AZ154">
            <v>1925</v>
          </cell>
          <cell r="BA154">
            <v>1</v>
          </cell>
          <cell r="BB154">
            <v>0</v>
          </cell>
          <cell r="BC154">
            <v>0</v>
          </cell>
          <cell r="BD154">
            <v>0</v>
          </cell>
          <cell r="BE154">
            <v>0</v>
          </cell>
          <cell r="BF154">
            <v>0</v>
          </cell>
          <cell r="BG154">
            <v>0</v>
          </cell>
          <cell r="BH154">
            <v>0</v>
          </cell>
          <cell r="BI154">
            <v>0</v>
          </cell>
          <cell r="BJ154">
            <v>0</v>
          </cell>
          <cell r="BM154">
            <v>-3006720</v>
          </cell>
          <cell r="BN154">
            <v>-580272</v>
          </cell>
          <cell r="BO154">
            <v>-720504.4</v>
          </cell>
          <cell r="BP154">
            <v>6008919.75</v>
          </cell>
          <cell r="BQ154">
            <v>28180.76</v>
          </cell>
          <cell r="BR154">
            <v>188588.4</v>
          </cell>
          <cell r="BS154">
            <v>2536702.7999999998</v>
          </cell>
          <cell r="BT154">
            <v>523932.03</v>
          </cell>
          <cell r="BU154">
            <v>62594.49</v>
          </cell>
          <cell r="BV154">
            <v>600971.69999999995</v>
          </cell>
          <cell r="BW154">
            <v>1623138.8119999997</v>
          </cell>
          <cell r="BX154">
            <v>1504718.11</v>
          </cell>
          <cell r="BY154">
            <v>86765.761200555164</v>
          </cell>
          <cell r="BZ154">
            <v>1665631.1217060874</v>
          </cell>
          <cell r="CA154">
            <v>508855.35</v>
          </cell>
          <cell r="CB154">
            <v>685281.6</v>
          </cell>
          <cell r="CC154">
            <v>204135.15</v>
          </cell>
          <cell r="CD154">
            <v>2702832</v>
          </cell>
          <cell r="CE154">
            <v>908378.9</v>
          </cell>
          <cell r="CF154">
            <v>481852.89039999997</v>
          </cell>
          <cell r="CG154">
            <v>1836541.8160000001</v>
          </cell>
          <cell r="CH154">
            <v>3908.6199999996907</v>
          </cell>
          <cell r="CI154">
            <v>128960.33399999992</v>
          </cell>
          <cell r="CJ154">
            <v>127118.7</v>
          </cell>
          <cell r="CK154">
            <v>0</v>
          </cell>
          <cell r="CL154">
            <v>106853.4</v>
          </cell>
          <cell r="CM154">
            <v>6988.2</v>
          </cell>
          <cell r="CN154">
            <v>0</v>
          </cell>
          <cell r="CO154">
            <v>119504.55</v>
          </cell>
          <cell r="CP154">
            <v>706775.51</v>
          </cell>
          <cell r="CQ154">
            <v>58304.52</v>
          </cell>
          <cell r="CR154">
            <v>3737217.12</v>
          </cell>
          <cell r="CS154">
            <v>595667.52</v>
          </cell>
          <cell r="CT154">
            <v>0</v>
          </cell>
          <cell r="CU154">
            <v>88690.28</v>
          </cell>
          <cell r="CV154">
            <v>0</v>
          </cell>
          <cell r="CW154">
            <v>0</v>
          </cell>
          <cell r="CX154">
            <v>84582.5</v>
          </cell>
          <cell r="CY154">
            <v>132994.4</v>
          </cell>
          <cell r="CZ154">
            <v>378688.6</v>
          </cell>
          <cell r="DA154">
            <v>39024.58073623533</v>
          </cell>
          <cell r="DB154">
            <v>18339.613396420398</v>
          </cell>
          <cell r="DC154">
            <v>2039721.5966399999</v>
          </cell>
          <cell r="DD154">
            <v>0</v>
          </cell>
          <cell r="DE154">
            <v>8646.0400000000009</v>
          </cell>
          <cell r="DF154">
            <v>48173.606652661059</v>
          </cell>
          <cell r="DG154">
            <v>8890.17</v>
          </cell>
          <cell r="DH154">
            <v>14688.3</v>
          </cell>
          <cell r="DI154">
            <v>198621.5</v>
          </cell>
          <cell r="DJ154">
            <v>247664.13</v>
          </cell>
          <cell r="DK154">
            <v>0</v>
          </cell>
          <cell r="DL154">
            <v>0</v>
          </cell>
          <cell r="DM154">
            <v>0</v>
          </cell>
          <cell r="DN154">
            <v>0</v>
          </cell>
          <cell r="DO154">
            <v>0</v>
          </cell>
          <cell r="DP154">
            <v>0</v>
          </cell>
          <cell r="DQ154">
            <v>0</v>
          </cell>
          <cell r="DR154">
            <v>0</v>
          </cell>
          <cell r="DS154">
            <v>0</v>
          </cell>
          <cell r="DU154">
            <v>118901.84</v>
          </cell>
          <cell r="DV154">
            <v>559009.59</v>
          </cell>
          <cell r="DW154">
            <v>982263</v>
          </cell>
          <cell r="DX154">
            <v>40668.06</v>
          </cell>
          <cell r="DY154">
            <v>-236859</v>
          </cell>
          <cell r="DZ154">
            <v>0</v>
          </cell>
          <cell r="EA154">
            <v>3298.83</v>
          </cell>
          <cell r="EB154">
            <v>36015</v>
          </cell>
          <cell r="EC154">
            <v>0</v>
          </cell>
          <cell r="ED154">
            <v>0</v>
          </cell>
          <cell r="EE154">
            <v>4558603</v>
          </cell>
          <cell r="EF154">
            <v>45000</v>
          </cell>
          <cell r="EG154">
            <v>0</v>
          </cell>
          <cell r="EH154">
            <v>0</v>
          </cell>
          <cell r="EI154">
            <v>0</v>
          </cell>
          <cell r="EJ154">
            <v>0</v>
          </cell>
          <cell r="EK154">
            <v>0</v>
          </cell>
          <cell r="EL154">
            <v>0</v>
          </cell>
        </row>
        <row r="155">
          <cell r="A155">
            <v>305</v>
          </cell>
          <cell r="B155" t="str">
            <v>Abcoude</v>
          </cell>
          <cell r="C155">
            <v>6</v>
          </cell>
          <cell r="D155">
            <v>468640</v>
          </cell>
          <cell r="E155">
            <v>39900</v>
          </cell>
          <cell r="F155">
            <v>39900</v>
          </cell>
          <cell r="G155">
            <v>8651</v>
          </cell>
          <cell r="H155">
            <v>1</v>
          </cell>
          <cell r="I155">
            <v>142.5</v>
          </cell>
          <cell r="J155">
            <v>2434</v>
          </cell>
          <cell r="K155">
            <v>1352</v>
          </cell>
          <cell r="L155">
            <v>488</v>
          </cell>
          <cell r="M155">
            <v>640</v>
          </cell>
          <cell r="N155">
            <v>288</v>
          </cell>
          <cell r="O155">
            <v>47</v>
          </cell>
          <cell r="P155">
            <v>0.11838790931989925</v>
          </cell>
          <cell r="Q155">
            <v>28.492144379918678</v>
          </cell>
          <cell r="R155">
            <v>357</v>
          </cell>
          <cell r="S155">
            <v>170</v>
          </cell>
          <cell r="T155">
            <v>183</v>
          </cell>
          <cell r="U155">
            <v>4770</v>
          </cell>
          <cell r="V155">
            <v>270</v>
          </cell>
          <cell r="W155">
            <v>0</v>
          </cell>
          <cell r="X155">
            <v>0</v>
          </cell>
          <cell r="Y155">
            <v>71.199999999999818</v>
          </cell>
          <cell r="Z155">
            <v>0</v>
          </cell>
          <cell r="AA155">
            <v>3038</v>
          </cell>
          <cell r="AB155">
            <v>941.78</v>
          </cell>
          <cell r="AC155">
            <v>4162.0600000000004</v>
          </cell>
          <cell r="AD155">
            <v>173</v>
          </cell>
          <cell r="AE155">
            <v>0</v>
          </cell>
          <cell r="AF155">
            <v>46</v>
          </cell>
          <cell r="AG155">
            <v>38.36</v>
          </cell>
          <cell r="AH155">
            <v>24.66</v>
          </cell>
          <cell r="AI155">
            <v>3520</v>
          </cell>
          <cell r="AJ155">
            <v>4822.3999999999996</v>
          </cell>
          <cell r="AK155">
            <v>1091.2</v>
          </cell>
          <cell r="AL155">
            <v>0</v>
          </cell>
          <cell r="AM155">
            <v>0</v>
          </cell>
          <cell r="AN155">
            <v>0</v>
          </cell>
          <cell r="AO155">
            <v>0</v>
          </cell>
          <cell r="AP155">
            <v>0</v>
          </cell>
          <cell r="AQ155">
            <v>0</v>
          </cell>
          <cell r="AR155">
            <v>1.1128000000000001E-4</v>
          </cell>
          <cell r="AS155">
            <v>3.5753999999999997E-5</v>
          </cell>
          <cell r="AT155">
            <v>2330.2399999999998</v>
          </cell>
          <cell r="AU155">
            <v>722.37440000000004</v>
          </cell>
          <cell r="AV155">
            <v>1870.05</v>
          </cell>
          <cell r="AW155">
            <v>10870.058284023668</v>
          </cell>
          <cell r="AX155">
            <v>4</v>
          </cell>
          <cell r="AY155">
            <v>5.48</v>
          </cell>
          <cell r="AZ155">
            <v>620</v>
          </cell>
          <cell r="BA155">
            <v>1</v>
          </cell>
          <cell r="BB155">
            <v>0</v>
          </cell>
          <cell r="BC155">
            <v>0</v>
          </cell>
          <cell r="BD155">
            <v>0</v>
          </cell>
          <cell r="BE155">
            <v>0</v>
          </cell>
          <cell r="BF155">
            <v>0</v>
          </cell>
          <cell r="BG155">
            <v>0</v>
          </cell>
          <cell r="BH155">
            <v>0</v>
          </cell>
          <cell r="BI155">
            <v>0</v>
          </cell>
          <cell r="BJ155">
            <v>0</v>
          </cell>
          <cell r="BM155">
            <v>-1054440</v>
          </cell>
          <cell r="BN155">
            <v>-95760</v>
          </cell>
          <cell r="BO155">
            <v>-118902</v>
          </cell>
          <cell r="BP155">
            <v>1114681.3500000001</v>
          </cell>
          <cell r="BQ155">
            <v>28180.76</v>
          </cell>
          <cell r="BR155">
            <v>31122</v>
          </cell>
          <cell r="BS155">
            <v>534019.6</v>
          </cell>
          <cell r="BT155">
            <v>108660.24</v>
          </cell>
          <cell r="BU155">
            <v>13014.96</v>
          </cell>
          <cell r="BV155">
            <v>56313.599999999999</v>
          </cell>
          <cell r="BW155">
            <v>102093.12</v>
          </cell>
          <cell r="BX155">
            <v>64822.87</v>
          </cell>
          <cell r="BY155">
            <v>13567.347934508816</v>
          </cell>
          <cell r="BZ155">
            <v>107993.20500031816</v>
          </cell>
          <cell r="CA155">
            <v>38252.550000000003</v>
          </cell>
          <cell r="CB155">
            <v>50214.6</v>
          </cell>
          <cell r="CC155">
            <v>25852.41</v>
          </cell>
          <cell r="CD155">
            <v>244176.3</v>
          </cell>
          <cell r="CE155">
            <v>4128.3</v>
          </cell>
          <cell r="CF155">
            <v>0</v>
          </cell>
          <cell r="CG155">
            <v>0</v>
          </cell>
          <cell r="CH155">
            <v>12099.727999999968</v>
          </cell>
          <cell r="CI155">
            <v>0</v>
          </cell>
          <cell r="CJ155">
            <v>94329.9</v>
          </cell>
          <cell r="CK155">
            <v>-2071.9160000000006</v>
          </cell>
          <cell r="CL155">
            <v>108629.76600000002</v>
          </cell>
          <cell r="CM155">
            <v>6362.94</v>
          </cell>
          <cell r="CN155">
            <v>0</v>
          </cell>
          <cell r="CO155">
            <v>21728.1</v>
          </cell>
          <cell r="CP155">
            <v>124939.67080000001</v>
          </cell>
          <cell r="CQ155">
            <v>39938.596200000007</v>
          </cell>
          <cell r="CR155">
            <v>584355.19999999995</v>
          </cell>
          <cell r="CS155">
            <v>127600.70400000001</v>
          </cell>
          <cell r="CT155">
            <v>26472.51200000001</v>
          </cell>
          <cell r="CU155">
            <v>0</v>
          </cell>
          <cell r="CV155">
            <v>0</v>
          </cell>
          <cell r="CW155">
            <v>0</v>
          </cell>
          <cell r="CX155">
            <v>0</v>
          </cell>
          <cell r="CY155">
            <v>0</v>
          </cell>
          <cell r="CZ155">
            <v>0</v>
          </cell>
          <cell r="DA155">
            <v>1964.8041597288002</v>
          </cell>
          <cell r="DB155">
            <v>395.40535378895999</v>
          </cell>
          <cell r="DC155">
            <v>145709.90719999999</v>
          </cell>
          <cell r="DD155">
            <v>296.17350399999998</v>
          </cell>
          <cell r="DE155">
            <v>12641.538</v>
          </cell>
          <cell r="DF155">
            <v>37610.401662721888</v>
          </cell>
          <cell r="DG155">
            <v>35560.68</v>
          </cell>
          <cell r="DH155">
            <v>80491.884000000005</v>
          </cell>
          <cell r="DI155">
            <v>63971.6</v>
          </cell>
          <cell r="DJ155">
            <v>247664.13</v>
          </cell>
          <cell r="DK155">
            <v>0</v>
          </cell>
          <cell r="DL155">
            <v>0</v>
          </cell>
          <cell r="DM155">
            <v>0</v>
          </cell>
          <cell r="DN155">
            <v>0</v>
          </cell>
          <cell r="DO155">
            <v>0</v>
          </cell>
          <cell r="DP155">
            <v>0</v>
          </cell>
          <cell r="DQ155">
            <v>0</v>
          </cell>
          <cell r="DR155">
            <v>0</v>
          </cell>
          <cell r="DS155">
            <v>0</v>
          </cell>
          <cell r="DU155">
            <v>61700.6</v>
          </cell>
          <cell r="DV155">
            <v>0</v>
          </cell>
          <cell r="DW155">
            <v>-103981</v>
          </cell>
          <cell r="DX155">
            <v>-9943.4699999999993</v>
          </cell>
          <cell r="DY155">
            <v>228195</v>
          </cell>
          <cell r="DZ155">
            <v>0</v>
          </cell>
          <cell r="EA155">
            <v>0</v>
          </cell>
          <cell r="EB155">
            <v>9054</v>
          </cell>
          <cell r="EC155">
            <v>0</v>
          </cell>
          <cell r="ED155">
            <v>0</v>
          </cell>
          <cell r="EE155">
            <v>585081</v>
          </cell>
          <cell r="EF155">
            <v>0</v>
          </cell>
          <cell r="EG155">
            <v>0</v>
          </cell>
          <cell r="EH155">
            <v>0</v>
          </cell>
          <cell r="EI155">
            <v>9879</v>
          </cell>
          <cell r="EJ155">
            <v>0</v>
          </cell>
          <cell r="EK155">
            <v>0</v>
          </cell>
          <cell r="EL155">
            <v>0</v>
          </cell>
        </row>
        <row r="156">
          <cell r="A156">
            <v>307</v>
          </cell>
          <cell r="B156" t="str">
            <v>Amersfoort</v>
          </cell>
          <cell r="C156">
            <v>6</v>
          </cell>
          <cell r="D156">
            <v>4801280</v>
          </cell>
          <cell r="E156">
            <v>1004640</v>
          </cell>
          <cell r="F156">
            <v>1004640</v>
          </cell>
          <cell r="G156">
            <v>142500</v>
          </cell>
          <cell r="H156">
            <v>1</v>
          </cell>
          <cell r="I156">
            <v>3588</v>
          </cell>
          <cell r="J156">
            <v>38048</v>
          </cell>
          <cell r="K156">
            <v>16673</v>
          </cell>
          <cell r="L156">
            <v>5985</v>
          </cell>
          <cell r="M156">
            <v>16690</v>
          </cell>
          <cell r="N156">
            <v>10350.5</v>
          </cell>
          <cell r="O156">
            <v>2452</v>
          </cell>
          <cell r="P156">
            <v>0.87508922198429695</v>
          </cell>
          <cell r="Q156">
            <v>888.96119859703015</v>
          </cell>
          <cell r="R156">
            <v>10878</v>
          </cell>
          <cell r="S156">
            <v>13375</v>
          </cell>
          <cell r="T156">
            <v>3981</v>
          </cell>
          <cell r="U156">
            <v>160420</v>
          </cell>
          <cell r="V156">
            <v>223740</v>
          </cell>
          <cell r="W156">
            <v>5413.02</v>
          </cell>
          <cell r="X156">
            <v>10572.8</v>
          </cell>
          <cell r="Y156">
            <v>4709.2</v>
          </cell>
          <cell r="Z156">
            <v>0</v>
          </cell>
          <cell r="AA156">
            <v>6277</v>
          </cell>
          <cell r="AB156">
            <v>0</v>
          </cell>
          <cell r="AC156">
            <v>6277</v>
          </cell>
          <cell r="AD156">
            <v>101</v>
          </cell>
          <cell r="AE156">
            <v>0</v>
          </cell>
          <cell r="AF156">
            <v>549</v>
          </cell>
          <cell r="AG156">
            <v>499</v>
          </cell>
          <cell r="AH156">
            <v>50</v>
          </cell>
          <cell r="AI156">
            <v>63395</v>
          </cell>
          <cell r="AJ156">
            <v>63395</v>
          </cell>
          <cell r="AK156">
            <v>0</v>
          </cell>
          <cell r="AL156">
            <v>40</v>
          </cell>
          <cell r="AM156">
            <v>0</v>
          </cell>
          <cell r="AN156">
            <v>0</v>
          </cell>
          <cell r="AO156">
            <v>6800</v>
          </cell>
          <cell r="AP156">
            <v>8558</v>
          </cell>
          <cell r="AQ156">
            <v>8558</v>
          </cell>
          <cell r="AR156">
            <v>3.6815350000000001E-3</v>
          </cell>
          <cell r="AS156">
            <v>5.3233220000000001E-3</v>
          </cell>
          <cell r="AT156">
            <v>137250.17499999999</v>
          </cell>
          <cell r="AU156">
            <v>0</v>
          </cell>
          <cell r="AV156">
            <v>2021</v>
          </cell>
          <cell r="AW156">
            <v>45154.045155221072</v>
          </cell>
          <cell r="AX156">
            <v>4</v>
          </cell>
          <cell r="AY156">
            <v>4</v>
          </cell>
          <cell r="AZ156">
            <v>6200</v>
          </cell>
          <cell r="BA156">
            <v>1</v>
          </cell>
          <cell r="BB156">
            <v>0</v>
          </cell>
          <cell r="BC156">
            <v>0</v>
          </cell>
          <cell r="BD156">
            <v>0</v>
          </cell>
          <cell r="BE156">
            <v>0</v>
          </cell>
          <cell r="BF156">
            <v>0</v>
          </cell>
          <cell r="BG156">
            <v>0</v>
          </cell>
          <cell r="BH156">
            <v>0</v>
          </cell>
          <cell r="BI156">
            <v>0</v>
          </cell>
          <cell r="BJ156">
            <v>0</v>
          </cell>
          <cell r="BM156">
            <v>-10802880</v>
          </cell>
          <cell r="BN156">
            <v>-2411136</v>
          </cell>
          <cell r="BO156">
            <v>-2993827.2</v>
          </cell>
          <cell r="BP156">
            <v>18361125</v>
          </cell>
          <cell r="BQ156">
            <v>28180.76</v>
          </cell>
          <cell r="BR156">
            <v>783619.2</v>
          </cell>
          <cell r="BS156">
            <v>8347731.2000000002</v>
          </cell>
          <cell r="BT156">
            <v>1340009.01</v>
          </cell>
          <cell r="BU156">
            <v>159619.95000000001</v>
          </cell>
          <cell r="BV156">
            <v>1468553.1</v>
          </cell>
          <cell r="BW156">
            <v>3669148.7450000001</v>
          </cell>
          <cell r="BX156">
            <v>3381822.92</v>
          </cell>
          <cell r="BY156">
            <v>100285.91615988579</v>
          </cell>
          <cell r="BZ156">
            <v>3369411.8518183515</v>
          </cell>
          <cell r="CA156">
            <v>1165577.7</v>
          </cell>
          <cell r="CB156">
            <v>3950707.5</v>
          </cell>
          <cell r="CC156">
            <v>562395.87</v>
          </cell>
          <cell r="CD156">
            <v>8211899.7999999998</v>
          </cell>
          <cell r="CE156">
            <v>3420984.6</v>
          </cell>
          <cell r="CF156">
            <v>1709539.9764</v>
          </cell>
          <cell r="CG156">
            <v>4426725.6320000002</v>
          </cell>
          <cell r="CH156">
            <v>800281.44799999951</v>
          </cell>
          <cell r="CI156">
            <v>0</v>
          </cell>
          <cell r="CJ156">
            <v>194900.85</v>
          </cell>
          <cell r="CK156">
            <v>0</v>
          </cell>
          <cell r="CL156">
            <v>163829.70000000001</v>
          </cell>
          <cell r="CM156">
            <v>3714.78</v>
          </cell>
          <cell r="CN156">
            <v>0</v>
          </cell>
          <cell r="CO156">
            <v>259320.15</v>
          </cell>
          <cell r="CP156">
            <v>1625257.97</v>
          </cell>
          <cell r="CQ156">
            <v>80978.5</v>
          </cell>
          <cell r="CR156">
            <v>10524203.949999999</v>
          </cell>
          <cell r="CS156">
            <v>1677431.7</v>
          </cell>
          <cell r="CT156">
            <v>0</v>
          </cell>
          <cell r="CU156">
            <v>126700.4</v>
          </cell>
          <cell r="CV156">
            <v>0</v>
          </cell>
          <cell r="CW156">
            <v>0</v>
          </cell>
          <cell r="CX156">
            <v>100028</v>
          </cell>
          <cell r="CY156">
            <v>263586.40000000002</v>
          </cell>
          <cell r="CZ156">
            <v>750536.6</v>
          </cell>
          <cell r="DA156">
            <v>65002.653506354858</v>
          </cell>
          <cell r="DB156">
            <v>58870.89608834128</v>
          </cell>
          <cell r="DC156">
            <v>8582253.4427499995</v>
          </cell>
          <cell r="DD156">
            <v>0</v>
          </cell>
          <cell r="DE156">
            <v>13661.96</v>
          </cell>
          <cell r="DF156">
            <v>156232.99623706492</v>
          </cell>
          <cell r="DG156">
            <v>35560.68</v>
          </cell>
          <cell r="DH156">
            <v>58753.2</v>
          </cell>
          <cell r="DI156">
            <v>639716</v>
          </cell>
          <cell r="DJ156">
            <v>247664.13</v>
          </cell>
          <cell r="DK156">
            <v>0</v>
          </cell>
          <cell r="DL156">
            <v>0</v>
          </cell>
          <cell r="DM156">
            <v>0</v>
          </cell>
          <cell r="DN156">
            <v>0</v>
          </cell>
          <cell r="DO156">
            <v>0</v>
          </cell>
          <cell r="DP156">
            <v>0</v>
          </cell>
          <cell r="DQ156">
            <v>0</v>
          </cell>
          <cell r="DR156">
            <v>0</v>
          </cell>
          <cell r="DS156">
            <v>0</v>
          </cell>
          <cell r="DU156">
            <v>151553.24</v>
          </cell>
          <cell r="DV156">
            <v>0</v>
          </cell>
          <cell r="DW156">
            <v>1122466</v>
          </cell>
          <cell r="DX156">
            <v>15485.49</v>
          </cell>
          <cell r="DY156">
            <v>2889996</v>
          </cell>
          <cell r="DZ156">
            <v>0</v>
          </cell>
          <cell r="EA156">
            <v>0</v>
          </cell>
          <cell r="EB156">
            <v>111693</v>
          </cell>
          <cell r="EC156">
            <v>48656</v>
          </cell>
          <cell r="ED156">
            <v>0</v>
          </cell>
          <cell r="EE156">
            <v>10457784</v>
          </cell>
          <cell r="EF156">
            <v>67500</v>
          </cell>
          <cell r="EG156">
            <v>0</v>
          </cell>
          <cell r="EH156">
            <v>0</v>
          </cell>
          <cell r="EI156">
            <v>0</v>
          </cell>
          <cell r="EJ156">
            <v>544493</v>
          </cell>
          <cell r="EK156">
            <v>0</v>
          </cell>
          <cell r="EL156">
            <v>0</v>
          </cell>
        </row>
        <row r="157">
          <cell r="A157">
            <v>308</v>
          </cell>
          <cell r="B157" t="str">
            <v>Baarn</v>
          </cell>
          <cell r="C157">
            <v>6</v>
          </cell>
          <cell r="D157">
            <v>1148480</v>
          </cell>
          <cell r="E157">
            <v>144200</v>
          </cell>
          <cell r="F157">
            <v>144200</v>
          </cell>
          <cell r="G157">
            <v>24375</v>
          </cell>
          <cell r="H157">
            <v>1</v>
          </cell>
          <cell r="I157">
            <v>515</v>
          </cell>
          <cell r="J157">
            <v>5522</v>
          </cell>
          <cell r="K157">
            <v>4448</v>
          </cell>
          <cell r="L157">
            <v>1582</v>
          </cell>
          <cell r="M157">
            <v>3640</v>
          </cell>
          <cell r="N157">
            <v>2438.4</v>
          </cell>
          <cell r="O157">
            <v>294</v>
          </cell>
          <cell r="P157">
            <v>0.45652173913043476</v>
          </cell>
          <cell r="Q157">
            <v>140.43073776562684</v>
          </cell>
          <cell r="R157">
            <v>2079</v>
          </cell>
          <cell r="S157">
            <v>930</v>
          </cell>
          <cell r="T157">
            <v>610</v>
          </cell>
          <cell r="U157">
            <v>22010</v>
          </cell>
          <cell r="V157">
            <v>9560</v>
          </cell>
          <cell r="W157">
            <v>0</v>
          </cell>
          <cell r="X157">
            <v>1028.8</v>
          </cell>
          <cell r="Y157">
            <v>0</v>
          </cell>
          <cell r="Z157">
            <v>0</v>
          </cell>
          <cell r="AA157">
            <v>3255</v>
          </cell>
          <cell r="AB157">
            <v>0</v>
          </cell>
          <cell r="AC157">
            <v>3255</v>
          </cell>
          <cell r="AD157">
            <v>48</v>
          </cell>
          <cell r="AE157">
            <v>0</v>
          </cell>
          <cell r="AF157">
            <v>114</v>
          </cell>
          <cell r="AG157">
            <v>93</v>
          </cell>
          <cell r="AH157">
            <v>20</v>
          </cell>
          <cell r="AI157">
            <v>12016</v>
          </cell>
          <cell r="AJ157">
            <v>12016</v>
          </cell>
          <cell r="AK157">
            <v>0</v>
          </cell>
          <cell r="AL157">
            <v>0</v>
          </cell>
          <cell r="AM157">
            <v>0</v>
          </cell>
          <cell r="AN157">
            <v>0</v>
          </cell>
          <cell r="AO157">
            <v>0</v>
          </cell>
          <cell r="AP157">
            <v>2959</v>
          </cell>
          <cell r="AQ157">
            <v>0</v>
          </cell>
          <cell r="AR157">
            <v>6.15552E-4</v>
          </cell>
          <cell r="AS157">
            <v>4.2823299999999998E-4</v>
          </cell>
          <cell r="AT157">
            <v>16762.32</v>
          </cell>
          <cell r="AU157">
            <v>0</v>
          </cell>
          <cell r="AV157">
            <v>591</v>
          </cell>
          <cell r="AW157">
            <v>4361.3760217983654</v>
          </cell>
          <cell r="AX157">
            <v>3</v>
          </cell>
          <cell r="AY157">
            <v>3</v>
          </cell>
          <cell r="AZ157">
            <v>1500</v>
          </cell>
          <cell r="BA157">
            <v>1</v>
          </cell>
          <cell r="BB157">
            <v>0</v>
          </cell>
          <cell r="BC157">
            <v>0</v>
          </cell>
          <cell r="BD157">
            <v>0</v>
          </cell>
          <cell r="BE157">
            <v>0</v>
          </cell>
          <cell r="BF157">
            <v>0</v>
          </cell>
          <cell r="BG157">
            <v>0</v>
          </cell>
          <cell r="BH157">
            <v>0</v>
          </cell>
          <cell r="BI157">
            <v>0</v>
          </cell>
          <cell r="BJ157">
            <v>0</v>
          </cell>
          <cell r="BM157">
            <v>-2584080</v>
          </cell>
          <cell r="BN157">
            <v>-346080</v>
          </cell>
          <cell r="BO157">
            <v>-429716</v>
          </cell>
          <cell r="BP157">
            <v>3140718.75</v>
          </cell>
          <cell r="BQ157">
            <v>28180.76</v>
          </cell>
          <cell r="BR157">
            <v>112476</v>
          </cell>
          <cell r="BS157">
            <v>1211526.8</v>
          </cell>
          <cell r="BT157">
            <v>357485.76</v>
          </cell>
          <cell r="BU157">
            <v>42191.94</v>
          </cell>
          <cell r="BV157">
            <v>320283.59999999998</v>
          </cell>
          <cell r="BW157">
            <v>864388.41599999985</v>
          </cell>
          <cell r="BX157">
            <v>405487.74</v>
          </cell>
          <cell r="BY157">
            <v>52317.75195652173</v>
          </cell>
          <cell r="BZ157">
            <v>532271.81673830014</v>
          </cell>
          <cell r="CA157">
            <v>222764.85</v>
          </cell>
          <cell r="CB157">
            <v>274703.40000000002</v>
          </cell>
          <cell r="CC157">
            <v>86174.7</v>
          </cell>
          <cell r="CD157">
            <v>1126691.8999999999</v>
          </cell>
          <cell r="CE157">
            <v>146172.4</v>
          </cell>
          <cell r="CF157">
            <v>0</v>
          </cell>
          <cell r="CG157">
            <v>430748.272</v>
          </cell>
          <cell r="CH157">
            <v>0</v>
          </cell>
          <cell r="CI157">
            <v>0</v>
          </cell>
          <cell r="CJ157">
            <v>101067.75</v>
          </cell>
          <cell r="CK157">
            <v>0</v>
          </cell>
          <cell r="CL157">
            <v>84955.5</v>
          </cell>
          <cell r="CM157">
            <v>1765.44</v>
          </cell>
          <cell r="CN157">
            <v>0</v>
          </cell>
          <cell r="CO157">
            <v>53847.9</v>
          </cell>
          <cell r="CP157">
            <v>302903.78999999998</v>
          </cell>
          <cell r="CQ157">
            <v>32391.4</v>
          </cell>
          <cell r="CR157">
            <v>1994776.16</v>
          </cell>
          <cell r="CS157">
            <v>317943.36</v>
          </cell>
          <cell r="CT157">
            <v>0</v>
          </cell>
          <cell r="CU157">
            <v>0</v>
          </cell>
          <cell r="CV157">
            <v>0</v>
          </cell>
          <cell r="CW157">
            <v>0</v>
          </cell>
          <cell r="CX157">
            <v>0</v>
          </cell>
          <cell r="CY157">
            <v>91137.2</v>
          </cell>
          <cell r="CZ157">
            <v>0</v>
          </cell>
          <cell r="DA157">
            <v>10868.432154289922</v>
          </cell>
          <cell r="DB157">
            <v>4735.8511178919198</v>
          </cell>
          <cell r="DC157">
            <v>1048147.8696</v>
          </cell>
          <cell r="DD157">
            <v>0</v>
          </cell>
          <cell r="DE157">
            <v>3995.16</v>
          </cell>
          <cell r="DF157">
            <v>15090.361035422344</v>
          </cell>
          <cell r="DG157">
            <v>26670.51</v>
          </cell>
          <cell r="DH157">
            <v>44064.9</v>
          </cell>
          <cell r="DI157">
            <v>154770</v>
          </cell>
          <cell r="DJ157">
            <v>247664.13</v>
          </cell>
          <cell r="DK157">
            <v>0</v>
          </cell>
          <cell r="DL157">
            <v>0</v>
          </cell>
          <cell r="DM157">
            <v>0</v>
          </cell>
          <cell r="DN157">
            <v>0</v>
          </cell>
          <cell r="DO157">
            <v>0</v>
          </cell>
          <cell r="DP157">
            <v>0</v>
          </cell>
          <cell r="DQ157">
            <v>0</v>
          </cell>
          <cell r="DR157">
            <v>0</v>
          </cell>
          <cell r="DS157">
            <v>0</v>
          </cell>
          <cell r="DU157">
            <v>20533.919999999998</v>
          </cell>
          <cell r="DV157">
            <v>0</v>
          </cell>
          <cell r="DW157">
            <v>-179098</v>
          </cell>
          <cell r="DX157">
            <v>-35459.440000000002</v>
          </cell>
          <cell r="DY157">
            <v>-351427</v>
          </cell>
          <cell r="DZ157">
            <v>0</v>
          </cell>
          <cell r="EA157">
            <v>0</v>
          </cell>
          <cell r="EB157">
            <v>47869</v>
          </cell>
          <cell r="EC157">
            <v>0</v>
          </cell>
          <cell r="ED157">
            <v>0</v>
          </cell>
          <cell r="EE157">
            <v>3061729</v>
          </cell>
          <cell r="EF157">
            <v>0</v>
          </cell>
          <cell r="EG157">
            <v>0</v>
          </cell>
          <cell r="EH157">
            <v>0</v>
          </cell>
          <cell r="EI157">
            <v>27836</v>
          </cell>
          <cell r="EJ157">
            <v>0</v>
          </cell>
          <cell r="EK157">
            <v>0</v>
          </cell>
          <cell r="EL157">
            <v>0</v>
          </cell>
        </row>
        <row r="158">
          <cell r="A158">
            <v>311</v>
          </cell>
          <cell r="B158" t="str">
            <v>Breukelen</v>
          </cell>
          <cell r="C158">
            <v>6</v>
          </cell>
          <cell r="D158">
            <v>626080</v>
          </cell>
          <cell r="E158">
            <v>107940</v>
          </cell>
          <cell r="F158">
            <v>107940</v>
          </cell>
          <cell r="G158">
            <v>14630</v>
          </cell>
          <cell r="H158">
            <v>2</v>
          </cell>
          <cell r="I158">
            <v>385.5</v>
          </cell>
          <cell r="J158">
            <v>3827</v>
          </cell>
          <cell r="K158">
            <v>2224</v>
          </cell>
          <cell r="L158">
            <v>738</v>
          </cell>
          <cell r="M158">
            <v>1470</v>
          </cell>
          <cell r="N158">
            <v>771.7</v>
          </cell>
          <cell r="O158">
            <v>72</v>
          </cell>
          <cell r="P158">
            <v>0.17061611374407584</v>
          </cell>
          <cell r="Q158">
            <v>41.293269622190657</v>
          </cell>
          <cell r="R158">
            <v>604</v>
          </cell>
          <cell r="S158">
            <v>270</v>
          </cell>
          <cell r="T158">
            <v>342</v>
          </cell>
          <cell r="U158">
            <v>10320</v>
          </cell>
          <cell r="V158">
            <v>1030</v>
          </cell>
          <cell r="W158">
            <v>300.95999999999998</v>
          </cell>
          <cell r="X158">
            <v>1427.2</v>
          </cell>
          <cell r="Y158">
            <v>77.099999999999909</v>
          </cell>
          <cell r="Z158">
            <v>339.7</v>
          </cell>
          <cell r="AA158">
            <v>4443</v>
          </cell>
          <cell r="AB158">
            <v>2399.2199999999998</v>
          </cell>
          <cell r="AC158">
            <v>7553.1</v>
          </cell>
          <cell r="AD158">
            <v>422</v>
          </cell>
          <cell r="AE158">
            <v>0</v>
          </cell>
          <cell r="AF158">
            <v>95</v>
          </cell>
          <cell r="AG158">
            <v>80.03</v>
          </cell>
          <cell r="AH158">
            <v>73.08</v>
          </cell>
          <cell r="AI158">
            <v>6983</v>
          </cell>
          <cell r="AJ158">
            <v>10544.33</v>
          </cell>
          <cell r="AK158">
            <v>3770.82</v>
          </cell>
          <cell r="AL158">
            <v>0</v>
          </cell>
          <cell r="AM158">
            <v>0</v>
          </cell>
          <cell r="AN158">
            <v>0</v>
          </cell>
          <cell r="AO158">
            <v>0</v>
          </cell>
          <cell r="AP158">
            <v>764</v>
          </cell>
          <cell r="AQ158">
            <v>0</v>
          </cell>
          <cell r="AR158">
            <v>1.62547E-4</v>
          </cell>
          <cell r="AS158">
            <v>1.9708400000000001E-4</v>
          </cell>
          <cell r="AT158">
            <v>4678.6099999999997</v>
          </cell>
          <cell r="AU158">
            <v>2526.4494</v>
          </cell>
          <cell r="AV158">
            <v>8894.4</v>
          </cell>
          <cell r="AW158">
            <v>62819.084892086328</v>
          </cell>
          <cell r="AX158">
            <v>7</v>
          </cell>
          <cell r="AY158">
            <v>12.18</v>
          </cell>
          <cell r="AZ158">
            <v>985</v>
          </cell>
          <cell r="BA158">
            <v>1</v>
          </cell>
          <cell r="BB158">
            <v>0</v>
          </cell>
          <cell r="BC158">
            <v>0</v>
          </cell>
          <cell r="BD158">
            <v>0</v>
          </cell>
          <cell r="BE158">
            <v>0</v>
          </cell>
          <cell r="BF158">
            <v>0</v>
          </cell>
          <cell r="BG158">
            <v>0</v>
          </cell>
          <cell r="BH158">
            <v>0</v>
          </cell>
          <cell r="BI158">
            <v>0</v>
          </cell>
          <cell r="BJ158">
            <v>0</v>
          </cell>
          <cell r="BM158">
            <v>-1408680</v>
          </cell>
          <cell r="BN158">
            <v>-259056</v>
          </cell>
          <cell r="BO158">
            <v>-321661.2</v>
          </cell>
          <cell r="BP158">
            <v>1885075.5</v>
          </cell>
          <cell r="BQ158">
            <v>56361.52</v>
          </cell>
          <cell r="BR158">
            <v>84193.2</v>
          </cell>
          <cell r="BS158">
            <v>839643.8</v>
          </cell>
          <cell r="BT158">
            <v>178742.88</v>
          </cell>
          <cell r="BU158">
            <v>19682.46</v>
          </cell>
          <cell r="BV158">
            <v>129345.3</v>
          </cell>
          <cell r="BW158">
            <v>273559.93299999996</v>
          </cell>
          <cell r="BX158">
            <v>99303.12</v>
          </cell>
          <cell r="BY158">
            <v>19552.741421800947</v>
          </cell>
          <cell r="BZ158">
            <v>156513.05398359682</v>
          </cell>
          <cell r="CA158">
            <v>64718.6</v>
          </cell>
          <cell r="CB158">
            <v>79752.600000000006</v>
          </cell>
          <cell r="CC158">
            <v>48314.34</v>
          </cell>
          <cell r="CD158">
            <v>528280.80000000005</v>
          </cell>
          <cell r="CE158">
            <v>15748.7</v>
          </cell>
          <cell r="CF158">
            <v>95049.187199999986</v>
          </cell>
          <cell r="CG158">
            <v>597554.36800000002</v>
          </cell>
          <cell r="CH158">
            <v>13102.373999999985</v>
          </cell>
          <cell r="CI158">
            <v>75348.85699999996</v>
          </cell>
          <cell r="CJ158">
            <v>137955.15</v>
          </cell>
          <cell r="CK158">
            <v>-5278.2840000000006</v>
          </cell>
          <cell r="CL158">
            <v>197135.91</v>
          </cell>
          <cell r="CM158">
            <v>15521.16</v>
          </cell>
          <cell r="CN158">
            <v>0</v>
          </cell>
          <cell r="CO158">
            <v>44873.25</v>
          </cell>
          <cell r="CP158">
            <v>260660.11090000003</v>
          </cell>
          <cell r="CQ158">
            <v>118358.17559999999</v>
          </cell>
          <cell r="CR158">
            <v>1159247.83</v>
          </cell>
          <cell r="CS158">
            <v>279002.9718</v>
          </cell>
          <cell r="CT158">
            <v>91480.093200000003</v>
          </cell>
          <cell r="CU158">
            <v>0</v>
          </cell>
          <cell r="CV158">
            <v>0</v>
          </cell>
          <cell r="CW158">
            <v>0</v>
          </cell>
          <cell r="CX158">
            <v>0</v>
          </cell>
          <cell r="CY158">
            <v>23531.200000000001</v>
          </cell>
          <cell r="CZ158">
            <v>0</v>
          </cell>
          <cell r="DA158">
            <v>2869.99480366137</v>
          </cell>
          <cell r="DB158">
            <v>2179.5622516681601</v>
          </cell>
          <cell r="DC158">
            <v>292553.48329999996</v>
          </cell>
          <cell r="DD158">
            <v>1035.8442539999999</v>
          </cell>
          <cell r="DE158">
            <v>60126.143999999993</v>
          </cell>
          <cell r="DF158">
            <v>217354.03372661868</v>
          </cell>
          <cell r="DG158">
            <v>62231.19</v>
          </cell>
          <cell r="DH158">
            <v>178903.49399999998</v>
          </cell>
          <cell r="DI158">
            <v>101632.3</v>
          </cell>
          <cell r="DJ158">
            <v>247664.13</v>
          </cell>
          <cell r="DK158">
            <v>0</v>
          </cell>
          <cell r="DL158">
            <v>0</v>
          </cell>
          <cell r="DM158">
            <v>0</v>
          </cell>
          <cell r="DN158">
            <v>0</v>
          </cell>
          <cell r="DO158">
            <v>0</v>
          </cell>
          <cell r="DP158">
            <v>0</v>
          </cell>
          <cell r="DQ158">
            <v>0</v>
          </cell>
          <cell r="DR158">
            <v>0</v>
          </cell>
          <cell r="DS158">
            <v>0</v>
          </cell>
          <cell r="DU158">
            <v>78923.72</v>
          </cell>
          <cell r="DV158">
            <v>0</v>
          </cell>
          <cell r="DW158">
            <v>-310914</v>
          </cell>
          <cell r="DX158">
            <v>-14891.03</v>
          </cell>
          <cell r="DY158">
            <v>5213</v>
          </cell>
          <cell r="DZ158">
            <v>0</v>
          </cell>
          <cell r="EA158">
            <v>28188.6</v>
          </cell>
          <cell r="EB158">
            <v>27609</v>
          </cell>
          <cell r="EC158">
            <v>0</v>
          </cell>
          <cell r="ED158">
            <v>0</v>
          </cell>
          <cell r="EE158">
            <v>1157301</v>
          </cell>
          <cell r="EF158">
            <v>0</v>
          </cell>
          <cell r="EG158">
            <v>0</v>
          </cell>
          <cell r="EH158">
            <v>0</v>
          </cell>
          <cell r="EI158">
            <v>16707</v>
          </cell>
          <cell r="EJ158">
            <v>0</v>
          </cell>
          <cell r="EK158">
            <v>0</v>
          </cell>
          <cell r="EL158">
            <v>0</v>
          </cell>
        </row>
        <row r="159">
          <cell r="A159">
            <v>312</v>
          </cell>
          <cell r="B159" t="str">
            <v>Bunnik</v>
          </cell>
          <cell r="C159">
            <v>6</v>
          </cell>
          <cell r="D159">
            <v>594240</v>
          </cell>
          <cell r="E159">
            <v>100940</v>
          </cell>
          <cell r="F159">
            <v>100940</v>
          </cell>
          <cell r="G159">
            <v>14160</v>
          </cell>
          <cell r="H159">
            <v>3</v>
          </cell>
          <cell r="I159">
            <v>360.5</v>
          </cell>
          <cell r="J159">
            <v>3661</v>
          </cell>
          <cell r="K159">
            <v>2490</v>
          </cell>
          <cell r="L159">
            <v>855</v>
          </cell>
          <cell r="M159">
            <v>1000</v>
          </cell>
          <cell r="N159">
            <v>401.5</v>
          </cell>
          <cell r="O159">
            <v>73</v>
          </cell>
          <cell r="P159">
            <v>0.17257683215130024</v>
          </cell>
          <cell r="Q159">
            <v>41.791781852394799</v>
          </cell>
          <cell r="R159">
            <v>663</v>
          </cell>
          <cell r="S159">
            <v>245</v>
          </cell>
          <cell r="T159">
            <v>274</v>
          </cell>
          <cell r="U159">
            <v>8160</v>
          </cell>
          <cell r="V159">
            <v>680</v>
          </cell>
          <cell r="W159">
            <v>0</v>
          </cell>
          <cell r="X159">
            <v>0</v>
          </cell>
          <cell r="Y159">
            <v>0</v>
          </cell>
          <cell r="Z159">
            <v>0</v>
          </cell>
          <cell r="AA159">
            <v>3695</v>
          </cell>
          <cell r="AB159">
            <v>0</v>
          </cell>
          <cell r="AC159">
            <v>3768.9</v>
          </cell>
          <cell r="AD159">
            <v>62</v>
          </cell>
          <cell r="AE159">
            <v>0</v>
          </cell>
          <cell r="AF159">
            <v>97</v>
          </cell>
          <cell r="AG159">
            <v>70</v>
          </cell>
          <cell r="AH159">
            <v>27.81</v>
          </cell>
          <cell r="AI159">
            <v>5985</v>
          </cell>
          <cell r="AJ159">
            <v>5985</v>
          </cell>
          <cell r="AK159">
            <v>0</v>
          </cell>
          <cell r="AL159">
            <v>0</v>
          </cell>
          <cell r="AM159">
            <v>0</v>
          </cell>
          <cell r="AN159">
            <v>0</v>
          </cell>
          <cell r="AO159">
            <v>0</v>
          </cell>
          <cell r="AP159">
            <v>0</v>
          </cell>
          <cell r="AQ159">
            <v>0</v>
          </cell>
          <cell r="AR159">
            <v>5.4999E-5</v>
          </cell>
          <cell r="AS159">
            <v>5.2865999999999998E-5</v>
          </cell>
          <cell r="AT159">
            <v>3531.15</v>
          </cell>
          <cell r="AU159">
            <v>0</v>
          </cell>
          <cell r="AV159">
            <v>813.96</v>
          </cell>
          <cell r="AW159">
            <v>3136.9846153846156</v>
          </cell>
          <cell r="AX159">
            <v>3</v>
          </cell>
          <cell r="AY159">
            <v>3.09</v>
          </cell>
          <cell r="AZ159">
            <v>930</v>
          </cell>
          <cell r="BA159">
            <v>1</v>
          </cell>
          <cell r="BB159">
            <v>0</v>
          </cell>
          <cell r="BC159">
            <v>0</v>
          </cell>
          <cell r="BD159">
            <v>0</v>
          </cell>
          <cell r="BE159">
            <v>0</v>
          </cell>
          <cell r="BF159">
            <v>0</v>
          </cell>
          <cell r="BG159">
            <v>0</v>
          </cell>
          <cell r="BH159">
            <v>0</v>
          </cell>
          <cell r="BI159">
            <v>0</v>
          </cell>
          <cell r="BJ159">
            <v>0</v>
          </cell>
          <cell r="BM159">
            <v>-1337040</v>
          </cell>
          <cell r="BN159">
            <v>-242256</v>
          </cell>
          <cell r="BO159">
            <v>-300801.2</v>
          </cell>
          <cell r="BP159">
            <v>1824516</v>
          </cell>
          <cell r="BQ159">
            <v>84542.28</v>
          </cell>
          <cell r="BR159">
            <v>78733.2</v>
          </cell>
          <cell r="BS159">
            <v>803223.4</v>
          </cell>
          <cell r="BT159">
            <v>200121.3</v>
          </cell>
          <cell r="BU159">
            <v>22802.85</v>
          </cell>
          <cell r="BV159">
            <v>87990</v>
          </cell>
          <cell r="BW159">
            <v>142327.73500000002</v>
          </cell>
          <cell r="BX159">
            <v>100682.33</v>
          </cell>
          <cell r="BY159">
            <v>19777.441300236405</v>
          </cell>
          <cell r="BZ159">
            <v>158402.55491949496</v>
          </cell>
          <cell r="CA159">
            <v>71040.45</v>
          </cell>
          <cell r="CB159">
            <v>72368.100000000006</v>
          </cell>
          <cell r="CC159">
            <v>38707.980000000003</v>
          </cell>
          <cell r="CD159">
            <v>417710.4</v>
          </cell>
          <cell r="CE159">
            <v>10397.200000000001</v>
          </cell>
          <cell r="CF159">
            <v>0</v>
          </cell>
          <cell r="CG159">
            <v>0</v>
          </cell>
          <cell r="CH159">
            <v>0</v>
          </cell>
          <cell r="CI159">
            <v>0</v>
          </cell>
          <cell r="CJ159">
            <v>114729.75</v>
          </cell>
          <cell r="CK159">
            <v>0</v>
          </cell>
          <cell r="CL159">
            <v>98368.29</v>
          </cell>
          <cell r="CM159">
            <v>2280.36</v>
          </cell>
          <cell r="CN159">
            <v>0</v>
          </cell>
          <cell r="CO159">
            <v>45817.95</v>
          </cell>
          <cell r="CP159">
            <v>227992.1</v>
          </cell>
          <cell r="CQ159">
            <v>45040.241699999999</v>
          </cell>
          <cell r="CR159">
            <v>993569.85</v>
          </cell>
          <cell r="CS159">
            <v>158363.1</v>
          </cell>
          <cell r="CT159">
            <v>0</v>
          </cell>
          <cell r="CU159">
            <v>0</v>
          </cell>
          <cell r="CV159">
            <v>0</v>
          </cell>
          <cell r="CW159">
            <v>0</v>
          </cell>
          <cell r="CX159">
            <v>0</v>
          </cell>
          <cell r="CY159">
            <v>0</v>
          </cell>
          <cell r="CZ159">
            <v>0</v>
          </cell>
          <cell r="DA159">
            <v>971.08432765028999</v>
          </cell>
          <cell r="DB159">
            <v>584.64785571983998</v>
          </cell>
          <cell r="DC159">
            <v>220802.8095</v>
          </cell>
          <cell r="DD159">
            <v>0</v>
          </cell>
          <cell r="DE159">
            <v>5502.3696</v>
          </cell>
          <cell r="DF159">
            <v>10853.96676923077</v>
          </cell>
          <cell r="DG159">
            <v>26670.51</v>
          </cell>
          <cell r="DH159">
            <v>45386.846999999994</v>
          </cell>
          <cell r="DI159">
            <v>95957.4</v>
          </cell>
          <cell r="DJ159">
            <v>247664.13</v>
          </cell>
          <cell r="DK159">
            <v>0</v>
          </cell>
          <cell r="DL159">
            <v>0</v>
          </cell>
          <cell r="DM159">
            <v>0</v>
          </cell>
          <cell r="DN159">
            <v>0</v>
          </cell>
          <cell r="DO159">
            <v>0</v>
          </cell>
          <cell r="DP159">
            <v>0</v>
          </cell>
          <cell r="DQ159">
            <v>0</v>
          </cell>
          <cell r="DR159">
            <v>0</v>
          </cell>
          <cell r="DS159">
            <v>0</v>
          </cell>
          <cell r="DU159">
            <v>48315.68</v>
          </cell>
          <cell r="DV159">
            <v>0</v>
          </cell>
          <cell r="DW159">
            <v>-211295</v>
          </cell>
          <cell r="DX159">
            <v>-15333.75</v>
          </cell>
          <cell r="DY159">
            <v>473579</v>
          </cell>
          <cell r="DZ159">
            <v>0</v>
          </cell>
          <cell r="EA159">
            <v>0</v>
          </cell>
          <cell r="EB159">
            <v>41566</v>
          </cell>
          <cell r="EC159">
            <v>0</v>
          </cell>
          <cell r="ED159">
            <v>0</v>
          </cell>
          <cell r="EE159">
            <v>898982</v>
          </cell>
          <cell r="EF159">
            <v>0</v>
          </cell>
          <cell r="EG159">
            <v>0</v>
          </cell>
          <cell r="EH159">
            <v>0</v>
          </cell>
          <cell r="EI159">
            <v>16171</v>
          </cell>
          <cell r="EJ159">
            <v>0</v>
          </cell>
          <cell r="EK159">
            <v>0</v>
          </cell>
          <cell r="EL159">
            <v>0</v>
          </cell>
        </row>
        <row r="160">
          <cell r="A160">
            <v>313</v>
          </cell>
          <cell r="B160" t="str">
            <v>Bunschoten</v>
          </cell>
          <cell r="C160">
            <v>6</v>
          </cell>
          <cell r="D160">
            <v>605120</v>
          </cell>
          <cell r="E160">
            <v>133280</v>
          </cell>
          <cell r="F160">
            <v>133280</v>
          </cell>
          <cell r="G160">
            <v>19475</v>
          </cell>
          <cell r="H160">
            <v>1</v>
          </cell>
          <cell r="I160">
            <v>476</v>
          </cell>
          <cell r="J160">
            <v>5734</v>
          </cell>
          <cell r="K160">
            <v>2108</v>
          </cell>
          <cell r="L160">
            <v>655</v>
          </cell>
          <cell r="M160">
            <v>1550</v>
          </cell>
          <cell r="N160">
            <v>827.5</v>
          </cell>
          <cell r="O160">
            <v>107</v>
          </cell>
          <cell r="P160">
            <v>0.23413566739606126</v>
          </cell>
          <cell r="Q160">
            <v>58.285950963090251</v>
          </cell>
          <cell r="R160">
            <v>1004</v>
          </cell>
          <cell r="S160">
            <v>535</v>
          </cell>
          <cell r="T160">
            <v>305</v>
          </cell>
          <cell r="U160">
            <v>16840</v>
          </cell>
          <cell r="V160">
            <v>5800</v>
          </cell>
          <cell r="W160">
            <v>0</v>
          </cell>
          <cell r="X160">
            <v>269.60000000000002</v>
          </cell>
          <cell r="Y160">
            <v>0</v>
          </cell>
          <cell r="Z160">
            <v>48.8</v>
          </cell>
          <cell r="AA160">
            <v>3050</v>
          </cell>
          <cell r="AB160">
            <v>0</v>
          </cell>
          <cell r="AC160">
            <v>3050</v>
          </cell>
          <cell r="AD160">
            <v>438</v>
          </cell>
          <cell r="AE160">
            <v>0</v>
          </cell>
          <cell r="AF160">
            <v>118</v>
          </cell>
          <cell r="AG160">
            <v>96</v>
          </cell>
          <cell r="AH160">
            <v>22</v>
          </cell>
          <cell r="AI160">
            <v>7225</v>
          </cell>
          <cell r="AJ160">
            <v>7225</v>
          </cell>
          <cell r="AK160">
            <v>0</v>
          </cell>
          <cell r="AL160">
            <v>0</v>
          </cell>
          <cell r="AM160">
            <v>0</v>
          </cell>
          <cell r="AN160">
            <v>0</v>
          </cell>
          <cell r="AO160">
            <v>0</v>
          </cell>
          <cell r="AP160">
            <v>717</v>
          </cell>
          <cell r="AQ160">
            <v>0</v>
          </cell>
          <cell r="AR160">
            <v>9.4184999999999994E-5</v>
          </cell>
          <cell r="AS160">
            <v>5.2234000000000002E-5</v>
          </cell>
          <cell r="AT160">
            <v>7029.9250000000002</v>
          </cell>
          <cell r="AU160">
            <v>0</v>
          </cell>
          <cell r="AV160">
            <v>837</v>
          </cell>
          <cell r="AW160">
            <v>4673.3299885321103</v>
          </cell>
          <cell r="AX160">
            <v>2</v>
          </cell>
          <cell r="AY160">
            <v>2</v>
          </cell>
          <cell r="AZ160">
            <v>1160</v>
          </cell>
          <cell r="BA160">
            <v>1</v>
          </cell>
          <cell r="BB160">
            <v>0</v>
          </cell>
          <cell r="BC160">
            <v>0</v>
          </cell>
          <cell r="BD160">
            <v>0</v>
          </cell>
          <cell r="BE160">
            <v>0</v>
          </cell>
          <cell r="BF160">
            <v>0</v>
          </cell>
          <cell r="BG160">
            <v>0</v>
          </cell>
          <cell r="BH160">
            <v>0</v>
          </cell>
          <cell r="BI160">
            <v>0</v>
          </cell>
          <cell r="BJ160">
            <v>0</v>
          </cell>
          <cell r="BM160">
            <v>-1361520</v>
          </cell>
          <cell r="BN160">
            <v>-319872</v>
          </cell>
          <cell r="BO160">
            <v>-397174.4</v>
          </cell>
          <cell r="BP160">
            <v>2509353.75</v>
          </cell>
          <cell r="BQ160">
            <v>28180.76</v>
          </cell>
          <cell r="BR160">
            <v>103958.39999999999</v>
          </cell>
          <cell r="BS160">
            <v>1258039.6000000001</v>
          </cell>
          <cell r="BT160">
            <v>169419.96</v>
          </cell>
          <cell r="BU160">
            <v>17468.849999999999</v>
          </cell>
          <cell r="BV160">
            <v>136384.5</v>
          </cell>
          <cell r="BW160">
            <v>293340.47500000003</v>
          </cell>
          <cell r="BX160">
            <v>147575.47</v>
          </cell>
          <cell r="BY160">
            <v>26832.132450765861</v>
          </cell>
          <cell r="BZ160">
            <v>220920.07421638173</v>
          </cell>
          <cell r="CA160">
            <v>107578.6</v>
          </cell>
          <cell r="CB160">
            <v>158028.29999999999</v>
          </cell>
          <cell r="CC160">
            <v>43087.35</v>
          </cell>
          <cell r="CD160">
            <v>862039.6</v>
          </cell>
          <cell r="CE160">
            <v>88682</v>
          </cell>
          <cell r="CF160">
            <v>0</v>
          </cell>
          <cell r="CG160">
            <v>112878.82400000001</v>
          </cell>
          <cell r="CH160">
            <v>0</v>
          </cell>
          <cell r="CI160">
            <v>10824.32799999999</v>
          </cell>
          <cell r="CJ160">
            <v>94702.5</v>
          </cell>
          <cell r="CK160">
            <v>0</v>
          </cell>
          <cell r="CL160">
            <v>79605</v>
          </cell>
          <cell r="CM160">
            <v>16109.64</v>
          </cell>
          <cell r="CN160">
            <v>0</v>
          </cell>
          <cell r="CO160">
            <v>55737.3</v>
          </cell>
          <cell r="CP160">
            <v>312674.88</v>
          </cell>
          <cell r="CQ160">
            <v>35630.54</v>
          </cell>
          <cell r="CR160">
            <v>1199422.25</v>
          </cell>
          <cell r="CS160">
            <v>191173.5</v>
          </cell>
          <cell r="CT160">
            <v>0</v>
          </cell>
          <cell r="CU160">
            <v>0</v>
          </cell>
          <cell r="CV160">
            <v>0</v>
          </cell>
          <cell r="CW160">
            <v>0</v>
          </cell>
          <cell r="CX160">
            <v>0</v>
          </cell>
          <cell r="CY160">
            <v>22083.599999999999</v>
          </cell>
          <cell r="CZ160">
            <v>0</v>
          </cell>
          <cell r="DA160">
            <v>1662.96800668635</v>
          </cell>
          <cell r="DB160">
            <v>577.65853470416005</v>
          </cell>
          <cell r="DC160">
            <v>439581.21025</v>
          </cell>
          <cell r="DD160">
            <v>0</v>
          </cell>
          <cell r="DE160">
            <v>5658.12</v>
          </cell>
          <cell r="DF160">
            <v>16169.721760321101</v>
          </cell>
          <cell r="DG160">
            <v>17780.34</v>
          </cell>
          <cell r="DH160">
            <v>29376.6</v>
          </cell>
          <cell r="DI160">
            <v>119688.8</v>
          </cell>
          <cell r="DJ160">
            <v>247664.13</v>
          </cell>
          <cell r="DK160">
            <v>0</v>
          </cell>
          <cell r="DL160">
            <v>0</v>
          </cell>
          <cell r="DM160">
            <v>0</v>
          </cell>
          <cell r="DN160">
            <v>0</v>
          </cell>
          <cell r="DO160">
            <v>0</v>
          </cell>
          <cell r="DP160">
            <v>0</v>
          </cell>
          <cell r="DQ160">
            <v>0</v>
          </cell>
          <cell r="DR160">
            <v>0</v>
          </cell>
          <cell r="DS160">
            <v>0</v>
          </cell>
          <cell r="DU160">
            <v>71211.520000000004</v>
          </cell>
          <cell r="DV160">
            <v>0</v>
          </cell>
          <cell r="DW160">
            <v>168303</v>
          </cell>
          <cell r="DX160">
            <v>-16462.68</v>
          </cell>
          <cell r="DY160">
            <v>-227302</v>
          </cell>
          <cell r="DZ160">
            <v>0</v>
          </cell>
          <cell r="EA160">
            <v>0</v>
          </cell>
          <cell r="EB160">
            <v>13693</v>
          </cell>
          <cell r="EC160">
            <v>0</v>
          </cell>
          <cell r="ED160">
            <v>0</v>
          </cell>
          <cell r="EE160">
            <v>1008803</v>
          </cell>
          <cell r="EF160">
            <v>0</v>
          </cell>
          <cell r="EG160">
            <v>3773</v>
          </cell>
          <cell r="EH160">
            <v>0</v>
          </cell>
          <cell r="EI160">
            <v>22240</v>
          </cell>
          <cell r="EJ160">
            <v>0</v>
          </cell>
          <cell r="EK160">
            <v>0</v>
          </cell>
          <cell r="EL160">
            <v>0</v>
          </cell>
        </row>
        <row r="161">
          <cell r="A161">
            <v>310</v>
          </cell>
          <cell r="B161" t="str">
            <v>De Bilt</v>
          </cell>
          <cell r="C161">
            <v>6</v>
          </cell>
          <cell r="D161">
            <v>2173120</v>
          </cell>
          <cell r="E161">
            <v>248080</v>
          </cell>
          <cell r="F161">
            <v>248080</v>
          </cell>
          <cell r="G161">
            <v>42016</v>
          </cell>
          <cell r="H161">
            <v>3</v>
          </cell>
          <cell r="I161">
            <v>886</v>
          </cell>
          <cell r="J161">
            <v>10265</v>
          </cell>
          <cell r="K161">
            <v>8509</v>
          </cell>
          <cell r="L161">
            <v>3176</v>
          </cell>
          <cell r="M161">
            <v>4600</v>
          </cell>
          <cell r="N161">
            <v>2647.3</v>
          </cell>
          <cell r="O161">
            <v>408</v>
          </cell>
          <cell r="P161">
            <v>0.53825857519788922</v>
          </cell>
          <cell r="Q161">
            <v>186.75590470231216</v>
          </cell>
          <cell r="R161">
            <v>2199</v>
          </cell>
          <cell r="S161">
            <v>1290</v>
          </cell>
          <cell r="T161">
            <v>1031</v>
          </cell>
          <cell r="U161">
            <v>35720</v>
          </cell>
          <cell r="V161">
            <v>15260</v>
          </cell>
          <cell r="W161">
            <v>1204.08</v>
          </cell>
          <cell r="X161">
            <v>1708.8</v>
          </cell>
          <cell r="Y161">
            <v>0</v>
          </cell>
          <cell r="Z161">
            <v>0</v>
          </cell>
          <cell r="AA161">
            <v>6632</v>
          </cell>
          <cell r="AB161">
            <v>0</v>
          </cell>
          <cell r="AC161">
            <v>6632</v>
          </cell>
          <cell r="AD161">
            <v>79</v>
          </cell>
          <cell r="AE161">
            <v>0</v>
          </cell>
          <cell r="AF161">
            <v>198</v>
          </cell>
          <cell r="AG161">
            <v>161</v>
          </cell>
          <cell r="AH161">
            <v>37</v>
          </cell>
          <cell r="AI161">
            <v>19527</v>
          </cell>
          <cell r="AJ161">
            <v>19527</v>
          </cell>
          <cell r="AK161">
            <v>0</v>
          </cell>
          <cell r="AL161">
            <v>0</v>
          </cell>
          <cell r="AM161">
            <v>0</v>
          </cell>
          <cell r="AN161">
            <v>0</v>
          </cell>
          <cell r="AO161">
            <v>0</v>
          </cell>
          <cell r="AP161">
            <v>2889</v>
          </cell>
          <cell r="AQ161">
            <v>0</v>
          </cell>
          <cell r="AR161">
            <v>7.2687100000000003E-4</v>
          </cell>
          <cell r="AS161">
            <v>9.5707500000000005E-4</v>
          </cell>
          <cell r="AT161">
            <v>21674.97</v>
          </cell>
          <cell r="AU161">
            <v>0</v>
          </cell>
          <cell r="AV161">
            <v>1392</v>
          </cell>
          <cell r="AW161">
            <v>8714.9861421546702</v>
          </cell>
          <cell r="AX161">
            <v>9</v>
          </cell>
          <cell r="AY161">
            <v>9</v>
          </cell>
          <cell r="AZ161">
            <v>2365</v>
          </cell>
          <cell r="BA161">
            <v>1</v>
          </cell>
          <cell r="BB161">
            <v>0</v>
          </cell>
          <cell r="BC161">
            <v>0</v>
          </cell>
          <cell r="BD161">
            <v>0</v>
          </cell>
          <cell r="BE161">
            <v>0</v>
          </cell>
          <cell r="BF161">
            <v>0</v>
          </cell>
          <cell r="BG161">
            <v>0</v>
          </cell>
          <cell r="BH161">
            <v>0</v>
          </cell>
          <cell r="BI161">
            <v>0</v>
          </cell>
          <cell r="BJ161">
            <v>0</v>
          </cell>
          <cell r="BM161">
            <v>-4889520</v>
          </cell>
          <cell r="BN161">
            <v>-595392</v>
          </cell>
          <cell r="BO161">
            <v>-739278.4</v>
          </cell>
          <cell r="BP161">
            <v>5413761.5999999996</v>
          </cell>
          <cell r="BQ161">
            <v>84542.28</v>
          </cell>
          <cell r="BR161">
            <v>193502.4</v>
          </cell>
          <cell r="BS161">
            <v>2252141</v>
          </cell>
          <cell r="BT161">
            <v>683868.33</v>
          </cell>
          <cell r="BU161">
            <v>84703.92</v>
          </cell>
          <cell r="BV161">
            <v>404754</v>
          </cell>
          <cell r="BW161">
            <v>938441.37700000009</v>
          </cell>
          <cell r="BX161">
            <v>562717.68000000005</v>
          </cell>
          <cell r="BY161">
            <v>61684.857941952505</v>
          </cell>
          <cell r="BZ161">
            <v>707857.17047507979</v>
          </cell>
          <cell r="CA161">
            <v>235622.85</v>
          </cell>
          <cell r="CB161">
            <v>381040.2</v>
          </cell>
          <cell r="CC161">
            <v>145649.37</v>
          </cell>
          <cell r="CD161">
            <v>1828506.8</v>
          </cell>
          <cell r="CE161">
            <v>233325.4</v>
          </cell>
          <cell r="CF161">
            <v>380272.54559999995</v>
          </cell>
          <cell r="CG161">
            <v>715457.47200000007</v>
          </cell>
          <cell r="CH161">
            <v>0</v>
          </cell>
          <cell r="CI161">
            <v>0</v>
          </cell>
          <cell r="CJ161">
            <v>205923.6</v>
          </cell>
          <cell r="CK161">
            <v>0</v>
          </cell>
          <cell r="CL161">
            <v>173095.2</v>
          </cell>
          <cell r="CM161">
            <v>2905.62</v>
          </cell>
          <cell r="CN161">
            <v>0</v>
          </cell>
          <cell r="CO161">
            <v>93525.3</v>
          </cell>
          <cell r="CP161">
            <v>524381.82999999996</v>
          </cell>
          <cell r="CQ161">
            <v>59924.09</v>
          </cell>
          <cell r="CR161">
            <v>3241677.27</v>
          </cell>
          <cell r="CS161">
            <v>516684.42</v>
          </cell>
          <cell r="CT161">
            <v>0</v>
          </cell>
          <cell r="CU161">
            <v>0</v>
          </cell>
          <cell r="CV161">
            <v>0</v>
          </cell>
          <cell r="CW161">
            <v>0</v>
          </cell>
          <cell r="CX161">
            <v>0</v>
          </cell>
          <cell r="CY161">
            <v>88981.2</v>
          </cell>
          <cell r="CZ161">
            <v>0</v>
          </cell>
          <cell r="DA161">
            <v>12833.92491360741</v>
          </cell>
          <cell r="DB161">
            <v>10584.342422598002</v>
          </cell>
          <cell r="DC161">
            <v>1355335.8741000001</v>
          </cell>
          <cell r="DD161">
            <v>0</v>
          </cell>
          <cell r="DE161">
            <v>9409.92</v>
          </cell>
          <cell r="DF161">
            <v>30153.85205185516</v>
          </cell>
          <cell r="DG161">
            <v>80011.53</v>
          </cell>
          <cell r="DH161">
            <v>132194.70000000001</v>
          </cell>
          <cell r="DI161">
            <v>244020.7</v>
          </cell>
          <cell r="DJ161">
            <v>247664.13</v>
          </cell>
          <cell r="DK161">
            <v>0</v>
          </cell>
          <cell r="DL161">
            <v>0</v>
          </cell>
          <cell r="DM161">
            <v>0</v>
          </cell>
          <cell r="DN161">
            <v>0</v>
          </cell>
          <cell r="DO161">
            <v>0</v>
          </cell>
          <cell r="DP161">
            <v>0</v>
          </cell>
          <cell r="DQ161">
            <v>0</v>
          </cell>
          <cell r="DR161">
            <v>0</v>
          </cell>
          <cell r="DS161">
            <v>0</v>
          </cell>
          <cell r="DU161">
            <v>333017.08</v>
          </cell>
          <cell r="DV161">
            <v>0</v>
          </cell>
          <cell r="DW161">
            <v>-1058371</v>
          </cell>
          <cell r="DX161">
            <v>-57591.03</v>
          </cell>
          <cell r="DY161">
            <v>26013</v>
          </cell>
          <cell r="DZ161">
            <v>0</v>
          </cell>
          <cell r="EA161">
            <v>0</v>
          </cell>
          <cell r="EB161">
            <v>65000</v>
          </cell>
          <cell r="EC161">
            <v>0</v>
          </cell>
          <cell r="ED161">
            <v>0</v>
          </cell>
          <cell r="EE161">
            <v>4665777</v>
          </cell>
          <cell r="EF161">
            <v>0</v>
          </cell>
          <cell r="EG161">
            <v>0</v>
          </cell>
          <cell r="EH161">
            <v>0</v>
          </cell>
          <cell r="EI161">
            <v>0</v>
          </cell>
          <cell r="EJ161">
            <v>0</v>
          </cell>
          <cell r="EK161">
            <v>0</v>
          </cell>
          <cell r="EL161">
            <v>0</v>
          </cell>
        </row>
        <row r="162">
          <cell r="A162">
            <v>736</v>
          </cell>
          <cell r="B162" t="str">
            <v>De Ronde Venen</v>
          </cell>
          <cell r="C162">
            <v>6</v>
          </cell>
          <cell r="D162">
            <v>1364320</v>
          </cell>
          <cell r="E162">
            <v>195580</v>
          </cell>
          <cell r="F162">
            <v>195580</v>
          </cell>
          <cell r="G162">
            <v>34565</v>
          </cell>
          <cell r="H162">
            <v>2</v>
          </cell>
          <cell r="I162">
            <v>698.5</v>
          </cell>
          <cell r="J162">
            <v>9036</v>
          </cell>
          <cell r="K162">
            <v>4534</v>
          </cell>
          <cell r="L162">
            <v>1462</v>
          </cell>
          <cell r="M162">
            <v>3170</v>
          </cell>
          <cell r="N162">
            <v>1753.5</v>
          </cell>
          <cell r="O162">
            <v>229</v>
          </cell>
          <cell r="P162">
            <v>0.39550949913644212</v>
          </cell>
          <cell r="Q162">
            <v>112.9943867943437</v>
          </cell>
          <cell r="R162">
            <v>1664</v>
          </cell>
          <cell r="S162">
            <v>1185</v>
          </cell>
          <cell r="T162">
            <v>866</v>
          </cell>
          <cell r="U162">
            <v>29000</v>
          </cell>
          <cell r="V162">
            <v>6520</v>
          </cell>
          <cell r="W162">
            <v>0</v>
          </cell>
          <cell r="X162">
            <v>1426.4</v>
          </cell>
          <cell r="Y162">
            <v>0</v>
          </cell>
          <cell r="Z162">
            <v>345.3</v>
          </cell>
          <cell r="AA162">
            <v>7058</v>
          </cell>
          <cell r="AB162">
            <v>1552.76</v>
          </cell>
          <cell r="AC162">
            <v>9316.56</v>
          </cell>
          <cell r="AD162">
            <v>1422</v>
          </cell>
          <cell r="AE162">
            <v>0</v>
          </cell>
          <cell r="AF162">
            <v>203</v>
          </cell>
          <cell r="AG162">
            <v>199.95</v>
          </cell>
          <cell r="AH162">
            <v>63.36</v>
          </cell>
          <cell r="AI162">
            <v>14165</v>
          </cell>
          <cell r="AJ162">
            <v>18272.849999999999</v>
          </cell>
          <cell r="AK162">
            <v>3116.3</v>
          </cell>
          <cell r="AL162">
            <v>0</v>
          </cell>
          <cell r="AM162">
            <v>0</v>
          </cell>
          <cell r="AN162">
            <v>0</v>
          </cell>
          <cell r="AO162">
            <v>0</v>
          </cell>
          <cell r="AP162">
            <v>0</v>
          </cell>
          <cell r="AQ162">
            <v>0</v>
          </cell>
          <cell r="AR162">
            <v>1.6823900000000001E-4</v>
          </cell>
          <cell r="AS162">
            <v>1.64637E-4</v>
          </cell>
          <cell r="AT162">
            <v>11827.775</v>
          </cell>
          <cell r="AU162">
            <v>2602.1104999999998</v>
          </cell>
          <cell r="AV162">
            <v>13186.8</v>
          </cell>
          <cell r="AW162">
            <v>146723.5337264151</v>
          </cell>
          <cell r="AX162">
            <v>16</v>
          </cell>
          <cell r="AY162">
            <v>21.12</v>
          </cell>
          <cell r="AZ162">
            <v>2205</v>
          </cell>
          <cell r="BA162">
            <v>1</v>
          </cell>
          <cell r="BB162">
            <v>0</v>
          </cell>
          <cell r="BC162">
            <v>0</v>
          </cell>
          <cell r="BD162">
            <v>0</v>
          </cell>
          <cell r="BE162">
            <v>0</v>
          </cell>
          <cell r="BF162">
            <v>0</v>
          </cell>
          <cell r="BG162">
            <v>0</v>
          </cell>
          <cell r="BH162">
            <v>0</v>
          </cell>
          <cell r="BI162">
            <v>0</v>
          </cell>
          <cell r="BJ162">
            <v>0</v>
          </cell>
          <cell r="BM162">
            <v>-3069720</v>
          </cell>
          <cell r="BN162">
            <v>-469392</v>
          </cell>
          <cell r="BO162">
            <v>-582828.4</v>
          </cell>
          <cell r="BP162">
            <v>4453700.25</v>
          </cell>
          <cell r="BQ162">
            <v>56361.52</v>
          </cell>
          <cell r="BR162">
            <v>152552.4</v>
          </cell>
          <cell r="BS162">
            <v>1982498.4</v>
          </cell>
          <cell r="BT162">
            <v>364397.58</v>
          </cell>
          <cell r="BU162">
            <v>38991.54</v>
          </cell>
          <cell r="BV162">
            <v>278928.3</v>
          </cell>
          <cell r="BW162">
            <v>621598.21499999997</v>
          </cell>
          <cell r="BX162">
            <v>315839.09000000003</v>
          </cell>
          <cell r="BY162">
            <v>45325.701053540579</v>
          </cell>
          <cell r="BZ162">
            <v>428280.36437886505</v>
          </cell>
          <cell r="CA162">
            <v>178297.60000000001</v>
          </cell>
          <cell r="CB162">
            <v>350025.3</v>
          </cell>
          <cell r="CC162">
            <v>122339.82</v>
          </cell>
          <cell r="CD162">
            <v>1484510</v>
          </cell>
          <cell r="CE162">
            <v>99690.8</v>
          </cell>
          <cell r="CF162">
            <v>0</v>
          </cell>
          <cell r="CG162">
            <v>597219.41600000008</v>
          </cell>
          <cell r="CH162">
            <v>0</v>
          </cell>
          <cell r="CI162">
            <v>76590.992999999988</v>
          </cell>
          <cell r="CJ162">
            <v>219150.9</v>
          </cell>
          <cell r="CK162">
            <v>-3416.0719999999997</v>
          </cell>
          <cell r="CL162">
            <v>243162.21600000004</v>
          </cell>
          <cell r="CM162">
            <v>52301.16</v>
          </cell>
          <cell r="CN162">
            <v>0</v>
          </cell>
          <cell r="CO162">
            <v>95887.05</v>
          </cell>
          <cell r="CP162">
            <v>651243.14850000013</v>
          </cell>
          <cell r="CQ162">
            <v>102615.9552</v>
          </cell>
          <cell r="CR162">
            <v>2351531.65</v>
          </cell>
          <cell r="CS162">
            <v>483499.61100000009</v>
          </cell>
          <cell r="CT162">
            <v>75601.437999999995</v>
          </cell>
          <cell r="CU162">
            <v>0</v>
          </cell>
          <cell r="CV162">
            <v>0</v>
          </cell>
          <cell r="CW162">
            <v>0</v>
          </cell>
          <cell r="CX162">
            <v>0</v>
          </cell>
          <cell r="CY162">
            <v>0</v>
          </cell>
          <cell r="CZ162">
            <v>0</v>
          </cell>
          <cell r="DA162">
            <v>2970.4950308106904</v>
          </cell>
          <cell r="DB162">
            <v>1820.7291836368802</v>
          </cell>
          <cell r="DC162">
            <v>739590.77075000003</v>
          </cell>
          <cell r="DD162">
            <v>1066.8653049999998</v>
          </cell>
          <cell r="DE162">
            <v>89142.768000000011</v>
          </cell>
          <cell r="DF162">
            <v>507663.42669339624</v>
          </cell>
          <cell r="DG162">
            <v>142242.72</v>
          </cell>
          <cell r="DH162">
            <v>310216.89600000001</v>
          </cell>
          <cell r="DI162">
            <v>227511.9</v>
          </cell>
          <cell r="DJ162">
            <v>247664.13</v>
          </cell>
          <cell r="DK162">
            <v>0</v>
          </cell>
          <cell r="DL162">
            <v>0</v>
          </cell>
          <cell r="DM162">
            <v>0</v>
          </cell>
          <cell r="DN162">
            <v>0</v>
          </cell>
          <cell r="DO162">
            <v>0</v>
          </cell>
          <cell r="DP162">
            <v>0</v>
          </cell>
          <cell r="DQ162">
            <v>0</v>
          </cell>
          <cell r="DR162">
            <v>0</v>
          </cell>
          <cell r="DS162">
            <v>0</v>
          </cell>
          <cell r="DU162">
            <v>835831.31</v>
          </cell>
          <cell r="DV162">
            <v>0</v>
          </cell>
          <cell r="DW162">
            <v>-277161</v>
          </cell>
          <cell r="DX162">
            <v>-36627.279999999999</v>
          </cell>
          <cell r="DY162">
            <v>-235462</v>
          </cell>
          <cell r="DZ162">
            <v>0</v>
          </cell>
          <cell r="EA162">
            <v>28887.19</v>
          </cell>
          <cell r="EB162">
            <v>62809</v>
          </cell>
          <cell r="EC162">
            <v>0</v>
          </cell>
          <cell r="ED162">
            <v>0</v>
          </cell>
          <cell r="EE162">
            <v>2054713</v>
          </cell>
          <cell r="EF162">
            <v>45000</v>
          </cell>
          <cell r="EG162">
            <v>0</v>
          </cell>
          <cell r="EH162">
            <v>0</v>
          </cell>
          <cell r="EI162">
            <v>0</v>
          </cell>
          <cell r="EJ162">
            <v>0</v>
          </cell>
          <cell r="EK162">
            <v>0</v>
          </cell>
          <cell r="EL162">
            <v>0</v>
          </cell>
        </row>
        <row r="163">
          <cell r="A163">
            <v>317</v>
          </cell>
          <cell r="B163" t="str">
            <v>Eemnes</v>
          </cell>
          <cell r="C163">
            <v>6</v>
          </cell>
          <cell r="D163">
            <v>357760</v>
          </cell>
          <cell r="E163">
            <v>52640</v>
          </cell>
          <cell r="F163">
            <v>52640</v>
          </cell>
          <cell r="G163">
            <v>8891</v>
          </cell>
          <cell r="H163">
            <v>1</v>
          </cell>
          <cell r="I163">
            <v>188</v>
          </cell>
          <cell r="J163">
            <v>2464</v>
          </cell>
          <cell r="K163">
            <v>1014</v>
          </cell>
          <cell r="L163">
            <v>327</v>
          </cell>
          <cell r="M163">
            <v>640</v>
          </cell>
          <cell r="N163">
            <v>283</v>
          </cell>
          <cell r="O163">
            <v>56</v>
          </cell>
          <cell r="P163">
            <v>0.13793103448275862</v>
          </cell>
          <cell r="Q163">
            <v>33.183606403341756</v>
          </cell>
          <cell r="R163">
            <v>423</v>
          </cell>
          <cell r="S163">
            <v>125</v>
          </cell>
          <cell r="T163">
            <v>240</v>
          </cell>
          <cell r="U163">
            <v>6590</v>
          </cell>
          <cell r="V163">
            <v>910</v>
          </cell>
          <cell r="W163">
            <v>0</v>
          </cell>
          <cell r="X163">
            <v>0</v>
          </cell>
          <cell r="Y163">
            <v>0</v>
          </cell>
          <cell r="Z163">
            <v>0</v>
          </cell>
          <cell r="AA163">
            <v>3103</v>
          </cell>
          <cell r="AB163">
            <v>0</v>
          </cell>
          <cell r="AC163">
            <v>3103</v>
          </cell>
          <cell r="AD163">
            <v>264</v>
          </cell>
          <cell r="AE163">
            <v>0</v>
          </cell>
          <cell r="AF163">
            <v>50</v>
          </cell>
          <cell r="AG163">
            <v>34</v>
          </cell>
          <cell r="AH163">
            <v>16</v>
          </cell>
          <cell r="AI163">
            <v>3570</v>
          </cell>
          <cell r="AJ163">
            <v>3570</v>
          </cell>
          <cell r="AK163">
            <v>0</v>
          </cell>
          <cell r="AL163">
            <v>0</v>
          </cell>
          <cell r="AM163">
            <v>0</v>
          </cell>
          <cell r="AN163">
            <v>0</v>
          </cell>
          <cell r="AO163">
            <v>0</v>
          </cell>
          <cell r="AP163">
            <v>0</v>
          </cell>
          <cell r="AQ163">
            <v>0</v>
          </cell>
          <cell r="AR163">
            <v>4.6254000000000001E-5</v>
          </cell>
          <cell r="AS163">
            <v>2.1849999999999999E-5</v>
          </cell>
          <cell r="AT163">
            <v>2806.02</v>
          </cell>
          <cell r="AU163">
            <v>0</v>
          </cell>
          <cell r="AV163">
            <v>694</v>
          </cell>
          <cell r="AW163">
            <v>1832.5969705969706</v>
          </cell>
          <cell r="AX163">
            <v>2</v>
          </cell>
          <cell r="AY163">
            <v>2</v>
          </cell>
          <cell r="AZ163">
            <v>620</v>
          </cell>
          <cell r="BA163">
            <v>1</v>
          </cell>
          <cell r="BB163">
            <v>0</v>
          </cell>
          <cell r="BC163">
            <v>0</v>
          </cell>
          <cell r="BD163">
            <v>0</v>
          </cell>
          <cell r="BE163">
            <v>0</v>
          </cell>
          <cell r="BF163">
            <v>0</v>
          </cell>
          <cell r="BG163">
            <v>0</v>
          </cell>
          <cell r="BH163">
            <v>0</v>
          </cell>
          <cell r="BI163">
            <v>0</v>
          </cell>
          <cell r="BJ163">
            <v>0</v>
          </cell>
          <cell r="BM163">
            <v>-804960</v>
          </cell>
          <cell r="BN163">
            <v>-126336</v>
          </cell>
          <cell r="BO163">
            <v>-156867.20000000001</v>
          </cell>
          <cell r="BP163">
            <v>1145605.3500000001</v>
          </cell>
          <cell r="BQ163">
            <v>28180.76</v>
          </cell>
          <cell r="BR163">
            <v>41059.199999999997</v>
          </cell>
          <cell r="BS163">
            <v>540601.59999999998</v>
          </cell>
          <cell r="BT163">
            <v>81495.179999999993</v>
          </cell>
          <cell r="BU163">
            <v>8721.09</v>
          </cell>
          <cell r="BV163">
            <v>56313.599999999999</v>
          </cell>
          <cell r="BW163">
            <v>100320.67</v>
          </cell>
          <cell r="BX163">
            <v>77235.759999999995</v>
          </cell>
          <cell r="BY163">
            <v>15807.005517241378</v>
          </cell>
          <cell r="BZ163">
            <v>125775.15967845819</v>
          </cell>
          <cell r="CA163">
            <v>45324.45</v>
          </cell>
          <cell r="CB163">
            <v>36922.5</v>
          </cell>
          <cell r="CC163">
            <v>33904.800000000003</v>
          </cell>
          <cell r="CD163">
            <v>337342.1</v>
          </cell>
          <cell r="CE163">
            <v>13913.9</v>
          </cell>
          <cell r="CF163">
            <v>0</v>
          </cell>
          <cell r="CG163">
            <v>0</v>
          </cell>
          <cell r="CH163">
            <v>0</v>
          </cell>
          <cell r="CI163">
            <v>0</v>
          </cell>
          <cell r="CJ163">
            <v>96348.15</v>
          </cell>
          <cell r="CK163">
            <v>0</v>
          </cell>
          <cell r="CL163">
            <v>80988.3</v>
          </cell>
          <cell r="CM163">
            <v>9709.92</v>
          </cell>
          <cell r="CN163">
            <v>0</v>
          </cell>
          <cell r="CO163">
            <v>23617.5</v>
          </cell>
          <cell r="CP163">
            <v>110739.02</v>
          </cell>
          <cell r="CQ163">
            <v>25913.119999999999</v>
          </cell>
          <cell r="CR163">
            <v>592655.69999999995</v>
          </cell>
          <cell r="CS163">
            <v>94462.2</v>
          </cell>
          <cell r="CT163">
            <v>0</v>
          </cell>
          <cell r="CU163">
            <v>0</v>
          </cell>
          <cell r="CV163">
            <v>0</v>
          </cell>
          <cell r="CW163">
            <v>0</v>
          </cell>
          <cell r="CX163">
            <v>0</v>
          </cell>
          <cell r="CY163">
            <v>0</v>
          </cell>
          <cell r="CZ163">
            <v>0</v>
          </cell>
          <cell r="DA163">
            <v>816.67911218634003</v>
          </cell>
          <cell r="DB163">
            <v>241.64029144399998</v>
          </cell>
          <cell r="DC163">
            <v>175460.43059999999</v>
          </cell>
          <cell r="DD163">
            <v>0</v>
          </cell>
          <cell r="DE163">
            <v>4691.4399999999996</v>
          </cell>
          <cell r="DF163">
            <v>6340.7855182655185</v>
          </cell>
          <cell r="DG163">
            <v>17780.34</v>
          </cell>
          <cell r="DH163">
            <v>29376.6</v>
          </cell>
          <cell r="DI163">
            <v>63971.6</v>
          </cell>
          <cell r="DJ163">
            <v>247664.13</v>
          </cell>
          <cell r="DK163">
            <v>0</v>
          </cell>
          <cell r="DL163">
            <v>0</v>
          </cell>
          <cell r="DM163">
            <v>0</v>
          </cell>
          <cell r="DN163">
            <v>0</v>
          </cell>
          <cell r="DO163">
            <v>0</v>
          </cell>
          <cell r="DP163">
            <v>0</v>
          </cell>
          <cell r="DQ163">
            <v>0</v>
          </cell>
          <cell r="DR163">
            <v>0</v>
          </cell>
          <cell r="DS163">
            <v>0</v>
          </cell>
          <cell r="DU163">
            <v>119931.18</v>
          </cell>
          <cell r="DV163">
            <v>0</v>
          </cell>
          <cell r="DW163">
            <v>-74010</v>
          </cell>
          <cell r="DX163">
            <v>-9429.91</v>
          </cell>
          <cell r="DY163">
            <v>-86193</v>
          </cell>
          <cell r="DZ163">
            <v>0</v>
          </cell>
          <cell r="EA163">
            <v>0</v>
          </cell>
          <cell r="EB163">
            <v>13776</v>
          </cell>
          <cell r="EC163">
            <v>0</v>
          </cell>
          <cell r="ED163">
            <v>0</v>
          </cell>
          <cell r="EE163">
            <v>482483</v>
          </cell>
          <cell r="EF163">
            <v>0</v>
          </cell>
          <cell r="EG163">
            <v>0</v>
          </cell>
          <cell r="EH163">
            <v>0</v>
          </cell>
          <cell r="EI163">
            <v>10153</v>
          </cell>
          <cell r="EJ163">
            <v>0</v>
          </cell>
          <cell r="EK163">
            <v>0</v>
          </cell>
          <cell r="EL163">
            <v>0</v>
          </cell>
        </row>
        <row r="164">
          <cell r="A164">
            <v>321</v>
          </cell>
          <cell r="B164" t="str">
            <v>Houten</v>
          </cell>
          <cell r="C164">
            <v>6</v>
          </cell>
          <cell r="D164">
            <v>1615680</v>
          </cell>
          <cell r="E164">
            <v>276920</v>
          </cell>
          <cell r="F164">
            <v>276920</v>
          </cell>
          <cell r="G164">
            <v>45568</v>
          </cell>
          <cell r="H164">
            <v>1</v>
          </cell>
          <cell r="I164">
            <v>989</v>
          </cell>
          <cell r="J164">
            <v>13906</v>
          </cell>
          <cell r="K164">
            <v>4005</v>
          </cell>
          <cell r="L164">
            <v>1509</v>
          </cell>
          <cell r="M164">
            <v>3430</v>
          </cell>
          <cell r="N164">
            <v>1701.9</v>
          </cell>
          <cell r="O164">
            <v>331</v>
          </cell>
          <cell r="P164">
            <v>0.48604992657856094</v>
          </cell>
          <cell r="Q164">
            <v>155.68628463893833</v>
          </cell>
          <cell r="R164">
            <v>2200</v>
          </cell>
          <cell r="S164">
            <v>1615</v>
          </cell>
          <cell r="T164">
            <v>1110</v>
          </cell>
          <cell r="U164">
            <v>45600</v>
          </cell>
          <cell r="V164">
            <v>30120</v>
          </cell>
          <cell r="W164">
            <v>358.38</v>
          </cell>
          <cell r="X164">
            <v>1333.6</v>
          </cell>
          <cell r="Y164">
            <v>2096.4</v>
          </cell>
          <cell r="Z164">
            <v>728.7</v>
          </cell>
          <cell r="AA164">
            <v>5549</v>
          </cell>
          <cell r="AB164">
            <v>943.33</v>
          </cell>
          <cell r="AC164">
            <v>6547.82</v>
          </cell>
          <cell r="AD164">
            <v>348</v>
          </cell>
          <cell r="AE164">
            <v>0</v>
          </cell>
          <cell r="AF164">
            <v>194</v>
          </cell>
          <cell r="AG164">
            <v>177.84</v>
          </cell>
          <cell r="AH164">
            <v>45.22</v>
          </cell>
          <cell r="AI164">
            <v>17281</v>
          </cell>
          <cell r="AJ164">
            <v>19700.34</v>
          </cell>
          <cell r="AK164">
            <v>2937.77</v>
          </cell>
          <cell r="AL164">
            <v>0</v>
          </cell>
          <cell r="AM164">
            <v>0</v>
          </cell>
          <cell r="AN164">
            <v>0</v>
          </cell>
          <cell r="AO164">
            <v>0</v>
          </cell>
          <cell r="AP164">
            <v>0</v>
          </cell>
          <cell r="AQ164">
            <v>0</v>
          </cell>
          <cell r="AR164">
            <v>9.0773000000000007E-5</v>
          </cell>
          <cell r="AS164">
            <v>3.4610999999999998E-5</v>
          </cell>
          <cell r="AT164">
            <v>21532.126</v>
          </cell>
          <cell r="AU164">
            <v>3660.4614199999996</v>
          </cell>
          <cell r="AV164">
            <v>2030.78</v>
          </cell>
          <cell r="AW164">
            <v>25284.869513311853</v>
          </cell>
          <cell r="AX164">
            <v>9</v>
          </cell>
          <cell r="AY164">
            <v>10.71</v>
          </cell>
          <cell r="AZ164">
            <v>2055</v>
          </cell>
          <cell r="BA164">
            <v>1</v>
          </cell>
          <cell r="BB164">
            <v>0</v>
          </cell>
          <cell r="BC164">
            <v>0</v>
          </cell>
          <cell r="BD164">
            <v>0</v>
          </cell>
          <cell r="BE164">
            <v>0</v>
          </cell>
          <cell r="BF164">
            <v>0</v>
          </cell>
          <cell r="BG164">
            <v>0</v>
          </cell>
          <cell r="BH164">
            <v>0</v>
          </cell>
          <cell r="BI164">
            <v>0</v>
          </cell>
          <cell r="BJ164">
            <v>0</v>
          </cell>
          <cell r="BM164">
            <v>-3635280</v>
          </cell>
          <cell r="BN164">
            <v>-664608</v>
          </cell>
          <cell r="BO164">
            <v>-825221.6</v>
          </cell>
          <cell r="BP164">
            <v>5871436.7999999998</v>
          </cell>
          <cell r="BQ164">
            <v>28180.76</v>
          </cell>
          <cell r="BR164">
            <v>215997.6</v>
          </cell>
          <cell r="BS164">
            <v>3050976.4</v>
          </cell>
          <cell r="BT164">
            <v>321881.84999999998</v>
          </cell>
          <cell r="BU164">
            <v>40245.03</v>
          </cell>
          <cell r="BV164">
            <v>301805.7</v>
          </cell>
          <cell r="BW164">
            <v>603306.53099999996</v>
          </cell>
          <cell r="BX164">
            <v>456518.51</v>
          </cell>
          <cell r="BY164">
            <v>55701.705565345081</v>
          </cell>
          <cell r="BZ164">
            <v>590094.61094127526</v>
          </cell>
          <cell r="CA164">
            <v>235730</v>
          </cell>
          <cell r="CB164">
            <v>477038.7</v>
          </cell>
          <cell r="CC164">
            <v>156809.70000000001</v>
          </cell>
          <cell r="CD164">
            <v>2334264</v>
          </cell>
          <cell r="CE164">
            <v>460534.8</v>
          </cell>
          <cell r="CF164">
            <v>113183.5716</v>
          </cell>
          <cell r="CG164">
            <v>558364.98400000005</v>
          </cell>
          <cell r="CH164">
            <v>356262.21599999996</v>
          </cell>
          <cell r="CI164">
            <v>161632.94699999999</v>
          </cell>
          <cell r="CJ164">
            <v>172296.45</v>
          </cell>
          <cell r="CK164">
            <v>-2075.326</v>
          </cell>
          <cell r="CL164">
            <v>170898.10200000001</v>
          </cell>
          <cell r="CM164">
            <v>12799.44</v>
          </cell>
          <cell r="CN164">
            <v>0</v>
          </cell>
          <cell r="CO164">
            <v>91635.9</v>
          </cell>
          <cell r="CP164">
            <v>579230.21519999998</v>
          </cell>
          <cell r="CQ164">
            <v>73236.955399999992</v>
          </cell>
          <cell r="CR164">
            <v>2868818.81</v>
          </cell>
          <cell r="CS164">
            <v>521270.99639999995</v>
          </cell>
          <cell r="CT164">
            <v>71270.300199999998</v>
          </cell>
          <cell r="CU164">
            <v>0</v>
          </cell>
          <cell r="CV164">
            <v>0</v>
          </cell>
          <cell r="CW164">
            <v>0</v>
          </cell>
          <cell r="CX164">
            <v>0</v>
          </cell>
          <cell r="CY164">
            <v>0</v>
          </cell>
          <cell r="CZ164">
            <v>0</v>
          </cell>
          <cell r="DA164">
            <v>1602.7243708758301</v>
          </cell>
          <cell r="DB164">
            <v>382.76485707863998</v>
          </cell>
          <cell r="DC164">
            <v>1346403.8387800001</v>
          </cell>
          <cell r="DD164">
            <v>1500.7891821999997</v>
          </cell>
          <cell r="DE164">
            <v>13728.0728</v>
          </cell>
          <cell r="DF164">
            <v>87485.648516059009</v>
          </cell>
          <cell r="DG164">
            <v>80011.53</v>
          </cell>
          <cell r="DH164">
            <v>157311.69299999997</v>
          </cell>
          <cell r="DI164">
            <v>212034.9</v>
          </cell>
          <cell r="DJ164">
            <v>247664.13</v>
          </cell>
          <cell r="DK164">
            <v>0</v>
          </cell>
          <cell r="DL164">
            <v>0</v>
          </cell>
          <cell r="DM164">
            <v>0</v>
          </cell>
          <cell r="DN164">
            <v>0</v>
          </cell>
          <cell r="DO164">
            <v>0</v>
          </cell>
          <cell r="DP164">
            <v>0</v>
          </cell>
          <cell r="DQ164">
            <v>0</v>
          </cell>
          <cell r="DR164">
            <v>0</v>
          </cell>
          <cell r="DS164">
            <v>0</v>
          </cell>
          <cell r="DU164">
            <v>285579.51</v>
          </cell>
          <cell r="DV164">
            <v>0</v>
          </cell>
          <cell r="DW164">
            <v>-20525</v>
          </cell>
          <cell r="DX164">
            <v>-42732.94</v>
          </cell>
          <cell r="DY164">
            <v>496271</v>
          </cell>
          <cell r="DZ164">
            <v>0</v>
          </cell>
          <cell r="EA164">
            <v>15327.67</v>
          </cell>
          <cell r="EB164">
            <v>50832</v>
          </cell>
          <cell r="EC164">
            <v>0</v>
          </cell>
          <cell r="ED164">
            <v>0</v>
          </cell>
          <cell r="EE164">
            <v>2035209</v>
          </cell>
          <cell r="EF164">
            <v>45000</v>
          </cell>
          <cell r="EG164">
            <v>0</v>
          </cell>
          <cell r="EH164">
            <v>0</v>
          </cell>
          <cell r="EI164">
            <v>0</v>
          </cell>
          <cell r="EJ164">
            <v>0</v>
          </cell>
          <cell r="EK164">
            <v>0</v>
          </cell>
          <cell r="EL164">
            <v>0</v>
          </cell>
        </row>
        <row r="165">
          <cell r="A165">
            <v>353</v>
          </cell>
          <cell r="B165" t="str">
            <v>IJsselstein</v>
          </cell>
          <cell r="C165">
            <v>6</v>
          </cell>
          <cell r="D165">
            <v>1098560</v>
          </cell>
          <cell r="E165">
            <v>144760</v>
          </cell>
          <cell r="F165">
            <v>144760</v>
          </cell>
          <cell r="G165">
            <v>33994</v>
          </cell>
          <cell r="H165">
            <v>1</v>
          </cell>
          <cell r="I165">
            <v>517</v>
          </cell>
          <cell r="J165">
            <v>9612</v>
          </cell>
          <cell r="K165">
            <v>3434</v>
          </cell>
          <cell r="L165">
            <v>1156</v>
          </cell>
          <cell r="M165">
            <v>3230</v>
          </cell>
          <cell r="N165">
            <v>1842</v>
          </cell>
          <cell r="O165">
            <v>388</v>
          </cell>
          <cell r="P165">
            <v>0.5257452574525745</v>
          </cell>
          <cell r="Q165">
            <v>178.76545608997813</v>
          </cell>
          <cell r="R165">
            <v>2046</v>
          </cell>
          <cell r="S165">
            <v>3080</v>
          </cell>
          <cell r="T165">
            <v>917</v>
          </cell>
          <cell r="U165">
            <v>33490</v>
          </cell>
          <cell r="V165">
            <v>16730</v>
          </cell>
          <cell r="W165">
            <v>885.06</v>
          </cell>
          <cell r="X165">
            <v>907.2</v>
          </cell>
          <cell r="Y165">
            <v>2040.7</v>
          </cell>
          <cell r="Z165">
            <v>91.199999999999818</v>
          </cell>
          <cell r="AA165">
            <v>2117</v>
          </cell>
          <cell r="AB165">
            <v>296.38</v>
          </cell>
          <cell r="AC165">
            <v>2498.06</v>
          </cell>
          <cell r="AD165">
            <v>45</v>
          </cell>
          <cell r="AE165">
            <v>0</v>
          </cell>
          <cell r="AF165">
            <v>133</v>
          </cell>
          <cell r="AG165">
            <v>139.22999999999999</v>
          </cell>
          <cell r="AH165">
            <v>17.55</v>
          </cell>
          <cell r="AI165">
            <v>13880</v>
          </cell>
          <cell r="AJ165">
            <v>16517.2</v>
          </cell>
          <cell r="AK165">
            <v>1943.2</v>
          </cell>
          <cell r="AL165">
            <v>10</v>
          </cell>
          <cell r="AM165">
            <v>0</v>
          </cell>
          <cell r="AN165">
            <v>0</v>
          </cell>
          <cell r="AO165">
            <v>2950</v>
          </cell>
          <cell r="AP165">
            <v>703</v>
          </cell>
          <cell r="AQ165">
            <v>703</v>
          </cell>
          <cell r="AR165">
            <v>1.6105700000000001E-4</v>
          </cell>
          <cell r="AS165">
            <v>4.3586699999999999E-4</v>
          </cell>
          <cell r="AT165">
            <v>23346.16</v>
          </cell>
          <cell r="AU165">
            <v>3268.4624000000003</v>
          </cell>
          <cell r="AV165">
            <v>896.8</v>
          </cell>
          <cell r="AW165">
            <v>25344.240851063827</v>
          </cell>
          <cell r="AX165">
            <v>1</v>
          </cell>
          <cell r="AY165">
            <v>1.17</v>
          </cell>
          <cell r="AZ165">
            <v>1430</v>
          </cell>
          <cell r="BA165">
            <v>1</v>
          </cell>
          <cell r="BB165">
            <v>0</v>
          </cell>
          <cell r="BC165">
            <v>0</v>
          </cell>
          <cell r="BD165">
            <v>0</v>
          </cell>
          <cell r="BE165">
            <v>0</v>
          </cell>
          <cell r="BF165">
            <v>0</v>
          </cell>
          <cell r="BG165">
            <v>0</v>
          </cell>
          <cell r="BH165">
            <v>0</v>
          </cell>
          <cell r="BI165">
            <v>0</v>
          </cell>
          <cell r="BJ165">
            <v>0</v>
          </cell>
          <cell r="BM165">
            <v>-2471760</v>
          </cell>
          <cell r="BN165">
            <v>-347424</v>
          </cell>
          <cell r="BO165">
            <v>-431384.8</v>
          </cell>
          <cell r="BP165">
            <v>4380126.9000000004</v>
          </cell>
          <cell r="BQ165">
            <v>28180.76</v>
          </cell>
          <cell r="BR165">
            <v>112912.8</v>
          </cell>
          <cell r="BS165">
            <v>2108872.7999999998</v>
          </cell>
          <cell r="BT165">
            <v>275990.58</v>
          </cell>
          <cell r="BU165">
            <v>30830.52</v>
          </cell>
          <cell r="BV165">
            <v>284207.7</v>
          </cell>
          <cell r="BW165">
            <v>652970.57999999996</v>
          </cell>
          <cell r="BX165">
            <v>535133.48</v>
          </cell>
          <cell r="BY165">
            <v>60250.821842818419</v>
          </cell>
          <cell r="BZ165">
            <v>677571.13290872239</v>
          </cell>
          <cell r="CA165">
            <v>219228.9</v>
          </cell>
          <cell r="CB165">
            <v>909770.4</v>
          </cell>
          <cell r="CC165">
            <v>129544.59</v>
          </cell>
          <cell r="CD165">
            <v>1714353.1</v>
          </cell>
          <cell r="CE165">
            <v>255801.7</v>
          </cell>
          <cell r="CF165">
            <v>279519.64919999999</v>
          </cell>
          <cell r="CG165">
            <v>379835.56800000003</v>
          </cell>
          <cell r="CH165">
            <v>346796.55799999996</v>
          </cell>
          <cell r="CI165">
            <v>20229.07199999996</v>
          </cell>
          <cell r="CJ165">
            <v>65732.850000000006</v>
          </cell>
          <cell r="CK165">
            <v>-652.03600000000017</v>
          </cell>
          <cell r="CL165">
            <v>65199.366000000002</v>
          </cell>
          <cell r="CM165">
            <v>1655.1</v>
          </cell>
          <cell r="CN165">
            <v>0</v>
          </cell>
          <cell r="CO165">
            <v>62822.55</v>
          </cell>
          <cell r="CP165">
            <v>453476.28690000001</v>
          </cell>
          <cell r="CQ165">
            <v>28423.453499999996</v>
          </cell>
          <cell r="CR165">
            <v>2304218.7999999998</v>
          </cell>
          <cell r="CS165">
            <v>437045.11200000002</v>
          </cell>
          <cell r="CT165">
            <v>47142.032000000007</v>
          </cell>
          <cell r="CU165">
            <v>31675.1</v>
          </cell>
          <cell r="CV165">
            <v>0</v>
          </cell>
          <cell r="CW165">
            <v>0</v>
          </cell>
          <cell r="CX165">
            <v>43394.5</v>
          </cell>
          <cell r="CY165">
            <v>21652.400000000001</v>
          </cell>
          <cell r="CZ165">
            <v>61653.1</v>
          </cell>
          <cell r="DA165">
            <v>2843.6867680934702</v>
          </cell>
          <cell r="DB165">
            <v>4820.2759226920798</v>
          </cell>
          <cell r="DC165">
            <v>1459835.3848000001</v>
          </cell>
          <cell r="DD165">
            <v>1340.0695840000001</v>
          </cell>
          <cell r="DE165">
            <v>6062.3679999999995</v>
          </cell>
          <cell r="DF165">
            <v>87691.073344680844</v>
          </cell>
          <cell r="DG165">
            <v>8890.17</v>
          </cell>
          <cell r="DH165">
            <v>17185.310999999998</v>
          </cell>
          <cell r="DI165">
            <v>147547.4</v>
          </cell>
          <cell r="DJ165">
            <v>247664.13</v>
          </cell>
          <cell r="DK165">
            <v>0</v>
          </cell>
          <cell r="DL165">
            <v>0</v>
          </cell>
          <cell r="DM165">
            <v>0</v>
          </cell>
          <cell r="DN165">
            <v>0</v>
          </cell>
          <cell r="DO165">
            <v>0</v>
          </cell>
          <cell r="DP165">
            <v>0</v>
          </cell>
          <cell r="DQ165">
            <v>0</v>
          </cell>
          <cell r="DR165">
            <v>0</v>
          </cell>
          <cell r="DS165">
            <v>0</v>
          </cell>
          <cell r="DU165">
            <v>106351.56</v>
          </cell>
          <cell r="DV165">
            <v>0</v>
          </cell>
          <cell r="DW165">
            <v>-344170</v>
          </cell>
          <cell r="DX165">
            <v>-46392.72</v>
          </cell>
          <cell r="DY165">
            <v>-102182</v>
          </cell>
          <cell r="DZ165">
            <v>0</v>
          </cell>
          <cell r="EA165">
            <v>0</v>
          </cell>
          <cell r="EB165">
            <v>9907</v>
          </cell>
          <cell r="EC165">
            <v>0</v>
          </cell>
          <cell r="ED165">
            <v>0</v>
          </cell>
          <cell r="EE165">
            <v>1960223</v>
          </cell>
          <cell r="EF165">
            <v>0</v>
          </cell>
          <cell r="EG165">
            <v>0</v>
          </cell>
          <cell r="EH165">
            <v>0</v>
          </cell>
          <cell r="EI165">
            <v>0</v>
          </cell>
          <cell r="EJ165">
            <v>0</v>
          </cell>
          <cell r="EK165">
            <v>0</v>
          </cell>
          <cell r="EL165">
            <v>0</v>
          </cell>
        </row>
        <row r="166">
          <cell r="A166">
            <v>327</v>
          </cell>
          <cell r="B166" t="str">
            <v>Leusden</v>
          </cell>
          <cell r="C166">
            <v>6</v>
          </cell>
          <cell r="D166">
            <v>1056000</v>
          </cell>
          <cell r="E166">
            <v>168700</v>
          </cell>
          <cell r="F166">
            <v>168700</v>
          </cell>
          <cell r="G166">
            <v>28610</v>
          </cell>
          <cell r="H166">
            <v>3</v>
          </cell>
          <cell r="I166">
            <v>602.5</v>
          </cell>
          <cell r="J166">
            <v>7400</v>
          </cell>
          <cell r="K166">
            <v>3950</v>
          </cell>
          <cell r="L166">
            <v>1328</v>
          </cell>
          <cell r="M166">
            <v>2440</v>
          </cell>
          <cell r="N166">
            <v>1271.8</v>
          </cell>
          <cell r="O166">
            <v>215</v>
          </cell>
          <cell r="P166">
            <v>0.38053097345132741</v>
          </cell>
          <cell r="Q166">
            <v>106.9600162234136</v>
          </cell>
          <cell r="R166">
            <v>1458</v>
          </cell>
          <cell r="S166">
            <v>485</v>
          </cell>
          <cell r="T166">
            <v>650</v>
          </cell>
          <cell r="U166">
            <v>24450</v>
          </cell>
          <cell r="V166">
            <v>9560</v>
          </cell>
          <cell r="W166">
            <v>0</v>
          </cell>
          <cell r="X166">
            <v>0</v>
          </cell>
          <cell r="Y166">
            <v>0</v>
          </cell>
          <cell r="Z166">
            <v>0</v>
          </cell>
          <cell r="AA166">
            <v>5867</v>
          </cell>
          <cell r="AB166">
            <v>0</v>
          </cell>
          <cell r="AC166">
            <v>5867</v>
          </cell>
          <cell r="AD166">
            <v>27</v>
          </cell>
          <cell r="AE166">
            <v>0</v>
          </cell>
          <cell r="AF166">
            <v>148</v>
          </cell>
          <cell r="AG166">
            <v>102</v>
          </cell>
          <cell r="AH166">
            <v>46</v>
          </cell>
          <cell r="AI166">
            <v>11682</v>
          </cell>
          <cell r="AJ166">
            <v>11682</v>
          </cell>
          <cell r="AK166">
            <v>0</v>
          </cell>
          <cell r="AL166">
            <v>0</v>
          </cell>
          <cell r="AM166">
            <v>0</v>
          </cell>
          <cell r="AN166">
            <v>0</v>
          </cell>
          <cell r="AO166">
            <v>0</v>
          </cell>
          <cell r="AP166">
            <v>0</v>
          </cell>
          <cell r="AQ166">
            <v>0</v>
          </cell>
          <cell r="AR166">
            <v>7.9666000000000006E-5</v>
          </cell>
          <cell r="AS166">
            <v>7.4610999999999994E-5</v>
          </cell>
          <cell r="AT166">
            <v>13481.028</v>
          </cell>
          <cell r="AU166">
            <v>0</v>
          </cell>
          <cell r="AV166">
            <v>761</v>
          </cell>
          <cell r="AW166">
            <v>3693.9616559212755</v>
          </cell>
          <cell r="AX166">
            <v>6</v>
          </cell>
          <cell r="AY166">
            <v>6</v>
          </cell>
          <cell r="AZ166">
            <v>1585</v>
          </cell>
          <cell r="BA166">
            <v>1</v>
          </cell>
          <cell r="BB166">
            <v>0</v>
          </cell>
          <cell r="BC166">
            <v>0</v>
          </cell>
          <cell r="BD166">
            <v>0</v>
          </cell>
          <cell r="BE166">
            <v>0</v>
          </cell>
          <cell r="BF166">
            <v>0</v>
          </cell>
          <cell r="BG166">
            <v>0</v>
          </cell>
          <cell r="BH166">
            <v>0</v>
          </cell>
          <cell r="BI166">
            <v>0</v>
          </cell>
          <cell r="BJ166">
            <v>0</v>
          </cell>
          <cell r="BM166">
            <v>-2376000</v>
          </cell>
          <cell r="BN166">
            <v>-404880</v>
          </cell>
          <cell r="BO166">
            <v>-502726</v>
          </cell>
          <cell r="BP166">
            <v>3686398.5</v>
          </cell>
          <cell r="BQ166">
            <v>84542.28</v>
          </cell>
          <cell r="BR166">
            <v>131586</v>
          </cell>
          <cell r="BS166">
            <v>1623560</v>
          </cell>
          <cell r="BT166">
            <v>317461.5</v>
          </cell>
          <cell r="BU166">
            <v>35417.760000000002</v>
          </cell>
          <cell r="BV166">
            <v>214695.6</v>
          </cell>
          <cell r="BW166">
            <v>450840.38199999998</v>
          </cell>
          <cell r="BX166">
            <v>296530.15000000002</v>
          </cell>
          <cell r="BY166">
            <v>43609.150176991148</v>
          </cell>
          <cell r="BZ166">
            <v>405408.41029128013</v>
          </cell>
          <cell r="CA166">
            <v>156224.70000000001</v>
          </cell>
          <cell r="CB166">
            <v>143259.29999999999</v>
          </cell>
          <cell r="CC166">
            <v>91825.5</v>
          </cell>
          <cell r="CD166">
            <v>1251595.5</v>
          </cell>
          <cell r="CE166">
            <v>146172.4</v>
          </cell>
          <cell r="CF166">
            <v>0</v>
          </cell>
          <cell r="CG166">
            <v>0</v>
          </cell>
          <cell r="CH166">
            <v>0</v>
          </cell>
          <cell r="CI166">
            <v>0</v>
          </cell>
          <cell r="CJ166">
            <v>182170.35</v>
          </cell>
          <cell r="CK166">
            <v>0</v>
          </cell>
          <cell r="CL166">
            <v>153128.70000000001</v>
          </cell>
          <cell r="CM166">
            <v>993.06</v>
          </cell>
          <cell r="CN166">
            <v>0</v>
          </cell>
          <cell r="CO166">
            <v>69907.8</v>
          </cell>
          <cell r="CP166">
            <v>332217.06</v>
          </cell>
          <cell r="CQ166">
            <v>74500.22</v>
          </cell>
          <cell r="CR166">
            <v>1939328.82</v>
          </cell>
          <cell r="CS166">
            <v>309105.71999999997</v>
          </cell>
          <cell r="CT166">
            <v>0</v>
          </cell>
          <cell r="CU166">
            <v>0</v>
          </cell>
          <cell r="CV166">
            <v>0</v>
          </cell>
          <cell r="CW166">
            <v>0</v>
          </cell>
          <cell r="CX166">
            <v>0</v>
          </cell>
          <cell r="CY166">
            <v>0</v>
          </cell>
          <cell r="CZ166">
            <v>0</v>
          </cell>
          <cell r="DA166">
            <v>1406.6147392968601</v>
          </cell>
          <cell r="DB166">
            <v>825.12694667863991</v>
          </cell>
          <cell r="DC166">
            <v>842968.68084000004</v>
          </cell>
          <cell r="DD166">
            <v>0</v>
          </cell>
          <cell r="DE166">
            <v>5144.3599999999997</v>
          </cell>
          <cell r="DF166">
            <v>12781.107329487613</v>
          </cell>
          <cell r="DG166">
            <v>53341.02</v>
          </cell>
          <cell r="DH166">
            <v>88129.8</v>
          </cell>
          <cell r="DI166">
            <v>163540.29999999999</v>
          </cell>
          <cell r="DJ166">
            <v>247664.13</v>
          </cell>
          <cell r="DK166">
            <v>0</v>
          </cell>
          <cell r="DL166">
            <v>0</v>
          </cell>
          <cell r="DM166">
            <v>0</v>
          </cell>
          <cell r="DN166">
            <v>0</v>
          </cell>
          <cell r="DO166">
            <v>0</v>
          </cell>
          <cell r="DP166">
            <v>0</v>
          </cell>
          <cell r="DQ166">
            <v>0</v>
          </cell>
          <cell r="DR166">
            <v>0</v>
          </cell>
          <cell r="DS166">
            <v>0</v>
          </cell>
          <cell r="DU166">
            <v>55352.37</v>
          </cell>
          <cell r="DV166">
            <v>0</v>
          </cell>
          <cell r="DW166">
            <v>-22833</v>
          </cell>
          <cell r="DX166">
            <v>-35902.39</v>
          </cell>
          <cell r="DY166">
            <v>-48161</v>
          </cell>
          <cell r="DZ166">
            <v>0</v>
          </cell>
          <cell r="EA166">
            <v>33791.879999999997</v>
          </cell>
          <cell r="EB166">
            <v>30326</v>
          </cell>
          <cell r="EC166">
            <v>0</v>
          </cell>
          <cell r="ED166">
            <v>0</v>
          </cell>
          <cell r="EE166">
            <v>1861533</v>
          </cell>
          <cell r="EF166">
            <v>0</v>
          </cell>
          <cell r="EG166">
            <v>0</v>
          </cell>
          <cell r="EH166">
            <v>0</v>
          </cell>
          <cell r="EI166">
            <v>32673</v>
          </cell>
          <cell r="EJ166">
            <v>0</v>
          </cell>
          <cell r="EK166">
            <v>0</v>
          </cell>
          <cell r="EL166">
            <v>0</v>
          </cell>
        </row>
        <row r="167">
          <cell r="A167">
            <v>329</v>
          </cell>
          <cell r="B167" t="str">
            <v>Loenen</v>
          </cell>
          <cell r="C167">
            <v>6</v>
          </cell>
          <cell r="D167">
            <v>436160</v>
          </cell>
          <cell r="E167">
            <v>42420</v>
          </cell>
          <cell r="F167">
            <v>42420</v>
          </cell>
          <cell r="G167">
            <v>8212</v>
          </cell>
          <cell r="H167">
            <v>2</v>
          </cell>
          <cell r="I167">
            <v>151.5</v>
          </cell>
          <cell r="J167">
            <v>2038</v>
          </cell>
          <cell r="K167">
            <v>1405</v>
          </cell>
          <cell r="L167">
            <v>443</v>
          </cell>
          <cell r="M167">
            <v>830</v>
          </cell>
          <cell r="N167">
            <v>462.3</v>
          </cell>
          <cell r="O167">
            <v>56</v>
          </cell>
          <cell r="P167">
            <v>0.13793103448275862</v>
          </cell>
          <cell r="Q167">
            <v>33.183606403341756</v>
          </cell>
          <cell r="R167">
            <v>372</v>
          </cell>
          <cell r="S167">
            <v>185</v>
          </cell>
          <cell r="T167">
            <v>178</v>
          </cell>
          <cell r="U167">
            <v>4470</v>
          </cell>
          <cell r="V167">
            <v>200</v>
          </cell>
          <cell r="W167">
            <v>0</v>
          </cell>
          <cell r="X167">
            <v>0</v>
          </cell>
          <cell r="Y167">
            <v>0</v>
          </cell>
          <cell r="Z167">
            <v>0</v>
          </cell>
          <cell r="AA167">
            <v>2500</v>
          </cell>
          <cell r="AB167">
            <v>800</v>
          </cell>
          <cell r="AC167">
            <v>3375</v>
          </cell>
          <cell r="AD167">
            <v>232</v>
          </cell>
          <cell r="AE167">
            <v>0</v>
          </cell>
          <cell r="AF167">
            <v>48</v>
          </cell>
          <cell r="AG167">
            <v>41.91</v>
          </cell>
          <cell r="AH167">
            <v>20.55</v>
          </cell>
          <cell r="AI167">
            <v>3677</v>
          </cell>
          <cell r="AJ167">
            <v>4669.79</v>
          </cell>
          <cell r="AK167">
            <v>1176.6400000000001</v>
          </cell>
          <cell r="AL167">
            <v>0</v>
          </cell>
          <cell r="AM167">
            <v>0</v>
          </cell>
          <cell r="AN167">
            <v>0</v>
          </cell>
          <cell r="AO167">
            <v>0</v>
          </cell>
          <cell r="AP167">
            <v>0</v>
          </cell>
          <cell r="AQ167">
            <v>0</v>
          </cell>
          <cell r="AR167">
            <v>1.70113E-4</v>
          </cell>
          <cell r="AS167">
            <v>3.2242000000000001E-5</v>
          </cell>
          <cell r="AT167">
            <v>1161.932</v>
          </cell>
          <cell r="AU167">
            <v>371.81823999999995</v>
          </cell>
          <cell r="AV167">
            <v>1445.85</v>
          </cell>
          <cell r="AW167">
            <v>7843.932869692534</v>
          </cell>
          <cell r="AX167">
            <v>6</v>
          </cell>
          <cell r="AY167">
            <v>8.2200000000000006</v>
          </cell>
          <cell r="AZ167">
            <v>580</v>
          </cell>
          <cell r="BA167">
            <v>1</v>
          </cell>
          <cell r="BB167">
            <v>0</v>
          </cell>
          <cell r="BC167">
            <v>0</v>
          </cell>
          <cell r="BD167">
            <v>0</v>
          </cell>
          <cell r="BE167">
            <v>0</v>
          </cell>
          <cell r="BF167">
            <v>0</v>
          </cell>
          <cell r="BG167">
            <v>0</v>
          </cell>
          <cell r="BH167">
            <v>0</v>
          </cell>
          <cell r="BI167">
            <v>0</v>
          </cell>
          <cell r="BJ167">
            <v>0</v>
          </cell>
          <cell r="BM167">
            <v>-981360</v>
          </cell>
          <cell r="BN167">
            <v>-101808</v>
          </cell>
          <cell r="BO167">
            <v>-126411.6</v>
          </cell>
          <cell r="BP167">
            <v>1058116.2</v>
          </cell>
          <cell r="BQ167">
            <v>56361.52</v>
          </cell>
          <cell r="BR167">
            <v>33087.599999999999</v>
          </cell>
          <cell r="BS167">
            <v>447137.2</v>
          </cell>
          <cell r="BT167">
            <v>112919.85</v>
          </cell>
          <cell r="BU167">
            <v>11814.81</v>
          </cell>
          <cell r="BV167">
            <v>73031.7</v>
          </cell>
          <cell r="BW167">
            <v>163880.72699999998</v>
          </cell>
          <cell r="BX167">
            <v>77235.759999999995</v>
          </cell>
          <cell r="BY167">
            <v>15807.005517241378</v>
          </cell>
          <cell r="BZ167">
            <v>125775.15967845819</v>
          </cell>
          <cell r="CA167">
            <v>39859.800000000003</v>
          </cell>
          <cell r="CB167">
            <v>54645.3</v>
          </cell>
          <cell r="CC167">
            <v>25146.06</v>
          </cell>
          <cell r="CD167">
            <v>228819.3</v>
          </cell>
          <cell r="CE167">
            <v>3058</v>
          </cell>
          <cell r="CF167">
            <v>0</v>
          </cell>
          <cell r="CG167">
            <v>0</v>
          </cell>
          <cell r="CH167">
            <v>0</v>
          </cell>
          <cell r="CI167">
            <v>0</v>
          </cell>
          <cell r="CJ167">
            <v>77625</v>
          </cell>
          <cell r="CK167">
            <v>-1760</v>
          </cell>
          <cell r="CL167">
            <v>88087.5</v>
          </cell>
          <cell r="CM167">
            <v>8532.9599999999991</v>
          </cell>
          <cell r="CN167">
            <v>0</v>
          </cell>
          <cell r="CO167">
            <v>22672.799999999999</v>
          </cell>
          <cell r="CP167">
            <v>136502.12730000002</v>
          </cell>
          <cell r="CQ167">
            <v>33282.163500000002</v>
          </cell>
          <cell r="CR167">
            <v>610418.77</v>
          </cell>
          <cell r="CS167">
            <v>123562.6434</v>
          </cell>
          <cell r="CT167">
            <v>28545.286399999997</v>
          </cell>
          <cell r="CU167">
            <v>0</v>
          </cell>
          <cell r="CV167">
            <v>0</v>
          </cell>
          <cell r="CW167">
            <v>0</v>
          </cell>
          <cell r="CX167">
            <v>0</v>
          </cell>
          <cell r="CY167">
            <v>0</v>
          </cell>
          <cell r="CZ167">
            <v>0</v>
          </cell>
          <cell r="DA167">
            <v>3003.5831238672304</v>
          </cell>
          <cell r="DB167">
            <v>356.56596232208</v>
          </cell>
          <cell r="DC167">
            <v>72655.607960000008</v>
          </cell>
          <cell r="DD167">
            <v>152.44547839999996</v>
          </cell>
          <cell r="DE167">
            <v>9773.9459999999999</v>
          </cell>
          <cell r="DF167">
            <v>27140.007729136167</v>
          </cell>
          <cell r="DG167">
            <v>53341.02</v>
          </cell>
          <cell r="DH167">
            <v>120737.826</v>
          </cell>
          <cell r="DI167">
            <v>59844.4</v>
          </cell>
          <cell r="DJ167">
            <v>247664.13</v>
          </cell>
          <cell r="DK167">
            <v>0</v>
          </cell>
          <cell r="DL167">
            <v>0</v>
          </cell>
          <cell r="DM167">
            <v>0</v>
          </cell>
          <cell r="DN167">
            <v>0</v>
          </cell>
          <cell r="DO167">
            <v>0</v>
          </cell>
          <cell r="DP167">
            <v>0</v>
          </cell>
          <cell r="DQ167">
            <v>0</v>
          </cell>
          <cell r="DR167">
            <v>0</v>
          </cell>
          <cell r="DS167">
            <v>0</v>
          </cell>
          <cell r="DU167">
            <v>156226.03</v>
          </cell>
          <cell r="DV167">
            <v>0</v>
          </cell>
          <cell r="DW167">
            <v>-167653</v>
          </cell>
          <cell r="DX167">
            <v>-6778.97</v>
          </cell>
          <cell r="DY167">
            <v>-46388</v>
          </cell>
          <cell r="DZ167">
            <v>0</v>
          </cell>
          <cell r="EA167">
            <v>0</v>
          </cell>
          <cell r="EB167">
            <v>20454</v>
          </cell>
          <cell r="EC167">
            <v>0</v>
          </cell>
          <cell r="ED167">
            <v>0</v>
          </cell>
          <cell r="EE167">
            <v>624491</v>
          </cell>
          <cell r="EF167">
            <v>0</v>
          </cell>
          <cell r="EG167">
            <v>0</v>
          </cell>
          <cell r="EH167">
            <v>0</v>
          </cell>
          <cell r="EI167">
            <v>9378</v>
          </cell>
          <cell r="EJ167">
            <v>0</v>
          </cell>
          <cell r="EK167">
            <v>0</v>
          </cell>
          <cell r="EL167">
            <v>0</v>
          </cell>
        </row>
        <row r="168">
          <cell r="A168">
            <v>331</v>
          </cell>
          <cell r="B168" t="str">
            <v>Lopik</v>
          </cell>
          <cell r="C168">
            <v>6</v>
          </cell>
          <cell r="D168">
            <v>446240</v>
          </cell>
          <cell r="E168">
            <v>83860</v>
          </cell>
          <cell r="F168">
            <v>83860</v>
          </cell>
          <cell r="G168">
            <v>13999</v>
          </cell>
          <cell r="H168">
            <v>2</v>
          </cell>
          <cell r="I168">
            <v>299.5</v>
          </cell>
          <cell r="J168">
            <v>4125</v>
          </cell>
          <cell r="K168">
            <v>1537</v>
          </cell>
          <cell r="L168">
            <v>471</v>
          </cell>
          <cell r="M168">
            <v>1070</v>
          </cell>
          <cell r="N168">
            <v>558.79999999999995</v>
          </cell>
          <cell r="O168">
            <v>77</v>
          </cell>
          <cell r="P168">
            <v>0.18032786885245902</v>
          </cell>
          <cell r="Q168">
            <v>43.777094195347097</v>
          </cell>
          <cell r="R168">
            <v>663</v>
          </cell>
          <cell r="S168">
            <v>260</v>
          </cell>
          <cell r="T168">
            <v>257</v>
          </cell>
          <cell r="U168">
            <v>9420</v>
          </cell>
          <cell r="V168">
            <v>610</v>
          </cell>
          <cell r="W168">
            <v>0</v>
          </cell>
          <cell r="X168">
            <v>0</v>
          </cell>
          <cell r="Y168">
            <v>15.399999999999636</v>
          </cell>
          <cell r="Z168">
            <v>0</v>
          </cell>
          <cell r="AA168">
            <v>7571</v>
          </cell>
          <cell r="AB168">
            <v>3785.5</v>
          </cell>
          <cell r="AC168">
            <v>10447.98</v>
          </cell>
          <cell r="AD168">
            <v>320</v>
          </cell>
          <cell r="AE168">
            <v>0</v>
          </cell>
          <cell r="AF168">
            <v>125</v>
          </cell>
          <cell r="AG168">
            <v>104.52</v>
          </cell>
          <cell r="AH168">
            <v>64.86</v>
          </cell>
          <cell r="AI168">
            <v>5112</v>
          </cell>
          <cell r="AJ168">
            <v>6850.08</v>
          </cell>
          <cell r="AK168">
            <v>2556</v>
          </cell>
          <cell r="AL168">
            <v>0</v>
          </cell>
          <cell r="AM168">
            <v>0</v>
          </cell>
          <cell r="AN168">
            <v>0</v>
          </cell>
          <cell r="AO168">
            <v>0</v>
          </cell>
          <cell r="AP168">
            <v>0</v>
          </cell>
          <cell r="AQ168">
            <v>0</v>
          </cell>
          <cell r="AR168">
            <v>1.18551E-4</v>
          </cell>
          <cell r="AS168">
            <v>3.1102000000000001E-5</v>
          </cell>
          <cell r="AT168">
            <v>1717.6320000000001</v>
          </cell>
          <cell r="AU168">
            <v>858.81600000000003</v>
          </cell>
          <cell r="AV168">
            <v>4756.8599999999997</v>
          </cell>
          <cell r="AW168">
            <v>20650.432099860602</v>
          </cell>
          <cell r="AX168">
            <v>16</v>
          </cell>
          <cell r="AY168">
            <v>22.08</v>
          </cell>
          <cell r="AZ168">
            <v>1000</v>
          </cell>
          <cell r="BA168">
            <v>1</v>
          </cell>
          <cell r="BB168">
            <v>0</v>
          </cell>
          <cell r="BC168">
            <v>0</v>
          </cell>
          <cell r="BD168">
            <v>0</v>
          </cell>
          <cell r="BE168">
            <v>0</v>
          </cell>
          <cell r="BF168">
            <v>0</v>
          </cell>
          <cell r="BG168">
            <v>0</v>
          </cell>
          <cell r="BH168">
            <v>0</v>
          </cell>
          <cell r="BI168">
            <v>0</v>
          </cell>
          <cell r="BJ168">
            <v>0</v>
          </cell>
          <cell r="BM168">
            <v>-1004040</v>
          </cell>
          <cell r="BN168">
            <v>-201264</v>
          </cell>
          <cell r="BO168">
            <v>-249902.8</v>
          </cell>
          <cell r="BP168">
            <v>1803771.15</v>
          </cell>
          <cell r="BQ168">
            <v>56361.52</v>
          </cell>
          <cell r="BR168">
            <v>65410.8</v>
          </cell>
          <cell r="BS168">
            <v>905025</v>
          </cell>
          <cell r="BT168">
            <v>123528.69</v>
          </cell>
          <cell r="BU168">
            <v>12561.57</v>
          </cell>
          <cell r="BV168">
            <v>94149.3</v>
          </cell>
          <cell r="BW168">
            <v>198089.01199999999</v>
          </cell>
          <cell r="BX168">
            <v>106199.17</v>
          </cell>
          <cell r="BY168">
            <v>20665.716229508198</v>
          </cell>
          <cell r="BZ168">
            <v>165927.4445867402</v>
          </cell>
          <cell r="CA168">
            <v>71040.45</v>
          </cell>
          <cell r="CB168">
            <v>76798.8</v>
          </cell>
          <cell r="CC168">
            <v>36306.39</v>
          </cell>
          <cell r="CD168">
            <v>482209.8</v>
          </cell>
          <cell r="CE168">
            <v>9326.9</v>
          </cell>
          <cell r="CF168">
            <v>0</v>
          </cell>
          <cell r="CG168">
            <v>0</v>
          </cell>
          <cell r="CH168">
            <v>2617.0759999999382</v>
          </cell>
          <cell r="CI168">
            <v>0</v>
          </cell>
          <cell r="CJ168">
            <v>235079.55</v>
          </cell>
          <cell r="CK168">
            <v>-8328.1</v>
          </cell>
          <cell r="CL168">
            <v>272692.27799999999</v>
          </cell>
          <cell r="CM168">
            <v>11769.6</v>
          </cell>
          <cell r="CN168">
            <v>0</v>
          </cell>
          <cell r="CO168">
            <v>59043.75</v>
          </cell>
          <cell r="CP168">
            <v>340424.77560000005</v>
          </cell>
          <cell r="CQ168">
            <v>105045.31019999999</v>
          </cell>
          <cell r="CR168">
            <v>848643.12</v>
          </cell>
          <cell r="CS168">
            <v>181253.11680000002</v>
          </cell>
          <cell r="CT168">
            <v>62008.56</v>
          </cell>
          <cell r="CU168">
            <v>0</v>
          </cell>
          <cell r="CV168">
            <v>0</v>
          </cell>
          <cell r="CW168">
            <v>0</v>
          </cell>
          <cell r="CX168">
            <v>0</v>
          </cell>
          <cell r="CY168">
            <v>0</v>
          </cell>
          <cell r="CZ168">
            <v>0</v>
          </cell>
          <cell r="DA168">
            <v>2093.1838420202102</v>
          </cell>
          <cell r="DB168">
            <v>343.95864276848005</v>
          </cell>
          <cell r="DC168">
            <v>107403.52896000001</v>
          </cell>
          <cell r="DD168">
            <v>352.11455999999998</v>
          </cell>
          <cell r="DE168">
            <v>32156.373599999995</v>
          </cell>
          <cell r="DF168">
            <v>71450.49506551768</v>
          </cell>
          <cell r="DG168">
            <v>142242.72</v>
          </cell>
          <cell r="DH168">
            <v>324317.66399999993</v>
          </cell>
          <cell r="DI168">
            <v>103180</v>
          </cell>
          <cell r="DJ168">
            <v>247664.13</v>
          </cell>
          <cell r="DK168">
            <v>0</v>
          </cell>
          <cell r="DL168">
            <v>0</v>
          </cell>
          <cell r="DM168">
            <v>0</v>
          </cell>
          <cell r="DN168">
            <v>0</v>
          </cell>
          <cell r="DO168">
            <v>0</v>
          </cell>
          <cell r="DP168">
            <v>0</v>
          </cell>
          <cell r="DQ168">
            <v>0</v>
          </cell>
          <cell r="DR168">
            <v>0</v>
          </cell>
          <cell r="DS168">
            <v>0</v>
          </cell>
          <cell r="DU168">
            <v>752454.85</v>
          </cell>
          <cell r="DV168">
            <v>0</v>
          </cell>
          <cell r="DW168">
            <v>-200811</v>
          </cell>
          <cell r="DX168">
            <v>-5480.19</v>
          </cell>
          <cell r="DY168">
            <v>-54326</v>
          </cell>
          <cell r="DZ168">
            <v>0</v>
          </cell>
          <cell r="EA168">
            <v>0</v>
          </cell>
          <cell r="EB168">
            <v>28000</v>
          </cell>
          <cell r="EC168">
            <v>0</v>
          </cell>
          <cell r="ED168">
            <v>0</v>
          </cell>
          <cell r="EE168">
            <v>747687</v>
          </cell>
          <cell r="EF168">
            <v>0</v>
          </cell>
          <cell r="EG168">
            <v>0</v>
          </cell>
          <cell r="EH168">
            <v>0</v>
          </cell>
          <cell r="EI168">
            <v>15987</v>
          </cell>
          <cell r="EJ168">
            <v>0</v>
          </cell>
          <cell r="EK168">
            <v>0</v>
          </cell>
          <cell r="EL168">
            <v>0</v>
          </cell>
        </row>
        <row r="169">
          <cell r="A169">
            <v>333</v>
          </cell>
          <cell r="B169" t="str">
            <v>Maarssen</v>
          </cell>
          <cell r="C169">
            <v>6</v>
          </cell>
          <cell r="D169">
            <v>1278720</v>
          </cell>
          <cell r="E169">
            <v>152880</v>
          </cell>
          <cell r="F169">
            <v>152880</v>
          </cell>
          <cell r="G169">
            <v>39393</v>
          </cell>
          <cell r="H169">
            <v>1</v>
          </cell>
          <cell r="I169">
            <v>546</v>
          </cell>
          <cell r="J169">
            <v>9661</v>
          </cell>
          <cell r="K169">
            <v>4633</v>
          </cell>
          <cell r="L169">
            <v>1548</v>
          </cell>
          <cell r="M169">
            <v>3980</v>
          </cell>
          <cell r="N169">
            <v>2299.1999999999998</v>
          </cell>
          <cell r="O169">
            <v>384</v>
          </cell>
          <cell r="P169">
            <v>0.52316076294277924</v>
          </cell>
          <cell r="Q169">
            <v>177.16101720184113</v>
          </cell>
          <cell r="R169">
            <v>2514</v>
          </cell>
          <cell r="S169">
            <v>2405</v>
          </cell>
          <cell r="T169">
            <v>1089</v>
          </cell>
          <cell r="U169">
            <v>36940</v>
          </cell>
          <cell r="V169">
            <v>16290</v>
          </cell>
          <cell r="W169">
            <v>267.3</v>
          </cell>
          <cell r="X169">
            <v>1606.4</v>
          </cell>
          <cell r="Y169">
            <v>0</v>
          </cell>
          <cell r="Z169">
            <v>0</v>
          </cell>
          <cell r="AA169">
            <v>2719</v>
          </cell>
          <cell r="AB169">
            <v>0</v>
          </cell>
          <cell r="AC169">
            <v>2719</v>
          </cell>
          <cell r="AD169">
            <v>366</v>
          </cell>
          <cell r="AE169">
            <v>0</v>
          </cell>
          <cell r="AF169">
            <v>151</v>
          </cell>
          <cell r="AG169">
            <v>135</v>
          </cell>
          <cell r="AH169">
            <v>16.16</v>
          </cell>
          <cell r="AI169">
            <v>16808</v>
          </cell>
          <cell r="AJ169">
            <v>16808</v>
          </cell>
          <cell r="AK169">
            <v>0</v>
          </cell>
          <cell r="AL169">
            <v>0</v>
          </cell>
          <cell r="AM169">
            <v>0</v>
          </cell>
          <cell r="AN169">
            <v>0</v>
          </cell>
          <cell r="AO169">
            <v>0</v>
          </cell>
          <cell r="AP169">
            <v>756</v>
          </cell>
          <cell r="AQ169">
            <v>0</v>
          </cell>
          <cell r="AR169">
            <v>2.6373E-4</v>
          </cell>
          <cell r="AS169">
            <v>4.1598999999999998E-4</v>
          </cell>
          <cell r="AT169">
            <v>25245.616000000002</v>
          </cell>
          <cell r="AU169">
            <v>0</v>
          </cell>
          <cell r="AV169">
            <v>3225</v>
          </cell>
          <cell r="AW169">
            <v>41640.380226904381</v>
          </cell>
          <cell r="AX169">
            <v>9</v>
          </cell>
          <cell r="AY169">
            <v>9.09</v>
          </cell>
          <cell r="AZ169">
            <v>1900</v>
          </cell>
          <cell r="BA169">
            <v>1</v>
          </cell>
          <cell r="BB169">
            <v>0</v>
          </cell>
          <cell r="BC169">
            <v>0</v>
          </cell>
          <cell r="BD169">
            <v>0</v>
          </cell>
          <cell r="BE169">
            <v>0</v>
          </cell>
          <cell r="BF169">
            <v>0</v>
          </cell>
          <cell r="BG169">
            <v>0</v>
          </cell>
          <cell r="BH169">
            <v>0</v>
          </cell>
          <cell r="BI169">
            <v>0</v>
          </cell>
          <cell r="BJ169">
            <v>0</v>
          </cell>
          <cell r="BM169">
            <v>-2877120</v>
          </cell>
          <cell r="BN169">
            <v>-366912</v>
          </cell>
          <cell r="BO169">
            <v>-455582.4</v>
          </cell>
          <cell r="BP169">
            <v>5075788.05</v>
          </cell>
          <cell r="BQ169">
            <v>28180.76</v>
          </cell>
          <cell r="BR169">
            <v>119246.39999999999</v>
          </cell>
          <cell r="BS169">
            <v>2119623.4</v>
          </cell>
          <cell r="BT169">
            <v>372354.21</v>
          </cell>
          <cell r="BU169">
            <v>41285.160000000003</v>
          </cell>
          <cell r="BV169">
            <v>350200.2</v>
          </cell>
          <cell r="BW169">
            <v>815043.40799999994</v>
          </cell>
          <cell r="BX169">
            <v>529616.64000000001</v>
          </cell>
          <cell r="BY169">
            <v>59954.63673024522</v>
          </cell>
          <cell r="BZ169">
            <v>671489.86027979443</v>
          </cell>
          <cell r="CA169">
            <v>269375.09999999998</v>
          </cell>
          <cell r="CB169">
            <v>710388.9</v>
          </cell>
          <cell r="CC169">
            <v>153843.03</v>
          </cell>
          <cell r="CD169">
            <v>1890958.6</v>
          </cell>
          <cell r="CE169">
            <v>249074.1</v>
          </cell>
          <cell r="CF169">
            <v>84418.686000000002</v>
          </cell>
          <cell r="CG169">
            <v>672583.61600000004</v>
          </cell>
          <cell r="CH169">
            <v>0</v>
          </cell>
          <cell r="CI169">
            <v>0</v>
          </cell>
          <cell r="CJ169">
            <v>84424.95</v>
          </cell>
          <cell r="CK169">
            <v>0</v>
          </cell>
          <cell r="CL169">
            <v>70965.899999999994</v>
          </cell>
          <cell r="CM169">
            <v>13461.48</v>
          </cell>
          <cell r="CN169">
            <v>0</v>
          </cell>
          <cell r="CO169">
            <v>71324.850000000006</v>
          </cell>
          <cell r="CP169">
            <v>439699.05</v>
          </cell>
          <cell r="CQ169">
            <v>26172.251199999999</v>
          </cell>
          <cell r="CR169">
            <v>2790296.08</v>
          </cell>
          <cell r="CS169">
            <v>444739.68</v>
          </cell>
          <cell r="CT169">
            <v>0</v>
          </cell>
          <cell r="CU169">
            <v>0</v>
          </cell>
          <cell r="CV169">
            <v>0</v>
          </cell>
          <cell r="CW169">
            <v>0</v>
          </cell>
          <cell r="CX169">
            <v>0</v>
          </cell>
          <cell r="CY169">
            <v>23284.799999999999</v>
          </cell>
          <cell r="CZ169">
            <v>0</v>
          </cell>
          <cell r="DA169">
            <v>4656.5222955182999</v>
          </cell>
          <cell r="DB169">
            <v>4600.4551413175996</v>
          </cell>
          <cell r="DC169">
            <v>1578608.3684800002</v>
          </cell>
          <cell r="DD169">
            <v>0</v>
          </cell>
          <cell r="DE169">
            <v>21801</v>
          </cell>
          <cell r="DF169">
            <v>144075.71558508914</v>
          </cell>
          <cell r="DG169">
            <v>80011.53</v>
          </cell>
          <cell r="DH169">
            <v>133516.647</v>
          </cell>
          <cell r="DI169">
            <v>196042</v>
          </cell>
          <cell r="DJ169">
            <v>247664.13</v>
          </cell>
          <cell r="DK169">
            <v>0</v>
          </cell>
          <cell r="DL169">
            <v>0</v>
          </cell>
          <cell r="DM169">
            <v>0</v>
          </cell>
          <cell r="DN169">
            <v>0</v>
          </cell>
          <cell r="DO169">
            <v>0</v>
          </cell>
          <cell r="DP169">
            <v>0</v>
          </cell>
          <cell r="DQ169">
            <v>0</v>
          </cell>
          <cell r="DR169">
            <v>0</v>
          </cell>
          <cell r="DS169">
            <v>0</v>
          </cell>
          <cell r="DU169">
            <v>137306.04</v>
          </cell>
          <cell r="DV169">
            <v>0</v>
          </cell>
          <cell r="DW169">
            <v>-126784</v>
          </cell>
          <cell r="DX169">
            <v>-53083.6</v>
          </cell>
          <cell r="DY169">
            <v>-101334</v>
          </cell>
          <cell r="DZ169">
            <v>0</v>
          </cell>
          <cell r="EA169">
            <v>0</v>
          </cell>
          <cell r="EB169">
            <v>8719</v>
          </cell>
          <cell r="EC169">
            <v>0</v>
          </cell>
          <cell r="ED169">
            <v>0</v>
          </cell>
          <cell r="EE169">
            <v>2497759</v>
          </cell>
          <cell r="EF169">
            <v>45000</v>
          </cell>
          <cell r="EG169">
            <v>0</v>
          </cell>
          <cell r="EH169">
            <v>0</v>
          </cell>
          <cell r="EI169">
            <v>0</v>
          </cell>
          <cell r="EJ169">
            <v>0</v>
          </cell>
          <cell r="EK169">
            <v>0</v>
          </cell>
          <cell r="EL169">
            <v>0</v>
          </cell>
        </row>
        <row r="170">
          <cell r="A170">
            <v>335</v>
          </cell>
          <cell r="B170" t="str">
            <v>Montfoort U</v>
          </cell>
          <cell r="C170">
            <v>6</v>
          </cell>
          <cell r="D170">
            <v>472000</v>
          </cell>
          <cell r="E170">
            <v>80500</v>
          </cell>
          <cell r="F170">
            <v>80500</v>
          </cell>
          <cell r="G170">
            <v>13474</v>
          </cell>
          <cell r="H170">
            <v>2</v>
          </cell>
          <cell r="I170">
            <v>287.5</v>
          </cell>
          <cell r="J170">
            <v>3831</v>
          </cell>
          <cell r="K170">
            <v>1460</v>
          </cell>
          <cell r="L170">
            <v>442</v>
          </cell>
          <cell r="M170">
            <v>1010</v>
          </cell>
          <cell r="N170">
            <v>486</v>
          </cell>
          <cell r="O170">
            <v>61</v>
          </cell>
          <cell r="P170">
            <v>0.14841849148418493</v>
          </cell>
          <cell r="Q170">
            <v>35.746782383501497</v>
          </cell>
          <cell r="R170">
            <v>536</v>
          </cell>
          <cell r="S170">
            <v>265</v>
          </cell>
          <cell r="T170">
            <v>243</v>
          </cell>
          <cell r="U170">
            <v>9850</v>
          </cell>
          <cell r="V170">
            <v>950</v>
          </cell>
          <cell r="W170">
            <v>0</v>
          </cell>
          <cell r="X170">
            <v>0</v>
          </cell>
          <cell r="Y170">
            <v>0</v>
          </cell>
          <cell r="Z170">
            <v>0</v>
          </cell>
          <cell r="AA170">
            <v>3776</v>
          </cell>
          <cell r="AB170">
            <v>1170.56</v>
          </cell>
          <cell r="AC170">
            <v>5022.08</v>
          </cell>
          <cell r="AD170">
            <v>46</v>
          </cell>
          <cell r="AE170">
            <v>0</v>
          </cell>
          <cell r="AF170">
            <v>90</v>
          </cell>
          <cell r="AG170">
            <v>70.56</v>
          </cell>
          <cell r="AH170">
            <v>36.99</v>
          </cell>
          <cell r="AI170">
            <v>5240</v>
          </cell>
          <cell r="AJ170">
            <v>5868.8</v>
          </cell>
          <cell r="AK170">
            <v>1624.4</v>
          </cell>
          <cell r="AL170">
            <v>10</v>
          </cell>
          <cell r="AM170">
            <v>0</v>
          </cell>
          <cell r="AN170">
            <v>0</v>
          </cell>
          <cell r="AO170">
            <v>1650</v>
          </cell>
          <cell r="AP170">
            <v>0</v>
          </cell>
          <cell r="AQ170">
            <v>0</v>
          </cell>
          <cell r="AR170">
            <v>1.0051399999999999E-4</v>
          </cell>
          <cell r="AS170">
            <v>3.4026999999999998E-5</v>
          </cell>
          <cell r="AT170">
            <v>3411.24</v>
          </cell>
          <cell r="AU170">
            <v>1057.4844000000001</v>
          </cell>
          <cell r="AV170">
            <v>1173.06</v>
          </cell>
          <cell r="AW170">
            <v>7333.2121611721604</v>
          </cell>
          <cell r="AX170">
            <v>4</v>
          </cell>
          <cell r="AY170">
            <v>5.48</v>
          </cell>
          <cell r="AZ170">
            <v>820</v>
          </cell>
          <cell r="BA170">
            <v>1</v>
          </cell>
          <cell r="BB170">
            <v>0</v>
          </cell>
          <cell r="BC170">
            <v>0</v>
          </cell>
          <cell r="BD170">
            <v>0</v>
          </cell>
          <cell r="BE170">
            <v>0</v>
          </cell>
          <cell r="BF170">
            <v>0</v>
          </cell>
          <cell r="BG170">
            <v>0</v>
          </cell>
          <cell r="BH170">
            <v>0</v>
          </cell>
          <cell r="BI170">
            <v>0</v>
          </cell>
          <cell r="BJ170">
            <v>0</v>
          </cell>
          <cell r="BM170">
            <v>-1062000</v>
          </cell>
          <cell r="BN170">
            <v>-193200</v>
          </cell>
          <cell r="BO170">
            <v>-239890</v>
          </cell>
          <cell r="BP170">
            <v>1736124.9</v>
          </cell>
          <cell r="BQ170">
            <v>56361.52</v>
          </cell>
          <cell r="BR170">
            <v>62790</v>
          </cell>
          <cell r="BS170">
            <v>840521.4</v>
          </cell>
          <cell r="BT170">
            <v>117340.2</v>
          </cell>
          <cell r="BU170">
            <v>11788.14</v>
          </cell>
          <cell r="BV170">
            <v>88869.9</v>
          </cell>
          <cell r="BW170">
            <v>172282.14</v>
          </cell>
          <cell r="BX170">
            <v>84131.81</v>
          </cell>
          <cell r="BY170">
            <v>17008.876374695865</v>
          </cell>
          <cell r="BZ170">
            <v>135490.31433253805</v>
          </cell>
          <cell r="CA170">
            <v>57432.4</v>
          </cell>
          <cell r="CB170">
            <v>78275.7</v>
          </cell>
          <cell r="CC170">
            <v>34328.61</v>
          </cell>
          <cell r="CD170">
            <v>504221.5</v>
          </cell>
          <cell r="CE170">
            <v>14525.5</v>
          </cell>
          <cell r="CF170">
            <v>0</v>
          </cell>
          <cell r="CG170">
            <v>0</v>
          </cell>
          <cell r="CH170">
            <v>0</v>
          </cell>
          <cell r="CI170">
            <v>0</v>
          </cell>
          <cell r="CJ170">
            <v>117244.8</v>
          </cell>
          <cell r="CK170">
            <v>-2575.2320000000004</v>
          </cell>
          <cell r="CL170">
            <v>131076.288</v>
          </cell>
          <cell r="CM170">
            <v>1691.88</v>
          </cell>
          <cell r="CN170">
            <v>0</v>
          </cell>
          <cell r="CO170">
            <v>42511.5</v>
          </cell>
          <cell r="CP170">
            <v>229816.03680000003</v>
          </cell>
          <cell r="CQ170">
            <v>59907.8943</v>
          </cell>
          <cell r="CR170">
            <v>869892.4</v>
          </cell>
          <cell r="CS170">
            <v>155288.448</v>
          </cell>
          <cell r="CT170">
            <v>39407.94400000001</v>
          </cell>
          <cell r="CU170">
            <v>31675.1</v>
          </cell>
          <cell r="CV170">
            <v>0</v>
          </cell>
          <cell r="CW170">
            <v>0</v>
          </cell>
          <cell r="CX170">
            <v>24271.5</v>
          </cell>
          <cell r="CY170">
            <v>0</v>
          </cell>
          <cell r="CZ170">
            <v>0</v>
          </cell>
          <cell r="DA170">
            <v>1774.7153604509399</v>
          </cell>
          <cell r="DB170">
            <v>376.30637057048</v>
          </cell>
          <cell r="DC170">
            <v>213304.83719999998</v>
          </cell>
          <cell r="DD170">
            <v>433.56860399999999</v>
          </cell>
          <cell r="DE170">
            <v>7929.8856000000005</v>
          </cell>
          <cell r="DF170">
            <v>25372.914077655674</v>
          </cell>
          <cell r="DG170">
            <v>35560.68</v>
          </cell>
          <cell r="DH170">
            <v>80491.884000000005</v>
          </cell>
          <cell r="DI170">
            <v>84607.6</v>
          </cell>
          <cell r="DJ170">
            <v>247664.13</v>
          </cell>
          <cell r="DK170">
            <v>0</v>
          </cell>
          <cell r="DL170">
            <v>0</v>
          </cell>
          <cell r="DM170">
            <v>0</v>
          </cell>
          <cell r="DN170">
            <v>0</v>
          </cell>
          <cell r="DO170">
            <v>0</v>
          </cell>
          <cell r="DP170">
            <v>0</v>
          </cell>
          <cell r="DQ170">
            <v>0</v>
          </cell>
          <cell r="DR170">
            <v>0</v>
          </cell>
          <cell r="DS170">
            <v>0</v>
          </cell>
          <cell r="DU170">
            <v>134232.87</v>
          </cell>
          <cell r="DV170">
            <v>0</v>
          </cell>
          <cell r="DW170">
            <v>31867</v>
          </cell>
          <cell r="DX170">
            <v>-10032.01</v>
          </cell>
          <cell r="DY170">
            <v>62314</v>
          </cell>
          <cell r="DZ170">
            <v>0</v>
          </cell>
          <cell r="EA170">
            <v>0</v>
          </cell>
          <cell r="EB170">
            <v>56479</v>
          </cell>
          <cell r="EC170">
            <v>0</v>
          </cell>
          <cell r="ED170">
            <v>0</v>
          </cell>
          <cell r="EE170">
            <v>686338</v>
          </cell>
          <cell r="EF170">
            <v>0</v>
          </cell>
          <cell r="EG170">
            <v>0</v>
          </cell>
          <cell r="EH170">
            <v>0</v>
          </cell>
          <cell r="EI170">
            <v>15387</v>
          </cell>
          <cell r="EJ170">
            <v>0</v>
          </cell>
          <cell r="EK170">
            <v>0</v>
          </cell>
          <cell r="EL170">
            <v>0</v>
          </cell>
        </row>
        <row r="171">
          <cell r="A171">
            <v>356</v>
          </cell>
          <cell r="B171" t="str">
            <v>Nieuwegein</v>
          </cell>
          <cell r="C171">
            <v>6</v>
          </cell>
          <cell r="D171">
            <v>1877920</v>
          </cell>
          <cell r="E171">
            <v>628180</v>
          </cell>
          <cell r="F171">
            <v>628180</v>
          </cell>
          <cell r="G171">
            <v>61365</v>
          </cell>
          <cell r="H171">
            <v>1</v>
          </cell>
          <cell r="I171">
            <v>2243.5</v>
          </cell>
          <cell r="J171">
            <v>14157</v>
          </cell>
          <cell r="K171">
            <v>6943</v>
          </cell>
          <cell r="L171">
            <v>2155</v>
          </cell>
          <cell r="M171">
            <v>7060</v>
          </cell>
          <cell r="N171">
            <v>4330.1000000000004</v>
          </cell>
          <cell r="O171">
            <v>1184</v>
          </cell>
          <cell r="P171">
            <v>0.77183833116036504</v>
          </cell>
          <cell r="Q171">
            <v>471.86306144594903</v>
          </cell>
          <cell r="R171">
            <v>4939</v>
          </cell>
          <cell r="S171">
            <v>5185</v>
          </cell>
          <cell r="T171">
            <v>1906</v>
          </cell>
          <cell r="U171">
            <v>66450</v>
          </cell>
          <cell r="V171">
            <v>54130</v>
          </cell>
          <cell r="W171">
            <v>405.9</v>
          </cell>
          <cell r="X171">
            <v>4430.3999999999996</v>
          </cell>
          <cell r="Y171">
            <v>0</v>
          </cell>
          <cell r="Z171">
            <v>263.5</v>
          </cell>
          <cell r="AA171">
            <v>2375</v>
          </cell>
          <cell r="AB171">
            <v>213.75</v>
          </cell>
          <cell r="AC171">
            <v>2707.5</v>
          </cell>
          <cell r="AD171">
            <v>193</v>
          </cell>
          <cell r="AE171">
            <v>0</v>
          </cell>
          <cell r="AF171">
            <v>268</v>
          </cell>
          <cell r="AG171">
            <v>277.98</v>
          </cell>
          <cell r="AH171">
            <v>25.74</v>
          </cell>
          <cell r="AI171">
            <v>27299</v>
          </cell>
          <cell r="AJ171">
            <v>30847.87</v>
          </cell>
          <cell r="AK171">
            <v>2456.91</v>
          </cell>
          <cell r="AL171">
            <v>0</v>
          </cell>
          <cell r="AM171">
            <v>0</v>
          </cell>
          <cell r="AN171">
            <v>0</v>
          </cell>
          <cell r="AO171">
            <v>0</v>
          </cell>
          <cell r="AP171">
            <v>567</v>
          </cell>
          <cell r="AQ171">
            <v>0</v>
          </cell>
          <cell r="AR171">
            <v>1.8168000000000001E-4</v>
          </cell>
          <cell r="AS171">
            <v>6.6741700000000001E-4</v>
          </cell>
          <cell r="AT171">
            <v>47882.446000000004</v>
          </cell>
          <cell r="AU171">
            <v>4309.4201400000011</v>
          </cell>
          <cell r="AV171">
            <v>2127.2399999999998</v>
          </cell>
          <cell r="AW171">
            <v>85374.773130841117</v>
          </cell>
          <cell r="AX171">
            <v>1</v>
          </cell>
          <cell r="AY171">
            <v>1.17</v>
          </cell>
          <cell r="AZ171">
            <v>2970</v>
          </cell>
          <cell r="BA171">
            <v>1</v>
          </cell>
          <cell r="BB171">
            <v>0</v>
          </cell>
          <cell r="BC171">
            <v>0</v>
          </cell>
          <cell r="BD171">
            <v>0</v>
          </cell>
          <cell r="BE171">
            <v>0</v>
          </cell>
          <cell r="BF171">
            <v>0</v>
          </cell>
          <cell r="BG171">
            <v>0</v>
          </cell>
          <cell r="BH171">
            <v>0</v>
          </cell>
          <cell r="BI171">
            <v>0</v>
          </cell>
          <cell r="BJ171">
            <v>0</v>
          </cell>
          <cell r="BM171">
            <v>-4225320</v>
          </cell>
          <cell r="BN171">
            <v>-1507632</v>
          </cell>
          <cell r="BO171">
            <v>-1871976.4</v>
          </cell>
          <cell r="BP171">
            <v>7906880.25</v>
          </cell>
          <cell r="BQ171">
            <v>28180.76</v>
          </cell>
          <cell r="BR171">
            <v>489980.4</v>
          </cell>
          <cell r="BS171">
            <v>3106045.8</v>
          </cell>
          <cell r="BT171">
            <v>558008.91</v>
          </cell>
          <cell r="BU171">
            <v>57473.85</v>
          </cell>
          <cell r="BV171">
            <v>621209.4</v>
          </cell>
          <cell r="BW171">
            <v>1534977.1490000002</v>
          </cell>
          <cell r="BX171">
            <v>1632984.64</v>
          </cell>
          <cell r="BY171">
            <v>88453.282503259441</v>
          </cell>
          <cell r="BZ171">
            <v>1788493.1245373518</v>
          </cell>
          <cell r="CA171">
            <v>529213.85</v>
          </cell>
          <cell r="CB171">
            <v>1531545.3</v>
          </cell>
          <cell r="CC171">
            <v>269260.62</v>
          </cell>
          <cell r="CD171">
            <v>3401575.5</v>
          </cell>
          <cell r="CE171">
            <v>827647.7</v>
          </cell>
          <cell r="CF171">
            <v>128191.33799999999</v>
          </cell>
          <cell r="CG171">
            <v>1854964.1760000002</v>
          </cell>
          <cell r="CH171">
            <v>0</v>
          </cell>
          <cell r="CI171">
            <v>58446.934999999998</v>
          </cell>
          <cell r="CJ171">
            <v>73743.75</v>
          </cell>
          <cell r="CK171">
            <v>-470.25</v>
          </cell>
          <cell r="CL171">
            <v>70665.75</v>
          </cell>
          <cell r="CM171">
            <v>7098.54</v>
          </cell>
          <cell r="CN171">
            <v>0</v>
          </cell>
          <cell r="CO171">
            <v>126589.8</v>
          </cell>
          <cell r="CP171">
            <v>905389.19939999992</v>
          </cell>
          <cell r="CQ171">
            <v>41687.731799999994</v>
          </cell>
          <cell r="CR171">
            <v>4531906.99</v>
          </cell>
          <cell r="CS171">
            <v>816234.64019999991</v>
          </cell>
          <cell r="CT171">
            <v>59604.63660000002</v>
          </cell>
          <cell r="CU171">
            <v>0</v>
          </cell>
          <cell r="CV171">
            <v>0</v>
          </cell>
          <cell r="CW171">
            <v>0</v>
          </cell>
          <cell r="CX171">
            <v>0</v>
          </cell>
          <cell r="CY171">
            <v>17463.599999999999</v>
          </cell>
          <cell r="CZ171">
            <v>0</v>
          </cell>
          <cell r="DA171">
            <v>3207.8146993128003</v>
          </cell>
          <cell r="DB171">
            <v>7380.99946886408</v>
          </cell>
          <cell r="DC171">
            <v>2994089.3483800003</v>
          </cell>
          <cell r="DD171">
            <v>1766.8622574000003</v>
          </cell>
          <cell r="DE171">
            <v>14380.142399999999</v>
          </cell>
          <cell r="DF171">
            <v>295396.71503271029</v>
          </cell>
          <cell r="DG171">
            <v>8890.17</v>
          </cell>
          <cell r="DH171">
            <v>17185.310999999998</v>
          </cell>
          <cell r="DI171">
            <v>306444.59999999998</v>
          </cell>
          <cell r="DJ171">
            <v>247664.13</v>
          </cell>
          <cell r="DK171">
            <v>0</v>
          </cell>
          <cell r="DL171">
            <v>0</v>
          </cell>
          <cell r="DM171">
            <v>0</v>
          </cell>
          <cell r="DN171">
            <v>0</v>
          </cell>
          <cell r="DO171">
            <v>0</v>
          </cell>
          <cell r="DP171">
            <v>0</v>
          </cell>
          <cell r="DQ171">
            <v>0</v>
          </cell>
          <cell r="DR171">
            <v>0</v>
          </cell>
          <cell r="DS171">
            <v>0</v>
          </cell>
          <cell r="DU171">
            <v>116130.33</v>
          </cell>
          <cell r="DV171">
            <v>0</v>
          </cell>
          <cell r="DW171">
            <v>-437290</v>
          </cell>
          <cell r="DX171">
            <v>-106057.67</v>
          </cell>
          <cell r="DY171">
            <v>342740</v>
          </cell>
          <cell r="DZ171">
            <v>0</v>
          </cell>
          <cell r="EA171">
            <v>0</v>
          </cell>
          <cell r="EB171">
            <v>5399</v>
          </cell>
          <cell r="EC171">
            <v>0</v>
          </cell>
          <cell r="ED171">
            <v>0</v>
          </cell>
          <cell r="EE171">
            <v>3977867</v>
          </cell>
          <cell r="EF171">
            <v>45000</v>
          </cell>
          <cell r="EG171">
            <v>0</v>
          </cell>
          <cell r="EH171">
            <v>0</v>
          </cell>
          <cell r="EI171">
            <v>0</v>
          </cell>
          <cell r="EJ171">
            <v>0</v>
          </cell>
          <cell r="EK171">
            <v>0</v>
          </cell>
          <cell r="EL171">
            <v>0</v>
          </cell>
        </row>
        <row r="172">
          <cell r="A172">
            <v>589</v>
          </cell>
          <cell r="B172" t="str">
            <v>Oudewater</v>
          </cell>
          <cell r="C172">
            <v>6</v>
          </cell>
          <cell r="D172">
            <v>381600</v>
          </cell>
          <cell r="E172">
            <v>56000</v>
          </cell>
          <cell r="F172">
            <v>56000</v>
          </cell>
          <cell r="G172">
            <v>9953</v>
          </cell>
          <cell r="H172">
            <v>1</v>
          </cell>
          <cell r="I172">
            <v>200</v>
          </cell>
          <cell r="J172">
            <v>2643</v>
          </cell>
          <cell r="K172">
            <v>1450</v>
          </cell>
          <cell r="L172">
            <v>468</v>
          </cell>
          <cell r="M172">
            <v>940</v>
          </cell>
          <cell r="N172">
            <v>535.70000000000005</v>
          </cell>
          <cell r="O172">
            <v>44</v>
          </cell>
          <cell r="P172">
            <v>0.1116751269035533</v>
          </cell>
          <cell r="Q172">
            <v>26.903193082336969</v>
          </cell>
          <cell r="R172">
            <v>398</v>
          </cell>
          <cell r="S172">
            <v>115</v>
          </cell>
          <cell r="T172">
            <v>192</v>
          </cell>
          <cell r="U172">
            <v>8020</v>
          </cell>
          <cell r="V172">
            <v>810</v>
          </cell>
          <cell r="W172">
            <v>0</v>
          </cell>
          <cell r="X172">
            <v>0</v>
          </cell>
          <cell r="Y172">
            <v>0</v>
          </cell>
          <cell r="Z172">
            <v>0</v>
          </cell>
          <cell r="AA172">
            <v>3933</v>
          </cell>
          <cell r="AB172">
            <v>2674.44</v>
          </cell>
          <cell r="AC172">
            <v>6489.45</v>
          </cell>
          <cell r="AD172">
            <v>83</v>
          </cell>
          <cell r="AE172">
            <v>0</v>
          </cell>
          <cell r="AF172">
            <v>73</v>
          </cell>
          <cell r="AG172">
            <v>64.680000000000007</v>
          </cell>
          <cell r="AH172">
            <v>48.43</v>
          </cell>
          <cell r="AI172">
            <v>4043</v>
          </cell>
          <cell r="AJ172">
            <v>5943.21</v>
          </cell>
          <cell r="AK172">
            <v>2749.24</v>
          </cell>
          <cell r="AL172">
            <v>13</v>
          </cell>
          <cell r="AM172">
            <v>0</v>
          </cell>
          <cell r="AN172">
            <v>0</v>
          </cell>
          <cell r="AO172">
            <v>3350</v>
          </cell>
          <cell r="AP172">
            <v>707</v>
          </cell>
          <cell r="AQ172">
            <v>707</v>
          </cell>
          <cell r="AR172">
            <v>2.4741299999999998E-4</v>
          </cell>
          <cell r="AS172">
            <v>6.1098000000000004E-5</v>
          </cell>
          <cell r="AT172">
            <v>3092.895</v>
          </cell>
          <cell r="AU172">
            <v>2103.1686</v>
          </cell>
          <cell r="AV172">
            <v>3568.95</v>
          </cell>
          <cell r="AW172">
            <v>24596.871700697215</v>
          </cell>
          <cell r="AX172">
            <v>3</v>
          </cell>
          <cell r="AY172">
            <v>5.01</v>
          </cell>
          <cell r="AZ172">
            <v>735</v>
          </cell>
          <cell r="BA172">
            <v>1</v>
          </cell>
          <cell r="BB172">
            <v>0</v>
          </cell>
          <cell r="BC172">
            <v>0</v>
          </cell>
          <cell r="BD172">
            <v>0</v>
          </cell>
          <cell r="BE172">
            <v>0</v>
          </cell>
          <cell r="BF172">
            <v>0</v>
          </cell>
          <cell r="BG172">
            <v>0</v>
          </cell>
          <cell r="BH172">
            <v>0</v>
          </cell>
          <cell r="BI172">
            <v>0</v>
          </cell>
          <cell r="BJ172">
            <v>0</v>
          </cell>
          <cell r="BM172">
            <v>-858600</v>
          </cell>
          <cell r="BN172">
            <v>-134400</v>
          </cell>
          <cell r="BO172">
            <v>-166880</v>
          </cell>
          <cell r="BP172">
            <v>1282444.05</v>
          </cell>
          <cell r="BQ172">
            <v>28180.76</v>
          </cell>
          <cell r="BR172">
            <v>43680</v>
          </cell>
          <cell r="BS172">
            <v>579874.19999999995</v>
          </cell>
          <cell r="BT172">
            <v>116536.5</v>
          </cell>
          <cell r="BU172">
            <v>12481.56</v>
          </cell>
          <cell r="BV172">
            <v>82710.600000000006</v>
          </cell>
          <cell r="BW172">
            <v>189900.29300000003</v>
          </cell>
          <cell r="BX172">
            <v>60685.24</v>
          </cell>
          <cell r="BY172">
            <v>12798.057766497461</v>
          </cell>
          <cell r="BZ172">
            <v>101970.63467612017</v>
          </cell>
          <cell r="CA172">
            <v>42645.7</v>
          </cell>
          <cell r="CB172">
            <v>33968.699999999997</v>
          </cell>
          <cell r="CC172">
            <v>27123.84</v>
          </cell>
          <cell r="CD172">
            <v>410543.8</v>
          </cell>
          <cell r="CE172">
            <v>12384.9</v>
          </cell>
          <cell r="CF172">
            <v>0</v>
          </cell>
          <cell r="CG172">
            <v>0</v>
          </cell>
          <cell r="CH172">
            <v>0</v>
          </cell>
          <cell r="CI172">
            <v>0</v>
          </cell>
          <cell r="CJ172">
            <v>122119.65</v>
          </cell>
          <cell r="CK172">
            <v>-5883.7680000000009</v>
          </cell>
          <cell r="CL172">
            <v>169374.64500000002</v>
          </cell>
          <cell r="CM172">
            <v>3052.74</v>
          </cell>
          <cell r="CN172">
            <v>0</v>
          </cell>
          <cell r="CO172">
            <v>34481.550000000003</v>
          </cell>
          <cell r="CP172">
            <v>210664.7004</v>
          </cell>
          <cell r="CQ172">
            <v>78435.775099999999</v>
          </cell>
          <cell r="CR172">
            <v>671178.43</v>
          </cell>
          <cell r="CS172">
            <v>157257.33660000001</v>
          </cell>
          <cell r="CT172">
            <v>66696.56240000001</v>
          </cell>
          <cell r="CU172">
            <v>41177.629999999997</v>
          </cell>
          <cell r="CV172">
            <v>0</v>
          </cell>
          <cell r="CW172">
            <v>0</v>
          </cell>
          <cell r="CX172">
            <v>49278.5</v>
          </cell>
          <cell r="CY172">
            <v>21775.599999999999</v>
          </cell>
          <cell r="CZ172">
            <v>62003.9</v>
          </cell>
          <cell r="DA172">
            <v>4368.42282145023</v>
          </cell>
          <cell r="DB172">
            <v>675.68597375952004</v>
          </cell>
          <cell r="DC172">
            <v>193398.72435</v>
          </cell>
          <cell r="DD172">
            <v>862.29912599999989</v>
          </cell>
          <cell r="DE172">
            <v>24126.101999999999</v>
          </cell>
          <cell r="DF172">
            <v>85105.176084412364</v>
          </cell>
          <cell r="DG172">
            <v>26670.51</v>
          </cell>
          <cell r="DH172">
            <v>73588.382999999987</v>
          </cell>
          <cell r="DI172">
            <v>75837.3</v>
          </cell>
          <cell r="DJ172">
            <v>247664.13</v>
          </cell>
          <cell r="DK172">
            <v>0</v>
          </cell>
          <cell r="DL172">
            <v>0</v>
          </cell>
          <cell r="DM172">
            <v>0</v>
          </cell>
          <cell r="DN172">
            <v>0</v>
          </cell>
          <cell r="DO172">
            <v>0</v>
          </cell>
          <cell r="DP172">
            <v>0</v>
          </cell>
          <cell r="DQ172">
            <v>0</v>
          </cell>
          <cell r="DR172">
            <v>0</v>
          </cell>
          <cell r="DS172">
            <v>0</v>
          </cell>
          <cell r="DU172">
            <v>98216</v>
          </cell>
          <cell r="DV172">
            <v>0</v>
          </cell>
          <cell r="DW172">
            <v>-39773</v>
          </cell>
          <cell r="DX172">
            <v>-5339.41</v>
          </cell>
          <cell r="DY172">
            <v>-168471</v>
          </cell>
          <cell r="DZ172">
            <v>0</v>
          </cell>
          <cell r="EA172">
            <v>0</v>
          </cell>
          <cell r="EB172">
            <v>49500</v>
          </cell>
          <cell r="EC172">
            <v>0</v>
          </cell>
          <cell r="ED172">
            <v>0</v>
          </cell>
          <cell r="EE172">
            <v>748536</v>
          </cell>
          <cell r="EF172">
            <v>0</v>
          </cell>
          <cell r="EG172">
            <v>0</v>
          </cell>
          <cell r="EH172">
            <v>0</v>
          </cell>
          <cell r="EI172">
            <v>11366</v>
          </cell>
          <cell r="EJ172">
            <v>0</v>
          </cell>
          <cell r="EK172">
            <v>0</v>
          </cell>
          <cell r="EL172">
            <v>0</v>
          </cell>
        </row>
        <row r="173">
          <cell r="A173">
            <v>339</v>
          </cell>
          <cell r="B173" t="str">
            <v>Renswoude</v>
          </cell>
          <cell r="C173">
            <v>6</v>
          </cell>
          <cell r="D173">
            <v>137280</v>
          </cell>
          <cell r="E173">
            <v>34440</v>
          </cell>
          <cell r="F173">
            <v>34440</v>
          </cell>
          <cell r="G173">
            <v>4463</v>
          </cell>
          <cell r="H173">
            <v>1</v>
          </cell>
          <cell r="I173">
            <v>123</v>
          </cell>
          <cell r="J173">
            <v>1394</v>
          </cell>
          <cell r="K173">
            <v>432</v>
          </cell>
          <cell r="L173">
            <v>137</v>
          </cell>
          <cell r="M173">
            <v>330</v>
          </cell>
          <cell r="N173">
            <v>170.7</v>
          </cell>
          <cell r="O173">
            <v>30</v>
          </cell>
          <cell r="P173">
            <v>7.8947368421052627E-2</v>
          </cell>
          <cell r="Q173">
            <v>19.279487792415644</v>
          </cell>
          <cell r="R173">
            <v>199</v>
          </cell>
          <cell r="S173">
            <v>0</v>
          </cell>
          <cell r="T173">
            <v>73</v>
          </cell>
          <cell r="U173">
            <v>2830</v>
          </cell>
          <cell r="V173">
            <v>240</v>
          </cell>
          <cell r="W173">
            <v>0</v>
          </cell>
          <cell r="X173">
            <v>0</v>
          </cell>
          <cell r="Y173">
            <v>0</v>
          </cell>
          <cell r="Z173">
            <v>0</v>
          </cell>
          <cell r="AA173">
            <v>1843</v>
          </cell>
          <cell r="AB173">
            <v>0</v>
          </cell>
          <cell r="AC173">
            <v>1843</v>
          </cell>
          <cell r="AD173">
            <v>9</v>
          </cell>
          <cell r="AE173">
            <v>0</v>
          </cell>
          <cell r="AF173">
            <v>46</v>
          </cell>
          <cell r="AG173">
            <v>21</v>
          </cell>
          <cell r="AH173">
            <v>25</v>
          </cell>
          <cell r="AI173">
            <v>1593</v>
          </cell>
          <cell r="AJ173">
            <v>1593</v>
          </cell>
          <cell r="AK173">
            <v>0</v>
          </cell>
          <cell r="AL173">
            <v>0</v>
          </cell>
          <cell r="AM173">
            <v>0</v>
          </cell>
          <cell r="AN173">
            <v>0</v>
          </cell>
          <cell r="AO173">
            <v>0</v>
          </cell>
          <cell r="AP173">
            <v>0</v>
          </cell>
          <cell r="AQ173">
            <v>0</v>
          </cell>
          <cell r="AR173">
            <v>2.4323000000000001E-5</v>
          </cell>
          <cell r="AS173">
            <v>8.7430000000000008E-6</v>
          </cell>
          <cell r="AT173">
            <v>573.48</v>
          </cell>
          <cell r="AU173">
            <v>0</v>
          </cell>
          <cell r="AV173">
            <v>288</v>
          </cell>
          <cell r="AW173">
            <v>694.03023758099346</v>
          </cell>
          <cell r="AX173">
            <v>1</v>
          </cell>
          <cell r="AY173">
            <v>1</v>
          </cell>
          <cell r="AZ173">
            <v>355</v>
          </cell>
          <cell r="BA173">
            <v>1</v>
          </cell>
          <cell r="BB173">
            <v>0</v>
          </cell>
          <cell r="BC173">
            <v>0</v>
          </cell>
          <cell r="BD173">
            <v>0</v>
          </cell>
          <cell r="BE173">
            <v>0</v>
          </cell>
          <cell r="BF173">
            <v>0</v>
          </cell>
          <cell r="BG173">
            <v>0</v>
          </cell>
          <cell r="BH173">
            <v>0</v>
          </cell>
          <cell r="BI173">
            <v>0</v>
          </cell>
          <cell r="BJ173">
            <v>0</v>
          </cell>
          <cell r="BM173">
            <v>-308880</v>
          </cell>
          <cell r="BN173">
            <v>-82656</v>
          </cell>
          <cell r="BO173">
            <v>-102631.2</v>
          </cell>
          <cell r="BP173">
            <v>575057.55000000005</v>
          </cell>
          <cell r="BQ173">
            <v>28180.76</v>
          </cell>
          <cell r="BR173">
            <v>26863.200000000001</v>
          </cell>
          <cell r="BS173">
            <v>305843.59999999998</v>
          </cell>
          <cell r="BT173">
            <v>34719.839999999997</v>
          </cell>
          <cell r="BU173">
            <v>3653.79</v>
          </cell>
          <cell r="BV173">
            <v>29036.7</v>
          </cell>
          <cell r="BW173">
            <v>60511.442999999999</v>
          </cell>
          <cell r="BX173">
            <v>41376.300000000003</v>
          </cell>
          <cell r="BY173">
            <v>9047.430789473683</v>
          </cell>
          <cell r="BZ173">
            <v>73074.656989837167</v>
          </cell>
          <cell r="CA173">
            <v>21322.85</v>
          </cell>
          <cell r="CB173">
            <v>0</v>
          </cell>
          <cell r="CC173">
            <v>10312.709999999999</v>
          </cell>
          <cell r="CD173">
            <v>144867.70000000001</v>
          </cell>
          <cell r="CE173">
            <v>3669.6</v>
          </cell>
          <cell r="CF173">
            <v>0</v>
          </cell>
          <cell r="CG173">
            <v>0</v>
          </cell>
          <cell r="CH173">
            <v>0</v>
          </cell>
          <cell r="CI173">
            <v>0</v>
          </cell>
          <cell r="CJ173">
            <v>57225.15</v>
          </cell>
          <cell r="CK173">
            <v>0</v>
          </cell>
          <cell r="CL173">
            <v>48102.3</v>
          </cell>
          <cell r="CM173">
            <v>331.02</v>
          </cell>
          <cell r="CN173">
            <v>0</v>
          </cell>
          <cell r="CO173">
            <v>21728.1</v>
          </cell>
          <cell r="CP173">
            <v>68397.63</v>
          </cell>
          <cell r="CQ173">
            <v>40489.25</v>
          </cell>
          <cell r="CR173">
            <v>264453.93</v>
          </cell>
          <cell r="CS173">
            <v>42150.78</v>
          </cell>
          <cell r="CT173">
            <v>0</v>
          </cell>
          <cell r="CU173">
            <v>0</v>
          </cell>
          <cell r="CV173">
            <v>0</v>
          </cell>
          <cell r="CW173">
            <v>0</v>
          </cell>
          <cell r="CX173">
            <v>0</v>
          </cell>
          <cell r="CY173">
            <v>0</v>
          </cell>
          <cell r="CZ173">
            <v>0</v>
          </cell>
          <cell r="DA173">
            <v>429.45661014633004</v>
          </cell>
          <cell r="DB173">
            <v>96.689293734320017</v>
          </cell>
          <cell r="DC173">
            <v>35859.704400000002</v>
          </cell>
          <cell r="DD173">
            <v>0</v>
          </cell>
          <cell r="DE173">
            <v>1946.88</v>
          </cell>
          <cell r="DF173">
            <v>2401.3446220302371</v>
          </cell>
          <cell r="DG173">
            <v>8890.17</v>
          </cell>
          <cell r="DH173">
            <v>14688.3</v>
          </cell>
          <cell r="DI173">
            <v>36628.9</v>
          </cell>
          <cell r="DJ173">
            <v>247664.13</v>
          </cell>
          <cell r="DK173">
            <v>0</v>
          </cell>
          <cell r="DL173">
            <v>0</v>
          </cell>
          <cell r="DM173">
            <v>0</v>
          </cell>
          <cell r="DN173">
            <v>0</v>
          </cell>
          <cell r="DO173">
            <v>0</v>
          </cell>
          <cell r="DP173">
            <v>0</v>
          </cell>
          <cell r="DQ173">
            <v>0</v>
          </cell>
          <cell r="DR173">
            <v>0</v>
          </cell>
          <cell r="DS173">
            <v>0</v>
          </cell>
          <cell r="DU173">
            <v>6282.69</v>
          </cell>
          <cell r="DV173">
            <v>0</v>
          </cell>
          <cell r="DW173">
            <v>-30746</v>
          </cell>
          <cell r="DX173">
            <v>-3052.9</v>
          </cell>
          <cell r="DY173">
            <v>-51416</v>
          </cell>
          <cell r="DZ173">
            <v>0</v>
          </cell>
          <cell r="EA173">
            <v>0</v>
          </cell>
          <cell r="EB173">
            <v>23073</v>
          </cell>
          <cell r="EC173">
            <v>0</v>
          </cell>
          <cell r="ED173">
            <v>0</v>
          </cell>
          <cell r="EE173">
            <v>260477</v>
          </cell>
          <cell r="EF173">
            <v>0</v>
          </cell>
          <cell r="EG173">
            <v>0</v>
          </cell>
          <cell r="EH173">
            <v>0</v>
          </cell>
          <cell r="EI173">
            <v>5097</v>
          </cell>
          <cell r="EJ173">
            <v>0</v>
          </cell>
          <cell r="EK173">
            <v>0</v>
          </cell>
          <cell r="EL173">
            <v>0</v>
          </cell>
        </row>
        <row r="174">
          <cell r="A174">
            <v>340</v>
          </cell>
          <cell r="B174" t="str">
            <v>Rhenen</v>
          </cell>
          <cell r="C174">
            <v>6</v>
          </cell>
          <cell r="D174">
            <v>663200</v>
          </cell>
          <cell r="E174">
            <v>83300</v>
          </cell>
          <cell r="F174">
            <v>83300</v>
          </cell>
          <cell r="G174">
            <v>18644</v>
          </cell>
          <cell r="H174">
            <v>2</v>
          </cell>
          <cell r="I174">
            <v>297.5</v>
          </cell>
          <cell r="J174">
            <v>4758</v>
          </cell>
          <cell r="K174">
            <v>3034</v>
          </cell>
          <cell r="L174">
            <v>991</v>
          </cell>
          <cell r="M174">
            <v>2020</v>
          </cell>
          <cell r="N174">
            <v>1266.7</v>
          </cell>
          <cell r="O174">
            <v>241</v>
          </cell>
          <cell r="P174">
            <v>0.40778341793570222</v>
          </cell>
          <cell r="Q174">
            <v>118.12853746236671</v>
          </cell>
          <cell r="R174">
            <v>1201</v>
          </cell>
          <cell r="S174">
            <v>490</v>
          </cell>
          <cell r="T174">
            <v>338</v>
          </cell>
          <cell r="U174">
            <v>16180</v>
          </cell>
          <cell r="V174">
            <v>4650</v>
          </cell>
          <cell r="W174">
            <v>0</v>
          </cell>
          <cell r="X174">
            <v>176</v>
          </cell>
          <cell r="Y174">
            <v>70.899999999999636</v>
          </cell>
          <cell r="Z174">
            <v>0</v>
          </cell>
          <cell r="AA174">
            <v>4204</v>
          </cell>
          <cell r="AB174">
            <v>0</v>
          </cell>
          <cell r="AC174">
            <v>4204</v>
          </cell>
          <cell r="AD174">
            <v>169</v>
          </cell>
          <cell r="AE174">
            <v>0</v>
          </cell>
          <cell r="AF174">
            <v>106</v>
          </cell>
          <cell r="AG174">
            <v>69</v>
          </cell>
          <cell r="AH174">
            <v>36</v>
          </cell>
          <cell r="AI174">
            <v>7533</v>
          </cell>
          <cell r="AJ174">
            <v>7533</v>
          </cell>
          <cell r="AK174">
            <v>0</v>
          </cell>
          <cell r="AL174">
            <v>5</v>
          </cell>
          <cell r="AM174">
            <v>0</v>
          </cell>
          <cell r="AN174">
            <v>0</v>
          </cell>
          <cell r="AO174">
            <v>0</v>
          </cell>
          <cell r="AP174">
            <v>872</v>
          </cell>
          <cell r="AQ174">
            <v>872</v>
          </cell>
          <cell r="AR174">
            <v>3.7501E-4</v>
          </cell>
          <cell r="AS174">
            <v>4.7329700000000002E-4</v>
          </cell>
          <cell r="AT174">
            <v>6229.7910000000002</v>
          </cell>
          <cell r="AU174">
            <v>0</v>
          </cell>
          <cell r="AV174">
            <v>625</v>
          </cell>
          <cell r="AW174">
            <v>2664.6466956322888</v>
          </cell>
          <cell r="AX174">
            <v>7</v>
          </cell>
          <cell r="AY174">
            <v>7</v>
          </cell>
          <cell r="AZ174">
            <v>960</v>
          </cell>
          <cell r="BA174">
            <v>1</v>
          </cell>
          <cell r="BB174">
            <v>0</v>
          </cell>
          <cell r="BC174">
            <v>0</v>
          </cell>
          <cell r="BD174">
            <v>0</v>
          </cell>
          <cell r="BE174">
            <v>0</v>
          </cell>
          <cell r="BF174">
            <v>0</v>
          </cell>
          <cell r="BG174">
            <v>0</v>
          </cell>
          <cell r="BH174">
            <v>0</v>
          </cell>
          <cell r="BI174">
            <v>0</v>
          </cell>
          <cell r="BJ174">
            <v>0</v>
          </cell>
          <cell r="BM174">
            <v>-1492200</v>
          </cell>
          <cell r="BN174">
            <v>-199920</v>
          </cell>
          <cell r="BO174">
            <v>-248234</v>
          </cell>
          <cell r="BP174">
            <v>2402279.4</v>
          </cell>
          <cell r="BQ174">
            <v>56361.52</v>
          </cell>
          <cell r="BR174">
            <v>64974</v>
          </cell>
          <cell r="BS174">
            <v>1043905.2</v>
          </cell>
          <cell r="BT174">
            <v>243842.58</v>
          </cell>
          <cell r="BU174">
            <v>26429.97</v>
          </cell>
          <cell r="BV174">
            <v>177739.8</v>
          </cell>
          <cell r="BW174">
            <v>449032.48299999995</v>
          </cell>
          <cell r="BX174">
            <v>332389.61</v>
          </cell>
          <cell r="BY174">
            <v>46732.30184433164</v>
          </cell>
          <cell r="BZ174">
            <v>447740.23297285929</v>
          </cell>
          <cell r="CA174">
            <v>128687.15</v>
          </cell>
          <cell r="CB174">
            <v>144736.20000000001</v>
          </cell>
          <cell r="CC174">
            <v>47749.26</v>
          </cell>
          <cell r="CD174">
            <v>828254.2</v>
          </cell>
          <cell r="CE174">
            <v>71098.5</v>
          </cell>
          <cell r="CF174">
            <v>0</v>
          </cell>
          <cell r="CG174">
            <v>73689.440000000002</v>
          </cell>
          <cell r="CH174">
            <v>12048.745999999937</v>
          </cell>
          <cell r="CI174">
            <v>0</v>
          </cell>
          <cell r="CJ174">
            <v>130534.2</v>
          </cell>
          <cell r="CK174">
            <v>0</v>
          </cell>
          <cell r="CL174">
            <v>109724.4</v>
          </cell>
          <cell r="CM174">
            <v>6215.82</v>
          </cell>
          <cell r="CN174">
            <v>0</v>
          </cell>
          <cell r="CO174">
            <v>50069.1</v>
          </cell>
          <cell r="CP174">
            <v>224735.07</v>
          </cell>
          <cell r="CQ174">
            <v>58304.52</v>
          </cell>
          <cell r="CR174">
            <v>1250553.33</v>
          </cell>
          <cell r="CS174">
            <v>199323.18</v>
          </cell>
          <cell r="CT174">
            <v>0</v>
          </cell>
          <cell r="CU174">
            <v>15837.55</v>
          </cell>
          <cell r="CV174">
            <v>0</v>
          </cell>
          <cell r="CW174">
            <v>0</v>
          </cell>
          <cell r="CX174">
            <v>0</v>
          </cell>
          <cell r="CY174">
            <v>26857.599999999999</v>
          </cell>
          <cell r="CZ174">
            <v>76474.399999999994</v>
          </cell>
          <cell r="DA174">
            <v>6621.3264552471001</v>
          </cell>
          <cell r="DB174">
            <v>5234.2162480352799</v>
          </cell>
          <cell r="DC174">
            <v>389548.83123000001</v>
          </cell>
          <cell r="DD174">
            <v>0</v>
          </cell>
          <cell r="DE174">
            <v>4225</v>
          </cell>
          <cell r="DF174">
            <v>9219.6775668877199</v>
          </cell>
          <cell r="DG174">
            <v>62231.19</v>
          </cell>
          <cell r="DH174">
            <v>102818.1</v>
          </cell>
          <cell r="DI174">
            <v>99052.800000000003</v>
          </cell>
          <cell r="DJ174">
            <v>247664.13</v>
          </cell>
          <cell r="DK174">
            <v>0</v>
          </cell>
          <cell r="DL174">
            <v>0</v>
          </cell>
          <cell r="DM174">
            <v>0</v>
          </cell>
          <cell r="DN174">
            <v>0</v>
          </cell>
          <cell r="DO174">
            <v>0</v>
          </cell>
          <cell r="DP174">
            <v>0</v>
          </cell>
          <cell r="DQ174">
            <v>0</v>
          </cell>
          <cell r="DR174">
            <v>0</v>
          </cell>
          <cell r="DS174">
            <v>0</v>
          </cell>
          <cell r="DU174">
            <v>82101.94</v>
          </cell>
          <cell r="DV174">
            <v>0</v>
          </cell>
          <cell r="DW174">
            <v>-38029</v>
          </cell>
          <cell r="DX174">
            <v>-16960.54</v>
          </cell>
          <cell r="DY174">
            <v>153204</v>
          </cell>
          <cell r="DZ174">
            <v>0</v>
          </cell>
          <cell r="EA174">
            <v>0</v>
          </cell>
          <cell r="EB174">
            <v>60002</v>
          </cell>
          <cell r="EC174">
            <v>0</v>
          </cell>
          <cell r="ED174">
            <v>0</v>
          </cell>
          <cell r="EE174">
            <v>1562864</v>
          </cell>
          <cell r="EF174">
            <v>0</v>
          </cell>
          <cell r="EG174">
            <v>0</v>
          </cell>
          <cell r="EH174">
            <v>0</v>
          </cell>
          <cell r="EI174">
            <v>21291</v>
          </cell>
          <cell r="EJ174">
            <v>0</v>
          </cell>
          <cell r="EK174">
            <v>0</v>
          </cell>
          <cell r="EL174">
            <v>0</v>
          </cell>
        </row>
        <row r="175">
          <cell r="A175">
            <v>342</v>
          </cell>
          <cell r="B175" t="str">
            <v>Soest</v>
          </cell>
          <cell r="C175">
            <v>6</v>
          </cell>
          <cell r="D175">
            <v>1934720</v>
          </cell>
          <cell r="E175">
            <v>310520</v>
          </cell>
          <cell r="F175">
            <v>310520</v>
          </cell>
          <cell r="G175">
            <v>45360</v>
          </cell>
          <cell r="H175">
            <v>2</v>
          </cell>
          <cell r="I175">
            <v>1109</v>
          </cell>
          <cell r="J175">
            <v>11152</v>
          </cell>
          <cell r="K175">
            <v>7469</v>
          </cell>
          <cell r="L175">
            <v>2712</v>
          </cell>
          <cell r="M175">
            <v>5310</v>
          </cell>
          <cell r="N175">
            <v>3166.5</v>
          </cell>
          <cell r="O175">
            <v>478</v>
          </cell>
          <cell r="P175">
            <v>0.57729468599033817</v>
          </cell>
          <cell r="Q175">
            <v>214.33952802013499</v>
          </cell>
          <cell r="R175">
            <v>2927</v>
          </cell>
          <cell r="S175">
            <v>3310</v>
          </cell>
          <cell r="T175">
            <v>1094</v>
          </cell>
          <cell r="U175">
            <v>42670</v>
          </cell>
          <cell r="V175">
            <v>26640</v>
          </cell>
          <cell r="W175">
            <v>861.54</v>
          </cell>
          <cell r="X175">
            <v>1155.2</v>
          </cell>
          <cell r="Y175">
            <v>0</v>
          </cell>
          <cell r="Z175">
            <v>53.599999999999909</v>
          </cell>
          <cell r="AA175">
            <v>4626</v>
          </cell>
          <cell r="AB175">
            <v>0</v>
          </cell>
          <cell r="AC175">
            <v>4626</v>
          </cell>
          <cell r="AD175">
            <v>19</v>
          </cell>
          <cell r="AE175">
            <v>0</v>
          </cell>
          <cell r="AF175">
            <v>238</v>
          </cell>
          <cell r="AG175">
            <v>198</v>
          </cell>
          <cell r="AH175">
            <v>40</v>
          </cell>
          <cell r="AI175">
            <v>21435</v>
          </cell>
          <cell r="AJ175">
            <v>21435</v>
          </cell>
          <cell r="AK175">
            <v>0</v>
          </cell>
          <cell r="AL175">
            <v>0</v>
          </cell>
          <cell r="AM175">
            <v>0</v>
          </cell>
          <cell r="AN175">
            <v>0</v>
          </cell>
          <cell r="AO175">
            <v>0</v>
          </cell>
          <cell r="AP175">
            <v>1926</v>
          </cell>
          <cell r="AQ175">
            <v>0</v>
          </cell>
          <cell r="AR175">
            <v>6.61405E-4</v>
          </cell>
          <cell r="AS175">
            <v>1.06949E-3</v>
          </cell>
          <cell r="AT175">
            <v>28315.634999999998</v>
          </cell>
          <cell r="AU175">
            <v>0</v>
          </cell>
          <cell r="AV175">
            <v>332</v>
          </cell>
          <cell r="AW175">
            <v>3242.0925726587725</v>
          </cell>
          <cell r="AX175">
            <v>4</v>
          </cell>
          <cell r="AY175">
            <v>4</v>
          </cell>
          <cell r="AZ175">
            <v>2560</v>
          </cell>
          <cell r="BA175">
            <v>1</v>
          </cell>
          <cell r="BB175">
            <v>0</v>
          </cell>
          <cell r="BC175">
            <v>0</v>
          </cell>
          <cell r="BD175">
            <v>0</v>
          </cell>
          <cell r="BE175">
            <v>0</v>
          </cell>
          <cell r="BF175">
            <v>0</v>
          </cell>
          <cell r="BG175">
            <v>0</v>
          </cell>
          <cell r="BH175">
            <v>0</v>
          </cell>
          <cell r="BI175">
            <v>0</v>
          </cell>
          <cell r="BJ175">
            <v>0</v>
          </cell>
          <cell r="BM175">
            <v>-4353120</v>
          </cell>
          <cell r="BN175">
            <v>-745248</v>
          </cell>
          <cell r="BO175">
            <v>-925349.6</v>
          </cell>
          <cell r="BP175">
            <v>5844636</v>
          </cell>
          <cell r="BQ175">
            <v>56361.52</v>
          </cell>
          <cell r="BR175">
            <v>242205.6</v>
          </cell>
          <cell r="BS175">
            <v>2446748.7999999998</v>
          </cell>
          <cell r="BT175">
            <v>600283.53</v>
          </cell>
          <cell r="BU175">
            <v>72329.039999999994</v>
          </cell>
          <cell r="BV175">
            <v>467226.9</v>
          </cell>
          <cell r="BW175">
            <v>1122492.585</v>
          </cell>
          <cell r="BX175">
            <v>659262.38</v>
          </cell>
          <cell r="BY175">
            <v>66158.427077294677</v>
          </cell>
          <cell r="BZ175">
            <v>812406.82626415731</v>
          </cell>
          <cell r="CA175">
            <v>313628.05</v>
          </cell>
          <cell r="CB175">
            <v>977707.8</v>
          </cell>
          <cell r="CC175">
            <v>154549.38</v>
          </cell>
          <cell r="CD175">
            <v>2184277.2999999998</v>
          </cell>
          <cell r="CE175">
            <v>407325.6</v>
          </cell>
          <cell r="CF175">
            <v>272091.56279999996</v>
          </cell>
          <cell r="CG175">
            <v>483670.68800000002</v>
          </cell>
          <cell r="CH175">
            <v>0</v>
          </cell>
          <cell r="CI175">
            <v>11889.01599999998</v>
          </cell>
          <cell r="CJ175">
            <v>143637.29999999999</v>
          </cell>
          <cell r="CK175">
            <v>0</v>
          </cell>
          <cell r="CL175">
            <v>120738.6</v>
          </cell>
          <cell r="CM175">
            <v>698.82</v>
          </cell>
          <cell r="CN175">
            <v>0</v>
          </cell>
          <cell r="CO175">
            <v>112419.3</v>
          </cell>
          <cell r="CP175">
            <v>644891.93999999994</v>
          </cell>
          <cell r="CQ175">
            <v>64782.8</v>
          </cell>
          <cell r="CR175">
            <v>3558424.35</v>
          </cell>
          <cell r="CS175">
            <v>567170.1</v>
          </cell>
          <cell r="CT175">
            <v>0</v>
          </cell>
          <cell r="CU175">
            <v>0</v>
          </cell>
          <cell r="CV175">
            <v>0</v>
          </cell>
          <cell r="CW175">
            <v>0</v>
          </cell>
          <cell r="CX175">
            <v>0</v>
          </cell>
          <cell r="CY175">
            <v>59320.800000000003</v>
          </cell>
          <cell r="CZ175">
            <v>0</v>
          </cell>
          <cell r="DA175">
            <v>11678.031050192551</v>
          </cell>
          <cell r="DB175">
            <v>11827.545780157599</v>
          </cell>
          <cell r="DC175">
            <v>1770576.65655</v>
          </cell>
          <cell r="DD175">
            <v>0</v>
          </cell>
          <cell r="DE175">
            <v>2244.3200000000002</v>
          </cell>
          <cell r="DF175">
            <v>11217.640301399353</v>
          </cell>
          <cell r="DG175">
            <v>35560.68</v>
          </cell>
          <cell r="DH175">
            <v>58753.2</v>
          </cell>
          <cell r="DI175">
            <v>264140.79999999999</v>
          </cell>
          <cell r="DJ175">
            <v>247664.13</v>
          </cell>
          <cell r="DK175">
            <v>0</v>
          </cell>
          <cell r="DL175">
            <v>0</v>
          </cell>
          <cell r="DM175">
            <v>0</v>
          </cell>
          <cell r="DN175">
            <v>0</v>
          </cell>
          <cell r="DO175">
            <v>0</v>
          </cell>
          <cell r="DP175">
            <v>0</v>
          </cell>
          <cell r="DQ175">
            <v>0</v>
          </cell>
          <cell r="DR175">
            <v>0</v>
          </cell>
          <cell r="DS175">
            <v>0</v>
          </cell>
          <cell r="DU175">
            <v>122633.60000000001</v>
          </cell>
          <cell r="DV175">
            <v>0</v>
          </cell>
          <cell r="DW175">
            <v>-653086</v>
          </cell>
          <cell r="DX175">
            <v>-60967.25</v>
          </cell>
          <cell r="DY175">
            <v>-442080</v>
          </cell>
          <cell r="DZ175">
            <v>0</v>
          </cell>
          <cell r="EA175">
            <v>0</v>
          </cell>
          <cell r="EB175">
            <v>20380</v>
          </cell>
          <cell r="EC175">
            <v>0</v>
          </cell>
          <cell r="ED175">
            <v>0</v>
          </cell>
          <cell r="EE175">
            <v>4208315</v>
          </cell>
          <cell r="EF175">
            <v>45000</v>
          </cell>
          <cell r="EG175">
            <v>0</v>
          </cell>
          <cell r="EH175">
            <v>0</v>
          </cell>
          <cell r="EI175">
            <v>0</v>
          </cell>
          <cell r="EJ175">
            <v>0</v>
          </cell>
          <cell r="EK175">
            <v>0</v>
          </cell>
          <cell r="EL175">
            <v>0</v>
          </cell>
        </row>
        <row r="176">
          <cell r="A176">
            <v>344</v>
          </cell>
          <cell r="B176" t="str">
            <v>Utrecht</v>
          </cell>
          <cell r="C176">
            <v>6</v>
          </cell>
          <cell r="D176">
            <v>9429920</v>
          </cell>
          <cell r="E176">
            <v>3512740</v>
          </cell>
          <cell r="F176">
            <v>3512740</v>
          </cell>
          <cell r="G176">
            <v>288401</v>
          </cell>
          <cell r="H176">
            <v>2</v>
          </cell>
          <cell r="I176">
            <v>12545.5</v>
          </cell>
          <cell r="J176">
            <v>62929</v>
          </cell>
          <cell r="K176">
            <v>29914</v>
          </cell>
          <cell r="L176">
            <v>10344</v>
          </cell>
          <cell r="M176">
            <v>43420</v>
          </cell>
          <cell r="N176">
            <v>29892</v>
          </cell>
          <cell r="O176">
            <v>8245</v>
          </cell>
          <cell r="P176">
            <v>0.95927865037812676</v>
          </cell>
          <cell r="Q176">
            <v>2553.2061048683713</v>
          </cell>
          <cell r="R176">
            <v>23486</v>
          </cell>
          <cell r="S176">
            <v>49210</v>
          </cell>
          <cell r="T176">
            <v>7896</v>
          </cell>
          <cell r="U176">
            <v>332650</v>
          </cell>
          <cell r="V176">
            <v>578470</v>
          </cell>
          <cell r="W176">
            <v>8546.8061999999991</v>
          </cell>
          <cell r="X176">
            <v>8244.7999999999993</v>
          </cell>
          <cell r="Y176">
            <v>7272.3</v>
          </cell>
          <cell r="Z176">
            <v>0</v>
          </cell>
          <cell r="AA176">
            <v>9533</v>
          </cell>
          <cell r="AB176">
            <v>0</v>
          </cell>
          <cell r="AC176">
            <v>9818.99</v>
          </cell>
          <cell r="AD176">
            <v>398</v>
          </cell>
          <cell r="AE176">
            <v>0</v>
          </cell>
          <cell r="AF176">
            <v>1180</v>
          </cell>
          <cell r="AG176">
            <v>1063.53</v>
          </cell>
          <cell r="AH176">
            <v>133.35</v>
          </cell>
          <cell r="AI176">
            <v>135280</v>
          </cell>
          <cell r="AJ176">
            <v>136632.79999999999</v>
          </cell>
          <cell r="AK176">
            <v>0</v>
          </cell>
          <cell r="AL176">
            <v>0</v>
          </cell>
          <cell r="AM176">
            <v>0</v>
          </cell>
          <cell r="AN176">
            <v>132</v>
          </cell>
          <cell r="AO176">
            <v>14100</v>
          </cell>
          <cell r="AP176">
            <v>39725</v>
          </cell>
          <cell r="AQ176">
            <v>37288</v>
          </cell>
          <cell r="AR176">
            <v>3.3791420000000003E-2</v>
          </cell>
          <cell r="AS176">
            <v>3.3078534E-2</v>
          </cell>
          <cell r="AT176">
            <v>421938.32</v>
          </cell>
          <cell r="AU176">
            <v>0</v>
          </cell>
          <cell r="AV176">
            <v>3991.25</v>
          </cell>
          <cell r="AW176">
            <v>124103.61710502468</v>
          </cell>
          <cell r="AX176">
            <v>4</v>
          </cell>
          <cell r="AY176">
            <v>4.2</v>
          </cell>
          <cell r="AZ176">
            <v>13525</v>
          </cell>
          <cell r="BA176">
            <v>1</v>
          </cell>
          <cell r="BB176">
            <v>0</v>
          </cell>
          <cell r="BC176">
            <v>0</v>
          </cell>
          <cell r="BD176">
            <v>0</v>
          </cell>
          <cell r="BE176">
            <v>1</v>
          </cell>
          <cell r="BF176">
            <v>0</v>
          </cell>
          <cell r="BG176">
            <v>0</v>
          </cell>
          <cell r="BH176">
            <v>0</v>
          </cell>
          <cell r="BI176">
            <v>0</v>
          </cell>
          <cell r="BJ176">
            <v>0</v>
          </cell>
          <cell r="BM176">
            <v>-21217320</v>
          </cell>
          <cell r="BN176">
            <v>-8430575.9999999981</v>
          </cell>
          <cell r="BO176">
            <v>-10467965.199999999</v>
          </cell>
          <cell r="BP176">
            <v>37160468.850000001</v>
          </cell>
          <cell r="BQ176">
            <v>56361.52</v>
          </cell>
          <cell r="BR176">
            <v>2739937.2</v>
          </cell>
          <cell r="BS176">
            <v>13806622.6</v>
          </cell>
          <cell r="BT176">
            <v>2404188.1800000002</v>
          </cell>
          <cell r="BU176">
            <v>275874.48</v>
          </cell>
          <cell r="BV176">
            <v>3820525.8</v>
          </cell>
          <cell r="BW176">
            <v>10596415.08</v>
          </cell>
          <cell r="BX176">
            <v>11371586.450000001</v>
          </cell>
          <cell r="BY176">
            <v>109934.09116346712</v>
          </cell>
          <cell r="BZ176">
            <v>9677366.0351604912</v>
          </cell>
          <cell r="CA176">
            <v>2516524.9</v>
          </cell>
          <cell r="CB176">
            <v>14535649.799999999</v>
          </cell>
          <cell r="CC176">
            <v>1115467.92</v>
          </cell>
          <cell r="CD176">
            <v>17028353.5</v>
          </cell>
          <cell r="CE176">
            <v>8844806.2999999989</v>
          </cell>
          <cell r="CF176">
            <v>2699252.3340839995</v>
          </cell>
          <cell r="CG176">
            <v>3452015.3120000004</v>
          </cell>
          <cell r="CH176">
            <v>1235854.6619999993</v>
          </cell>
          <cell r="CI176">
            <v>0</v>
          </cell>
          <cell r="CJ176">
            <v>295999.65000000002</v>
          </cell>
          <cell r="CK176">
            <v>0</v>
          </cell>
          <cell r="CL176">
            <v>256275.639</v>
          </cell>
          <cell r="CM176">
            <v>14638.44</v>
          </cell>
          <cell r="CN176">
            <v>0</v>
          </cell>
          <cell r="CO176">
            <v>557373</v>
          </cell>
          <cell r="CP176">
            <v>3463949.1159000001</v>
          </cell>
          <cell r="CQ176">
            <v>215969.65949999998</v>
          </cell>
          <cell r="CR176">
            <v>22457832.799999997</v>
          </cell>
          <cell r="CS176">
            <v>3615303.8879999998</v>
          </cell>
          <cell r="CT176">
            <v>0</v>
          </cell>
          <cell r="CU176">
            <v>0</v>
          </cell>
          <cell r="CV176">
            <v>0</v>
          </cell>
          <cell r="CW176">
            <v>2030314.44</v>
          </cell>
          <cell r="CX176">
            <v>207411</v>
          </cell>
          <cell r="CY176">
            <v>1223530</v>
          </cell>
          <cell r="CZ176">
            <v>3270157.6</v>
          </cell>
          <cell r="DA176">
            <v>596634.81828848831</v>
          </cell>
          <cell r="DB176">
            <v>365817.23552861618</v>
          </cell>
          <cell r="DC176">
            <v>26383803.149599999</v>
          </cell>
          <cell r="DD176">
            <v>0</v>
          </cell>
          <cell r="DE176">
            <v>26980.85</v>
          </cell>
          <cell r="DF176">
            <v>429398.5151833854</v>
          </cell>
          <cell r="DG176">
            <v>35560.68</v>
          </cell>
          <cell r="DH176">
            <v>61690.86</v>
          </cell>
          <cell r="DI176">
            <v>1395509.5</v>
          </cell>
          <cell r="DJ176">
            <v>247664.13</v>
          </cell>
          <cell r="DK176">
            <v>0</v>
          </cell>
          <cell r="DL176">
            <v>0</v>
          </cell>
          <cell r="DM176">
            <v>0</v>
          </cell>
          <cell r="DN176">
            <v>44006434.039999999</v>
          </cell>
          <cell r="DO176">
            <v>0</v>
          </cell>
          <cell r="DP176">
            <v>0</v>
          </cell>
          <cell r="DQ176">
            <v>0</v>
          </cell>
          <cell r="DR176">
            <v>0</v>
          </cell>
          <cell r="DS176">
            <v>0</v>
          </cell>
          <cell r="DU176">
            <v>819812.26</v>
          </cell>
          <cell r="DV176">
            <v>0</v>
          </cell>
          <cell r="DW176">
            <v>3876147</v>
          </cell>
          <cell r="DX176">
            <v>-247741.69</v>
          </cell>
          <cell r="DY176">
            <v>3991114</v>
          </cell>
          <cell r="DZ176">
            <v>0</v>
          </cell>
          <cell r="EA176">
            <v>0</v>
          </cell>
          <cell r="EB176">
            <v>136132</v>
          </cell>
          <cell r="EC176">
            <v>101056</v>
          </cell>
          <cell r="ED176">
            <v>888457</v>
          </cell>
          <cell r="EE176">
            <v>21859926</v>
          </cell>
          <cell r="EF176">
            <v>190000</v>
          </cell>
          <cell r="EG176">
            <v>0</v>
          </cell>
          <cell r="EH176">
            <v>222857</v>
          </cell>
          <cell r="EI176">
            <v>0</v>
          </cell>
          <cell r="EJ176">
            <v>867192</v>
          </cell>
          <cell r="EK176">
            <v>150000</v>
          </cell>
          <cell r="EL176">
            <v>0</v>
          </cell>
        </row>
        <row r="177">
          <cell r="A177">
            <v>1581</v>
          </cell>
          <cell r="B177" t="str">
            <v>Utrechtse Heuvelrug</v>
          </cell>
          <cell r="C177">
            <v>6</v>
          </cell>
          <cell r="D177">
            <v>2298880</v>
          </cell>
          <cell r="E177">
            <v>262780</v>
          </cell>
          <cell r="F177">
            <v>262780</v>
          </cell>
          <cell r="G177">
            <v>49450</v>
          </cell>
          <cell r="H177">
            <v>6</v>
          </cell>
          <cell r="I177">
            <v>938.5</v>
          </cell>
          <cell r="J177">
            <v>12160</v>
          </cell>
          <cell r="K177">
            <v>9710</v>
          </cell>
          <cell r="L177">
            <v>3420</v>
          </cell>
          <cell r="M177">
            <v>5170</v>
          </cell>
          <cell r="N177">
            <v>2721</v>
          </cell>
          <cell r="O177">
            <v>434</v>
          </cell>
          <cell r="P177">
            <v>0.5535714285714286</v>
          </cell>
          <cell r="Q177">
            <v>197.06797986447839</v>
          </cell>
          <cell r="R177">
            <v>2965</v>
          </cell>
          <cell r="S177">
            <v>1535</v>
          </cell>
          <cell r="T177">
            <v>1010</v>
          </cell>
          <cell r="U177">
            <v>40700</v>
          </cell>
          <cell r="V177">
            <v>9220</v>
          </cell>
          <cell r="W177">
            <v>1003.4</v>
          </cell>
          <cell r="X177">
            <v>1844</v>
          </cell>
          <cell r="Y177">
            <v>0</v>
          </cell>
          <cell r="Z177">
            <v>0</v>
          </cell>
          <cell r="AA177">
            <v>13216</v>
          </cell>
          <cell r="AB177">
            <v>0</v>
          </cell>
          <cell r="AC177">
            <v>13216</v>
          </cell>
          <cell r="AD177">
            <v>194</v>
          </cell>
          <cell r="AE177">
            <v>0</v>
          </cell>
          <cell r="AF177">
            <v>273</v>
          </cell>
          <cell r="AG177">
            <v>193</v>
          </cell>
          <cell r="AH177">
            <v>80</v>
          </cell>
          <cell r="AI177">
            <v>24490</v>
          </cell>
          <cell r="AJ177">
            <v>24490</v>
          </cell>
          <cell r="AK177">
            <v>0</v>
          </cell>
          <cell r="AL177">
            <v>0</v>
          </cell>
          <cell r="AM177">
            <v>0</v>
          </cell>
          <cell r="AN177">
            <v>0</v>
          </cell>
          <cell r="AO177">
            <v>0</v>
          </cell>
          <cell r="AP177">
            <v>1930</v>
          </cell>
          <cell r="AQ177">
            <v>0</v>
          </cell>
          <cell r="AR177">
            <v>1.1965159999999999E-3</v>
          </cell>
          <cell r="AS177">
            <v>9.1050699999999996E-4</v>
          </cell>
          <cell r="AT177">
            <v>17828.72</v>
          </cell>
          <cell r="AU177">
            <v>0</v>
          </cell>
          <cell r="AV177">
            <v>1448</v>
          </cell>
          <cell r="AW177">
            <v>5339.5674869500372</v>
          </cell>
          <cell r="AX177">
            <v>12</v>
          </cell>
          <cell r="AY177">
            <v>12</v>
          </cell>
          <cell r="AZ177">
            <v>3030</v>
          </cell>
          <cell r="BA177">
            <v>1</v>
          </cell>
          <cell r="BB177">
            <v>0</v>
          </cell>
          <cell r="BC177">
            <v>0</v>
          </cell>
          <cell r="BD177">
            <v>0</v>
          </cell>
          <cell r="BE177">
            <v>0</v>
          </cell>
          <cell r="BF177">
            <v>0</v>
          </cell>
          <cell r="BG177">
            <v>0</v>
          </cell>
          <cell r="BH177">
            <v>0</v>
          </cell>
          <cell r="BI177">
            <v>0</v>
          </cell>
          <cell r="BJ177">
            <v>0</v>
          </cell>
          <cell r="BM177">
            <v>-5172480</v>
          </cell>
          <cell r="BN177">
            <v>-630672</v>
          </cell>
          <cell r="BO177">
            <v>-783084.4</v>
          </cell>
          <cell r="BP177">
            <v>6371632.5</v>
          </cell>
          <cell r="BQ177">
            <v>169084.56</v>
          </cell>
          <cell r="BR177">
            <v>204968.4</v>
          </cell>
          <cell r="BS177">
            <v>2667904</v>
          </cell>
          <cell r="BT177">
            <v>780392.7</v>
          </cell>
          <cell r="BU177">
            <v>91211.4</v>
          </cell>
          <cell r="BV177">
            <v>454908.3</v>
          </cell>
          <cell r="BW177">
            <v>964567.29</v>
          </cell>
          <cell r="BX177">
            <v>598577.14</v>
          </cell>
          <cell r="BY177">
            <v>63439.723035714283</v>
          </cell>
          <cell r="BZ177">
            <v>746942.82272073522</v>
          </cell>
          <cell r="CA177">
            <v>317699.75</v>
          </cell>
          <cell r="CB177">
            <v>453408.3</v>
          </cell>
          <cell r="CC177">
            <v>142682.70000000001</v>
          </cell>
          <cell r="CD177">
            <v>2083433</v>
          </cell>
          <cell r="CE177">
            <v>140973.79999999999</v>
          </cell>
          <cell r="CF177">
            <v>316893.788</v>
          </cell>
          <cell r="CG177">
            <v>772064.36</v>
          </cell>
          <cell r="CH177">
            <v>0</v>
          </cell>
          <cell r="CI177">
            <v>0</v>
          </cell>
          <cell r="CJ177">
            <v>410356.8</v>
          </cell>
          <cell r="CK177">
            <v>0</v>
          </cell>
          <cell r="CL177">
            <v>344937.6</v>
          </cell>
          <cell r="CM177">
            <v>7135.32</v>
          </cell>
          <cell r="CN177">
            <v>0</v>
          </cell>
          <cell r="CO177">
            <v>128951.55</v>
          </cell>
          <cell r="CP177">
            <v>628606.79</v>
          </cell>
          <cell r="CQ177">
            <v>129565.6</v>
          </cell>
          <cell r="CR177">
            <v>4065584.9</v>
          </cell>
          <cell r="CS177">
            <v>648005.4</v>
          </cell>
          <cell r="CT177">
            <v>0</v>
          </cell>
          <cell r="CU177">
            <v>0</v>
          </cell>
          <cell r="CV177">
            <v>0</v>
          </cell>
          <cell r="CW177">
            <v>0</v>
          </cell>
          <cell r="CX177">
            <v>0</v>
          </cell>
          <cell r="CY177">
            <v>59444</v>
          </cell>
          <cell r="CZ177">
            <v>0</v>
          </cell>
          <cell r="DA177">
            <v>21126.164755410358</v>
          </cell>
          <cell r="DB177">
            <v>10069.344477885679</v>
          </cell>
          <cell r="DC177">
            <v>1114829.8616000002</v>
          </cell>
          <cell r="DD177">
            <v>0</v>
          </cell>
          <cell r="DE177">
            <v>9788.48</v>
          </cell>
          <cell r="DF177">
            <v>18474.903504847127</v>
          </cell>
          <cell r="DG177">
            <v>106682.04</v>
          </cell>
          <cell r="DH177">
            <v>176259.6</v>
          </cell>
          <cell r="DI177">
            <v>312635.40000000002</v>
          </cell>
          <cell r="DJ177">
            <v>247664.13</v>
          </cell>
          <cell r="DK177">
            <v>0</v>
          </cell>
          <cell r="DL177">
            <v>0</v>
          </cell>
          <cell r="DM177">
            <v>0</v>
          </cell>
          <cell r="DN177">
            <v>0</v>
          </cell>
          <cell r="DO177">
            <v>0</v>
          </cell>
          <cell r="DP177">
            <v>0</v>
          </cell>
          <cell r="DQ177">
            <v>0</v>
          </cell>
          <cell r="DR177">
            <v>0</v>
          </cell>
          <cell r="DS177">
            <v>0</v>
          </cell>
          <cell r="DU177">
            <v>130867.48</v>
          </cell>
          <cell r="DV177">
            <v>2125331.75</v>
          </cell>
          <cell r="DW177">
            <v>-528769</v>
          </cell>
          <cell r="DX177">
            <v>-56056.11</v>
          </cell>
          <cell r="DY177">
            <v>-18367</v>
          </cell>
          <cell r="DZ177">
            <v>0</v>
          </cell>
          <cell r="EA177">
            <v>4761.74</v>
          </cell>
          <cell r="EB177">
            <v>86930</v>
          </cell>
          <cell r="EC177">
            <v>0</v>
          </cell>
          <cell r="ED177">
            <v>0</v>
          </cell>
          <cell r="EE177">
            <v>4876152</v>
          </cell>
          <cell r="EF177">
            <v>0</v>
          </cell>
          <cell r="EG177">
            <v>0</v>
          </cell>
          <cell r="EH177">
            <v>0</v>
          </cell>
          <cell r="EI177">
            <v>0</v>
          </cell>
          <cell r="EJ177">
            <v>0</v>
          </cell>
          <cell r="EK177">
            <v>0</v>
          </cell>
          <cell r="EL177">
            <v>0</v>
          </cell>
        </row>
        <row r="178">
          <cell r="A178">
            <v>345</v>
          </cell>
          <cell r="B178" t="str">
            <v>Veenendaal</v>
          </cell>
          <cell r="C178">
            <v>6</v>
          </cell>
          <cell r="D178">
            <v>1910400</v>
          </cell>
          <cell r="E178">
            <v>367640</v>
          </cell>
          <cell r="F178">
            <v>367640</v>
          </cell>
          <cell r="G178">
            <v>61706</v>
          </cell>
          <cell r="H178">
            <v>1</v>
          </cell>
          <cell r="I178">
            <v>1313</v>
          </cell>
          <cell r="J178">
            <v>17155</v>
          </cell>
          <cell r="K178">
            <v>7841</v>
          </cell>
          <cell r="L178">
            <v>2732</v>
          </cell>
          <cell r="M178">
            <v>7330</v>
          </cell>
          <cell r="N178">
            <v>4847.7</v>
          </cell>
          <cell r="O178">
            <v>1058</v>
          </cell>
          <cell r="P178">
            <v>0.75142045454545459</v>
          </cell>
          <cell r="Q178">
            <v>427.86083156195241</v>
          </cell>
          <cell r="R178">
            <v>4238</v>
          </cell>
          <cell r="S178">
            <v>4430</v>
          </cell>
          <cell r="T178">
            <v>1407</v>
          </cell>
          <cell r="U178">
            <v>70820</v>
          </cell>
          <cell r="V178">
            <v>77330</v>
          </cell>
          <cell r="W178">
            <v>1176.94</v>
          </cell>
          <cell r="X178">
            <v>4865.6000000000004</v>
          </cell>
          <cell r="Y178">
            <v>0</v>
          </cell>
          <cell r="Z178">
            <v>52.899999999999636</v>
          </cell>
          <cell r="AA178">
            <v>1960</v>
          </cell>
          <cell r="AB178">
            <v>0</v>
          </cell>
          <cell r="AC178">
            <v>1960</v>
          </cell>
          <cell r="AD178">
            <v>21</v>
          </cell>
          <cell r="AE178">
            <v>0</v>
          </cell>
          <cell r="AF178">
            <v>279</v>
          </cell>
          <cell r="AG178">
            <v>263</v>
          </cell>
          <cell r="AH178">
            <v>16</v>
          </cell>
          <cell r="AI178">
            <v>24823</v>
          </cell>
          <cell r="AJ178">
            <v>24823</v>
          </cell>
          <cell r="AK178">
            <v>0</v>
          </cell>
          <cell r="AL178">
            <v>0</v>
          </cell>
          <cell r="AM178">
            <v>0</v>
          </cell>
          <cell r="AN178">
            <v>0</v>
          </cell>
          <cell r="AO178">
            <v>0</v>
          </cell>
          <cell r="AP178">
            <v>2384</v>
          </cell>
          <cell r="AQ178">
            <v>0</v>
          </cell>
          <cell r="AR178">
            <v>5.8070400000000003E-4</v>
          </cell>
          <cell r="AS178">
            <v>1.463343E-3</v>
          </cell>
          <cell r="AT178">
            <v>47089.231</v>
          </cell>
          <cell r="AU178">
            <v>0</v>
          </cell>
          <cell r="AV178">
            <v>739</v>
          </cell>
          <cell r="AW178">
            <v>23019.047955577993</v>
          </cell>
          <cell r="AX178">
            <v>2</v>
          </cell>
          <cell r="AY178">
            <v>2</v>
          </cell>
          <cell r="AZ178">
            <v>2885</v>
          </cell>
          <cell r="BA178">
            <v>1</v>
          </cell>
          <cell r="BB178">
            <v>0</v>
          </cell>
          <cell r="BC178">
            <v>0</v>
          </cell>
          <cell r="BD178">
            <v>0</v>
          </cell>
          <cell r="BE178">
            <v>0</v>
          </cell>
          <cell r="BF178">
            <v>0</v>
          </cell>
          <cell r="BG178">
            <v>0</v>
          </cell>
          <cell r="BH178">
            <v>0</v>
          </cell>
          <cell r="BI178">
            <v>0</v>
          </cell>
          <cell r="BJ178">
            <v>0</v>
          </cell>
          <cell r="BM178">
            <v>-4298400</v>
          </cell>
          <cell r="BN178">
            <v>-882336</v>
          </cell>
          <cell r="BO178">
            <v>-1095567.2</v>
          </cell>
          <cell r="BP178">
            <v>7950818.0999999996</v>
          </cell>
          <cell r="BQ178">
            <v>28180.76</v>
          </cell>
          <cell r="BR178">
            <v>286759.2</v>
          </cell>
          <cell r="BS178">
            <v>3763807</v>
          </cell>
          <cell r="BT178">
            <v>630181.17000000004</v>
          </cell>
          <cell r="BU178">
            <v>72862.44</v>
          </cell>
          <cell r="BV178">
            <v>644966.69999999995</v>
          </cell>
          <cell r="BW178">
            <v>1718461.173</v>
          </cell>
          <cell r="BX178">
            <v>1459204.18</v>
          </cell>
          <cell r="BY178">
            <v>86113.377713068185</v>
          </cell>
          <cell r="BZ178">
            <v>1621712.3526526371</v>
          </cell>
          <cell r="CA178">
            <v>454101.7</v>
          </cell>
          <cell r="CB178">
            <v>1308533.3999999999</v>
          </cell>
          <cell r="CC178">
            <v>198766.89</v>
          </cell>
          <cell r="CD178">
            <v>3625275.8</v>
          </cell>
          <cell r="CE178">
            <v>1182375.7</v>
          </cell>
          <cell r="CF178">
            <v>371701.19079999998</v>
          </cell>
          <cell r="CG178">
            <v>2037178.0640000002</v>
          </cell>
          <cell r="CH178">
            <v>0</v>
          </cell>
          <cell r="CI178">
            <v>11733.74899999992</v>
          </cell>
          <cell r="CJ178">
            <v>60858</v>
          </cell>
          <cell r="CK178">
            <v>0</v>
          </cell>
          <cell r="CL178">
            <v>51156</v>
          </cell>
          <cell r="CM178">
            <v>772.38</v>
          </cell>
          <cell r="CN178">
            <v>0</v>
          </cell>
          <cell r="CO178">
            <v>131785.65</v>
          </cell>
          <cell r="CP178">
            <v>856598.89</v>
          </cell>
          <cell r="CQ178">
            <v>25913.119999999999</v>
          </cell>
          <cell r="CR178">
            <v>4120866.23</v>
          </cell>
          <cell r="CS178">
            <v>656816.57999999996</v>
          </cell>
          <cell r="CT178">
            <v>0</v>
          </cell>
          <cell r="CU178">
            <v>0</v>
          </cell>
          <cell r="CV178">
            <v>0</v>
          </cell>
          <cell r="CW178">
            <v>0</v>
          </cell>
          <cell r="CX178">
            <v>0</v>
          </cell>
          <cell r="CY178">
            <v>73427.199999999997</v>
          </cell>
          <cell r="CZ178">
            <v>0</v>
          </cell>
          <cell r="DA178">
            <v>10253.141937195842</v>
          </cell>
          <cell r="DB178">
            <v>16183.18668203832</v>
          </cell>
          <cell r="DC178">
            <v>2944489.6144300001</v>
          </cell>
          <cell r="DD178">
            <v>0</v>
          </cell>
          <cell r="DE178">
            <v>4995.6400000000003</v>
          </cell>
          <cell r="DF178">
            <v>79645.905926299849</v>
          </cell>
          <cell r="DG178">
            <v>17780.34</v>
          </cell>
          <cell r="DH178">
            <v>29376.6</v>
          </cell>
          <cell r="DI178">
            <v>297674.3</v>
          </cell>
          <cell r="DJ178">
            <v>247664.13</v>
          </cell>
          <cell r="DK178">
            <v>0</v>
          </cell>
          <cell r="DL178">
            <v>0</v>
          </cell>
          <cell r="DM178">
            <v>0</v>
          </cell>
          <cell r="DN178">
            <v>0</v>
          </cell>
          <cell r="DO178">
            <v>0</v>
          </cell>
          <cell r="DP178">
            <v>0</v>
          </cell>
          <cell r="DQ178">
            <v>0</v>
          </cell>
          <cell r="DR178">
            <v>0</v>
          </cell>
          <cell r="DS178">
            <v>0</v>
          </cell>
          <cell r="DU178">
            <v>1865.76</v>
          </cell>
          <cell r="DV178">
            <v>0</v>
          </cell>
          <cell r="DW178">
            <v>72127</v>
          </cell>
          <cell r="DX178">
            <v>-85442.98</v>
          </cell>
          <cell r="DY178">
            <v>-175335</v>
          </cell>
          <cell r="DZ178">
            <v>0</v>
          </cell>
          <cell r="EA178">
            <v>7105.74</v>
          </cell>
          <cell r="EB178">
            <v>21520</v>
          </cell>
          <cell r="EC178">
            <v>21595</v>
          </cell>
          <cell r="ED178">
            <v>0</v>
          </cell>
          <cell r="EE178">
            <v>4630107</v>
          </cell>
          <cell r="EF178">
            <v>45000</v>
          </cell>
          <cell r="EG178">
            <v>0</v>
          </cell>
          <cell r="EH178">
            <v>0</v>
          </cell>
          <cell r="EI178">
            <v>0</v>
          </cell>
          <cell r="EJ178">
            <v>0</v>
          </cell>
          <cell r="EK178">
            <v>0</v>
          </cell>
          <cell r="EL178">
            <v>0</v>
          </cell>
        </row>
        <row r="179">
          <cell r="A179">
            <v>620</v>
          </cell>
          <cell r="B179" t="str">
            <v>Vianen</v>
          </cell>
          <cell r="C179">
            <v>6</v>
          </cell>
          <cell r="D179">
            <v>613920</v>
          </cell>
          <cell r="E179">
            <v>164220</v>
          </cell>
          <cell r="F179">
            <v>164220</v>
          </cell>
          <cell r="G179">
            <v>19688</v>
          </cell>
          <cell r="H179">
            <v>1</v>
          </cell>
          <cell r="I179">
            <v>586.5</v>
          </cell>
          <cell r="J179">
            <v>5070</v>
          </cell>
          <cell r="K179">
            <v>2504</v>
          </cell>
          <cell r="L179">
            <v>777</v>
          </cell>
          <cell r="M179">
            <v>1820</v>
          </cell>
          <cell r="N179">
            <v>1031</v>
          </cell>
          <cell r="O179">
            <v>194</v>
          </cell>
          <cell r="P179">
            <v>0.35661764705882354</v>
          </cell>
          <cell r="Q179">
            <v>97.810956301133174</v>
          </cell>
          <cell r="R179">
            <v>1162</v>
          </cell>
          <cell r="S179">
            <v>1235</v>
          </cell>
          <cell r="T179">
            <v>528</v>
          </cell>
          <cell r="U179">
            <v>16530</v>
          </cell>
          <cell r="V179">
            <v>4140</v>
          </cell>
          <cell r="W179">
            <v>182.16</v>
          </cell>
          <cell r="X179">
            <v>476</v>
          </cell>
          <cell r="Y179">
            <v>0</v>
          </cell>
          <cell r="Z179">
            <v>153.9</v>
          </cell>
          <cell r="AA179">
            <v>3947</v>
          </cell>
          <cell r="AB179">
            <v>986.75</v>
          </cell>
          <cell r="AC179">
            <v>4815.34</v>
          </cell>
          <cell r="AD179">
            <v>290</v>
          </cell>
          <cell r="AE179">
            <v>0</v>
          </cell>
          <cell r="AF179">
            <v>133</v>
          </cell>
          <cell r="AG179">
            <v>113.68</v>
          </cell>
          <cell r="AH179">
            <v>43.05</v>
          </cell>
          <cell r="AI179">
            <v>7890</v>
          </cell>
          <cell r="AJ179">
            <v>9152.4</v>
          </cell>
          <cell r="AK179">
            <v>1972.5</v>
          </cell>
          <cell r="AL179">
            <v>12</v>
          </cell>
          <cell r="AM179">
            <v>0</v>
          </cell>
          <cell r="AN179">
            <v>0</v>
          </cell>
          <cell r="AO179">
            <v>2200</v>
          </cell>
          <cell r="AP179">
            <v>590</v>
          </cell>
          <cell r="AQ179">
            <v>590</v>
          </cell>
          <cell r="AR179">
            <v>2.0462599999999999E-4</v>
          </cell>
          <cell r="AS179">
            <v>1.8891099999999999E-4</v>
          </cell>
          <cell r="AT179">
            <v>6430.35</v>
          </cell>
          <cell r="AU179">
            <v>1607.5875000000001</v>
          </cell>
          <cell r="AV179">
            <v>1177.3</v>
          </cell>
          <cell r="AW179">
            <v>7658.7574604673118</v>
          </cell>
          <cell r="AX179">
            <v>4</v>
          </cell>
          <cell r="AY179">
            <v>4.92</v>
          </cell>
          <cell r="AZ179">
            <v>1115</v>
          </cell>
          <cell r="BA179">
            <v>1</v>
          </cell>
          <cell r="BB179">
            <v>0</v>
          </cell>
          <cell r="BC179">
            <v>0</v>
          </cell>
          <cell r="BD179">
            <v>0</v>
          </cell>
          <cell r="BE179">
            <v>0</v>
          </cell>
          <cell r="BF179">
            <v>0</v>
          </cell>
          <cell r="BG179">
            <v>0</v>
          </cell>
          <cell r="BH179">
            <v>0</v>
          </cell>
          <cell r="BI179">
            <v>0</v>
          </cell>
          <cell r="BJ179">
            <v>0</v>
          </cell>
          <cell r="BM179">
            <v>-1381320</v>
          </cell>
          <cell r="BN179">
            <v>-394128</v>
          </cell>
          <cell r="BO179">
            <v>-489375.6</v>
          </cell>
          <cell r="BP179">
            <v>2536798.7999999998</v>
          </cell>
          <cell r="BQ179">
            <v>28180.76</v>
          </cell>
          <cell r="BR179">
            <v>128091.6</v>
          </cell>
          <cell r="BS179">
            <v>1112358</v>
          </cell>
          <cell r="BT179">
            <v>201246.48</v>
          </cell>
          <cell r="BU179">
            <v>20722.59</v>
          </cell>
          <cell r="BV179">
            <v>160141.79999999999</v>
          </cell>
          <cell r="BW179">
            <v>365479.19</v>
          </cell>
          <cell r="BX179">
            <v>267566.74</v>
          </cell>
          <cell r="BY179">
            <v>40868.66408088235</v>
          </cell>
          <cell r="BZ179">
            <v>370730.91144905909</v>
          </cell>
          <cell r="CA179">
            <v>124508.3</v>
          </cell>
          <cell r="CB179">
            <v>364794.3</v>
          </cell>
          <cell r="CC179">
            <v>74590.559999999998</v>
          </cell>
          <cell r="CD179">
            <v>846170.7</v>
          </cell>
          <cell r="CE179">
            <v>63300.6</v>
          </cell>
          <cell r="CF179">
            <v>57529.771199999996</v>
          </cell>
          <cell r="CG179">
            <v>199296.44</v>
          </cell>
          <cell r="CH179">
            <v>0</v>
          </cell>
          <cell r="CI179">
            <v>34136.558999999994</v>
          </cell>
          <cell r="CJ179">
            <v>122554.35</v>
          </cell>
          <cell r="CK179">
            <v>-2170.85</v>
          </cell>
          <cell r="CL179">
            <v>125680.37400000001</v>
          </cell>
          <cell r="CM179">
            <v>10666.2</v>
          </cell>
          <cell r="CN179">
            <v>0</v>
          </cell>
          <cell r="CO179">
            <v>62822.55</v>
          </cell>
          <cell r="CP179">
            <v>370259.1704</v>
          </cell>
          <cell r="CQ179">
            <v>69722.488499999992</v>
          </cell>
          <cell r="CR179">
            <v>1309818.8999999999</v>
          </cell>
          <cell r="CS179">
            <v>242172.50399999999</v>
          </cell>
          <cell r="CT179">
            <v>47852.85</v>
          </cell>
          <cell r="CU179">
            <v>38010.120000000003</v>
          </cell>
          <cell r="CV179">
            <v>0</v>
          </cell>
          <cell r="CW179">
            <v>0</v>
          </cell>
          <cell r="CX179">
            <v>32362</v>
          </cell>
          <cell r="CY179">
            <v>18172</v>
          </cell>
          <cell r="CZ179">
            <v>51743</v>
          </cell>
          <cell r="DA179">
            <v>3612.95844705846</v>
          </cell>
          <cell r="DB179">
            <v>2089.1766177106401</v>
          </cell>
          <cell r="DC179">
            <v>402089.78550000006</v>
          </cell>
          <cell r="DD179">
            <v>659.11087499999996</v>
          </cell>
          <cell r="DE179">
            <v>7958.5479999999998</v>
          </cell>
          <cell r="DF179">
            <v>26499.300813216898</v>
          </cell>
          <cell r="DG179">
            <v>35560.68</v>
          </cell>
          <cell r="DH179">
            <v>72266.436000000002</v>
          </cell>
          <cell r="DI179">
            <v>115045.7</v>
          </cell>
          <cell r="DJ179">
            <v>247664.13</v>
          </cell>
          <cell r="DK179">
            <v>0</v>
          </cell>
          <cell r="DL179">
            <v>0</v>
          </cell>
          <cell r="DM179">
            <v>0</v>
          </cell>
          <cell r="DN179">
            <v>0</v>
          </cell>
          <cell r="DO179">
            <v>0</v>
          </cell>
          <cell r="DP179">
            <v>0</v>
          </cell>
          <cell r="DQ179">
            <v>0</v>
          </cell>
          <cell r="DR179">
            <v>0</v>
          </cell>
          <cell r="DS179">
            <v>0</v>
          </cell>
          <cell r="DU179">
            <v>115861.25</v>
          </cell>
          <cell r="DV179">
            <v>0</v>
          </cell>
          <cell r="DW179">
            <v>-140555</v>
          </cell>
          <cell r="DX179">
            <v>-16464.41</v>
          </cell>
          <cell r="DY179">
            <v>-334234</v>
          </cell>
          <cell r="DZ179">
            <v>0</v>
          </cell>
          <cell r="EA179">
            <v>0</v>
          </cell>
          <cell r="EB179">
            <v>13171</v>
          </cell>
          <cell r="EC179">
            <v>0</v>
          </cell>
          <cell r="ED179">
            <v>0</v>
          </cell>
          <cell r="EE179">
            <v>1219266</v>
          </cell>
          <cell r="EF179">
            <v>45000</v>
          </cell>
          <cell r="EG179">
            <v>24969</v>
          </cell>
          <cell r="EH179">
            <v>0</v>
          </cell>
          <cell r="EI179">
            <v>22484</v>
          </cell>
          <cell r="EJ179">
            <v>0</v>
          </cell>
          <cell r="EK179">
            <v>0</v>
          </cell>
          <cell r="EL179">
            <v>0</v>
          </cell>
        </row>
        <row r="180">
          <cell r="A180">
            <v>352</v>
          </cell>
          <cell r="B180" t="str">
            <v>Wijk bij Duurstede</v>
          </cell>
          <cell r="C180">
            <v>6</v>
          </cell>
          <cell r="D180">
            <v>837440</v>
          </cell>
          <cell r="E180">
            <v>96600</v>
          </cell>
          <cell r="F180">
            <v>96600</v>
          </cell>
          <cell r="G180">
            <v>23366</v>
          </cell>
          <cell r="H180">
            <v>3</v>
          </cell>
          <cell r="I180">
            <v>345</v>
          </cell>
          <cell r="J180">
            <v>6408</v>
          </cell>
          <cell r="K180">
            <v>2336</v>
          </cell>
          <cell r="L180">
            <v>762</v>
          </cell>
          <cell r="M180">
            <v>1910</v>
          </cell>
          <cell r="N180">
            <v>991.2</v>
          </cell>
          <cell r="O180">
            <v>182</v>
          </cell>
          <cell r="P180">
            <v>0.34210526315789475</v>
          </cell>
          <cell r="Q180">
            <v>92.525642078039752</v>
          </cell>
          <cell r="R180">
            <v>1377</v>
          </cell>
          <cell r="S180">
            <v>545</v>
          </cell>
          <cell r="T180">
            <v>532</v>
          </cell>
          <cell r="U180">
            <v>22920</v>
          </cell>
          <cell r="V180">
            <v>8460</v>
          </cell>
          <cell r="W180">
            <v>201.96</v>
          </cell>
          <cell r="X180">
            <v>696</v>
          </cell>
          <cell r="Y180">
            <v>0</v>
          </cell>
          <cell r="Z180">
            <v>68.099999999999909</v>
          </cell>
          <cell r="AA180">
            <v>4761</v>
          </cell>
          <cell r="AB180">
            <v>0</v>
          </cell>
          <cell r="AC180">
            <v>5094.2700000000004</v>
          </cell>
          <cell r="AD180">
            <v>268</v>
          </cell>
          <cell r="AE180">
            <v>0</v>
          </cell>
          <cell r="AF180">
            <v>118</v>
          </cell>
          <cell r="AG180">
            <v>81.400000000000006</v>
          </cell>
          <cell r="AH180">
            <v>46.64</v>
          </cell>
          <cell r="AI180">
            <v>9188</v>
          </cell>
          <cell r="AJ180">
            <v>10106.799999999999</v>
          </cell>
          <cell r="AK180">
            <v>0</v>
          </cell>
          <cell r="AL180">
            <v>13</v>
          </cell>
          <cell r="AM180">
            <v>0</v>
          </cell>
          <cell r="AN180">
            <v>0</v>
          </cell>
          <cell r="AO180">
            <v>1250</v>
          </cell>
          <cell r="AP180">
            <v>591</v>
          </cell>
          <cell r="AQ180">
            <v>591</v>
          </cell>
          <cell r="AR180">
            <v>1.7656400000000001E-4</v>
          </cell>
          <cell r="AS180">
            <v>1.4249799999999999E-4</v>
          </cell>
          <cell r="AT180">
            <v>9638.2119999999995</v>
          </cell>
          <cell r="AU180">
            <v>0</v>
          </cell>
          <cell r="AV180">
            <v>1164.1600000000001</v>
          </cell>
          <cell r="AW180">
            <v>7089.3438297872344</v>
          </cell>
          <cell r="AX180">
            <v>3</v>
          </cell>
          <cell r="AY180">
            <v>3.18</v>
          </cell>
          <cell r="AZ180">
            <v>1180</v>
          </cell>
          <cell r="BA180">
            <v>1</v>
          </cell>
          <cell r="BB180">
            <v>0</v>
          </cell>
          <cell r="BC180">
            <v>0</v>
          </cell>
          <cell r="BD180">
            <v>0</v>
          </cell>
          <cell r="BE180">
            <v>0</v>
          </cell>
          <cell r="BF180">
            <v>0</v>
          </cell>
          <cell r="BG180">
            <v>0</v>
          </cell>
          <cell r="BH180">
            <v>0</v>
          </cell>
          <cell r="BI180">
            <v>0</v>
          </cell>
          <cell r="BJ180">
            <v>0</v>
          </cell>
          <cell r="BM180">
            <v>-1884240</v>
          </cell>
          <cell r="BN180">
            <v>-231840</v>
          </cell>
          <cell r="BO180">
            <v>-287868</v>
          </cell>
          <cell r="BP180">
            <v>3010709.1</v>
          </cell>
          <cell r="BQ180">
            <v>84542.28</v>
          </cell>
          <cell r="BR180">
            <v>75348</v>
          </cell>
          <cell r="BS180">
            <v>1405915.2</v>
          </cell>
          <cell r="BT180">
            <v>187744.32</v>
          </cell>
          <cell r="BU180">
            <v>20322.54</v>
          </cell>
          <cell r="BV180">
            <v>168060.9</v>
          </cell>
          <cell r="BW180">
            <v>351370.48800000001</v>
          </cell>
          <cell r="BX180">
            <v>251016.22</v>
          </cell>
          <cell r="BY180">
            <v>39205.533421052627</v>
          </cell>
          <cell r="BZ180">
            <v>350698.09065555251</v>
          </cell>
          <cell r="CA180">
            <v>147545.54999999999</v>
          </cell>
          <cell r="CB180">
            <v>160982.1</v>
          </cell>
          <cell r="CC180">
            <v>75155.64</v>
          </cell>
          <cell r="CD180">
            <v>1173274.8</v>
          </cell>
          <cell r="CE180">
            <v>129353.4</v>
          </cell>
          <cell r="CF180">
            <v>63783.0072</v>
          </cell>
          <cell r="CG180">
            <v>291408.24</v>
          </cell>
          <cell r="CH180">
            <v>0</v>
          </cell>
          <cell r="CI180">
            <v>15105.26099999998</v>
          </cell>
          <cell r="CJ180">
            <v>147829.04999999999</v>
          </cell>
          <cell r="CK180">
            <v>0</v>
          </cell>
          <cell r="CL180">
            <v>132960.44700000001</v>
          </cell>
          <cell r="CM180">
            <v>9857.0400000000009</v>
          </cell>
          <cell r="CN180">
            <v>0</v>
          </cell>
          <cell r="CO180">
            <v>55737.3</v>
          </cell>
          <cell r="CP180">
            <v>265122.24200000003</v>
          </cell>
          <cell r="CQ180">
            <v>75536.7448</v>
          </cell>
          <cell r="CR180">
            <v>1525299.88</v>
          </cell>
          <cell r="CS180">
            <v>267425.92800000001</v>
          </cell>
          <cell r="CT180">
            <v>0</v>
          </cell>
          <cell r="CU180">
            <v>41177.629999999997</v>
          </cell>
          <cell r="CV180">
            <v>0</v>
          </cell>
          <cell r="CW180">
            <v>0</v>
          </cell>
          <cell r="CX180">
            <v>18387.5</v>
          </cell>
          <cell r="CY180">
            <v>18202.8</v>
          </cell>
          <cell r="CZ180">
            <v>51830.7</v>
          </cell>
          <cell r="DA180">
            <v>3117.4845583964402</v>
          </cell>
          <cell r="DB180">
            <v>1575.8928260955199</v>
          </cell>
          <cell r="DC180">
            <v>602677.39636000001</v>
          </cell>
          <cell r="DD180">
            <v>0</v>
          </cell>
          <cell r="DE180">
            <v>7869.7215999999999</v>
          </cell>
          <cell r="DF180">
            <v>24529.129651063831</v>
          </cell>
          <cell r="DG180">
            <v>26670.51</v>
          </cell>
          <cell r="DH180">
            <v>46708.794000000002</v>
          </cell>
          <cell r="DI180">
            <v>121752.4</v>
          </cell>
          <cell r="DJ180">
            <v>247664.13</v>
          </cell>
          <cell r="DK180">
            <v>0</v>
          </cell>
          <cell r="DL180">
            <v>0</v>
          </cell>
          <cell r="DM180">
            <v>0</v>
          </cell>
          <cell r="DN180">
            <v>0</v>
          </cell>
          <cell r="DO180">
            <v>0</v>
          </cell>
          <cell r="DP180">
            <v>0</v>
          </cell>
          <cell r="DQ180">
            <v>0</v>
          </cell>
          <cell r="DR180">
            <v>0</v>
          </cell>
          <cell r="DS180">
            <v>0</v>
          </cell>
          <cell r="DU180">
            <v>48875.78</v>
          </cell>
          <cell r="DV180">
            <v>0</v>
          </cell>
          <cell r="DW180">
            <v>-46761</v>
          </cell>
          <cell r="DX180">
            <v>-22467.279999999999</v>
          </cell>
          <cell r="DY180">
            <v>62264</v>
          </cell>
          <cell r="DZ180">
            <v>0</v>
          </cell>
          <cell r="EA180">
            <v>3511.48</v>
          </cell>
          <cell r="EB180">
            <v>75000</v>
          </cell>
          <cell r="EC180">
            <v>0</v>
          </cell>
          <cell r="ED180">
            <v>0</v>
          </cell>
          <cell r="EE180">
            <v>1233509</v>
          </cell>
          <cell r="EF180">
            <v>0</v>
          </cell>
          <cell r="EG180">
            <v>0</v>
          </cell>
          <cell r="EH180">
            <v>0</v>
          </cell>
          <cell r="EI180">
            <v>26684</v>
          </cell>
          <cell r="EJ180">
            <v>0</v>
          </cell>
          <cell r="EK180">
            <v>0</v>
          </cell>
          <cell r="EL180">
            <v>0</v>
          </cell>
        </row>
        <row r="181">
          <cell r="A181">
            <v>632</v>
          </cell>
          <cell r="B181" t="str">
            <v>Woerden</v>
          </cell>
          <cell r="C181">
            <v>6</v>
          </cell>
          <cell r="D181">
            <v>1688320</v>
          </cell>
          <cell r="E181">
            <v>465780</v>
          </cell>
          <cell r="F181">
            <v>465780</v>
          </cell>
          <cell r="G181">
            <v>48016</v>
          </cell>
          <cell r="H181">
            <v>4</v>
          </cell>
          <cell r="I181">
            <v>1663.5</v>
          </cell>
          <cell r="J181">
            <v>12974</v>
          </cell>
          <cell r="K181">
            <v>6018</v>
          </cell>
          <cell r="L181">
            <v>1939</v>
          </cell>
          <cell r="M181">
            <v>4440</v>
          </cell>
          <cell r="N181">
            <v>2480.1999999999998</v>
          </cell>
          <cell r="O181">
            <v>333</v>
          </cell>
          <cell r="P181">
            <v>0.48755490483162517</v>
          </cell>
          <cell r="Q181">
            <v>156.50437522254202</v>
          </cell>
          <cell r="R181">
            <v>2592</v>
          </cell>
          <cell r="S181">
            <v>2005</v>
          </cell>
          <cell r="T181">
            <v>1050</v>
          </cell>
          <cell r="U181">
            <v>46440</v>
          </cell>
          <cell r="V181">
            <v>20480</v>
          </cell>
          <cell r="W181">
            <v>615.78</v>
          </cell>
          <cell r="X181">
            <v>4027.2</v>
          </cell>
          <cell r="Y181">
            <v>0</v>
          </cell>
          <cell r="Z181">
            <v>429.4</v>
          </cell>
          <cell r="AA181">
            <v>8950</v>
          </cell>
          <cell r="AB181">
            <v>4206.5</v>
          </cell>
          <cell r="AC181">
            <v>14588.5</v>
          </cell>
          <cell r="AD181">
            <v>340</v>
          </cell>
          <cell r="AE181">
            <v>0</v>
          </cell>
          <cell r="AF181">
            <v>276</v>
          </cell>
          <cell r="AG181">
            <v>292.95</v>
          </cell>
          <cell r="AH181">
            <v>98.6</v>
          </cell>
          <cell r="AI181">
            <v>19598</v>
          </cell>
          <cell r="AJ181">
            <v>26457.3</v>
          </cell>
          <cell r="AK181">
            <v>9211.06</v>
          </cell>
          <cell r="AL181">
            <v>9</v>
          </cell>
          <cell r="AM181">
            <v>0</v>
          </cell>
          <cell r="AN181">
            <v>0</v>
          </cell>
          <cell r="AO181">
            <v>3900</v>
          </cell>
          <cell r="AP181">
            <v>1651</v>
          </cell>
          <cell r="AQ181">
            <v>1651</v>
          </cell>
          <cell r="AR181">
            <v>4.3588900000000001E-4</v>
          </cell>
          <cell r="AS181">
            <v>3.8085199999999999E-4</v>
          </cell>
          <cell r="AT181">
            <v>22968.856</v>
          </cell>
          <cell r="AU181">
            <v>10795.36232</v>
          </cell>
          <cell r="AV181">
            <v>13703.41</v>
          </cell>
          <cell r="AW181">
            <v>185049.9943164693</v>
          </cell>
          <cell r="AX181">
            <v>9</v>
          </cell>
          <cell r="AY181">
            <v>15.3</v>
          </cell>
          <cell r="AZ181">
            <v>2845</v>
          </cell>
          <cell r="BA181">
            <v>1</v>
          </cell>
          <cell r="BB181">
            <v>0</v>
          </cell>
          <cell r="BC181">
            <v>0</v>
          </cell>
          <cell r="BD181">
            <v>0</v>
          </cell>
          <cell r="BE181">
            <v>0</v>
          </cell>
          <cell r="BF181">
            <v>0</v>
          </cell>
          <cell r="BG181">
            <v>0</v>
          </cell>
          <cell r="BH181">
            <v>0</v>
          </cell>
          <cell r="BI181">
            <v>0</v>
          </cell>
          <cell r="BJ181">
            <v>0</v>
          </cell>
          <cell r="BM181">
            <v>-3798720</v>
          </cell>
          <cell r="BN181">
            <v>-1117872</v>
          </cell>
          <cell r="BO181">
            <v>-1388024.4</v>
          </cell>
          <cell r="BP181">
            <v>6186861.5999999996</v>
          </cell>
          <cell r="BQ181">
            <v>112723.04</v>
          </cell>
          <cell r="BR181">
            <v>363308.4</v>
          </cell>
          <cell r="BS181">
            <v>2846495.6</v>
          </cell>
          <cell r="BT181">
            <v>483666.66</v>
          </cell>
          <cell r="BU181">
            <v>51713.13</v>
          </cell>
          <cell r="BV181">
            <v>390675.6</v>
          </cell>
          <cell r="BW181">
            <v>879206.098</v>
          </cell>
          <cell r="BX181">
            <v>459276.93</v>
          </cell>
          <cell r="BY181">
            <v>55874.177262079058</v>
          </cell>
          <cell r="BZ181">
            <v>593195.40331849665</v>
          </cell>
          <cell r="CA181">
            <v>277732.8</v>
          </cell>
          <cell r="CB181">
            <v>592236.9</v>
          </cell>
          <cell r="CC181">
            <v>148333.5</v>
          </cell>
          <cell r="CD181">
            <v>2377263.6</v>
          </cell>
          <cell r="CE181">
            <v>313139.20000000001</v>
          </cell>
          <cell r="CF181">
            <v>194475.63959999999</v>
          </cell>
          <cell r="CG181">
            <v>1686148.368</v>
          </cell>
          <cell r="CH181">
            <v>0</v>
          </cell>
          <cell r="CI181">
            <v>95245.21399999992</v>
          </cell>
          <cell r="CJ181">
            <v>277897.5</v>
          </cell>
          <cell r="CK181">
            <v>-9254.2999999999993</v>
          </cell>
          <cell r="CL181">
            <v>380759.85</v>
          </cell>
          <cell r="CM181">
            <v>12505.2</v>
          </cell>
          <cell r="CN181">
            <v>0</v>
          </cell>
          <cell r="CO181">
            <v>130368.6</v>
          </cell>
          <cell r="CP181">
            <v>954146.93850000016</v>
          </cell>
          <cell r="CQ181">
            <v>159689.60199999998</v>
          </cell>
          <cell r="CR181">
            <v>3253463.98</v>
          </cell>
          <cell r="CS181">
            <v>700060.15800000005</v>
          </cell>
          <cell r="CT181">
            <v>223460.3156</v>
          </cell>
          <cell r="CU181">
            <v>28507.59</v>
          </cell>
          <cell r="CV181">
            <v>0</v>
          </cell>
          <cell r="CW181">
            <v>0</v>
          </cell>
          <cell r="CX181">
            <v>57369</v>
          </cell>
          <cell r="CY181">
            <v>50850.8</v>
          </cell>
          <cell r="CZ181">
            <v>144792.70000000001</v>
          </cell>
          <cell r="DA181">
            <v>7696.230413192191</v>
          </cell>
          <cell r="DB181">
            <v>4211.8621637084798</v>
          </cell>
          <cell r="DC181">
            <v>1436242.56568</v>
          </cell>
          <cell r="DD181">
            <v>4426.0985511999997</v>
          </cell>
          <cell r="DE181">
            <v>92635.051599999992</v>
          </cell>
          <cell r="DF181">
            <v>640272.98033498379</v>
          </cell>
          <cell r="DG181">
            <v>80011.53</v>
          </cell>
          <cell r="DH181">
            <v>224730.99</v>
          </cell>
          <cell r="DI181">
            <v>293547.09999999998</v>
          </cell>
          <cell r="DJ181">
            <v>247664.13</v>
          </cell>
          <cell r="DK181">
            <v>0</v>
          </cell>
          <cell r="DL181">
            <v>0</v>
          </cell>
          <cell r="DM181">
            <v>0</v>
          </cell>
          <cell r="DN181">
            <v>0</v>
          </cell>
          <cell r="DO181">
            <v>0</v>
          </cell>
          <cell r="DP181">
            <v>0</v>
          </cell>
          <cell r="DQ181">
            <v>0</v>
          </cell>
          <cell r="DR181">
            <v>0</v>
          </cell>
          <cell r="DS181">
            <v>0</v>
          </cell>
          <cell r="DU181">
            <v>295952.57</v>
          </cell>
          <cell r="DV181">
            <v>0</v>
          </cell>
          <cell r="DW181">
            <v>-369495</v>
          </cell>
          <cell r="DX181">
            <v>-51934.34</v>
          </cell>
          <cell r="DY181">
            <v>290383</v>
          </cell>
          <cell r="DZ181">
            <v>0</v>
          </cell>
          <cell r="EA181">
            <v>0</v>
          </cell>
          <cell r="EB181">
            <v>93564</v>
          </cell>
          <cell r="EC181">
            <v>0</v>
          </cell>
          <cell r="ED181">
            <v>0</v>
          </cell>
          <cell r="EE181">
            <v>3011583</v>
          </cell>
          <cell r="EF181">
            <v>0</v>
          </cell>
          <cell r="EG181">
            <v>0</v>
          </cell>
          <cell r="EH181">
            <v>0</v>
          </cell>
          <cell r="EI181">
            <v>0</v>
          </cell>
          <cell r="EJ181">
            <v>0</v>
          </cell>
          <cell r="EK181">
            <v>0</v>
          </cell>
          <cell r="EL181">
            <v>0</v>
          </cell>
        </row>
        <row r="182">
          <cell r="A182">
            <v>351</v>
          </cell>
          <cell r="B182" t="str">
            <v>Woudenberg</v>
          </cell>
          <cell r="C182">
            <v>6</v>
          </cell>
          <cell r="D182">
            <v>396160</v>
          </cell>
          <cell r="E182">
            <v>67620</v>
          </cell>
          <cell r="F182">
            <v>67620</v>
          </cell>
          <cell r="G182">
            <v>11403</v>
          </cell>
          <cell r="H182">
            <v>1</v>
          </cell>
          <cell r="I182">
            <v>241.5</v>
          </cell>
          <cell r="J182">
            <v>3214</v>
          </cell>
          <cell r="K182">
            <v>1611</v>
          </cell>
          <cell r="L182">
            <v>511</v>
          </cell>
          <cell r="M182">
            <v>1000</v>
          </cell>
          <cell r="N182">
            <v>552.20000000000005</v>
          </cell>
          <cell r="O182">
            <v>58</v>
          </cell>
          <cell r="P182">
            <v>0.14215686274509803</v>
          </cell>
          <cell r="Q182">
            <v>34.212306522310868</v>
          </cell>
          <cell r="R182">
            <v>614</v>
          </cell>
          <cell r="S182">
            <v>125</v>
          </cell>
          <cell r="T182">
            <v>192</v>
          </cell>
          <cell r="U182">
            <v>9980</v>
          </cell>
          <cell r="V182">
            <v>2240</v>
          </cell>
          <cell r="W182">
            <v>0</v>
          </cell>
          <cell r="X182">
            <v>0</v>
          </cell>
          <cell r="Y182">
            <v>0</v>
          </cell>
          <cell r="Z182">
            <v>0</v>
          </cell>
          <cell r="AA182">
            <v>3645</v>
          </cell>
          <cell r="AB182">
            <v>0</v>
          </cell>
          <cell r="AC182">
            <v>3645</v>
          </cell>
          <cell r="AD182">
            <v>27</v>
          </cell>
          <cell r="AE182">
            <v>0</v>
          </cell>
          <cell r="AF182">
            <v>82</v>
          </cell>
          <cell r="AG182">
            <v>48</v>
          </cell>
          <cell r="AH182">
            <v>33</v>
          </cell>
          <cell r="AI182">
            <v>4478</v>
          </cell>
          <cell r="AJ182">
            <v>4478</v>
          </cell>
          <cell r="AK182">
            <v>0</v>
          </cell>
          <cell r="AL182">
            <v>0</v>
          </cell>
          <cell r="AM182">
            <v>0</v>
          </cell>
          <cell r="AN182">
            <v>0</v>
          </cell>
          <cell r="AO182">
            <v>0</v>
          </cell>
          <cell r="AP182">
            <v>0</v>
          </cell>
          <cell r="AQ182">
            <v>0</v>
          </cell>
          <cell r="AR182">
            <v>6.7143000000000004E-5</v>
          </cell>
          <cell r="AS182">
            <v>3.2356E-5</v>
          </cell>
          <cell r="AT182">
            <v>3380.89</v>
          </cell>
          <cell r="AU182">
            <v>0</v>
          </cell>
          <cell r="AV182">
            <v>531</v>
          </cell>
          <cell r="AW182">
            <v>1648.9632352941178</v>
          </cell>
          <cell r="AX182">
            <v>1</v>
          </cell>
          <cell r="AY182">
            <v>1</v>
          </cell>
          <cell r="AZ182">
            <v>655</v>
          </cell>
          <cell r="BA182">
            <v>1</v>
          </cell>
          <cell r="BB182">
            <v>0</v>
          </cell>
          <cell r="BC182">
            <v>0</v>
          </cell>
          <cell r="BD182">
            <v>0</v>
          </cell>
          <cell r="BE182">
            <v>0</v>
          </cell>
          <cell r="BF182">
            <v>0</v>
          </cell>
          <cell r="BG182">
            <v>0</v>
          </cell>
          <cell r="BH182">
            <v>0</v>
          </cell>
          <cell r="BI182">
            <v>0</v>
          </cell>
          <cell r="BJ182">
            <v>0</v>
          </cell>
          <cell r="BM182">
            <v>-891360</v>
          </cell>
          <cell r="BN182">
            <v>-162288</v>
          </cell>
          <cell r="BO182">
            <v>-201507.6</v>
          </cell>
          <cell r="BP182">
            <v>1469276.55</v>
          </cell>
          <cell r="BQ182">
            <v>28180.76</v>
          </cell>
          <cell r="BR182">
            <v>52743.6</v>
          </cell>
          <cell r="BS182">
            <v>705151.6</v>
          </cell>
          <cell r="BT182">
            <v>129476.07</v>
          </cell>
          <cell r="BU182">
            <v>13628.37</v>
          </cell>
          <cell r="BV182">
            <v>87990</v>
          </cell>
          <cell r="BW182">
            <v>195749.37800000003</v>
          </cell>
          <cell r="BX182">
            <v>79994.179999999993</v>
          </cell>
          <cell r="BY182">
            <v>16291.288774509803</v>
          </cell>
          <cell r="BZ182">
            <v>129674.22116538444</v>
          </cell>
          <cell r="CA182">
            <v>65790.100000000006</v>
          </cell>
          <cell r="CB182">
            <v>36922.5</v>
          </cell>
          <cell r="CC182">
            <v>27123.84</v>
          </cell>
          <cell r="CD182">
            <v>510876.2</v>
          </cell>
          <cell r="CE182">
            <v>34249.599999999999</v>
          </cell>
          <cell r="CF182">
            <v>0</v>
          </cell>
          <cell r="CG182">
            <v>0</v>
          </cell>
          <cell r="CH182">
            <v>0</v>
          </cell>
          <cell r="CI182">
            <v>0</v>
          </cell>
          <cell r="CJ182">
            <v>113177.25</v>
          </cell>
          <cell r="CK182">
            <v>0</v>
          </cell>
          <cell r="CL182">
            <v>95134.5</v>
          </cell>
          <cell r="CM182">
            <v>993.06</v>
          </cell>
          <cell r="CN182">
            <v>0</v>
          </cell>
          <cell r="CO182">
            <v>38732.699999999997</v>
          </cell>
          <cell r="CP182">
            <v>156337.44</v>
          </cell>
          <cell r="CQ182">
            <v>53445.81</v>
          </cell>
          <cell r="CR182">
            <v>743392.78</v>
          </cell>
          <cell r="CS182">
            <v>118487.88</v>
          </cell>
          <cell r="CT182">
            <v>0</v>
          </cell>
          <cell r="CU182">
            <v>0</v>
          </cell>
          <cell r="CV182">
            <v>0</v>
          </cell>
          <cell r="CW182">
            <v>0</v>
          </cell>
          <cell r="CX182">
            <v>0</v>
          </cell>
          <cell r="CY182">
            <v>0</v>
          </cell>
          <cell r="CZ182">
            <v>0</v>
          </cell>
          <cell r="DA182">
            <v>1185.50364572853</v>
          </cell>
          <cell r="DB182">
            <v>357.82669427744003</v>
          </cell>
          <cell r="DC182">
            <v>211407.05169999998</v>
          </cell>
          <cell r="DD182">
            <v>0</v>
          </cell>
          <cell r="DE182">
            <v>3589.56</v>
          </cell>
          <cell r="DF182">
            <v>5705.4127941176475</v>
          </cell>
          <cell r="DG182">
            <v>8890.17</v>
          </cell>
          <cell r="DH182">
            <v>14688.3</v>
          </cell>
          <cell r="DI182">
            <v>67582.899999999994</v>
          </cell>
          <cell r="DJ182">
            <v>247664.13</v>
          </cell>
          <cell r="DK182">
            <v>0</v>
          </cell>
          <cell r="DL182">
            <v>0</v>
          </cell>
          <cell r="DM182">
            <v>0</v>
          </cell>
          <cell r="DN182">
            <v>0</v>
          </cell>
          <cell r="DO182">
            <v>0</v>
          </cell>
          <cell r="DP182">
            <v>0</v>
          </cell>
          <cell r="DQ182">
            <v>0</v>
          </cell>
          <cell r="DR182">
            <v>0</v>
          </cell>
          <cell r="DS182">
            <v>0</v>
          </cell>
          <cell r="DU182">
            <v>76003.460000000006</v>
          </cell>
          <cell r="DV182">
            <v>0</v>
          </cell>
          <cell r="DW182">
            <v>205470</v>
          </cell>
          <cell r="DX182">
            <v>-10890.35</v>
          </cell>
          <cell r="DY182">
            <v>63062</v>
          </cell>
          <cell r="DZ182">
            <v>0</v>
          </cell>
          <cell r="EA182">
            <v>0</v>
          </cell>
          <cell r="EB182">
            <v>15629</v>
          </cell>
          <cell r="EC182">
            <v>0</v>
          </cell>
          <cell r="ED182">
            <v>0</v>
          </cell>
          <cell r="EE182">
            <v>890295</v>
          </cell>
          <cell r="EF182">
            <v>0</v>
          </cell>
          <cell r="EG182">
            <v>0</v>
          </cell>
          <cell r="EH182">
            <v>0</v>
          </cell>
          <cell r="EI182">
            <v>13022</v>
          </cell>
          <cell r="EJ182">
            <v>0</v>
          </cell>
          <cell r="EK182">
            <v>0</v>
          </cell>
          <cell r="EL182">
            <v>0</v>
          </cell>
        </row>
        <row r="183">
          <cell r="A183">
            <v>355</v>
          </cell>
          <cell r="B183" t="str">
            <v>Zeist</v>
          </cell>
          <cell r="C183">
            <v>6</v>
          </cell>
          <cell r="D183">
            <v>2838720</v>
          </cell>
          <cell r="E183">
            <v>529900</v>
          </cell>
          <cell r="F183">
            <v>529900</v>
          </cell>
          <cell r="G183">
            <v>60326</v>
          </cell>
          <cell r="H183">
            <v>3</v>
          </cell>
          <cell r="I183">
            <v>1892.5</v>
          </cell>
          <cell r="J183">
            <v>14425</v>
          </cell>
          <cell r="K183">
            <v>10523</v>
          </cell>
          <cell r="L183">
            <v>3802</v>
          </cell>
          <cell r="M183">
            <v>8240</v>
          </cell>
          <cell r="N183">
            <v>5090.8</v>
          </cell>
          <cell r="O183">
            <v>972</v>
          </cell>
          <cell r="P183">
            <v>0.73524962178517395</v>
          </cell>
          <cell r="Q183">
            <v>397.43823957343443</v>
          </cell>
          <cell r="R183">
            <v>5036</v>
          </cell>
          <cell r="S183">
            <v>5005</v>
          </cell>
          <cell r="T183">
            <v>1516</v>
          </cell>
          <cell r="U183">
            <v>62610</v>
          </cell>
          <cell r="V183">
            <v>50250</v>
          </cell>
          <cell r="W183">
            <v>3819.5744</v>
          </cell>
          <cell r="X183">
            <v>4749.6000000000004</v>
          </cell>
          <cell r="Y183">
            <v>0</v>
          </cell>
          <cell r="Z183">
            <v>379.79999999999927</v>
          </cell>
          <cell r="AA183">
            <v>4850</v>
          </cell>
          <cell r="AB183">
            <v>0</v>
          </cell>
          <cell r="AC183">
            <v>4850</v>
          </cell>
          <cell r="AD183">
            <v>15</v>
          </cell>
          <cell r="AE183">
            <v>0</v>
          </cell>
          <cell r="AF183">
            <v>259</v>
          </cell>
          <cell r="AG183">
            <v>225</v>
          </cell>
          <cell r="AH183">
            <v>34</v>
          </cell>
          <cell r="AI183">
            <v>31492</v>
          </cell>
          <cell r="AJ183">
            <v>31492</v>
          </cell>
          <cell r="AK183">
            <v>0</v>
          </cell>
          <cell r="AL183">
            <v>0</v>
          </cell>
          <cell r="AM183">
            <v>0</v>
          </cell>
          <cell r="AN183">
            <v>0</v>
          </cell>
          <cell r="AO183">
            <v>0</v>
          </cell>
          <cell r="AP183">
            <v>4932</v>
          </cell>
          <cell r="AQ183">
            <v>0</v>
          </cell>
          <cell r="AR183">
            <v>1.7501800000000001E-3</v>
          </cell>
          <cell r="AS183">
            <v>2.6177129999999998E-3</v>
          </cell>
          <cell r="AT183">
            <v>46513.684000000001</v>
          </cell>
          <cell r="AU183">
            <v>0</v>
          </cell>
          <cell r="AV183">
            <v>503</v>
          </cell>
          <cell r="AW183">
            <v>6237.2</v>
          </cell>
          <cell r="AX183">
            <v>5</v>
          </cell>
          <cell r="AY183">
            <v>5</v>
          </cell>
          <cell r="AZ183">
            <v>3215</v>
          </cell>
          <cell r="BA183">
            <v>1</v>
          </cell>
          <cell r="BB183">
            <v>0</v>
          </cell>
          <cell r="BC183">
            <v>0</v>
          </cell>
          <cell r="BD183">
            <v>0</v>
          </cell>
          <cell r="BE183">
            <v>0</v>
          </cell>
          <cell r="BF183">
            <v>0</v>
          </cell>
          <cell r="BG183">
            <v>0</v>
          </cell>
          <cell r="BH183">
            <v>0</v>
          </cell>
          <cell r="BI183">
            <v>0</v>
          </cell>
          <cell r="BJ183">
            <v>0</v>
          </cell>
          <cell r="BM183">
            <v>-6387120</v>
          </cell>
          <cell r="BN183">
            <v>-1271760</v>
          </cell>
          <cell r="BO183">
            <v>-1579102</v>
          </cell>
          <cell r="BP183">
            <v>7773005.0999999996</v>
          </cell>
          <cell r="BQ183">
            <v>84542.28</v>
          </cell>
          <cell r="BR183">
            <v>413322</v>
          </cell>
          <cell r="BS183">
            <v>3164845</v>
          </cell>
          <cell r="BT183">
            <v>845733.51</v>
          </cell>
          <cell r="BU183">
            <v>101399.34</v>
          </cell>
          <cell r="BV183">
            <v>725037.6</v>
          </cell>
          <cell r="BW183">
            <v>1804637.6919999998</v>
          </cell>
          <cell r="BX183">
            <v>1340592.1200000001</v>
          </cell>
          <cell r="BY183">
            <v>84260.187503782145</v>
          </cell>
          <cell r="BZ183">
            <v>1506402.2106903971</v>
          </cell>
          <cell r="CA183">
            <v>539607.4</v>
          </cell>
          <cell r="CB183">
            <v>1478376.9</v>
          </cell>
          <cell r="CC183">
            <v>214165.32</v>
          </cell>
          <cell r="CD183">
            <v>3205005.9</v>
          </cell>
          <cell r="CE183">
            <v>768322.5</v>
          </cell>
          <cell r="CF183">
            <v>1206297.987008</v>
          </cell>
          <cell r="CG183">
            <v>1988610.0240000002</v>
          </cell>
          <cell r="CH183">
            <v>0</v>
          </cell>
          <cell r="CI183">
            <v>84243.437999999835</v>
          </cell>
          <cell r="CJ183">
            <v>150592.5</v>
          </cell>
          <cell r="CK183">
            <v>0</v>
          </cell>
          <cell r="CL183">
            <v>126585</v>
          </cell>
          <cell r="CM183">
            <v>551.70000000000005</v>
          </cell>
          <cell r="CN183">
            <v>0</v>
          </cell>
          <cell r="CO183">
            <v>122338.65</v>
          </cell>
          <cell r="CP183">
            <v>732831.75</v>
          </cell>
          <cell r="CQ183">
            <v>55065.38</v>
          </cell>
          <cell r="CR183">
            <v>5227986.92</v>
          </cell>
          <cell r="CS183">
            <v>833278.32</v>
          </cell>
          <cell r="CT183">
            <v>0</v>
          </cell>
          <cell r="CU183">
            <v>0</v>
          </cell>
          <cell r="CV183">
            <v>0</v>
          </cell>
          <cell r="CW183">
            <v>0</v>
          </cell>
          <cell r="CX183">
            <v>0</v>
          </cell>
          <cell r="CY183">
            <v>151905.60000000001</v>
          </cell>
          <cell r="CZ183">
            <v>0</v>
          </cell>
          <cell r="DA183">
            <v>30901.877644447803</v>
          </cell>
          <cell r="DB183">
            <v>28949.424816327119</v>
          </cell>
          <cell r="DC183">
            <v>2908500.6605199999</v>
          </cell>
          <cell r="DD183">
            <v>0</v>
          </cell>
          <cell r="DE183">
            <v>3400.28</v>
          </cell>
          <cell r="DF183">
            <v>21580.712</v>
          </cell>
          <cell r="DG183">
            <v>44450.85</v>
          </cell>
          <cell r="DH183">
            <v>73441.5</v>
          </cell>
          <cell r="DI183">
            <v>331723.7</v>
          </cell>
          <cell r="DJ183">
            <v>247664.13</v>
          </cell>
          <cell r="DK183">
            <v>0</v>
          </cell>
          <cell r="DL183">
            <v>0</v>
          </cell>
          <cell r="DM183">
            <v>0</v>
          </cell>
          <cell r="DN183">
            <v>0</v>
          </cell>
          <cell r="DO183">
            <v>0</v>
          </cell>
          <cell r="DP183">
            <v>0</v>
          </cell>
          <cell r="DQ183">
            <v>0</v>
          </cell>
          <cell r="DR183">
            <v>0</v>
          </cell>
          <cell r="DS183">
            <v>0</v>
          </cell>
          <cell r="DU183">
            <v>313737.84000000003</v>
          </cell>
          <cell r="DV183">
            <v>0</v>
          </cell>
          <cell r="DW183">
            <v>-921273</v>
          </cell>
          <cell r="DX183">
            <v>-92209.64</v>
          </cell>
          <cell r="DY183">
            <v>-443081</v>
          </cell>
          <cell r="DZ183">
            <v>0</v>
          </cell>
          <cell r="EA183">
            <v>0</v>
          </cell>
          <cell r="EB183">
            <v>69000</v>
          </cell>
          <cell r="EC183">
            <v>0</v>
          </cell>
          <cell r="ED183">
            <v>0</v>
          </cell>
          <cell r="EE183">
            <v>6959067</v>
          </cell>
          <cell r="EF183">
            <v>0</v>
          </cell>
          <cell r="EG183">
            <v>0</v>
          </cell>
          <cell r="EH183">
            <v>0</v>
          </cell>
          <cell r="EI183">
            <v>0</v>
          </cell>
          <cell r="EJ183">
            <v>0</v>
          </cell>
          <cell r="EK183">
            <v>0</v>
          </cell>
          <cell r="EL183">
            <v>0</v>
          </cell>
        </row>
        <row r="184">
          <cell r="A184">
            <v>358</v>
          </cell>
          <cell r="B184" t="str">
            <v>Aalsmeer</v>
          </cell>
          <cell r="C184">
            <v>7</v>
          </cell>
          <cell r="D184">
            <v>1024640</v>
          </cell>
          <cell r="E184">
            <v>273700</v>
          </cell>
          <cell r="F184">
            <v>273700</v>
          </cell>
          <cell r="G184">
            <v>25019</v>
          </cell>
          <cell r="H184">
            <v>2</v>
          </cell>
          <cell r="I184">
            <v>977.5</v>
          </cell>
          <cell r="J184">
            <v>6060</v>
          </cell>
          <cell r="K184">
            <v>3865</v>
          </cell>
          <cell r="L184">
            <v>1300</v>
          </cell>
          <cell r="M184">
            <v>2390</v>
          </cell>
          <cell r="N184">
            <v>1366.3</v>
          </cell>
          <cell r="O184">
            <v>136</v>
          </cell>
          <cell r="P184">
            <v>0.27983539094650206</v>
          </cell>
          <cell r="Q184">
            <v>71.808995275125909</v>
          </cell>
          <cell r="R184">
            <v>1266</v>
          </cell>
          <cell r="S184">
            <v>655</v>
          </cell>
          <cell r="T184">
            <v>597</v>
          </cell>
          <cell r="U184">
            <v>19470</v>
          </cell>
          <cell r="V184">
            <v>2770</v>
          </cell>
          <cell r="W184">
            <v>0</v>
          </cell>
          <cell r="X184">
            <v>0</v>
          </cell>
          <cell r="Y184">
            <v>424.7</v>
          </cell>
          <cell r="Z184">
            <v>0</v>
          </cell>
          <cell r="AA184">
            <v>2043</v>
          </cell>
          <cell r="AB184">
            <v>633.33000000000004</v>
          </cell>
          <cell r="AC184">
            <v>2472.0300000000002</v>
          </cell>
          <cell r="AD184">
            <v>1181</v>
          </cell>
          <cell r="AE184">
            <v>0</v>
          </cell>
          <cell r="AF184">
            <v>208</v>
          </cell>
          <cell r="AG184">
            <v>190.72</v>
          </cell>
          <cell r="AH184">
            <v>67.849999999999994</v>
          </cell>
          <cell r="AI184">
            <v>10237</v>
          </cell>
          <cell r="AJ184">
            <v>13103.36</v>
          </cell>
          <cell r="AK184">
            <v>3173.47</v>
          </cell>
          <cell r="AL184">
            <v>0</v>
          </cell>
          <cell r="AM184">
            <v>0</v>
          </cell>
          <cell r="AN184">
            <v>0</v>
          </cell>
          <cell r="AO184">
            <v>0</v>
          </cell>
          <cell r="AP184">
            <v>1605</v>
          </cell>
          <cell r="AQ184">
            <v>0</v>
          </cell>
          <cell r="AR184">
            <v>3.0615699999999999E-4</v>
          </cell>
          <cell r="AS184">
            <v>1.59553E-4</v>
          </cell>
          <cell r="AT184">
            <v>6981.634</v>
          </cell>
          <cell r="AU184">
            <v>2164.3065400000005</v>
          </cell>
          <cell r="AV184">
            <v>3698.97</v>
          </cell>
          <cell r="AW184">
            <v>67766.80174627791</v>
          </cell>
          <cell r="AX184">
            <v>3</v>
          </cell>
          <cell r="AY184">
            <v>3.45</v>
          </cell>
          <cell r="AZ184">
            <v>1615</v>
          </cell>
          <cell r="BA184">
            <v>1</v>
          </cell>
          <cell r="BB184">
            <v>0</v>
          </cell>
          <cell r="BC184">
            <v>0</v>
          </cell>
          <cell r="BD184">
            <v>0</v>
          </cell>
          <cell r="BE184">
            <v>0</v>
          </cell>
          <cell r="BF184">
            <v>0</v>
          </cell>
          <cell r="BG184">
            <v>0</v>
          </cell>
          <cell r="BH184">
            <v>0</v>
          </cell>
          <cell r="BI184">
            <v>0</v>
          </cell>
          <cell r="BJ184">
            <v>0</v>
          </cell>
          <cell r="BM184">
            <v>-2305440</v>
          </cell>
          <cell r="BN184">
            <v>-656880</v>
          </cell>
          <cell r="BO184">
            <v>-815626</v>
          </cell>
          <cell r="BP184">
            <v>3223698.15</v>
          </cell>
          <cell r="BQ184">
            <v>56361.52</v>
          </cell>
          <cell r="BR184">
            <v>213486</v>
          </cell>
          <cell r="BS184">
            <v>1329564</v>
          </cell>
          <cell r="BT184">
            <v>310630.05</v>
          </cell>
          <cell r="BU184">
            <v>34671</v>
          </cell>
          <cell r="BV184">
            <v>210296.1</v>
          </cell>
          <cell r="BW184">
            <v>484339.68699999998</v>
          </cell>
          <cell r="BX184">
            <v>187572.56</v>
          </cell>
          <cell r="BY184">
            <v>32069.356872427983</v>
          </cell>
          <cell r="BZ184">
            <v>272176.19861140422</v>
          </cell>
          <cell r="CA184">
            <v>135651.9</v>
          </cell>
          <cell r="CB184">
            <v>193473.9</v>
          </cell>
          <cell r="CC184">
            <v>84338.19</v>
          </cell>
          <cell r="CD184">
            <v>996669.3</v>
          </cell>
          <cell r="CE184">
            <v>42353.3</v>
          </cell>
          <cell r="CF184">
            <v>0</v>
          </cell>
          <cell r="CG184">
            <v>0</v>
          </cell>
          <cell r="CH184">
            <v>72173.517999999967</v>
          </cell>
          <cell r="CI184">
            <v>0</v>
          </cell>
          <cell r="CJ184">
            <v>63435.15</v>
          </cell>
          <cell r="CK184">
            <v>-1393.3260000000005</v>
          </cell>
          <cell r="CL184">
            <v>64519.983</v>
          </cell>
          <cell r="CM184">
            <v>43437.18</v>
          </cell>
          <cell r="CN184">
            <v>0</v>
          </cell>
          <cell r="CO184">
            <v>98248.8</v>
          </cell>
          <cell r="CP184">
            <v>621180.76160000009</v>
          </cell>
          <cell r="CQ184">
            <v>109887.82449999999</v>
          </cell>
          <cell r="CR184">
            <v>1699444.37</v>
          </cell>
          <cell r="CS184">
            <v>346714.9056</v>
          </cell>
          <cell r="CT184">
            <v>76988.382200000022</v>
          </cell>
          <cell r="CU184">
            <v>0</v>
          </cell>
          <cell r="CV184">
            <v>0</v>
          </cell>
          <cell r="CW184">
            <v>0</v>
          </cell>
          <cell r="CX184">
            <v>0</v>
          </cell>
          <cell r="CY184">
            <v>49434</v>
          </cell>
          <cell r="CZ184">
            <v>0</v>
          </cell>
          <cell r="DA184">
            <v>5405.6303660144704</v>
          </cell>
          <cell r="DB184">
            <v>1764.50496204872</v>
          </cell>
          <cell r="DC184">
            <v>436561.57402</v>
          </cell>
          <cell r="DD184">
            <v>887.3656814000002</v>
          </cell>
          <cell r="DE184">
            <v>25005.037199999999</v>
          </cell>
          <cell r="DF184">
            <v>234473.13404212156</v>
          </cell>
          <cell r="DG184">
            <v>26670.51</v>
          </cell>
          <cell r="DH184">
            <v>50674.634999999995</v>
          </cell>
          <cell r="DI184">
            <v>166635.70000000001</v>
          </cell>
          <cell r="DJ184">
            <v>247664.13</v>
          </cell>
          <cell r="DK184">
            <v>0</v>
          </cell>
          <cell r="DL184">
            <v>0</v>
          </cell>
          <cell r="DM184">
            <v>0</v>
          </cell>
          <cell r="DN184">
            <v>0</v>
          </cell>
          <cell r="DO184">
            <v>0</v>
          </cell>
          <cell r="DP184">
            <v>0</v>
          </cell>
          <cell r="DQ184">
            <v>0</v>
          </cell>
          <cell r="DR184">
            <v>0</v>
          </cell>
          <cell r="DS184">
            <v>0</v>
          </cell>
          <cell r="DU184">
            <v>451421.17</v>
          </cell>
          <cell r="DV184">
            <v>0</v>
          </cell>
          <cell r="DW184">
            <v>-550595</v>
          </cell>
          <cell r="DX184">
            <v>-16260.43</v>
          </cell>
          <cell r="DY184">
            <v>186906</v>
          </cell>
          <cell r="DZ184">
            <v>0</v>
          </cell>
          <cell r="EA184">
            <v>0</v>
          </cell>
          <cell r="EB184">
            <v>18895</v>
          </cell>
          <cell r="EC184">
            <v>0</v>
          </cell>
          <cell r="ED184">
            <v>0</v>
          </cell>
          <cell r="EE184">
            <v>1936218</v>
          </cell>
          <cell r="EF184">
            <v>22500</v>
          </cell>
          <cell r="EG184">
            <v>0</v>
          </cell>
          <cell r="EH184">
            <v>0</v>
          </cell>
          <cell r="EI184">
            <v>28572</v>
          </cell>
          <cell r="EJ184">
            <v>0</v>
          </cell>
          <cell r="EK184">
            <v>0</v>
          </cell>
          <cell r="EL184">
            <v>0</v>
          </cell>
        </row>
        <row r="185">
          <cell r="A185">
            <v>361</v>
          </cell>
          <cell r="B185" t="str">
            <v>Alkmaar</v>
          </cell>
          <cell r="C185">
            <v>7</v>
          </cell>
          <cell r="D185">
            <v>2686080</v>
          </cell>
          <cell r="E185">
            <v>868560</v>
          </cell>
          <cell r="F185">
            <v>868560</v>
          </cell>
          <cell r="G185">
            <v>94174</v>
          </cell>
          <cell r="H185">
            <v>1</v>
          </cell>
          <cell r="I185">
            <v>3102</v>
          </cell>
          <cell r="J185">
            <v>21615</v>
          </cell>
          <cell r="K185">
            <v>12639</v>
          </cell>
          <cell r="L185">
            <v>4607</v>
          </cell>
          <cell r="M185">
            <v>14590</v>
          </cell>
          <cell r="N185">
            <v>10124.700000000001</v>
          </cell>
          <cell r="O185">
            <v>2021</v>
          </cell>
          <cell r="P185">
            <v>0.85238296077604392</v>
          </cell>
          <cell r="Q185">
            <v>751.35069550203707</v>
          </cell>
          <cell r="R185">
            <v>8839</v>
          </cell>
          <cell r="S185">
            <v>7390</v>
          </cell>
          <cell r="T185">
            <v>3254</v>
          </cell>
          <cell r="U185">
            <v>112020</v>
          </cell>
          <cell r="V185">
            <v>131220</v>
          </cell>
          <cell r="W185">
            <v>3210.62</v>
          </cell>
          <cell r="X185">
            <v>6164.8</v>
          </cell>
          <cell r="Y185">
            <v>0</v>
          </cell>
          <cell r="Z185">
            <v>0</v>
          </cell>
          <cell r="AA185">
            <v>2927</v>
          </cell>
          <cell r="AB185">
            <v>0</v>
          </cell>
          <cell r="AC185">
            <v>2927</v>
          </cell>
          <cell r="AD185">
            <v>195</v>
          </cell>
          <cell r="AE185">
            <v>0</v>
          </cell>
          <cell r="AF185">
            <v>417</v>
          </cell>
          <cell r="AG185">
            <v>383</v>
          </cell>
          <cell r="AH185">
            <v>34</v>
          </cell>
          <cell r="AI185">
            <v>44653</v>
          </cell>
          <cell r="AJ185">
            <v>44653</v>
          </cell>
          <cell r="AK185">
            <v>0</v>
          </cell>
          <cell r="AL185">
            <v>0</v>
          </cell>
          <cell r="AM185">
            <v>47</v>
          </cell>
          <cell r="AN185">
            <v>0</v>
          </cell>
          <cell r="AO185">
            <v>8600</v>
          </cell>
          <cell r="AP185">
            <v>7019</v>
          </cell>
          <cell r="AQ185">
            <v>7019</v>
          </cell>
          <cell r="AR185">
            <v>4.8763529999999999E-3</v>
          </cell>
          <cell r="AS185">
            <v>5.7053410000000001E-3</v>
          </cell>
          <cell r="AT185">
            <v>98951.047999999995</v>
          </cell>
          <cell r="AU185">
            <v>0</v>
          </cell>
          <cell r="AV185">
            <v>2504</v>
          </cell>
          <cell r="AW185">
            <v>75532.253683536197</v>
          </cell>
          <cell r="AX185">
            <v>1</v>
          </cell>
          <cell r="AY185">
            <v>1</v>
          </cell>
          <cell r="AZ185">
            <v>4475</v>
          </cell>
          <cell r="BA185">
            <v>1</v>
          </cell>
          <cell r="BB185">
            <v>0</v>
          </cell>
          <cell r="BC185">
            <v>0</v>
          </cell>
          <cell r="BD185">
            <v>0</v>
          </cell>
          <cell r="BE185">
            <v>0</v>
          </cell>
          <cell r="BF185">
            <v>0</v>
          </cell>
          <cell r="BG185">
            <v>0</v>
          </cell>
          <cell r="BH185">
            <v>0</v>
          </cell>
          <cell r="BI185">
            <v>0</v>
          </cell>
          <cell r="BJ185">
            <v>0</v>
          </cell>
          <cell r="BM185">
            <v>-6043680</v>
          </cell>
          <cell r="BN185">
            <v>-2084544</v>
          </cell>
          <cell r="BO185">
            <v>-2588308.7999999998</v>
          </cell>
          <cell r="BP185">
            <v>12134319.9</v>
          </cell>
          <cell r="BQ185">
            <v>28180.76</v>
          </cell>
          <cell r="BR185">
            <v>677476.8</v>
          </cell>
          <cell r="BS185">
            <v>4742331</v>
          </cell>
          <cell r="BT185">
            <v>1015796.43</v>
          </cell>
          <cell r="BU185">
            <v>122868.69</v>
          </cell>
          <cell r="BV185">
            <v>1283774.1000000001</v>
          </cell>
          <cell r="BW185">
            <v>3589104.9030000004</v>
          </cell>
          <cell r="BX185">
            <v>2787383.41</v>
          </cell>
          <cell r="BY185">
            <v>97683.760687473638</v>
          </cell>
          <cell r="BZ185">
            <v>2847829.5141474614</v>
          </cell>
          <cell r="CA185">
            <v>947098.85</v>
          </cell>
          <cell r="CB185">
            <v>2182858.2000000002</v>
          </cell>
          <cell r="CC185">
            <v>459692.58</v>
          </cell>
          <cell r="CD185">
            <v>5734303.7999999998</v>
          </cell>
          <cell r="CE185">
            <v>2006353.8</v>
          </cell>
          <cell r="CF185">
            <v>1013978.0083999999</v>
          </cell>
          <cell r="CG185">
            <v>2581140.1120000002</v>
          </cell>
          <cell r="CH185">
            <v>0</v>
          </cell>
          <cell r="CI185">
            <v>0</v>
          </cell>
          <cell r="CJ185">
            <v>90883.35</v>
          </cell>
          <cell r="CK185">
            <v>0</v>
          </cell>
          <cell r="CL185">
            <v>76394.7</v>
          </cell>
          <cell r="CM185">
            <v>7172.1</v>
          </cell>
          <cell r="CN185">
            <v>0</v>
          </cell>
          <cell r="CO185">
            <v>196969.95</v>
          </cell>
          <cell r="CP185">
            <v>1247442.49</v>
          </cell>
          <cell r="CQ185">
            <v>55065.38</v>
          </cell>
          <cell r="CR185">
            <v>7412844.5299999993</v>
          </cell>
          <cell r="CS185">
            <v>1181518.3799999999</v>
          </cell>
          <cell r="CT185">
            <v>0</v>
          </cell>
          <cell r="CU185">
            <v>0</v>
          </cell>
          <cell r="CV185">
            <v>321736.62</v>
          </cell>
          <cell r="CW185">
            <v>0</v>
          </cell>
          <cell r="CX185">
            <v>126506</v>
          </cell>
          <cell r="CY185">
            <v>216185.2</v>
          </cell>
          <cell r="CZ185">
            <v>615566.30000000005</v>
          </cell>
          <cell r="DA185">
            <v>86098.837695057635</v>
          </cell>
          <cell r="DB185">
            <v>63095.664166013841</v>
          </cell>
          <cell r="DC185">
            <v>6187409.03144</v>
          </cell>
          <cell r="DD185">
            <v>0</v>
          </cell>
          <cell r="DE185">
            <v>16927.04</v>
          </cell>
          <cell r="DF185">
            <v>261341.59774503525</v>
          </cell>
          <cell r="DG185">
            <v>8890.17</v>
          </cell>
          <cell r="DH185">
            <v>14688.3</v>
          </cell>
          <cell r="DI185">
            <v>461730.5</v>
          </cell>
          <cell r="DJ185">
            <v>247664.13</v>
          </cell>
          <cell r="DK185">
            <v>0</v>
          </cell>
          <cell r="DL185">
            <v>0</v>
          </cell>
          <cell r="DM185">
            <v>0</v>
          </cell>
          <cell r="DN185">
            <v>0</v>
          </cell>
          <cell r="DO185">
            <v>0</v>
          </cell>
          <cell r="DP185">
            <v>0</v>
          </cell>
          <cell r="DQ185">
            <v>0</v>
          </cell>
          <cell r="DR185">
            <v>0</v>
          </cell>
          <cell r="DS185">
            <v>0</v>
          </cell>
          <cell r="DU185">
            <v>0</v>
          </cell>
          <cell r="DV185">
            <v>0</v>
          </cell>
          <cell r="DW185">
            <v>-694034</v>
          </cell>
          <cell r="DX185">
            <v>55746.35</v>
          </cell>
          <cell r="DY185">
            <v>97271</v>
          </cell>
          <cell r="DZ185">
            <v>0</v>
          </cell>
          <cell r="EA185">
            <v>0</v>
          </cell>
          <cell r="EB185">
            <v>112280</v>
          </cell>
          <cell r="EC185">
            <v>217127</v>
          </cell>
          <cell r="ED185">
            <v>0</v>
          </cell>
          <cell r="EE185">
            <v>8992725</v>
          </cell>
          <cell r="EF185">
            <v>90000</v>
          </cell>
          <cell r="EG185">
            <v>0</v>
          </cell>
          <cell r="EH185">
            <v>0</v>
          </cell>
          <cell r="EI185">
            <v>0</v>
          </cell>
          <cell r="EJ185">
            <v>308847</v>
          </cell>
          <cell r="EK185">
            <v>0</v>
          </cell>
          <cell r="EL185">
            <v>0</v>
          </cell>
        </row>
        <row r="186">
          <cell r="A186">
            <v>362</v>
          </cell>
          <cell r="B186" t="str">
            <v>Amstelveen</v>
          </cell>
          <cell r="C186">
            <v>7</v>
          </cell>
          <cell r="D186">
            <v>3409760</v>
          </cell>
          <cell r="E186">
            <v>656040</v>
          </cell>
          <cell r="F186">
            <v>656040</v>
          </cell>
          <cell r="G186">
            <v>79000</v>
          </cell>
          <cell r="H186">
            <v>1</v>
          </cell>
          <cell r="I186">
            <v>2343</v>
          </cell>
          <cell r="J186">
            <v>17435</v>
          </cell>
          <cell r="K186">
            <v>14710</v>
          </cell>
          <cell r="L186">
            <v>5814</v>
          </cell>
          <cell r="M186">
            <v>9890</v>
          </cell>
          <cell r="N186">
            <v>5789.5</v>
          </cell>
          <cell r="O186">
            <v>820</v>
          </cell>
          <cell r="P186">
            <v>0.70085470085470081</v>
          </cell>
          <cell r="Q186">
            <v>342.78203408322258</v>
          </cell>
          <cell r="R186">
            <v>4383</v>
          </cell>
          <cell r="S186">
            <v>4130</v>
          </cell>
          <cell r="T186">
            <v>2451</v>
          </cell>
          <cell r="U186">
            <v>78560</v>
          </cell>
          <cell r="V186">
            <v>48670</v>
          </cell>
          <cell r="W186">
            <v>447.48</v>
          </cell>
          <cell r="X186">
            <v>4052.8</v>
          </cell>
          <cell r="Y186">
            <v>0</v>
          </cell>
          <cell r="Z186">
            <v>50</v>
          </cell>
          <cell r="AA186">
            <v>4144</v>
          </cell>
          <cell r="AB186">
            <v>2735.04</v>
          </cell>
          <cell r="AC186">
            <v>5387.2</v>
          </cell>
          <cell r="AD186">
            <v>261</v>
          </cell>
          <cell r="AE186">
            <v>0</v>
          </cell>
          <cell r="AF186">
            <v>252</v>
          </cell>
          <cell r="AG186">
            <v>295.10000000000002</v>
          </cell>
          <cell r="AH186">
            <v>32.75</v>
          </cell>
          <cell r="AI186">
            <v>41005</v>
          </cell>
          <cell r="AJ186">
            <v>53306.5</v>
          </cell>
          <cell r="AK186">
            <v>27063.3</v>
          </cell>
          <cell r="AL186">
            <v>0</v>
          </cell>
          <cell r="AM186">
            <v>0</v>
          </cell>
          <cell r="AN186">
            <v>0</v>
          </cell>
          <cell r="AO186">
            <v>0</v>
          </cell>
          <cell r="AP186">
            <v>1241</v>
          </cell>
          <cell r="AQ186">
            <v>0</v>
          </cell>
          <cell r="AR186">
            <v>8.3907999999999997E-4</v>
          </cell>
          <cell r="AS186">
            <v>3.6061719999999999E-3</v>
          </cell>
          <cell r="AT186">
            <v>83609.195000000007</v>
          </cell>
          <cell r="AU186">
            <v>55182.068700000011</v>
          </cell>
          <cell r="AV186">
            <v>4384.8999999999996</v>
          </cell>
          <cell r="AW186">
            <v>136319.38706015892</v>
          </cell>
          <cell r="AX186">
            <v>4</v>
          </cell>
          <cell r="AY186">
            <v>5.24</v>
          </cell>
          <cell r="AZ186">
            <v>3900</v>
          </cell>
          <cell r="BA186">
            <v>1</v>
          </cell>
          <cell r="BB186">
            <v>0</v>
          </cell>
          <cell r="BC186">
            <v>0</v>
          </cell>
          <cell r="BD186">
            <v>0</v>
          </cell>
          <cell r="BE186">
            <v>0</v>
          </cell>
          <cell r="BF186">
            <v>0</v>
          </cell>
          <cell r="BG186">
            <v>0</v>
          </cell>
          <cell r="BH186">
            <v>0</v>
          </cell>
          <cell r="BI186">
            <v>0</v>
          </cell>
          <cell r="BJ186">
            <v>0</v>
          </cell>
          <cell r="BM186">
            <v>-7671960.0000000009</v>
          </cell>
          <cell r="BN186">
            <v>-1574496</v>
          </cell>
          <cell r="BO186">
            <v>-1954999.2</v>
          </cell>
          <cell r="BP186">
            <v>10179150</v>
          </cell>
          <cell r="BQ186">
            <v>28180.76</v>
          </cell>
          <cell r="BR186">
            <v>511711.2</v>
          </cell>
          <cell r="BS186">
            <v>3825239</v>
          </cell>
          <cell r="BT186">
            <v>1182242.7</v>
          </cell>
          <cell r="BU186">
            <v>155059.38</v>
          </cell>
          <cell r="BV186">
            <v>870221.1</v>
          </cell>
          <cell r="BW186">
            <v>2052319.855</v>
          </cell>
          <cell r="BX186">
            <v>1130952.2</v>
          </cell>
          <cell r="BY186">
            <v>80318.502393162387</v>
          </cell>
          <cell r="BZ186">
            <v>1299239.8881449569</v>
          </cell>
          <cell r="CA186">
            <v>469638.45</v>
          </cell>
          <cell r="CB186">
            <v>1219919.3999999999</v>
          </cell>
          <cell r="CC186">
            <v>346252.77</v>
          </cell>
          <cell r="CD186">
            <v>4021486.4</v>
          </cell>
          <cell r="CE186">
            <v>744164.3</v>
          </cell>
          <cell r="CF186">
            <v>141323.1336</v>
          </cell>
          <cell r="CG186">
            <v>1696866.8320000002</v>
          </cell>
          <cell r="CH186">
            <v>0</v>
          </cell>
          <cell r="CI186">
            <v>11090.5</v>
          </cell>
          <cell r="CJ186">
            <v>128671.2</v>
          </cell>
          <cell r="CK186">
            <v>-6017.0880000000006</v>
          </cell>
          <cell r="CL186">
            <v>140605.92000000001</v>
          </cell>
          <cell r="CM186">
            <v>9599.58</v>
          </cell>
          <cell r="CN186">
            <v>0</v>
          </cell>
          <cell r="CO186">
            <v>119032.2</v>
          </cell>
          <cell r="CP186">
            <v>961149.55300000019</v>
          </cell>
          <cell r="CQ186">
            <v>53040.917499999996</v>
          </cell>
          <cell r="CR186">
            <v>6807240.0499999998</v>
          </cell>
          <cell r="CS186">
            <v>1410489.99</v>
          </cell>
          <cell r="CT186">
            <v>656555.65800000017</v>
          </cell>
          <cell r="CU186">
            <v>0</v>
          </cell>
          <cell r="CV186">
            <v>0</v>
          </cell>
          <cell r="CW186">
            <v>0</v>
          </cell>
          <cell r="CX186">
            <v>0</v>
          </cell>
          <cell r="CY186">
            <v>38222.800000000003</v>
          </cell>
          <cell r="CZ186">
            <v>0</v>
          </cell>
          <cell r="DA186">
            <v>14815.1318686668</v>
          </cell>
          <cell r="DB186">
            <v>39880.844534425283</v>
          </cell>
          <cell r="DC186">
            <v>5228082.9633500008</v>
          </cell>
          <cell r="DD186">
            <v>22624.648167000003</v>
          </cell>
          <cell r="DE186">
            <v>29641.924000000003</v>
          </cell>
          <cell r="DF186">
            <v>471665.07922814984</v>
          </cell>
          <cell r="DG186">
            <v>35560.68</v>
          </cell>
          <cell r="DH186">
            <v>76966.691999999995</v>
          </cell>
          <cell r="DI186">
            <v>402402</v>
          </cell>
          <cell r="DJ186">
            <v>247664.13</v>
          </cell>
          <cell r="DK186">
            <v>0</v>
          </cell>
          <cell r="DL186">
            <v>0</v>
          </cell>
          <cell r="DM186">
            <v>0</v>
          </cell>
          <cell r="DN186">
            <v>0</v>
          </cell>
          <cell r="DO186">
            <v>0</v>
          </cell>
          <cell r="DP186">
            <v>0</v>
          </cell>
          <cell r="DQ186">
            <v>0</v>
          </cell>
          <cell r="DR186">
            <v>0</v>
          </cell>
          <cell r="DS186">
            <v>0</v>
          </cell>
          <cell r="DU186">
            <v>80930.19</v>
          </cell>
          <cell r="DV186">
            <v>0</v>
          </cell>
          <cell r="DW186">
            <v>-2108464</v>
          </cell>
          <cell r="DX186">
            <v>-154069.4</v>
          </cell>
          <cell r="DY186">
            <v>-167229</v>
          </cell>
          <cell r="DZ186">
            <v>0</v>
          </cell>
          <cell r="EA186">
            <v>0</v>
          </cell>
          <cell r="EB186">
            <v>44396</v>
          </cell>
          <cell r="EC186">
            <v>0</v>
          </cell>
          <cell r="ED186">
            <v>0</v>
          </cell>
          <cell r="EE186">
            <v>8264202</v>
          </cell>
          <cell r="EF186">
            <v>45000</v>
          </cell>
          <cell r="EG186">
            <v>0</v>
          </cell>
          <cell r="EH186">
            <v>0</v>
          </cell>
          <cell r="EI186">
            <v>0</v>
          </cell>
          <cell r="EJ186">
            <v>0</v>
          </cell>
          <cell r="EK186">
            <v>0</v>
          </cell>
          <cell r="EL186">
            <v>0</v>
          </cell>
        </row>
        <row r="187">
          <cell r="A187">
            <v>363</v>
          </cell>
          <cell r="B187" t="str">
            <v>Amsterdam</v>
          </cell>
          <cell r="C187">
            <v>7</v>
          </cell>
          <cell r="D187">
            <v>29623840.000000004</v>
          </cell>
          <cell r="E187">
            <v>8727180</v>
          </cell>
          <cell r="F187">
            <v>8727180</v>
          </cell>
          <cell r="G187">
            <v>742884</v>
          </cell>
          <cell r="H187">
            <v>4</v>
          </cell>
          <cell r="I187">
            <v>31168.5</v>
          </cell>
          <cell r="J187">
            <v>155464</v>
          </cell>
          <cell r="K187">
            <v>83580</v>
          </cell>
          <cell r="L187">
            <v>29048</v>
          </cell>
          <cell r="M187">
            <v>140880</v>
          </cell>
          <cell r="N187">
            <v>100564.8</v>
          </cell>
          <cell r="O187">
            <v>36581</v>
          </cell>
          <cell r="P187">
            <v>0.99052286696812974</v>
          </cell>
          <cell r="Q187">
            <v>9333.238178300664</v>
          </cell>
          <cell r="R187">
            <v>80911</v>
          </cell>
          <cell r="S187">
            <v>188995</v>
          </cell>
          <cell r="T187">
            <v>38344</v>
          </cell>
          <cell r="U187">
            <v>823690</v>
          </cell>
          <cell r="V187">
            <v>1616520</v>
          </cell>
          <cell r="W187">
            <v>19084.581600000001</v>
          </cell>
          <cell r="X187">
            <v>25606.400000000001</v>
          </cell>
          <cell r="Y187">
            <v>0</v>
          </cell>
          <cell r="Z187">
            <v>0</v>
          </cell>
          <cell r="AA187">
            <v>16583</v>
          </cell>
          <cell r="AB187">
            <v>7130.69</v>
          </cell>
          <cell r="AC187">
            <v>21723.73</v>
          </cell>
          <cell r="AD187">
            <v>3056</v>
          </cell>
          <cell r="AE187">
            <v>2305</v>
          </cell>
          <cell r="AF187">
            <v>2419</v>
          </cell>
          <cell r="AG187">
            <v>2826.12</v>
          </cell>
          <cell r="AH187">
            <v>361.4</v>
          </cell>
          <cell r="AI187">
            <v>403152</v>
          </cell>
          <cell r="AJ187">
            <v>532160.64</v>
          </cell>
          <cell r="AK187">
            <v>173355.36</v>
          </cell>
          <cell r="AL187">
            <v>0</v>
          </cell>
          <cell r="AM187">
            <v>0</v>
          </cell>
          <cell r="AN187">
            <v>425</v>
          </cell>
          <cell r="AO187">
            <v>83000</v>
          </cell>
          <cell r="AP187">
            <v>198950</v>
          </cell>
          <cell r="AQ187">
            <v>196621</v>
          </cell>
          <cell r="AR187">
            <v>0.207661714</v>
          </cell>
          <cell r="AS187">
            <v>0.144149951</v>
          </cell>
          <cell r="AT187">
            <v>2435441.2319999998</v>
          </cell>
          <cell r="AU187">
            <v>1047239.72976</v>
          </cell>
          <cell r="AV187">
            <v>16812.54</v>
          </cell>
          <cell r="AW187">
            <v>1541009.7605743674</v>
          </cell>
          <cell r="AX187">
            <v>19</v>
          </cell>
          <cell r="AY187">
            <v>24.7</v>
          </cell>
          <cell r="AZ187">
            <v>47490</v>
          </cell>
          <cell r="BA187">
            <v>1</v>
          </cell>
          <cell r="BB187">
            <v>1</v>
          </cell>
          <cell r="BC187">
            <v>0</v>
          </cell>
          <cell r="BD187">
            <v>0</v>
          </cell>
          <cell r="BE187">
            <v>0</v>
          </cell>
          <cell r="BF187">
            <v>0</v>
          </cell>
          <cell r="BG187">
            <v>0</v>
          </cell>
          <cell r="BH187">
            <v>0</v>
          </cell>
          <cell r="BI187">
            <v>0</v>
          </cell>
          <cell r="BJ187">
            <v>0</v>
          </cell>
          <cell r="BM187">
            <v>-66653640.000000007</v>
          </cell>
          <cell r="BN187">
            <v>-20945232</v>
          </cell>
          <cell r="BO187">
            <v>-26006996.399999999</v>
          </cell>
          <cell r="BP187">
            <v>95720603.399999991</v>
          </cell>
          <cell r="BQ187">
            <v>112723.04</v>
          </cell>
          <cell r="BR187">
            <v>6807200.4000000004</v>
          </cell>
          <cell r="BS187">
            <v>34108801.600000001</v>
          </cell>
          <cell r="BT187">
            <v>6717324.6000000006</v>
          </cell>
          <cell r="BU187">
            <v>774710.16</v>
          </cell>
          <cell r="BV187">
            <v>12396031.199999999</v>
          </cell>
          <cell r="BW187">
            <v>35649215.952</v>
          </cell>
          <cell r="BX187">
            <v>50452881.009999998</v>
          </cell>
          <cell r="BY187">
            <v>113514.70306761257</v>
          </cell>
          <cell r="BZ187">
            <v>35375586.002449445</v>
          </cell>
          <cell r="CA187">
            <v>8669613.6500000004</v>
          </cell>
          <cell r="CB187">
            <v>55825343.100000001</v>
          </cell>
          <cell r="CC187">
            <v>5416856.8800000008</v>
          </cell>
          <cell r="CD187">
            <v>42164691.100000001</v>
          </cell>
          <cell r="CE187">
            <v>24716590.799999997</v>
          </cell>
          <cell r="CF187">
            <v>6027292.560912</v>
          </cell>
          <cell r="CG187">
            <v>10721143.616</v>
          </cell>
          <cell r="CH187">
            <v>0</v>
          </cell>
          <cell r="CI187">
            <v>0</v>
          </cell>
          <cell r="CJ187">
            <v>514902.15</v>
          </cell>
          <cell r="CK187">
            <v>-15687.518000000002</v>
          </cell>
          <cell r="CL187">
            <v>566989.353</v>
          </cell>
          <cell r="CM187">
            <v>112399.67999999999</v>
          </cell>
          <cell r="CN187">
            <v>52853.65</v>
          </cell>
          <cell r="CO187">
            <v>1142614.6499999999</v>
          </cell>
          <cell r="CP187">
            <v>9204757.6236000024</v>
          </cell>
          <cell r="CQ187">
            <v>585312.598</v>
          </cell>
          <cell r="CR187">
            <v>66927263.519999996</v>
          </cell>
          <cell r="CS187">
            <v>14080970.534400001</v>
          </cell>
          <cell r="CT187">
            <v>4205601.0336000007</v>
          </cell>
          <cell r="CU187">
            <v>0</v>
          </cell>
          <cell r="CV187">
            <v>0</v>
          </cell>
          <cell r="CW187">
            <v>6536997.25</v>
          </cell>
          <cell r="CX187">
            <v>1220930</v>
          </cell>
          <cell r="CY187">
            <v>6127660</v>
          </cell>
          <cell r="CZ187">
            <v>17243661.699999999</v>
          </cell>
          <cell r="DA187">
            <v>3666558.2268477031</v>
          </cell>
          <cell r="DB187">
            <v>1594161.8385024404</v>
          </cell>
          <cell r="DC187">
            <v>152288140.23695999</v>
          </cell>
          <cell r="DD187">
            <v>429368.28920159995</v>
          </cell>
          <cell r="DE187">
            <v>113652.77040000001</v>
          </cell>
          <cell r="DF187">
            <v>5331893.7715873113</v>
          </cell>
          <cell r="DG187">
            <v>168913.23</v>
          </cell>
          <cell r="DH187">
            <v>362801.01</v>
          </cell>
          <cell r="DI187">
            <v>4900018.2</v>
          </cell>
          <cell r="DJ187">
            <v>247664.13</v>
          </cell>
          <cell r="DK187">
            <v>186276457.66</v>
          </cell>
          <cell r="DL187">
            <v>0</v>
          </cell>
          <cell r="DM187">
            <v>0</v>
          </cell>
          <cell r="DN187">
            <v>0</v>
          </cell>
          <cell r="DO187">
            <v>0</v>
          </cell>
          <cell r="DP187">
            <v>0</v>
          </cell>
          <cell r="DQ187">
            <v>0</v>
          </cell>
          <cell r="DR187">
            <v>0</v>
          </cell>
          <cell r="DS187">
            <v>0</v>
          </cell>
          <cell r="DU187">
            <v>2789387.4</v>
          </cell>
          <cell r="DV187">
            <v>0</v>
          </cell>
          <cell r="DW187">
            <v>6595117</v>
          </cell>
          <cell r="DX187">
            <v>1447248.47</v>
          </cell>
          <cell r="DY187">
            <v>-8336927</v>
          </cell>
          <cell r="DZ187">
            <v>0</v>
          </cell>
          <cell r="EA187">
            <v>0</v>
          </cell>
          <cell r="EB187">
            <v>275000</v>
          </cell>
          <cell r="EC187">
            <v>260327</v>
          </cell>
          <cell r="ED187">
            <v>4364296</v>
          </cell>
          <cell r="EE187">
            <v>69046030</v>
          </cell>
          <cell r="EF187">
            <v>275000</v>
          </cell>
          <cell r="EG187">
            <v>35738</v>
          </cell>
          <cell r="EH187">
            <v>222857</v>
          </cell>
          <cell r="EI187">
            <v>0</v>
          </cell>
          <cell r="EJ187">
            <v>2220201</v>
          </cell>
          <cell r="EK187">
            <v>0</v>
          </cell>
          <cell r="EL187">
            <v>0</v>
          </cell>
        </row>
        <row r="188">
          <cell r="A188">
            <v>364</v>
          </cell>
          <cell r="B188" t="str">
            <v>Andijk</v>
          </cell>
          <cell r="C188">
            <v>7</v>
          </cell>
          <cell r="D188">
            <v>203520</v>
          </cell>
          <cell r="E188">
            <v>44800</v>
          </cell>
          <cell r="F188">
            <v>44800</v>
          </cell>
          <cell r="G188">
            <v>6622</v>
          </cell>
          <cell r="H188">
            <v>1</v>
          </cell>
          <cell r="I188">
            <v>160</v>
          </cell>
          <cell r="J188">
            <v>1649</v>
          </cell>
          <cell r="K188">
            <v>877</v>
          </cell>
          <cell r="L188">
            <v>292</v>
          </cell>
          <cell r="M188">
            <v>670</v>
          </cell>
          <cell r="N188">
            <v>357.8</v>
          </cell>
          <cell r="O188">
            <v>44</v>
          </cell>
          <cell r="P188">
            <v>0.1116751269035533</v>
          </cell>
          <cell r="Q188">
            <v>26.903193082336969</v>
          </cell>
          <cell r="R188">
            <v>499</v>
          </cell>
          <cell r="S188">
            <v>60</v>
          </cell>
          <cell r="T188">
            <v>130</v>
          </cell>
          <cell r="U188">
            <v>5910</v>
          </cell>
          <cell r="V188">
            <v>1060</v>
          </cell>
          <cell r="W188">
            <v>0</v>
          </cell>
          <cell r="X188">
            <v>0</v>
          </cell>
          <cell r="Y188">
            <v>0</v>
          </cell>
          <cell r="Z188">
            <v>0</v>
          </cell>
          <cell r="AA188">
            <v>2118</v>
          </cell>
          <cell r="AB188">
            <v>1207.26</v>
          </cell>
          <cell r="AC188">
            <v>2626.32</v>
          </cell>
          <cell r="AD188">
            <v>197</v>
          </cell>
          <cell r="AE188">
            <v>2454</v>
          </cell>
          <cell r="AF188">
            <v>61</v>
          </cell>
          <cell r="AG188">
            <v>50.4</v>
          </cell>
          <cell r="AH188">
            <v>26.04</v>
          </cell>
          <cell r="AI188">
            <v>3122</v>
          </cell>
          <cell r="AJ188">
            <v>3933.72</v>
          </cell>
          <cell r="AK188">
            <v>1779.54</v>
          </cell>
          <cell r="AL188">
            <v>0</v>
          </cell>
          <cell r="AM188">
            <v>0</v>
          </cell>
          <cell r="AN188">
            <v>0</v>
          </cell>
          <cell r="AO188">
            <v>0</v>
          </cell>
          <cell r="AP188">
            <v>973</v>
          </cell>
          <cell r="AQ188">
            <v>0</v>
          </cell>
          <cell r="AR188">
            <v>1.20444E-4</v>
          </cell>
          <cell r="AS188">
            <v>3.6007000000000003E-5</v>
          </cell>
          <cell r="AT188">
            <v>958.45399999999995</v>
          </cell>
          <cell r="AU188">
            <v>546.31877999999995</v>
          </cell>
          <cell r="AV188">
            <v>2782.56</v>
          </cell>
          <cell r="AW188">
            <v>8363.8005356371505</v>
          </cell>
          <cell r="AX188">
            <v>1</v>
          </cell>
          <cell r="AY188">
            <v>1.24</v>
          </cell>
          <cell r="AZ188">
            <v>435</v>
          </cell>
          <cell r="BA188">
            <v>1</v>
          </cell>
          <cell r="BB188">
            <v>0</v>
          </cell>
          <cell r="BC188">
            <v>0</v>
          </cell>
          <cell r="BD188">
            <v>0</v>
          </cell>
          <cell r="BE188">
            <v>0</v>
          </cell>
          <cell r="BF188">
            <v>0</v>
          </cell>
          <cell r="BG188">
            <v>0</v>
          </cell>
          <cell r="BH188">
            <v>0</v>
          </cell>
          <cell r="BI188">
            <v>0</v>
          </cell>
          <cell r="BJ188">
            <v>0</v>
          </cell>
          <cell r="BM188">
            <v>-457920</v>
          </cell>
          <cell r="BN188">
            <v>-107520</v>
          </cell>
          <cell r="BO188">
            <v>-133504</v>
          </cell>
          <cell r="BP188">
            <v>853244.7</v>
          </cell>
          <cell r="BQ188">
            <v>28180.76</v>
          </cell>
          <cell r="BR188">
            <v>34944</v>
          </cell>
          <cell r="BS188">
            <v>361790.6</v>
          </cell>
          <cell r="BT188">
            <v>70484.490000000005</v>
          </cell>
          <cell r="BU188">
            <v>7787.64</v>
          </cell>
          <cell r="BV188">
            <v>58953.3</v>
          </cell>
          <cell r="BW188">
            <v>126836.52199999998</v>
          </cell>
          <cell r="BX188">
            <v>60685.24</v>
          </cell>
          <cell r="BY188">
            <v>12798.057766497461</v>
          </cell>
          <cell r="BZ188">
            <v>101970.63467612017</v>
          </cell>
          <cell r="CA188">
            <v>53467.85</v>
          </cell>
          <cell r="CB188">
            <v>17722.8</v>
          </cell>
          <cell r="CC188">
            <v>18365.099999999999</v>
          </cell>
          <cell r="CD188">
            <v>302532.90000000002</v>
          </cell>
          <cell r="CE188">
            <v>16207.4</v>
          </cell>
          <cell r="CF188">
            <v>0</v>
          </cell>
          <cell r="CG188">
            <v>0</v>
          </cell>
          <cell r="CH188">
            <v>0</v>
          </cell>
          <cell r="CI188">
            <v>0</v>
          </cell>
          <cell r="CJ188">
            <v>65763.899999999994</v>
          </cell>
          <cell r="CK188">
            <v>-2655.9720000000002</v>
          </cell>
          <cell r="CL188">
            <v>68546.952000000005</v>
          </cell>
          <cell r="CM188">
            <v>7245.66</v>
          </cell>
          <cell r="CN188">
            <v>56270.22</v>
          </cell>
          <cell r="CO188">
            <v>28813.35</v>
          </cell>
          <cell r="CP188">
            <v>164154.31200000001</v>
          </cell>
          <cell r="CQ188">
            <v>42173.602800000001</v>
          </cell>
          <cell r="CR188">
            <v>518283.22</v>
          </cell>
          <cell r="CS188">
            <v>104086.23120000001</v>
          </cell>
          <cell r="CT188">
            <v>43171.640399999997</v>
          </cell>
          <cell r="CU188">
            <v>0</v>
          </cell>
          <cell r="CV188">
            <v>0</v>
          </cell>
          <cell r="CW188">
            <v>0</v>
          </cell>
          <cell r="CX188">
            <v>0</v>
          </cell>
          <cell r="CY188">
            <v>29968.400000000001</v>
          </cell>
          <cell r="CZ188">
            <v>0</v>
          </cell>
          <cell r="DA188">
            <v>2126.6074066712399</v>
          </cell>
          <cell r="DB188">
            <v>398.20329400568005</v>
          </cell>
          <cell r="DC188">
            <v>59932.128619999996</v>
          </cell>
          <cell r="DD188">
            <v>223.99069979999996</v>
          </cell>
          <cell r="DE188">
            <v>18810.105599999999</v>
          </cell>
          <cell r="DF188">
            <v>28938.74985330454</v>
          </cell>
          <cell r="DG188">
            <v>8890.17</v>
          </cell>
          <cell r="DH188">
            <v>18213.491999999998</v>
          </cell>
          <cell r="DI188">
            <v>44883.3</v>
          </cell>
          <cell r="DJ188">
            <v>247664.13</v>
          </cell>
          <cell r="DK188">
            <v>0</v>
          </cell>
          <cell r="DL188">
            <v>0</v>
          </cell>
          <cell r="DM188">
            <v>0</v>
          </cell>
          <cell r="DN188">
            <v>0</v>
          </cell>
          <cell r="DO188">
            <v>0</v>
          </cell>
          <cell r="DP188">
            <v>0</v>
          </cell>
          <cell r="DQ188">
            <v>0</v>
          </cell>
          <cell r="DR188">
            <v>0</v>
          </cell>
          <cell r="DS188">
            <v>0</v>
          </cell>
          <cell r="DU188">
            <v>6255.31</v>
          </cell>
          <cell r="DV188">
            <v>0</v>
          </cell>
          <cell r="DW188">
            <v>-101174</v>
          </cell>
          <cell r="DX188">
            <v>-2166.29</v>
          </cell>
          <cell r="DY188">
            <v>-36386</v>
          </cell>
          <cell r="DZ188">
            <v>0</v>
          </cell>
          <cell r="EA188">
            <v>0</v>
          </cell>
          <cell r="EB188">
            <v>20702</v>
          </cell>
          <cell r="EC188">
            <v>0</v>
          </cell>
          <cell r="ED188">
            <v>0</v>
          </cell>
          <cell r="EE188">
            <v>505489</v>
          </cell>
          <cell r="EF188">
            <v>0</v>
          </cell>
          <cell r="EG188">
            <v>13278</v>
          </cell>
          <cell r="EH188">
            <v>0</v>
          </cell>
          <cell r="EI188">
            <v>7529</v>
          </cell>
          <cell r="EJ188">
            <v>0</v>
          </cell>
          <cell r="EK188">
            <v>0</v>
          </cell>
          <cell r="EL188">
            <v>0</v>
          </cell>
        </row>
        <row r="189">
          <cell r="A189">
            <v>366</v>
          </cell>
          <cell r="B189" t="str">
            <v>Anna Paulowna</v>
          </cell>
          <cell r="C189">
            <v>7</v>
          </cell>
          <cell r="D189">
            <v>392160</v>
          </cell>
          <cell r="E189">
            <v>59640</v>
          </cell>
          <cell r="F189">
            <v>59640</v>
          </cell>
          <cell r="G189">
            <v>14009</v>
          </cell>
          <cell r="H189">
            <v>3</v>
          </cell>
          <cell r="I189">
            <v>213</v>
          </cell>
          <cell r="J189">
            <v>3779</v>
          </cell>
          <cell r="K189">
            <v>1691</v>
          </cell>
          <cell r="L189">
            <v>506</v>
          </cell>
          <cell r="M189">
            <v>1400</v>
          </cell>
          <cell r="N189">
            <v>835.7</v>
          </cell>
          <cell r="O189">
            <v>111</v>
          </cell>
          <cell r="P189">
            <v>0.24078091106290672</v>
          </cell>
          <cell r="Q189">
            <v>60.177063524743822</v>
          </cell>
          <cell r="R189">
            <v>852</v>
          </cell>
          <cell r="S189">
            <v>165</v>
          </cell>
          <cell r="T189">
            <v>287</v>
          </cell>
          <cell r="U189">
            <v>12880</v>
          </cell>
          <cell r="V189">
            <v>3090</v>
          </cell>
          <cell r="W189">
            <v>0</v>
          </cell>
          <cell r="X189">
            <v>0</v>
          </cell>
          <cell r="Y189">
            <v>0</v>
          </cell>
          <cell r="Z189">
            <v>0</v>
          </cell>
          <cell r="AA189">
            <v>7466</v>
          </cell>
          <cell r="AB189">
            <v>5076.88</v>
          </cell>
          <cell r="AC189">
            <v>9929.7800000000007</v>
          </cell>
          <cell r="AD189">
            <v>291</v>
          </cell>
          <cell r="AE189">
            <v>124</v>
          </cell>
          <cell r="AF189">
            <v>110</v>
          </cell>
          <cell r="AG189">
            <v>62.98</v>
          </cell>
          <cell r="AH189">
            <v>83.79</v>
          </cell>
          <cell r="AI189">
            <v>5643</v>
          </cell>
          <cell r="AJ189">
            <v>7561.62</v>
          </cell>
          <cell r="AK189">
            <v>3837.24</v>
          </cell>
          <cell r="AL189">
            <v>0</v>
          </cell>
          <cell r="AM189">
            <v>0</v>
          </cell>
          <cell r="AN189">
            <v>0</v>
          </cell>
          <cell r="AO189">
            <v>0</v>
          </cell>
          <cell r="AP189">
            <v>0</v>
          </cell>
          <cell r="AQ189">
            <v>0</v>
          </cell>
          <cell r="AR189">
            <v>2.0437100000000001E-4</v>
          </cell>
          <cell r="AS189">
            <v>7.7474999999999999E-5</v>
          </cell>
          <cell r="AT189">
            <v>2584.4940000000001</v>
          </cell>
          <cell r="AU189">
            <v>1757.4559200000003</v>
          </cell>
          <cell r="AV189">
            <v>2590.84</v>
          </cell>
          <cell r="AW189">
            <v>8493.315188861674</v>
          </cell>
          <cell r="AX189">
            <v>7</v>
          </cell>
          <cell r="AY189">
            <v>9.31</v>
          </cell>
          <cell r="AZ189">
            <v>715</v>
          </cell>
          <cell r="BA189">
            <v>1</v>
          </cell>
          <cell r="BB189">
            <v>0</v>
          </cell>
          <cell r="BC189">
            <v>0</v>
          </cell>
          <cell r="BD189">
            <v>0</v>
          </cell>
          <cell r="BE189">
            <v>0</v>
          </cell>
          <cell r="BF189">
            <v>0</v>
          </cell>
          <cell r="BG189">
            <v>0</v>
          </cell>
          <cell r="BH189">
            <v>0</v>
          </cell>
          <cell r="BI189">
            <v>0</v>
          </cell>
          <cell r="BJ189">
            <v>0</v>
          </cell>
          <cell r="BM189">
            <v>-882360</v>
          </cell>
          <cell r="BN189">
            <v>-143136</v>
          </cell>
          <cell r="BO189">
            <v>-177727.2</v>
          </cell>
          <cell r="BP189">
            <v>1805059.65</v>
          </cell>
          <cell r="BQ189">
            <v>84542.28</v>
          </cell>
          <cell r="BR189">
            <v>46519.199999999997</v>
          </cell>
          <cell r="BS189">
            <v>829112.6</v>
          </cell>
          <cell r="BT189">
            <v>135905.67000000001</v>
          </cell>
          <cell r="BU189">
            <v>13495.02</v>
          </cell>
          <cell r="BV189">
            <v>123186</v>
          </cell>
          <cell r="BW189">
            <v>296247.29300000001</v>
          </cell>
          <cell r="BX189">
            <v>153092.31</v>
          </cell>
          <cell r="BY189">
            <v>27593.682624728848</v>
          </cell>
          <cell r="BZ189">
            <v>228087.92033656602</v>
          </cell>
          <cell r="CA189">
            <v>91291.8</v>
          </cell>
          <cell r="CB189">
            <v>48737.7</v>
          </cell>
          <cell r="CC189">
            <v>40544.49</v>
          </cell>
          <cell r="CD189">
            <v>659327.19999999995</v>
          </cell>
          <cell r="CE189">
            <v>47246.1</v>
          </cell>
          <cell r="CF189">
            <v>0</v>
          </cell>
          <cell r="CG189">
            <v>0</v>
          </cell>
          <cell r="CH189">
            <v>0</v>
          </cell>
          <cell r="CI189">
            <v>0</v>
          </cell>
          <cell r="CJ189">
            <v>231819.3</v>
          </cell>
          <cell r="CK189">
            <v>-11169.136</v>
          </cell>
          <cell r="CL189">
            <v>259167.25800000003</v>
          </cell>
          <cell r="CM189">
            <v>10702.98</v>
          </cell>
          <cell r="CN189">
            <v>2843.32</v>
          </cell>
          <cell r="CO189">
            <v>51958.5</v>
          </cell>
          <cell r="CP189">
            <v>205127.74940000003</v>
          </cell>
          <cell r="CQ189">
            <v>135703.7703</v>
          </cell>
          <cell r="CR189">
            <v>936794.43</v>
          </cell>
          <cell r="CS189">
            <v>200080.46520000004</v>
          </cell>
          <cell r="CT189">
            <v>93091.442400000014</v>
          </cell>
          <cell r="CU189">
            <v>0</v>
          </cell>
          <cell r="CV189">
            <v>0</v>
          </cell>
          <cell r="CW189">
            <v>0</v>
          </cell>
          <cell r="CX189">
            <v>0</v>
          </cell>
          <cell r="CY189">
            <v>0</v>
          </cell>
          <cell r="CZ189">
            <v>0</v>
          </cell>
          <cell r="DA189">
            <v>3608.4560651324105</v>
          </cell>
          <cell r="DB189">
            <v>856.80007229399996</v>
          </cell>
          <cell r="DC189">
            <v>161608.40982</v>
          </cell>
          <cell r="DD189">
            <v>720.55692720000013</v>
          </cell>
          <cell r="DE189">
            <v>17514.078400000002</v>
          </cell>
          <cell r="DF189">
            <v>29386.870553461391</v>
          </cell>
          <cell r="DG189">
            <v>62231.19</v>
          </cell>
          <cell r="DH189">
            <v>136748.073</v>
          </cell>
          <cell r="DI189">
            <v>73773.7</v>
          </cell>
          <cell r="DJ189">
            <v>247664.13</v>
          </cell>
          <cell r="DK189">
            <v>0</v>
          </cell>
          <cell r="DL189">
            <v>0</v>
          </cell>
          <cell r="DM189">
            <v>0</v>
          </cell>
          <cell r="DN189">
            <v>0</v>
          </cell>
          <cell r="DO189">
            <v>0</v>
          </cell>
          <cell r="DP189">
            <v>0</v>
          </cell>
          <cell r="DQ189">
            <v>0</v>
          </cell>
          <cell r="DR189">
            <v>0</v>
          </cell>
          <cell r="DS189">
            <v>0</v>
          </cell>
          <cell r="DU189">
            <v>396673.18</v>
          </cell>
          <cell r="DV189">
            <v>0</v>
          </cell>
          <cell r="DW189">
            <v>190731</v>
          </cell>
          <cell r="DX189">
            <v>-7699.12</v>
          </cell>
          <cell r="DY189">
            <v>87733</v>
          </cell>
          <cell r="DZ189">
            <v>0</v>
          </cell>
          <cell r="EA189">
            <v>0</v>
          </cell>
          <cell r="EB189">
            <v>59243</v>
          </cell>
          <cell r="EC189">
            <v>0</v>
          </cell>
          <cell r="ED189">
            <v>0</v>
          </cell>
          <cell r="EE189">
            <v>940935</v>
          </cell>
          <cell r="EF189">
            <v>0</v>
          </cell>
          <cell r="EG189">
            <v>1202</v>
          </cell>
          <cell r="EH189">
            <v>0</v>
          </cell>
          <cell r="EI189">
            <v>15998</v>
          </cell>
          <cell r="EJ189">
            <v>0</v>
          </cell>
          <cell r="EK189">
            <v>0</v>
          </cell>
          <cell r="EL189">
            <v>0</v>
          </cell>
        </row>
        <row r="190">
          <cell r="A190">
            <v>370</v>
          </cell>
          <cell r="B190" t="str">
            <v>Beemster</v>
          </cell>
          <cell r="C190">
            <v>7</v>
          </cell>
          <cell r="D190">
            <v>332800</v>
          </cell>
          <cell r="E190">
            <v>46760</v>
          </cell>
          <cell r="F190">
            <v>46760</v>
          </cell>
          <cell r="G190">
            <v>8476</v>
          </cell>
          <cell r="H190">
            <v>2</v>
          </cell>
          <cell r="I190">
            <v>167</v>
          </cell>
          <cell r="J190">
            <v>2123</v>
          </cell>
          <cell r="K190">
            <v>1310</v>
          </cell>
          <cell r="L190">
            <v>458</v>
          </cell>
          <cell r="M190">
            <v>860</v>
          </cell>
          <cell r="N190">
            <v>511.1</v>
          </cell>
          <cell r="O190">
            <v>41</v>
          </cell>
          <cell r="P190">
            <v>0.10485933503836317</v>
          </cell>
          <cell r="Q190">
            <v>25.300083548309569</v>
          </cell>
          <cell r="R190">
            <v>557</v>
          </cell>
          <cell r="S190">
            <v>80</v>
          </cell>
          <cell r="T190">
            <v>161</v>
          </cell>
          <cell r="U190">
            <v>4540</v>
          </cell>
          <cell r="V190">
            <v>210</v>
          </cell>
          <cell r="W190">
            <v>0</v>
          </cell>
          <cell r="X190">
            <v>0</v>
          </cell>
          <cell r="Y190">
            <v>0</v>
          </cell>
          <cell r="Z190">
            <v>0</v>
          </cell>
          <cell r="AA190">
            <v>7058</v>
          </cell>
          <cell r="AB190">
            <v>3740.74</v>
          </cell>
          <cell r="AC190">
            <v>8681.34</v>
          </cell>
          <cell r="AD190">
            <v>150</v>
          </cell>
          <cell r="AE190">
            <v>0</v>
          </cell>
          <cell r="AF190">
            <v>73</v>
          </cell>
          <cell r="AG190">
            <v>37.200000000000003</v>
          </cell>
          <cell r="AH190">
            <v>52.89</v>
          </cell>
          <cell r="AI190">
            <v>3489</v>
          </cell>
          <cell r="AJ190">
            <v>4326.3599999999997</v>
          </cell>
          <cell r="AK190">
            <v>1849.17</v>
          </cell>
          <cell r="AL190">
            <v>0</v>
          </cell>
          <cell r="AM190">
            <v>0</v>
          </cell>
          <cell r="AN190">
            <v>0</v>
          </cell>
          <cell r="AO190">
            <v>0</v>
          </cell>
          <cell r="AP190">
            <v>0</v>
          </cell>
          <cell r="AQ190">
            <v>0</v>
          </cell>
          <cell r="AR190">
            <v>1.9454499999999999E-4</v>
          </cell>
          <cell r="AS190">
            <v>4.4789000000000001E-5</v>
          </cell>
          <cell r="AT190">
            <v>1747.989</v>
          </cell>
          <cell r="AU190">
            <v>926.43417000000011</v>
          </cell>
          <cell r="AV190">
            <v>3655.56</v>
          </cell>
          <cell r="AW190">
            <v>5151.9921975582693</v>
          </cell>
          <cell r="AX190">
            <v>4</v>
          </cell>
          <cell r="AY190">
            <v>4.92</v>
          </cell>
          <cell r="AZ190">
            <v>605</v>
          </cell>
          <cell r="BA190">
            <v>1</v>
          </cell>
          <cell r="BB190">
            <v>0</v>
          </cell>
          <cell r="BC190">
            <v>0</v>
          </cell>
          <cell r="BD190">
            <v>0</v>
          </cell>
          <cell r="BE190">
            <v>0</v>
          </cell>
          <cell r="BF190">
            <v>0</v>
          </cell>
          <cell r="BG190">
            <v>0</v>
          </cell>
          <cell r="BH190">
            <v>0</v>
          </cell>
          <cell r="BI190">
            <v>0</v>
          </cell>
          <cell r="BJ190">
            <v>0</v>
          </cell>
          <cell r="BM190">
            <v>-748800</v>
          </cell>
          <cell r="BN190">
            <v>-112224</v>
          </cell>
          <cell r="BO190">
            <v>-139344.79999999999</v>
          </cell>
          <cell r="BP190">
            <v>1092132.6000000001</v>
          </cell>
          <cell r="BQ190">
            <v>56361.52</v>
          </cell>
          <cell r="BR190">
            <v>36472.800000000003</v>
          </cell>
          <cell r="BS190">
            <v>465786.2</v>
          </cell>
          <cell r="BT190">
            <v>105284.7</v>
          </cell>
          <cell r="BU190">
            <v>12214.86</v>
          </cell>
          <cell r="BV190">
            <v>75671.399999999994</v>
          </cell>
          <cell r="BW190">
            <v>181179.83899999998</v>
          </cell>
          <cell r="BX190">
            <v>56547.61</v>
          </cell>
          <cell r="BY190">
            <v>12016.9626342711</v>
          </cell>
          <cell r="BZ190">
            <v>95894.400671486801</v>
          </cell>
          <cell r="CA190">
            <v>59682.55</v>
          </cell>
          <cell r="CB190">
            <v>23630.400000000001</v>
          </cell>
          <cell r="CC190">
            <v>22744.47</v>
          </cell>
          <cell r="CD190">
            <v>232402.6</v>
          </cell>
          <cell r="CE190">
            <v>3210.9</v>
          </cell>
          <cell r="CF190">
            <v>0</v>
          </cell>
          <cell r="CG190">
            <v>0</v>
          </cell>
          <cell r="CH190">
            <v>0</v>
          </cell>
          <cell r="CI190">
            <v>0</v>
          </cell>
          <cell r="CJ190">
            <v>219150.9</v>
          </cell>
          <cell r="CK190">
            <v>-8229.6280000000006</v>
          </cell>
          <cell r="CL190">
            <v>226582.97400000002</v>
          </cell>
          <cell r="CM190">
            <v>5517</v>
          </cell>
          <cell r="CN190">
            <v>0</v>
          </cell>
          <cell r="CO190">
            <v>34481.550000000003</v>
          </cell>
          <cell r="CP190">
            <v>121161.51600000002</v>
          </cell>
          <cell r="CQ190">
            <v>85659.0573</v>
          </cell>
          <cell r="CR190">
            <v>579208.89</v>
          </cell>
          <cell r="CS190">
            <v>114475.4856</v>
          </cell>
          <cell r="CT190">
            <v>44860.864200000004</v>
          </cell>
          <cell r="CU190">
            <v>0</v>
          </cell>
          <cell r="CV190">
            <v>0</v>
          </cell>
          <cell r="CW190">
            <v>0</v>
          </cell>
          <cell r="CX190">
            <v>0</v>
          </cell>
          <cell r="CY190">
            <v>0</v>
          </cell>
          <cell r="CZ190">
            <v>0</v>
          </cell>
          <cell r="DA190">
            <v>3434.9642815819498</v>
          </cell>
          <cell r="DB190">
            <v>495.32389077736002</v>
          </cell>
          <cell r="DC190">
            <v>109301.75217000001</v>
          </cell>
          <cell r="DD190">
            <v>379.83800970000004</v>
          </cell>
          <cell r="DE190">
            <v>24711.585599999999</v>
          </cell>
          <cell r="DF190">
            <v>17825.893003551613</v>
          </cell>
          <cell r="DG190">
            <v>35560.68</v>
          </cell>
          <cell r="DH190">
            <v>72266.436000000002</v>
          </cell>
          <cell r="DI190">
            <v>62423.9</v>
          </cell>
          <cell r="DJ190">
            <v>247664.13</v>
          </cell>
          <cell r="DK190">
            <v>0</v>
          </cell>
          <cell r="DL190">
            <v>0</v>
          </cell>
          <cell r="DM190">
            <v>0</v>
          </cell>
          <cell r="DN190">
            <v>0</v>
          </cell>
          <cell r="DO190">
            <v>0</v>
          </cell>
          <cell r="DP190">
            <v>0</v>
          </cell>
          <cell r="DQ190">
            <v>0</v>
          </cell>
          <cell r="DR190">
            <v>0</v>
          </cell>
          <cell r="DS190">
            <v>0</v>
          </cell>
          <cell r="DU190">
            <v>86755.42</v>
          </cell>
          <cell r="DV190">
            <v>0</v>
          </cell>
          <cell r="DW190">
            <v>-233112</v>
          </cell>
          <cell r="DX190">
            <v>-3041.16</v>
          </cell>
          <cell r="DY190">
            <v>-3904</v>
          </cell>
          <cell r="DZ190">
            <v>0</v>
          </cell>
          <cell r="EA190">
            <v>0</v>
          </cell>
          <cell r="EB190">
            <v>24668</v>
          </cell>
          <cell r="EC190">
            <v>0</v>
          </cell>
          <cell r="ED190">
            <v>0</v>
          </cell>
          <cell r="EE190">
            <v>762373</v>
          </cell>
          <cell r="EF190">
            <v>0</v>
          </cell>
          <cell r="EG190">
            <v>53144</v>
          </cell>
          <cell r="EH190">
            <v>0</v>
          </cell>
          <cell r="EI190">
            <v>9680</v>
          </cell>
          <cell r="EJ190">
            <v>0</v>
          </cell>
          <cell r="EK190">
            <v>0</v>
          </cell>
          <cell r="EL190">
            <v>0</v>
          </cell>
        </row>
        <row r="191">
          <cell r="A191">
            <v>372</v>
          </cell>
          <cell r="B191" t="str">
            <v>Bennebroek</v>
          </cell>
          <cell r="C191">
            <v>7</v>
          </cell>
          <cell r="D191">
            <v>284320</v>
          </cell>
          <cell r="E191">
            <v>16240</v>
          </cell>
          <cell r="F191">
            <v>16240</v>
          </cell>
          <cell r="G191">
            <v>5156</v>
          </cell>
          <cell r="H191">
            <v>1</v>
          </cell>
          <cell r="I191">
            <v>58</v>
          </cell>
          <cell r="J191">
            <v>1136</v>
          </cell>
          <cell r="K191">
            <v>1328</v>
          </cell>
          <cell r="L191">
            <v>543</v>
          </cell>
          <cell r="M191">
            <v>530</v>
          </cell>
          <cell r="N191">
            <v>266.89999999999998</v>
          </cell>
          <cell r="O191">
            <v>22</v>
          </cell>
          <cell r="P191">
            <v>5.9139784946236562E-2</v>
          </cell>
          <cell r="Q191">
            <v>14.719997366901428</v>
          </cell>
          <cell r="R191">
            <v>340</v>
          </cell>
          <cell r="S191">
            <v>75</v>
          </cell>
          <cell r="T191">
            <v>126</v>
          </cell>
          <cell r="U191">
            <v>3020</v>
          </cell>
          <cell r="V191">
            <v>170</v>
          </cell>
          <cell r="W191">
            <v>0</v>
          </cell>
          <cell r="X191">
            <v>0</v>
          </cell>
          <cell r="Y191">
            <v>0</v>
          </cell>
          <cell r="Z191">
            <v>0</v>
          </cell>
          <cell r="AA191">
            <v>175</v>
          </cell>
          <cell r="AB191">
            <v>0</v>
          </cell>
          <cell r="AC191">
            <v>175</v>
          </cell>
          <cell r="AD191">
            <v>4</v>
          </cell>
          <cell r="AE191">
            <v>0</v>
          </cell>
          <cell r="AF191">
            <v>21</v>
          </cell>
          <cell r="AG191">
            <v>20</v>
          </cell>
          <cell r="AH191">
            <v>0</v>
          </cell>
          <cell r="AI191">
            <v>2631</v>
          </cell>
          <cell r="AJ191">
            <v>2631</v>
          </cell>
          <cell r="AK191">
            <v>0</v>
          </cell>
          <cell r="AL191">
            <v>0</v>
          </cell>
          <cell r="AM191">
            <v>0</v>
          </cell>
          <cell r="AN191">
            <v>0</v>
          </cell>
          <cell r="AO191">
            <v>0</v>
          </cell>
          <cell r="AP191">
            <v>0</v>
          </cell>
          <cell r="AQ191">
            <v>0</v>
          </cell>
          <cell r="AR191">
            <v>5.9870000000000001E-5</v>
          </cell>
          <cell r="AS191">
            <v>3.9122999999999998E-5</v>
          </cell>
          <cell r="AT191">
            <v>1789.08</v>
          </cell>
          <cell r="AU191">
            <v>0</v>
          </cell>
          <cell r="AV191">
            <v>117</v>
          </cell>
          <cell r="AW191">
            <v>3370.122905027933</v>
          </cell>
          <cell r="AX191">
            <v>1</v>
          </cell>
          <cell r="AY191">
            <v>1</v>
          </cell>
          <cell r="AZ191">
            <v>200</v>
          </cell>
          <cell r="BA191">
            <v>1</v>
          </cell>
          <cell r="BB191">
            <v>0</v>
          </cell>
          <cell r="BC191">
            <v>0</v>
          </cell>
          <cell r="BD191">
            <v>0</v>
          </cell>
          <cell r="BE191">
            <v>0</v>
          </cell>
          <cell r="BF191">
            <v>0</v>
          </cell>
          <cell r="BG191">
            <v>0</v>
          </cell>
          <cell r="BH191">
            <v>0</v>
          </cell>
          <cell r="BI191">
            <v>0</v>
          </cell>
          <cell r="BJ191">
            <v>0</v>
          </cell>
          <cell r="BM191">
            <v>-639720</v>
          </cell>
          <cell r="BN191">
            <v>-38976</v>
          </cell>
          <cell r="BO191">
            <v>-48395.199999999997</v>
          </cell>
          <cell r="BP191">
            <v>664350.6</v>
          </cell>
          <cell r="BQ191">
            <v>28180.76</v>
          </cell>
          <cell r="BR191">
            <v>12667.2</v>
          </cell>
          <cell r="BS191">
            <v>249238.39999999999</v>
          </cell>
          <cell r="BT191">
            <v>106731.36</v>
          </cell>
          <cell r="BU191">
            <v>14481.81</v>
          </cell>
          <cell r="BV191">
            <v>46634.7</v>
          </cell>
          <cell r="BW191">
            <v>94613.380999999994</v>
          </cell>
          <cell r="BX191">
            <v>30342.62</v>
          </cell>
          <cell r="BY191">
            <v>6777.4660752688169</v>
          </cell>
          <cell r="BZ191">
            <v>55792.911619819148</v>
          </cell>
          <cell r="CA191">
            <v>36431</v>
          </cell>
          <cell r="CB191">
            <v>22153.5</v>
          </cell>
          <cell r="CC191">
            <v>17800.02</v>
          </cell>
          <cell r="CD191">
            <v>154593.79999999999</v>
          </cell>
          <cell r="CE191">
            <v>2599.3000000000002</v>
          </cell>
          <cell r="CF191">
            <v>0</v>
          </cell>
          <cell r="CG191">
            <v>0</v>
          </cell>
          <cell r="CH191">
            <v>0</v>
          </cell>
          <cell r="CI191">
            <v>0</v>
          </cell>
          <cell r="CJ191">
            <v>5433.75</v>
          </cell>
          <cell r="CK191">
            <v>0</v>
          </cell>
          <cell r="CL191">
            <v>4567.5</v>
          </cell>
          <cell r="CM191">
            <v>147.12</v>
          </cell>
          <cell r="CN191">
            <v>0</v>
          </cell>
          <cell r="CO191">
            <v>9919.35</v>
          </cell>
          <cell r="CP191">
            <v>65140.6</v>
          </cell>
          <cell r="CQ191">
            <v>0</v>
          </cell>
          <cell r="CR191">
            <v>436772.31</v>
          </cell>
          <cell r="CS191">
            <v>69616.259999999995</v>
          </cell>
          <cell r="CT191">
            <v>0</v>
          </cell>
          <cell r="CU191">
            <v>0</v>
          </cell>
          <cell r="CV191">
            <v>0</v>
          </cell>
          <cell r="CW191">
            <v>0</v>
          </cell>
          <cell r="CX191">
            <v>0</v>
          </cell>
          <cell r="CY191">
            <v>0</v>
          </cell>
          <cell r="CZ191">
            <v>0</v>
          </cell>
          <cell r="DA191">
            <v>1057.0886506377001</v>
          </cell>
          <cell r="DB191">
            <v>432.66330078551999</v>
          </cell>
          <cell r="DC191">
            <v>111871.1724</v>
          </cell>
          <cell r="DD191">
            <v>0</v>
          </cell>
          <cell r="DE191">
            <v>790.92</v>
          </cell>
          <cell r="DF191">
            <v>11660.625251396648</v>
          </cell>
          <cell r="DG191">
            <v>8890.17</v>
          </cell>
          <cell r="DH191">
            <v>14688.3</v>
          </cell>
          <cell r="DI191">
            <v>20636</v>
          </cell>
          <cell r="DJ191">
            <v>247664.13</v>
          </cell>
          <cell r="DK191">
            <v>0</v>
          </cell>
          <cell r="DL191">
            <v>0</v>
          </cell>
          <cell r="DM191">
            <v>0</v>
          </cell>
          <cell r="DN191">
            <v>0</v>
          </cell>
          <cell r="DO191">
            <v>0</v>
          </cell>
          <cell r="DP191">
            <v>0</v>
          </cell>
          <cell r="DQ191">
            <v>0</v>
          </cell>
          <cell r="DR191">
            <v>0</v>
          </cell>
          <cell r="DS191">
            <v>0</v>
          </cell>
          <cell r="DU191">
            <v>7600.19</v>
          </cell>
          <cell r="DV191">
            <v>0</v>
          </cell>
          <cell r="DW191">
            <v>-200486</v>
          </cell>
          <cell r="DX191">
            <v>-7625.03</v>
          </cell>
          <cell r="DY191">
            <v>-71289</v>
          </cell>
          <cell r="DZ191">
            <v>0</v>
          </cell>
          <cell r="EA191">
            <v>0</v>
          </cell>
          <cell r="EB191">
            <v>4175</v>
          </cell>
          <cell r="EC191">
            <v>0</v>
          </cell>
          <cell r="ED191">
            <v>0</v>
          </cell>
          <cell r="EE191">
            <v>643506</v>
          </cell>
          <cell r="EF191">
            <v>0</v>
          </cell>
          <cell r="EG191">
            <v>0</v>
          </cell>
          <cell r="EH191">
            <v>0</v>
          </cell>
          <cell r="EI191">
            <v>5888</v>
          </cell>
          <cell r="EJ191">
            <v>0</v>
          </cell>
          <cell r="EK191">
            <v>0</v>
          </cell>
          <cell r="EL191">
            <v>0</v>
          </cell>
        </row>
        <row r="192">
          <cell r="A192">
            <v>373</v>
          </cell>
          <cell r="B192" t="str">
            <v>Bergen NH</v>
          </cell>
          <cell r="C192">
            <v>7</v>
          </cell>
          <cell r="D192">
            <v>1808960</v>
          </cell>
          <cell r="E192">
            <v>136640</v>
          </cell>
          <cell r="F192">
            <v>136640</v>
          </cell>
          <cell r="G192">
            <v>31608</v>
          </cell>
          <cell r="H192">
            <v>4</v>
          </cell>
          <cell r="I192">
            <v>488</v>
          </cell>
          <cell r="J192">
            <v>6730</v>
          </cell>
          <cell r="K192">
            <v>6662</v>
          </cell>
          <cell r="L192">
            <v>2315</v>
          </cell>
          <cell r="M192">
            <v>3900</v>
          </cell>
          <cell r="N192">
            <v>2066.5</v>
          </cell>
          <cell r="O192">
            <v>262</v>
          </cell>
          <cell r="P192">
            <v>0.42810457516339867</v>
          </cell>
          <cell r="Q192">
            <v>127.03462896058618</v>
          </cell>
          <cell r="R192">
            <v>2194</v>
          </cell>
          <cell r="S192">
            <v>245</v>
          </cell>
          <cell r="T192">
            <v>870</v>
          </cell>
          <cell r="U192">
            <v>24760</v>
          </cell>
          <cell r="V192">
            <v>4390</v>
          </cell>
          <cell r="W192">
            <v>550.14</v>
          </cell>
          <cell r="X192">
            <v>1228</v>
          </cell>
          <cell r="Y192">
            <v>0</v>
          </cell>
          <cell r="Z192">
            <v>140.19999999999999</v>
          </cell>
          <cell r="AA192">
            <v>9712</v>
          </cell>
          <cell r="AB192">
            <v>0</v>
          </cell>
          <cell r="AC192">
            <v>10003.36</v>
          </cell>
          <cell r="AD192">
            <v>88</v>
          </cell>
          <cell r="AE192">
            <v>2183</v>
          </cell>
          <cell r="AF192">
            <v>171</v>
          </cell>
          <cell r="AG192">
            <v>142.13999999999999</v>
          </cell>
          <cell r="AH192">
            <v>35.020000000000003</v>
          </cell>
          <cell r="AI192">
            <v>18335</v>
          </cell>
          <cell r="AJ192">
            <v>18885.05</v>
          </cell>
          <cell r="AK192">
            <v>0</v>
          </cell>
          <cell r="AL192">
            <v>0</v>
          </cell>
          <cell r="AM192">
            <v>0</v>
          </cell>
          <cell r="AN192">
            <v>0</v>
          </cell>
          <cell r="AO192">
            <v>0</v>
          </cell>
          <cell r="AP192">
            <v>1819</v>
          </cell>
          <cell r="AQ192">
            <v>0</v>
          </cell>
          <cell r="AR192">
            <v>5.89585E-4</v>
          </cell>
          <cell r="AS192">
            <v>4.0390499999999998E-4</v>
          </cell>
          <cell r="AT192">
            <v>12009.424999999999</v>
          </cell>
          <cell r="AU192">
            <v>0</v>
          </cell>
          <cell r="AV192">
            <v>1757.18</v>
          </cell>
          <cell r="AW192">
            <v>5667.4434122448984</v>
          </cell>
          <cell r="AX192">
            <v>7</v>
          </cell>
          <cell r="AY192">
            <v>7.21</v>
          </cell>
          <cell r="AZ192">
            <v>1820</v>
          </cell>
          <cell r="BA192">
            <v>1</v>
          </cell>
          <cell r="BB192">
            <v>0</v>
          </cell>
          <cell r="BC192">
            <v>0</v>
          </cell>
          <cell r="BD192">
            <v>0</v>
          </cell>
          <cell r="BE192">
            <v>0</v>
          </cell>
          <cell r="BF192">
            <v>0</v>
          </cell>
          <cell r="BG192">
            <v>0</v>
          </cell>
          <cell r="BH192">
            <v>0</v>
          </cell>
          <cell r="BI192">
            <v>0</v>
          </cell>
          <cell r="BJ192">
            <v>0</v>
          </cell>
          <cell r="BM192">
            <v>-4070160</v>
          </cell>
          <cell r="BN192">
            <v>-327936</v>
          </cell>
          <cell r="BO192">
            <v>-407187.20000000001</v>
          </cell>
          <cell r="BP192">
            <v>4072690.8</v>
          </cell>
          <cell r="BQ192">
            <v>112723.04</v>
          </cell>
          <cell r="BR192">
            <v>106579.2</v>
          </cell>
          <cell r="BS192">
            <v>1476562</v>
          </cell>
          <cell r="BT192">
            <v>535424.93999999994</v>
          </cell>
          <cell r="BU192">
            <v>61741.05</v>
          </cell>
          <cell r="BV192">
            <v>343161</v>
          </cell>
          <cell r="BW192">
            <v>732553.58499999996</v>
          </cell>
          <cell r="BX192">
            <v>361353.02</v>
          </cell>
          <cell r="BY192">
            <v>49061.122516339863</v>
          </cell>
          <cell r="BZ192">
            <v>481496.81345673057</v>
          </cell>
          <cell r="CA192">
            <v>235087.1</v>
          </cell>
          <cell r="CB192">
            <v>72368.100000000006</v>
          </cell>
          <cell r="CC192">
            <v>122904.9</v>
          </cell>
          <cell r="CD192">
            <v>1267464.3999999999</v>
          </cell>
          <cell r="CE192">
            <v>67123.100000000006</v>
          </cell>
          <cell r="CF192">
            <v>173745.21479999999</v>
          </cell>
          <cell r="CG192">
            <v>514151.32</v>
          </cell>
          <cell r="CH192">
            <v>0</v>
          </cell>
          <cell r="CI192">
            <v>31097.761999999959</v>
          </cell>
          <cell r="CJ192">
            <v>301557.59999999998</v>
          </cell>
          <cell r="CK192">
            <v>0</v>
          </cell>
          <cell r="CL192">
            <v>261087.69600000003</v>
          </cell>
          <cell r="CM192">
            <v>3236.64</v>
          </cell>
          <cell r="CN192">
            <v>50056.19</v>
          </cell>
          <cell r="CO192">
            <v>80771.850000000006</v>
          </cell>
          <cell r="CP192">
            <v>462954.24420000007</v>
          </cell>
          <cell r="CQ192">
            <v>56717.341400000005</v>
          </cell>
          <cell r="CR192">
            <v>3043793.35</v>
          </cell>
          <cell r="CS192">
            <v>499698.42300000001</v>
          </cell>
          <cell r="CT192">
            <v>0</v>
          </cell>
          <cell r="CU192">
            <v>0</v>
          </cell>
          <cell r="CV192">
            <v>0</v>
          </cell>
          <cell r="CW192">
            <v>0</v>
          </cell>
          <cell r="CX192">
            <v>0</v>
          </cell>
          <cell r="CY192">
            <v>56025.2</v>
          </cell>
          <cell r="CZ192">
            <v>0</v>
          </cell>
          <cell r="DA192">
            <v>10409.948423020351</v>
          </cell>
          <cell r="DB192">
            <v>4466.8064949971995</v>
          </cell>
          <cell r="DC192">
            <v>750949.34525000001</v>
          </cell>
          <cell r="DD192">
            <v>0</v>
          </cell>
          <cell r="DE192">
            <v>11878.5368</v>
          </cell>
          <cell r="DF192">
            <v>19609.354206367349</v>
          </cell>
          <cell r="DG192">
            <v>62231.19</v>
          </cell>
          <cell r="DH192">
            <v>105902.643</v>
          </cell>
          <cell r="DI192">
            <v>187787.6</v>
          </cell>
          <cell r="DJ192">
            <v>247664.13</v>
          </cell>
          <cell r="DK192">
            <v>0</v>
          </cell>
          <cell r="DL192">
            <v>0</v>
          </cell>
          <cell r="DM192">
            <v>0</v>
          </cell>
          <cell r="DN192">
            <v>0</v>
          </cell>
          <cell r="DO192">
            <v>0</v>
          </cell>
          <cell r="DP192">
            <v>0</v>
          </cell>
          <cell r="DQ192">
            <v>0</v>
          </cell>
          <cell r="DR192">
            <v>0</v>
          </cell>
          <cell r="DS192">
            <v>0</v>
          </cell>
          <cell r="DU192">
            <v>242777.42</v>
          </cell>
          <cell r="DV192">
            <v>0</v>
          </cell>
          <cell r="DW192">
            <v>-628058</v>
          </cell>
          <cell r="DX192">
            <v>-38666.629999999997</v>
          </cell>
          <cell r="DY192">
            <v>-199742</v>
          </cell>
          <cell r="DZ192">
            <v>0</v>
          </cell>
          <cell r="EA192">
            <v>0</v>
          </cell>
          <cell r="EB192">
            <v>60925</v>
          </cell>
          <cell r="EC192">
            <v>0</v>
          </cell>
          <cell r="ED192">
            <v>0</v>
          </cell>
          <cell r="EE192">
            <v>3063710</v>
          </cell>
          <cell r="EF192">
            <v>0</v>
          </cell>
          <cell r="EG192">
            <v>28582</v>
          </cell>
          <cell r="EH192">
            <v>0</v>
          </cell>
          <cell r="EI192">
            <v>0</v>
          </cell>
          <cell r="EJ192">
            <v>0</v>
          </cell>
          <cell r="EK192">
            <v>0</v>
          </cell>
          <cell r="EL192">
            <v>0</v>
          </cell>
        </row>
        <row r="193">
          <cell r="A193">
            <v>375</v>
          </cell>
          <cell r="B193" t="str">
            <v>Beverwijk</v>
          </cell>
          <cell r="C193">
            <v>7</v>
          </cell>
          <cell r="D193">
            <v>1150880</v>
          </cell>
          <cell r="E193">
            <v>315840</v>
          </cell>
          <cell r="F193">
            <v>315840</v>
          </cell>
          <cell r="G193">
            <v>36835</v>
          </cell>
          <cell r="H193">
            <v>2</v>
          </cell>
          <cell r="I193">
            <v>1128</v>
          </cell>
          <cell r="J193">
            <v>8466</v>
          </cell>
          <cell r="K193">
            <v>6138</v>
          </cell>
          <cell r="L193">
            <v>2317</v>
          </cell>
          <cell r="M193">
            <v>5340</v>
          </cell>
          <cell r="N193">
            <v>3608.7</v>
          </cell>
          <cell r="O193">
            <v>753</v>
          </cell>
          <cell r="P193">
            <v>0.68268359020852221</v>
          </cell>
          <cell r="Q193">
            <v>318.28167087144561</v>
          </cell>
          <cell r="R193">
            <v>3231</v>
          </cell>
          <cell r="S193">
            <v>2500</v>
          </cell>
          <cell r="T193">
            <v>1098</v>
          </cell>
          <cell r="U193">
            <v>35570</v>
          </cell>
          <cell r="V193">
            <v>18840</v>
          </cell>
          <cell r="W193">
            <v>2672.54</v>
          </cell>
          <cell r="X193">
            <v>1656</v>
          </cell>
          <cell r="Y193">
            <v>0</v>
          </cell>
          <cell r="Z193">
            <v>138.4</v>
          </cell>
          <cell r="AA193">
            <v>1859</v>
          </cell>
          <cell r="AB193">
            <v>0</v>
          </cell>
          <cell r="AC193">
            <v>1914.77</v>
          </cell>
          <cell r="AD193">
            <v>47</v>
          </cell>
          <cell r="AE193">
            <v>132</v>
          </cell>
          <cell r="AF193">
            <v>227</v>
          </cell>
          <cell r="AG193">
            <v>168.3</v>
          </cell>
          <cell r="AH193">
            <v>66.150000000000006</v>
          </cell>
          <cell r="AI193">
            <v>17313</v>
          </cell>
          <cell r="AJ193">
            <v>17659.259999999998</v>
          </cell>
          <cell r="AK193">
            <v>0</v>
          </cell>
          <cell r="AL193">
            <v>17</v>
          </cell>
          <cell r="AM193">
            <v>0</v>
          </cell>
          <cell r="AN193">
            <v>0</v>
          </cell>
          <cell r="AO193">
            <v>0</v>
          </cell>
          <cell r="AP193">
            <v>3506</v>
          </cell>
          <cell r="AQ193">
            <v>2217</v>
          </cell>
          <cell r="AR193">
            <v>1.3272659999999999E-3</v>
          </cell>
          <cell r="AS193">
            <v>2.5898200000000001E-3</v>
          </cell>
          <cell r="AT193">
            <v>42070.59</v>
          </cell>
          <cell r="AU193">
            <v>0</v>
          </cell>
          <cell r="AV193">
            <v>479.98</v>
          </cell>
          <cell r="AW193">
            <v>9753.7379328436509</v>
          </cell>
          <cell r="AX193">
            <v>2</v>
          </cell>
          <cell r="AY193">
            <v>2.1</v>
          </cell>
          <cell r="AZ193">
            <v>2250</v>
          </cell>
          <cell r="BA193">
            <v>1</v>
          </cell>
          <cell r="BB193">
            <v>0</v>
          </cell>
          <cell r="BC193">
            <v>0</v>
          </cell>
          <cell r="BD193">
            <v>0</v>
          </cell>
          <cell r="BE193">
            <v>0</v>
          </cell>
          <cell r="BF193">
            <v>0</v>
          </cell>
          <cell r="BG193">
            <v>0</v>
          </cell>
          <cell r="BH193">
            <v>0</v>
          </cell>
          <cell r="BI193">
            <v>0</v>
          </cell>
          <cell r="BJ193">
            <v>0</v>
          </cell>
          <cell r="BM193">
            <v>-2589480</v>
          </cell>
          <cell r="BN193">
            <v>-758016</v>
          </cell>
          <cell r="BO193">
            <v>-941203.2</v>
          </cell>
          <cell r="BP193">
            <v>4746189.75</v>
          </cell>
          <cell r="BQ193">
            <v>56361.52</v>
          </cell>
          <cell r="BR193">
            <v>246355.20000000001</v>
          </cell>
          <cell r="BS193">
            <v>1857440.4</v>
          </cell>
          <cell r="BT193">
            <v>493311.06</v>
          </cell>
          <cell r="BU193">
            <v>61794.39</v>
          </cell>
          <cell r="BV193">
            <v>469866.6</v>
          </cell>
          <cell r="BW193">
            <v>1279248.0630000001</v>
          </cell>
          <cell r="BX193">
            <v>1038545.13</v>
          </cell>
          <cell r="BY193">
            <v>78236.078757932904</v>
          </cell>
          <cell r="BZ193">
            <v>1206376.651470623</v>
          </cell>
          <cell r="CA193">
            <v>346201.65</v>
          </cell>
          <cell r="CB193">
            <v>738450</v>
          </cell>
          <cell r="CC193">
            <v>155114.46</v>
          </cell>
          <cell r="CD193">
            <v>1820828.3</v>
          </cell>
          <cell r="CE193">
            <v>288063.59999999998</v>
          </cell>
          <cell r="CF193">
            <v>844041.58279999997</v>
          </cell>
          <cell r="CG193">
            <v>693350.64</v>
          </cell>
          <cell r="CH193">
            <v>0</v>
          </cell>
          <cell r="CI193">
            <v>30698.503999999972</v>
          </cell>
          <cell r="CJ193">
            <v>57721.95</v>
          </cell>
          <cell r="CK193">
            <v>0</v>
          </cell>
          <cell r="CL193">
            <v>49975.497000000003</v>
          </cell>
          <cell r="CM193">
            <v>1728.66</v>
          </cell>
          <cell r="CN193">
            <v>3026.76</v>
          </cell>
          <cell r="CO193">
            <v>107223.45</v>
          </cell>
          <cell r="CP193">
            <v>548158.14900000009</v>
          </cell>
          <cell r="CQ193">
            <v>107134.5555</v>
          </cell>
          <cell r="CR193">
            <v>2874131.13</v>
          </cell>
          <cell r="CS193">
            <v>467264.01960000006</v>
          </cell>
          <cell r="CT193">
            <v>0</v>
          </cell>
          <cell r="CU193">
            <v>53847.67</v>
          </cell>
          <cell r="CV193">
            <v>0</v>
          </cell>
          <cell r="CW193">
            <v>0</v>
          </cell>
          <cell r="CX193">
            <v>0</v>
          </cell>
          <cell r="CY193">
            <v>107984.8</v>
          </cell>
          <cell r="CZ193">
            <v>194430.9</v>
          </cell>
          <cell r="DA193">
            <v>23434.739017492859</v>
          </cell>
          <cell r="DB193">
            <v>28640.9546721968</v>
          </cell>
          <cell r="DC193">
            <v>2630673.9926999998</v>
          </cell>
          <cell r="DD193">
            <v>0</v>
          </cell>
          <cell r="DE193">
            <v>3244.6648</v>
          </cell>
          <cell r="DF193">
            <v>33747.933247639034</v>
          </cell>
          <cell r="DG193">
            <v>17780.34</v>
          </cell>
          <cell r="DH193">
            <v>30845.43</v>
          </cell>
          <cell r="DI193">
            <v>232155</v>
          </cell>
          <cell r="DJ193">
            <v>247664.13</v>
          </cell>
          <cell r="DK193">
            <v>0</v>
          </cell>
          <cell r="DL193">
            <v>0</v>
          </cell>
          <cell r="DM193">
            <v>0</v>
          </cell>
          <cell r="DN193">
            <v>0</v>
          </cell>
          <cell r="DO193">
            <v>0</v>
          </cell>
          <cell r="DP193">
            <v>0</v>
          </cell>
          <cell r="DQ193">
            <v>0</v>
          </cell>
          <cell r="DR193">
            <v>0</v>
          </cell>
          <cell r="DS193">
            <v>0</v>
          </cell>
          <cell r="DU193">
            <v>2255.71</v>
          </cell>
          <cell r="DV193">
            <v>0</v>
          </cell>
          <cell r="DW193">
            <v>-403288</v>
          </cell>
          <cell r="DX193">
            <v>-39380.01</v>
          </cell>
          <cell r="DY193">
            <v>52876</v>
          </cell>
          <cell r="DZ193">
            <v>0</v>
          </cell>
          <cell r="EA193">
            <v>0</v>
          </cell>
          <cell r="EB193">
            <v>18204</v>
          </cell>
          <cell r="EC193">
            <v>0</v>
          </cell>
          <cell r="ED193">
            <v>0</v>
          </cell>
          <cell r="EE193">
            <v>3943262</v>
          </cell>
          <cell r="EF193">
            <v>45000</v>
          </cell>
          <cell r="EG193">
            <v>0</v>
          </cell>
          <cell r="EH193">
            <v>0</v>
          </cell>
          <cell r="EI193">
            <v>0</v>
          </cell>
          <cell r="EJ193">
            <v>0</v>
          </cell>
          <cell r="EK193">
            <v>0</v>
          </cell>
          <cell r="EL193">
            <v>0</v>
          </cell>
        </row>
        <row r="194">
          <cell r="A194">
            <v>376</v>
          </cell>
          <cell r="B194" t="str">
            <v>Blaricum</v>
          </cell>
          <cell r="C194">
            <v>7</v>
          </cell>
          <cell r="D194">
            <v>746080</v>
          </cell>
          <cell r="E194">
            <v>44800</v>
          </cell>
          <cell r="F194">
            <v>44800</v>
          </cell>
          <cell r="G194">
            <v>9112</v>
          </cell>
          <cell r="H194">
            <v>2</v>
          </cell>
          <cell r="I194">
            <v>160</v>
          </cell>
          <cell r="J194">
            <v>2062</v>
          </cell>
          <cell r="K194">
            <v>1612</v>
          </cell>
          <cell r="L194">
            <v>498</v>
          </cell>
          <cell r="M194">
            <v>780</v>
          </cell>
          <cell r="N194">
            <v>374.6</v>
          </cell>
          <cell r="O194">
            <v>63</v>
          </cell>
          <cell r="P194">
            <v>0.15254237288135594</v>
          </cell>
          <cell r="Q194">
            <v>36.764298027278791</v>
          </cell>
          <cell r="R194">
            <v>497</v>
          </cell>
          <cell r="S194">
            <v>185</v>
          </cell>
          <cell r="T194">
            <v>239</v>
          </cell>
          <cell r="U194">
            <v>6310</v>
          </cell>
          <cell r="V194">
            <v>450</v>
          </cell>
          <cell r="W194">
            <v>0</v>
          </cell>
          <cell r="X194">
            <v>0</v>
          </cell>
          <cell r="Y194">
            <v>0</v>
          </cell>
          <cell r="Z194">
            <v>0</v>
          </cell>
          <cell r="AA194">
            <v>1112</v>
          </cell>
          <cell r="AB194">
            <v>0</v>
          </cell>
          <cell r="AC194">
            <v>1112</v>
          </cell>
          <cell r="AD194">
            <v>445</v>
          </cell>
          <cell r="AE194">
            <v>0</v>
          </cell>
          <cell r="AF194">
            <v>46</v>
          </cell>
          <cell r="AG194">
            <v>44</v>
          </cell>
          <cell r="AH194">
            <v>2</v>
          </cell>
          <cell r="AI194">
            <v>4054</v>
          </cell>
          <cell r="AJ194">
            <v>4054</v>
          </cell>
          <cell r="AK194">
            <v>0</v>
          </cell>
          <cell r="AL194">
            <v>0</v>
          </cell>
          <cell r="AM194">
            <v>0</v>
          </cell>
          <cell r="AN194">
            <v>0</v>
          </cell>
          <cell r="AO194">
            <v>0</v>
          </cell>
          <cell r="AP194">
            <v>779</v>
          </cell>
          <cell r="AQ194">
            <v>0</v>
          </cell>
          <cell r="AR194">
            <v>1.17841E-4</v>
          </cell>
          <cell r="AS194">
            <v>5.2370000000000002E-5</v>
          </cell>
          <cell r="AT194">
            <v>3344.55</v>
          </cell>
          <cell r="AU194">
            <v>0</v>
          </cell>
          <cell r="AV194">
            <v>312</v>
          </cell>
          <cell r="AW194">
            <v>1825.9113680154144</v>
          </cell>
          <cell r="AX194">
            <v>3</v>
          </cell>
          <cell r="AY194">
            <v>3</v>
          </cell>
          <cell r="AZ194">
            <v>600</v>
          </cell>
          <cell r="BA194">
            <v>1</v>
          </cell>
          <cell r="BB194">
            <v>0</v>
          </cell>
          <cell r="BC194">
            <v>0</v>
          </cell>
          <cell r="BD194">
            <v>0</v>
          </cell>
          <cell r="BE194">
            <v>0</v>
          </cell>
          <cell r="BF194">
            <v>0</v>
          </cell>
          <cell r="BG194">
            <v>0</v>
          </cell>
          <cell r="BH194">
            <v>0</v>
          </cell>
          <cell r="BI194">
            <v>0</v>
          </cell>
          <cell r="BJ194">
            <v>0</v>
          </cell>
          <cell r="BM194">
            <v>-1678680</v>
          </cell>
          <cell r="BN194">
            <v>-107520</v>
          </cell>
          <cell r="BO194">
            <v>-133504</v>
          </cell>
          <cell r="BP194">
            <v>1174081.2</v>
          </cell>
          <cell r="BQ194">
            <v>56361.52</v>
          </cell>
          <cell r="BR194">
            <v>34944</v>
          </cell>
          <cell r="BS194">
            <v>452402.8</v>
          </cell>
          <cell r="BT194">
            <v>129556.44</v>
          </cell>
          <cell r="BU194">
            <v>13281.66</v>
          </cell>
          <cell r="BV194">
            <v>68632.2</v>
          </cell>
          <cell r="BW194">
            <v>132791.954</v>
          </cell>
          <cell r="BX194">
            <v>86890.23</v>
          </cell>
          <cell r="BY194">
            <v>17481.476440677965</v>
          </cell>
          <cell r="BZ194">
            <v>139346.98352683426</v>
          </cell>
          <cell r="CA194">
            <v>53253.55</v>
          </cell>
          <cell r="CB194">
            <v>54645.3</v>
          </cell>
          <cell r="CC194">
            <v>33763.53</v>
          </cell>
          <cell r="CD194">
            <v>323008.90000000002</v>
          </cell>
          <cell r="CE194">
            <v>6880.5</v>
          </cell>
          <cell r="CF194">
            <v>0</v>
          </cell>
          <cell r="CG194">
            <v>0</v>
          </cell>
          <cell r="CH194">
            <v>0</v>
          </cell>
          <cell r="CI194">
            <v>0</v>
          </cell>
          <cell r="CJ194">
            <v>34527.599999999999</v>
          </cell>
          <cell r="CK194">
            <v>0</v>
          </cell>
          <cell r="CL194">
            <v>29023.200000000001</v>
          </cell>
          <cell r="CM194">
            <v>16367.1</v>
          </cell>
          <cell r="CN194">
            <v>0</v>
          </cell>
          <cell r="CO194">
            <v>21728.1</v>
          </cell>
          <cell r="CP194">
            <v>143309.32</v>
          </cell>
          <cell r="CQ194">
            <v>3239.14</v>
          </cell>
          <cell r="CR194">
            <v>673004.54</v>
          </cell>
          <cell r="CS194">
            <v>107268.84</v>
          </cell>
          <cell r="CT194">
            <v>0</v>
          </cell>
          <cell r="CU194">
            <v>0</v>
          </cell>
          <cell r="CV194">
            <v>0</v>
          </cell>
          <cell r="CW194">
            <v>0</v>
          </cell>
          <cell r="CX194">
            <v>0</v>
          </cell>
          <cell r="CY194">
            <v>23993.200000000001</v>
          </cell>
          <cell r="CZ194">
            <v>0</v>
          </cell>
          <cell r="DA194">
            <v>2080.6477982261099</v>
          </cell>
          <cell r="DB194">
            <v>579.16256580880008</v>
          </cell>
          <cell r="DC194">
            <v>209134.7115</v>
          </cell>
          <cell r="DD194">
            <v>0</v>
          </cell>
          <cell r="DE194">
            <v>2109.12</v>
          </cell>
          <cell r="DF194">
            <v>6317.6533333333336</v>
          </cell>
          <cell r="DG194">
            <v>26670.51</v>
          </cell>
          <cell r="DH194">
            <v>44064.9</v>
          </cell>
          <cell r="DI194">
            <v>61908</v>
          </cell>
          <cell r="DJ194">
            <v>247664.13</v>
          </cell>
          <cell r="DK194">
            <v>0</v>
          </cell>
          <cell r="DL194">
            <v>0</v>
          </cell>
          <cell r="DM194">
            <v>0</v>
          </cell>
          <cell r="DN194">
            <v>0</v>
          </cell>
          <cell r="DO194">
            <v>0</v>
          </cell>
          <cell r="DP194">
            <v>0</v>
          </cell>
          <cell r="DQ194">
            <v>0</v>
          </cell>
          <cell r="DR194">
            <v>0</v>
          </cell>
          <cell r="DS194">
            <v>0</v>
          </cell>
          <cell r="DU194">
            <v>40377.65</v>
          </cell>
          <cell r="DV194">
            <v>0</v>
          </cell>
          <cell r="DW194">
            <v>-176617</v>
          </cell>
          <cell r="DX194">
            <v>-10364.34</v>
          </cell>
          <cell r="DY194">
            <v>358038</v>
          </cell>
          <cell r="DZ194">
            <v>0</v>
          </cell>
          <cell r="EA194">
            <v>0</v>
          </cell>
          <cell r="EB194">
            <v>0</v>
          </cell>
          <cell r="EC194">
            <v>0</v>
          </cell>
          <cell r="ED194">
            <v>0</v>
          </cell>
          <cell r="EE194">
            <v>719863</v>
          </cell>
          <cell r="EF194">
            <v>0</v>
          </cell>
          <cell r="EG194">
            <v>0</v>
          </cell>
          <cell r="EH194">
            <v>0</v>
          </cell>
          <cell r="EI194">
            <v>10406</v>
          </cell>
          <cell r="EJ194">
            <v>0</v>
          </cell>
          <cell r="EK194">
            <v>0</v>
          </cell>
          <cell r="EL194">
            <v>0</v>
          </cell>
        </row>
        <row r="195">
          <cell r="A195">
            <v>377</v>
          </cell>
          <cell r="B195" t="str">
            <v>Bloemendaal</v>
          </cell>
          <cell r="C195">
            <v>7</v>
          </cell>
          <cell r="D195">
            <v>1632480</v>
          </cell>
          <cell r="E195">
            <v>77140</v>
          </cell>
          <cell r="F195">
            <v>77140</v>
          </cell>
          <cell r="G195">
            <v>17028</v>
          </cell>
          <cell r="H195">
            <v>3</v>
          </cell>
          <cell r="I195">
            <v>275.5</v>
          </cell>
          <cell r="J195">
            <v>4365</v>
          </cell>
          <cell r="K195">
            <v>3632</v>
          </cell>
          <cell r="L195">
            <v>1281</v>
          </cell>
          <cell r="M195">
            <v>1390</v>
          </cell>
          <cell r="N195">
            <v>627.5</v>
          </cell>
          <cell r="O195">
            <v>118</v>
          </cell>
          <cell r="P195">
            <v>0.25213675213675213</v>
          </cell>
          <cell r="Q195">
            <v>63.46544745806856</v>
          </cell>
          <cell r="R195">
            <v>730</v>
          </cell>
          <cell r="S195">
            <v>230</v>
          </cell>
          <cell r="T195">
            <v>351</v>
          </cell>
          <cell r="U195">
            <v>9060</v>
          </cell>
          <cell r="V195">
            <v>710</v>
          </cell>
          <cell r="W195">
            <v>117.64</v>
          </cell>
          <cell r="X195">
            <v>956.8</v>
          </cell>
          <cell r="Y195">
            <v>246.59999999999945</v>
          </cell>
          <cell r="Z195">
            <v>0</v>
          </cell>
          <cell r="AA195">
            <v>3790</v>
          </cell>
          <cell r="AB195">
            <v>0</v>
          </cell>
          <cell r="AC195">
            <v>3790</v>
          </cell>
          <cell r="AD195">
            <v>65</v>
          </cell>
          <cell r="AE195">
            <v>475</v>
          </cell>
          <cell r="AF195">
            <v>77</v>
          </cell>
          <cell r="AG195">
            <v>62</v>
          </cell>
          <cell r="AH195">
            <v>15</v>
          </cell>
          <cell r="AI195">
            <v>7625</v>
          </cell>
          <cell r="AJ195">
            <v>7625</v>
          </cell>
          <cell r="AK195">
            <v>0</v>
          </cell>
          <cell r="AL195">
            <v>0</v>
          </cell>
          <cell r="AM195">
            <v>0</v>
          </cell>
          <cell r="AN195">
            <v>0</v>
          </cell>
          <cell r="AO195">
            <v>0</v>
          </cell>
          <cell r="AP195">
            <v>2464</v>
          </cell>
          <cell r="AQ195">
            <v>0</v>
          </cell>
          <cell r="AR195">
            <v>5.1510399999999995E-4</v>
          </cell>
          <cell r="AS195">
            <v>1.5242200000000001E-4</v>
          </cell>
          <cell r="AT195">
            <v>7975.75</v>
          </cell>
          <cell r="AU195">
            <v>0</v>
          </cell>
          <cell r="AV195">
            <v>826</v>
          </cell>
          <cell r="AW195">
            <v>3648.5416342412454</v>
          </cell>
          <cell r="AX195">
            <v>4</v>
          </cell>
          <cell r="AY195">
            <v>4</v>
          </cell>
          <cell r="AZ195">
            <v>935</v>
          </cell>
          <cell r="BA195">
            <v>1</v>
          </cell>
          <cell r="BB195">
            <v>0</v>
          </cell>
          <cell r="BC195">
            <v>0</v>
          </cell>
          <cell r="BD195">
            <v>0</v>
          </cell>
          <cell r="BE195">
            <v>0</v>
          </cell>
          <cell r="BF195">
            <v>0</v>
          </cell>
          <cell r="BG195">
            <v>0</v>
          </cell>
          <cell r="BH195">
            <v>0</v>
          </cell>
          <cell r="BI195">
            <v>0</v>
          </cell>
          <cell r="BJ195">
            <v>0</v>
          </cell>
          <cell r="BM195">
            <v>-3673080</v>
          </cell>
          <cell r="BN195">
            <v>-185136</v>
          </cell>
          <cell r="BO195">
            <v>-229877.2</v>
          </cell>
          <cell r="BP195">
            <v>2194057.7999999998</v>
          </cell>
          <cell r="BQ195">
            <v>84542.28</v>
          </cell>
          <cell r="BR195">
            <v>60169.2</v>
          </cell>
          <cell r="BS195">
            <v>957681</v>
          </cell>
          <cell r="BT195">
            <v>291903.84000000003</v>
          </cell>
          <cell r="BU195">
            <v>34164.269999999997</v>
          </cell>
          <cell r="BV195">
            <v>122306.1</v>
          </cell>
          <cell r="BW195">
            <v>222442.47500000001</v>
          </cell>
          <cell r="BX195">
            <v>162746.78</v>
          </cell>
          <cell r="BY195">
            <v>28895.070982905982</v>
          </cell>
          <cell r="BZ195">
            <v>240551.81619136813</v>
          </cell>
          <cell r="CA195">
            <v>78219.5</v>
          </cell>
          <cell r="CB195">
            <v>67937.399999999994</v>
          </cell>
          <cell r="CC195">
            <v>49585.77</v>
          </cell>
          <cell r="CD195">
            <v>463781.4</v>
          </cell>
          <cell r="CE195">
            <v>10855.9</v>
          </cell>
          <cell r="CF195">
            <v>37153.0648</v>
          </cell>
          <cell r="CG195">
            <v>400602.592</v>
          </cell>
          <cell r="CH195">
            <v>41907.203999999903</v>
          </cell>
          <cell r="CI195">
            <v>0</v>
          </cell>
          <cell r="CJ195">
            <v>117679.5</v>
          </cell>
          <cell r="CK195">
            <v>0</v>
          </cell>
          <cell r="CL195">
            <v>98919</v>
          </cell>
          <cell r="CM195">
            <v>2390.6999999999998</v>
          </cell>
          <cell r="CN195">
            <v>10891.75</v>
          </cell>
          <cell r="CO195">
            <v>36370.949999999997</v>
          </cell>
          <cell r="CP195">
            <v>201935.86</v>
          </cell>
          <cell r="CQ195">
            <v>24293.55</v>
          </cell>
          <cell r="CR195">
            <v>1265826.25</v>
          </cell>
          <cell r="CS195">
            <v>201757.5</v>
          </cell>
          <cell r="CT195">
            <v>0</v>
          </cell>
          <cell r="CU195">
            <v>0</v>
          </cell>
          <cell r="CV195">
            <v>0</v>
          </cell>
          <cell r="CW195">
            <v>0</v>
          </cell>
          <cell r="CX195">
            <v>0</v>
          </cell>
          <cell r="CY195">
            <v>75891.199999999997</v>
          </cell>
          <cell r="CZ195">
            <v>0</v>
          </cell>
          <cell r="DA195">
            <v>9094.8821162198401</v>
          </cell>
          <cell r="DB195">
            <v>1685.6428605252802</v>
          </cell>
          <cell r="DC195">
            <v>498723.64750000002</v>
          </cell>
          <cell r="DD195">
            <v>0</v>
          </cell>
          <cell r="DE195">
            <v>5583.76</v>
          </cell>
          <cell r="DF195">
            <v>12623.954054474709</v>
          </cell>
          <cell r="DG195">
            <v>35560.68</v>
          </cell>
          <cell r="DH195">
            <v>58753.2</v>
          </cell>
          <cell r="DI195">
            <v>96473.3</v>
          </cell>
          <cell r="DJ195">
            <v>247664.13</v>
          </cell>
          <cell r="DK195">
            <v>0</v>
          </cell>
          <cell r="DL195">
            <v>0</v>
          </cell>
          <cell r="DM195">
            <v>0</v>
          </cell>
          <cell r="DN195">
            <v>0</v>
          </cell>
          <cell r="DO195">
            <v>0</v>
          </cell>
          <cell r="DP195">
            <v>0</v>
          </cell>
          <cell r="DQ195">
            <v>0</v>
          </cell>
          <cell r="DR195">
            <v>0</v>
          </cell>
          <cell r="DS195">
            <v>0</v>
          </cell>
          <cell r="DU195">
            <v>37962.269999999997</v>
          </cell>
          <cell r="DV195">
            <v>0</v>
          </cell>
          <cell r="DW195">
            <v>-411218</v>
          </cell>
          <cell r="DX195">
            <v>-18990.96</v>
          </cell>
          <cell r="DY195">
            <v>711023</v>
          </cell>
          <cell r="DZ195">
            <v>0</v>
          </cell>
          <cell r="EA195">
            <v>0</v>
          </cell>
          <cell r="EB195">
            <v>43455</v>
          </cell>
          <cell r="EC195">
            <v>0</v>
          </cell>
          <cell r="ED195">
            <v>0</v>
          </cell>
          <cell r="EE195">
            <v>1609312</v>
          </cell>
          <cell r="EF195">
            <v>0</v>
          </cell>
          <cell r="EG195">
            <v>0</v>
          </cell>
          <cell r="EH195">
            <v>0</v>
          </cell>
          <cell r="EI195">
            <v>19446</v>
          </cell>
          <cell r="EJ195">
            <v>0</v>
          </cell>
          <cell r="EK195">
            <v>0</v>
          </cell>
          <cell r="EL195">
            <v>0</v>
          </cell>
        </row>
        <row r="196">
          <cell r="A196">
            <v>381</v>
          </cell>
          <cell r="B196" t="str">
            <v>Bussum</v>
          </cell>
          <cell r="C196">
            <v>7</v>
          </cell>
          <cell r="D196">
            <v>1685760</v>
          </cell>
          <cell r="E196">
            <v>157220</v>
          </cell>
          <cell r="F196">
            <v>157220</v>
          </cell>
          <cell r="G196">
            <v>31308</v>
          </cell>
          <cell r="H196">
            <v>1</v>
          </cell>
          <cell r="I196">
            <v>561.5</v>
          </cell>
          <cell r="J196">
            <v>7553</v>
          </cell>
          <cell r="K196">
            <v>6205</v>
          </cell>
          <cell r="L196">
            <v>2402</v>
          </cell>
          <cell r="M196">
            <v>4240</v>
          </cell>
          <cell r="N196">
            <v>2708.5</v>
          </cell>
          <cell r="O196">
            <v>330</v>
          </cell>
          <cell r="P196">
            <v>0.48529411764705882</v>
          </cell>
          <cell r="Q196">
            <v>155.27699854733876</v>
          </cell>
          <cell r="R196">
            <v>1687</v>
          </cell>
          <cell r="S196">
            <v>1240</v>
          </cell>
          <cell r="T196">
            <v>781</v>
          </cell>
          <cell r="U196">
            <v>32280</v>
          </cell>
          <cell r="V196">
            <v>15760</v>
          </cell>
          <cell r="W196">
            <v>211.86</v>
          </cell>
          <cell r="X196">
            <v>3049.6</v>
          </cell>
          <cell r="Y196">
            <v>20.199999999999818</v>
          </cell>
          <cell r="Z196">
            <v>0</v>
          </cell>
          <cell r="AA196">
            <v>805</v>
          </cell>
          <cell r="AB196">
            <v>0</v>
          </cell>
          <cell r="AC196">
            <v>805</v>
          </cell>
          <cell r="AD196">
            <v>6</v>
          </cell>
          <cell r="AE196">
            <v>0</v>
          </cell>
          <cell r="AF196">
            <v>115</v>
          </cell>
          <cell r="AG196">
            <v>112</v>
          </cell>
          <cell r="AH196">
            <v>4</v>
          </cell>
          <cell r="AI196">
            <v>15315</v>
          </cell>
          <cell r="AJ196">
            <v>15315</v>
          </cell>
          <cell r="AK196">
            <v>0</v>
          </cell>
          <cell r="AL196">
            <v>0</v>
          </cell>
          <cell r="AM196">
            <v>0</v>
          </cell>
          <cell r="AN196">
            <v>0</v>
          </cell>
          <cell r="AO196">
            <v>0</v>
          </cell>
          <cell r="AP196">
            <v>5642</v>
          </cell>
          <cell r="AQ196">
            <v>0</v>
          </cell>
          <cell r="AR196">
            <v>1.8064960000000001E-3</v>
          </cell>
          <cell r="AS196">
            <v>1.170209E-3</v>
          </cell>
          <cell r="AT196">
            <v>33738.945</v>
          </cell>
          <cell r="AU196">
            <v>0</v>
          </cell>
          <cell r="AV196">
            <v>154</v>
          </cell>
          <cell r="AW196">
            <v>5945.0456226880397</v>
          </cell>
          <cell r="AX196">
            <v>1</v>
          </cell>
          <cell r="AY196">
            <v>1</v>
          </cell>
          <cell r="AZ196">
            <v>2080</v>
          </cell>
          <cell r="BA196">
            <v>1</v>
          </cell>
          <cell r="BB196">
            <v>0</v>
          </cell>
          <cell r="BC196">
            <v>0</v>
          </cell>
          <cell r="BD196">
            <v>0</v>
          </cell>
          <cell r="BE196">
            <v>0</v>
          </cell>
          <cell r="BF196">
            <v>0</v>
          </cell>
          <cell r="BG196">
            <v>0</v>
          </cell>
          <cell r="BH196">
            <v>0</v>
          </cell>
          <cell r="BI196">
            <v>0</v>
          </cell>
          <cell r="BJ196">
            <v>0</v>
          </cell>
          <cell r="BM196">
            <v>-3792960</v>
          </cell>
          <cell r="BN196">
            <v>-377328</v>
          </cell>
          <cell r="BO196">
            <v>-468515.6</v>
          </cell>
          <cell r="BP196">
            <v>4034035.8</v>
          </cell>
          <cell r="BQ196">
            <v>28180.76</v>
          </cell>
          <cell r="BR196">
            <v>122631.6</v>
          </cell>
          <cell r="BS196">
            <v>1657128.2</v>
          </cell>
          <cell r="BT196">
            <v>498695.85</v>
          </cell>
          <cell r="BU196">
            <v>64061.34</v>
          </cell>
          <cell r="BV196">
            <v>373077.6</v>
          </cell>
          <cell r="BW196">
            <v>960136.16500000004</v>
          </cell>
          <cell r="BX196">
            <v>455139.3</v>
          </cell>
          <cell r="BY196">
            <v>55615.089264705879</v>
          </cell>
          <cell r="BZ196">
            <v>588543.30205400719</v>
          </cell>
          <cell r="CA196">
            <v>180762.05</v>
          </cell>
          <cell r="CB196">
            <v>366271.2</v>
          </cell>
          <cell r="CC196">
            <v>110331.87</v>
          </cell>
          <cell r="CD196">
            <v>1652413.2</v>
          </cell>
          <cell r="CE196">
            <v>240970.4</v>
          </cell>
          <cell r="CF196">
            <v>66909.625199999995</v>
          </cell>
          <cell r="CG196">
            <v>1276837.0240000002</v>
          </cell>
          <cell r="CH196">
            <v>3432.7879999999691</v>
          </cell>
          <cell r="CI196">
            <v>0</v>
          </cell>
          <cell r="CJ196">
            <v>24995.25</v>
          </cell>
          <cell r="CK196">
            <v>0</v>
          </cell>
          <cell r="CL196">
            <v>21010.5</v>
          </cell>
          <cell r="CM196">
            <v>220.68</v>
          </cell>
          <cell r="CN196">
            <v>0</v>
          </cell>
          <cell r="CO196">
            <v>54320.25</v>
          </cell>
          <cell r="CP196">
            <v>364787.36</v>
          </cell>
          <cell r="CQ196">
            <v>6478.28</v>
          </cell>
          <cell r="CR196">
            <v>2542443.15</v>
          </cell>
          <cell r="CS196">
            <v>405234.9</v>
          </cell>
          <cell r="CT196">
            <v>0</v>
          </cell>
          <cell r="CU196">
            <v>0</v>
          </cell>
          <cell r="CV196">
            <v>0</v>
          </cell>
          <cell r="CW196">
            <v>0</v>
          </cell>
          <cell r="CX196">
            <v>0</v>
          </cell>
          <cell r="CY196">
            <v>173773.6</v>
          </cell>
          <cell r="CZ196">
            <v>0</v>
          </cell>
          <cell r="DA196">
            <v>31896.215450516163</v>
          </cell>
          <cell r="DB196">
            <v>12941.402462718161</v>
          </cell>
          <cell r="DC196">
            <v>2109696.2308499999</v>
          </cell>
          <cell r="DD196">
            <v>0</v>
          </cell>
          <cell r="DE196">
            <v>1041.04</v>
          </cell>
          <cell r="DF196">
            <v>20569.857854500617</v>
          </cell>
          <cell r="DG196">
            <v>8890.17</v>
          </cell>
          <cell r="DH196">
            <v>14688.3</v>
          </cell>
          <cell r="DI196">
            <v>214614.39999999999</v>
          </cell>
          <cell r="DJ196">
            <v>247664.13</v>
          </cell>
          <cell r="DK196">
            <v>0</v>
          </cell>
          <cell r="DL196">
            <v>0</v>
          </cell>
          <cell r="DM196">
            <v>0</v>
          </cell>
          <cell r="DN196">
            <v>0</v>
          </cell>
          <cell r="DO196">
            <v>0</v>
          </cell>
          <cell r="DP196">
            <v>0</v>
          </cell>
          <cell r="DQ196">
            <v>0</v>
          </cell>
          <cell r="DR196">
            <v>0</v>
          </cell>
          <cell r="DS196">
            <v>0</v>
          </cell>
          <cell r="DU196">
            <v>2528.84</v>
          </cell>
          <cell r="DV196">
            <v>0</v>
          </cell>
          <cell r="DW196">
            <v>-583840</v>
          </cell>
          <cell r="DX196">
            <v>-31520.62</v>
          </cell>
          <cell r="DY196">
            <v>-998964</v>
          </cell>
          <cell r="DZ196">
            <v>0</v>
          </cell>
          <cell r="EA196">
            <v>0</v>
          </cell>
          <cell r="EB196">
            <v>16458</v>
          </cell>
          <cell r="EC196">
            <v>0</v>
          </cell>
          <cell r="ED196">
            <v>0</v>
          </cell>
          <cell r="EE196">
            <v>3794714</v>
          </cell>
          <cell r="EF196">
            <v>100000</v>
          </cell>
          <cell r="EG196">
            <v>0</v>
          </cell>
          <cell r="EH196">
            <v>0</v>
          </cell>
          <cell r="EI196">
            <v>0</v>
          </cell>
          <cell r="EJ196">
            <v>0</v>
          </cell>
          <cell r="EK196">
            <v>0</v>
          </cell>
          <cell r="EL196">
            <v>0</v>
          </cell>
        </row>
        <row r="197">
          <cell r="A197">
            <v>383</v>
          </cell>
          <cell r="B197" t="str">
            <v>Castricum</v>
          </cell>
          <cell r="C197">
            <v>7</v>
          </cell>
          <cell r="D197">
            <v>1422240</v>
          </cell>
          <cell r="E197">
            <v>132860</v>
          </cell>
          <cell r="F197">
            <v>132860</v>
          </cell>
          <cell r="G197">
            <v>34863</v>
          </cell>
          <cell r="H197">
            <v>3</v>
          </cell>
          <cell r="I197">
            <v>474.5</v>
          </cell>
          <cell r="J197">
            <v>8753</v>
          </cell>
          <cell r="K197">
            <v>6129</v>
          </cell>
          <cell r="L197">
            <v>2148</v>
          </cell>
          <cell r="M197">
            <v>3290</v>
          </cell>
          <cell r="N197">
            <v>1763.1</v>
          </cell>
          <cell r="O197">
            <v>190</v>
          </cell>
          <cell r="P197">
            <v>0.35185185185185186</v>
          </cell>
          <cell r="Q197">
            <v>96.054039329857233</v>
          </cell>
          <cell r="R197">
            <v>1983</v>
          </cell>
          <cell r="S197">
            <v>425</v>
          </cell>
          <cell r="T197">
            <v>741</v>
          </cell>
          <cell r="U197">
            <v>30820</v>
          </cell>
          <cell r="V197">
            <v>10280</v>
          </cell>
          <cell r="W197">
            <v>581.28</v>
          </cell>
          <cell r="X197">
            <v>2780</v>
          </cell>
          <cell r="Y197">
            <v>0</v>
          </cell>
          <cell r="Z197">
            <v>473.1</v>
          </cell>
          <cell r="AA197">
            <v>4966</v>
          </cell>
          <cell r="AB197">
            <v>0</v>
          </cell>
          <cell r="AC197">
            <v>5065.32</v>
          </cell>
          <cell r="AD197">
            <v>535</v>
          </cell>
          <cell r="AE197">
            <v>490</v>
          </cell>
          <cell r="AF197">
            <v>154</v>
          </cell>
          <cell r="AG197">
            <v>132.31</v>
          </cell>
          <cell r="AH197">
            <v>23.46</v>
          </cell>
          <cell r="AI197">
            <v>15269</v>
          </cell>
          <cell r="AJ197">
            <v>15421.69</v>
          </cell>
          <cell r="AK197">
            <v>0</v>
          </cell>
          <cell r="AL197">
            <v>0</v>
          </cell>
          <cell r="AM197">
            <v>0</v>
          </cell>
          <cell r="AN197">
            <v>0</v>
          </cell>
          <cell r="AO197">
            <v>0</v>
          </cell>
          <cell r="AP197">
            <v>0</v>
          </cell>
          <cell r="AQ197">
            <v>0</v>
          </cell>
          <cell r="AR197">
            <v>3.2051399999999999E-4</v>
          </cell>
          <cell r="AS197">
            <v>2.6361199999999998E-4</v>
          </cell>
          <cell r="AT197">
            <v>17620.425999999999</v>
          </cell>
          <cell r="AU197">
            <v>0</v>
          </cell>
          <cell r="AV197">
            <v>1676.88</v>
          </cell>
          <cell r="AW197">
            <v>14467.162675877114</v>
          </cell>
          <cell r="AX197">
            <v>5</v>
          </cell>
          <cell r="AY197">
            <v>5.0999999999999996</v>
          </cell>
          <cell r="AZ197">
            <v>1570</v>
          </cell>
          <cell r="BA197">
            <v>1</v>
          </cell>
          <cell r="BB197">
            <v>0</v>
          </cell>
          <cell r="BC197">
            <v>0</v>
          </cell>
          <cell r="BD197">
            <v>0</v>
          </cell>
          <cell r="BE197">
            <v>0</v>
          </cell>
          <cell r="BF197">
            <v>0</v>
          </cell>
          <cell r="BG197">
            <v>0</v>
          </cell>
          <cell r="BH197">
            <v>0</v>
          </cell>
          <cell r="BI197">
            <v>0</v>
          </cell>
          <cell r="BJ197">
            <v>0</v>
          </cell>
          <cell r="BM197">
            <v>-3200040</v>
          </cell>
          <cell r="BN197">
            <v>-318864</v>
          </cell>
          <cell r="BO197">
            <v>-395922.8</v>
          </cell>
          <cell r="BP197">
            <v>4492097.55</v>
          </cell>
          <cell r="BQ197">
            <v>84542.28</v>
          </cell>
          <cell r="BR197">
            <v>103630.8</v>
          </cell>
          <cell r="BS197">
            <v>1920408.2</v>
          </cell>
          <cell r="BT197">
            <v>492587.73</v>
          </cell>
          <cell r="BU197">
            <v>57287.16</v>
          </cell>
          <cell r="BV197">
            <v>289487.09999999998</v>
          </cell>
          <cell r="BW197">
            <v>625001.31900000002</v>
          </cell>
          <cell r="BX197">
            <v>262049.9</v>
          </cell>
          <cell r="BY197">
            <v>40322.500185185185</v>
          </cell>
          <cell r="BZ197">
            <v>364071.70419117127</v>
          </cell>
          <cell r="CA197">
            <v>212478.45</v>
          </cell>
          <cell r="CB197">
            <v>125536.5</v>
          </cell>
          <cell r="CC197">
            <v>104681.07</v>
          </cell>
          <cell r="CD197">
            <v>1577675.8</v>
          </cell>
          <cell r="CE197">
            <v>157181.20000000001</v>
          </cell>
          <cell r="CF197">
            <v>183579.84959999999</v>
          </cell>
          <cell r="CG197">
            <v>1163958.2</v>
          </cell>
          <cell r="CH197">
            <v>0</v>
          </cell>
          <cell r="CI197">
            <v>104938.31099999999</v>
          </cell>
          <cell r="CJ197">
            <v>154194.29999999999</v>
          </cell>
          <cell r="CK197">
            <v>0</v>
          </cell>
          <cell r="CL197">
            <v>132204.85200000001</v>
          </cell>
          <cell r="CM197">
            <v>19677.3</v>
          </cell>
          <cell r="CN197">
            <v>11235.7</v>
          </cell>
          <cell r="CO197">
            <v>72741.899999999994</v>
          </cell>
          <cell r="CP197">
            <v>430937.63930000004</v>
          </cell>
          <cell r="CQ197">
            <v>37995.112200000003</v>
          </cell>
          <cell r="CR197">
            <v>2534806.69</v>
          </cell>
          <cell r="CS197">
            <v>408057.91740000003</v>
          </cell>
          <cell r="CT197">
            <v>0</v>
          </cell>
          <cell r="CU197">
            <v>0</v>
          </cell>
          <cell r="CV197">
            <v>0</v>
          </cell>
          <cell r="CW197">
            <v>0</v>
          </cell>
          <cell r="CX197">
            <v>0</v>
          </cell>
          <cell r="CY197">
            <v>0</v>
          </cell>
          <cell r="CZ197">
            <v>0</v>
          </cell>
          <cell r="DA197">
            <v>5659.1232966509397</v>
          </cell>
          <cell r="DB197">
            <v>2915.2988790908798</v>
          </cell>
          <cell r="DC197">
            <v>1101805.2377800001</v>
          </cell>
          <cell r="DD197">
            <v>0</v>
          </cell>
          <cell r="DE197">
            <v>11335.7088</v>
          </cell>
          <cell r="DF197">
            <v>50056.382858534816</v>
          </cell>
          <cell r="DG197">
            <v>44450.85</v>
          </cell>
          <cell r="DH197">
            <v>74910.33</v>
          </cell>
          <cell r="DI197">
            <v>161992.6</v>
          </cell>
          <cell r="DJ197">
            <v>247664.13</v>
          </cell>
          <cell r="DK197">
            <v>0</v>
          </cell>
          <cell r="DL197">
            <v>0</v>
          </cell>
          <cell r="DM197">
            <v>0</v>
          </cell>
          <cell r="DN197">
            <v>0</v>
          </cell>
          <cell r="DO197">
            <v>0</v>
          </cell>
          <cell r="DP197">
            <v>0</v>
          </cell>
          <cell r="DQ197">
            <v>0</v>
          </cell>
          <cell r="DR197">
            <v>0</v>
          </cell>
          <cell r="DS197">
            <v>0</v>
          </cell>
          <cell r="DU197">
            <v>92057.22</v>
          </cell>
          <cell r="DV197">
            <v>0</v>
          </cell>
          <cell r="DW197">
            <v>-526074</v>
          </cell>
          <cell r="DX197">
            <v>-41405.51</v>
          </cell>
          <cell r="DY197">
            <v>551976</v>
          </cell>
          <cell r="DZ197">
            <v>0</v>
          </cell>
          <cell r="EA197">
            <v>0</v>
          </cell>
          <cell r="EB197">
            <v>24840</v>
          </cell>
          <cell r="EC197">
            <v>0</v>
          </cell>
          <cell r="ED197">
            <v>0</v>
          </cell>
          <cell r="EE197">
            <v>2784578</v>
          </cell>
          <cell r="EF197">
            <v>0</v>
          </cell>
          <cell r="EG197">
            <v>13296</v>
          </cell>
          <cell r="EH197">
            <v>0</v>
          </cell>
          <cell r="EI197">
            <v>0</v>
          </cell>
          <cell r="EJ197">
            <v>0</v>
          </cell>
          <cell r="EK197">
            <v>0</v>
          </cell>
          <cell r="EL197">
            <v>0</v>
          </cell>
        </row>
        <row r="198">
          <cell r="A198">
            <v>400</v>
          </cell>
          <cell r="B198" t="str">
            <v>Den Helder</v>
          </cell>
          <cell r="C198">
            <v>7</v>
          </cell>
          <cell r="D198">
            <v>1476800</v>
          </cell>
          <cell r="E198">
            <v>341320</v>
          </cell>
          <cell r="F198">
            <v>341320</v>
          </cell>
          <cell r="G198">
            <v>58227</v>
          </cell>
          <cell r="H198">
            <v>2</v>
          </cell>
          <cell r="I198">
            <v>1219</v>
          </cell>
          <cell r="J198">
            <v>13310</v>
          </cell>
          <cell r="K198">
            <v>8714</v>
          </cell>
          <cell r="L198">
            <v>2877</v>
          </cell>
          <cell r="M198">
            <v>9240</v>
          </cell>
          <cell r="N198">
            <v>5917.8</v>
          </cell>
          <cell r="O198">
            <v>1627</v>
          </cell>
          <cell r="P198">
            <v>0.82296408700050583</v>
          </cell>
          <cell r="Q198">
            <v>622.16728484806208</v>
          </cell>
          <cell r="R198">
            <v>6021</v>
          </cell>
          <cell r="S198">
            <v>2480</v>
          </cell>
          <cell r="T198">
            <v>2114</v>
          </cell>
          <cell r="U198">
            <v>61860</v>
          </cell>
          <cell r="V198">
            <v>61530</v>
          </cell>
          <cell r="W198">
            <v>1400.72</v>
          </cell>
          <cell r="X198">
            <v>2368</v>
          </cell>
          <cell r="Y198">
            <v>0</v>
          </cell>
          <cell r="Z198">
            <v>0</v>
          </cell>
          <cell r="AA198">
            <v>4525</v>
          </cell>
          <cell r="AB198">
            <v>135.75</v>
          </cell>
          <cell r="AC198">
            <v>5022.75</v>
          </cell>
          <cell r="AD198">
            <v>320</v>
          </cell>
          <cell r="AE198">
            <v>10000</v>
          </cell>
          <cell r="AF198">
            <v>317</v>
          </cell>
          <cell r="AG198">
            <v>265.95999999999998</v>
          </cell>
          <cell r="AH198">
            <v>82.49</v>
          </cell>
          <cell r="AI198">
            <v>33222</v>
          </cell>
          <cell r="AJ198">
            <v>36211.980000000003</v>
          </cell>
          <cell r="AK198">
            <v>996.66000000000088</v>
          </cell>
          <cell r="AL198">
            <v>0</v>
          </cell>
          <cell r="AM198">
            <v>0</v>
          </cell>
          <cell r="AN198">
            <v>0</v>
          </cell>
          <cell r="AO198">
            <v>0</v>
          </cell>
          <cell r="AP198">
            <v>7694</v>
          </cell>
          <cell r="AQ198">
            <v>0</v>
          </cell>
          <cell r="AR198">
            <v>1.7369079999999999E-3</v>
          </cell>
          <cell r="AS198">
            <v>2.708303E-3</v>
          </cell>
          <cell r="AT198">
            <v>53985.75</v>
          </cell>
          <cell r="AU198">
            <v>1619.5725000000014</v>
          </cell>
          <cell r="AV198">
            <v>2662.89</v>
          </cell>
          <cell r="AW198">
            <v>44035.115164086688</v>
          </cell>
          <cell r="AX198">
            <v>3</v>
          </cell>
          <cell r="AY198">
            <v>3.39</v>
          </cell>
          <cell r="AZ198">
            <v>1935</v>
          </cell>
          <cell r="BA198">
            <v>1</v>
          </cell>
          <cell r="BB198">
            <v>0</v>
          </cell>
          <cell r="BC198">
            <v>0</v>
          </cell>
          <cell r="BD198">
            <v>0</v>
          </cell>
          <cell r="BE198">
            <v>0</v>
          </cell>
          <cell r="BF198">
            <v>0</v>
          </cell>
          <cell r="BG198">
            <v>0</v>
          </cell>
          <cell r="BH198">
            <v>0</v>
          </cell>
          <cell r="BI198">
            <v>0</v>
          </cell>
          <cell r="BJ198">
            <v>0</v>
          </cell>
          <cell r="BM198">
            <v>-3322800</v>
          </cell>
          <cell r="BN198">
            <v>-819168</v>
          </cell>
          <cell r="BO198">
            <v>-1017133.6</v>
          </cell>
          <cell r="BP198">
            <v>7502548.9499999993</v>
          </cell>
          <cell r="BQ198">
            <v>56361.52</v>
          </cell>
          <cell r="BR198">
            <v>266229.59999999998</v>
          </cell>
          <cell r="BS198">
            <v>2920214</v>
          </cell>
          <cell r="BT198">
            <v>700344.18</v>
          </cell>
          <cell r="BU198">
            <v>76729.59</v>
          </cell>
          <cell r="BV198">
            <v>813027.6</v>
          </cell>
          <cell r="BW198">
            <v>2097800.9219999998</v>
          </cell>
          <cell r="BX198">
            <v>2243974.67</v>
          </cell>
          <cell r="BY198">
            <v>94312.3345118867</v>
          </cell>
          <cell r="BZ198">
            <v>2358188.2164139128</v>
          </cell>
          <cell r="CA198">
            <v>645150.15</v>
          </cell>
          <cell r="CB198">
            <v>732542.4</v>
          </cell>
          <cell r="CC198">
            <v>298644.78000000003</v>
          </cell>
          <cell r="CD198">
            <v>3166613.4</v>
          </cell>
          <cell r="CE198">
            <v>940793.7</v>
          </cell>
          <cell r="CF198">
            <v>442375.39039999992</v>
          </cell>
          <cell r="CG198">
            <v>991457.92</v>
          </cell>
          <cell r="CH198">
            <v>0</v>
          </cell>
          <cell r="CI198">
            <v>0</v>
          </cell>
          <cell r="CJ198">
            <v>140501.25</v>
          </cell>
          <cell r="CK198">
            <v>-298.64999999999998</v>
          </cell>
          <cell r="CL198">
            <v>131093.77499999999</v>
          </cell>
          <cell r="CM198">
            <v>11769.6</v>
          </cell>
          <cell r="CN198">
            <v>229300</v>
          </cell>
          <cell r="CO198">
            <v>149734.95000000001</v>
          </cell>
          <cell r="CP198">
            <v>866239.69880000013</v>
          </cell>
          <cell r="CQ198">
            <v>133598.32929999998</v>
          </cell>
          <cell r="CR198">
            <v>5515184.2199999997</v>
          </cell>
          <cell r="CS198">
            <v>958168.99080000015</v>
          </cell>
          <cell r="CT198">
            <v>24178.971600000023</v>
          </cell>
          <cell r="CU198">
            <v>0</v>
          </cell>
          <cell r="CV198">
            <v>0</v>
          </cell>
          <cell r="CW198">
            <v>0</v>
          </cell>
          <cell r="CX198">
            <v>0</v>
          </cell>
          <cell r="CY198">
            <v>236975.2</v>
          </cell>
          <cell r="CZ198">
            <v>0</v>
          </cell>
          <cell r="DA198">
            <v>30667.541907496681</v>
          </cell>
          <cell r="DB198">
            <v>29951.264358748722</v>
          </cell>
          <cell r="DC198">
            <v>3375728.9475000002</v>
          </cell>
          <cell r="DD198">
            <v>664.02472500000056</v>
          </cell>
          <cell r="DE198">
            <v>18001.136400000003</v>
          </cell>
          <cell r="DF198">
            <v>152361.49846773993</v>
          </cell>
          <cell r="DG198">
            <v>26670.51</v>
          </cell>
          <cell r="DH198">
            <v>49793.336999999992</v>
          </cell>
          <cell r="DI198">
            <v>199653.3</v>
          </cell>
          <cell r="DJ198">
            <v>247664.13</v>
          </cell>
          <cell r="DK198">
            <v>0</v>
          </cell>
          <cell r="DL198">
            <v>0</v>
          </cell>
          <cell r="DM198">
            <v>0</v>
          </cell>
          <cell r="DN198">
            <v>0</v>
          </cell>
          <cell r="DO198">
            <v>0</v>
          </cell>
          <cell r="DP198">
            <v>0</v>
          </cell>
          <cell r="DQ198">
            <v>0</v>
          </cell>
          <cell r="DR198">
            <v>0</v>
          </cell>
          <cell r="DS198">
            <v>0</v>
          </cell>
          <cell r="DU198">
            <v>128609.99</v>
          </cell>
          <cell r="DV198">
            <v>0</v>
          </cell>
          <cell r="DW198">
            <v>122496</v>
          </cell>
          <cell r="DX198">
            <v>-27433.19</v>
          </cell>
          <cell r="DY198">
            <v>313248</v>
          </cell>
          <cell r="DZ198">
            <v>0</v>
          </cell>
          <cell r="EA198">
            <v>0</v>
          </cell>
          <cell r="EB198">
            <v>70892</v>
          </cell>
          <cell r="EC198">
            <v>0</v>
          </cell>
          <cell r="ED198">
            <v>0</v>
          </cell>
          <cell r="EE198">
            <v>5529800</v>
          </cell>
          <cell r="EF198">
            <v>55000</v>
          </cell>
          <cell r="EG198">
            <v>27891</v>
          </cell>
          <cell r="EH198">
            <v>0</v>
          </cell>
          <cell r="EI198">
            <v>0</v>
          </cell>
          <cell r="EJ198">
            <v>0</v>
          </cell>
          <cell r="EK198">
            <v>0</v>
          </cell>
          <cell r="EL198">
            <v>0</v>
          </cell>
        </row>
        <row r="199">
          <cell r="A199">
            <v>384</v>
          </cell>
          <cell r="B199" t="str">
            <v>Diemen</v>
          </cell>
          <cell r="C199">
            <v>7</v>
          </cell>
          <cell r="D199">
            <v>840480</v>
          </cell>
          <cell r="E199">
            <v>227360</v>
          </cell>
          <cell r="F199">
            <v>227360</v>
          </cell>
          <cell r="G199">
            <v>24089</v>
          </cell>
          <cell r="H199">
            <v>1</v>
          </cell>
          <cell r="I199">
            <v>812</v>
          </cell>
          <cell r="J199">
            <v>5682</v>
          </cell>
          <cell r="K199">
            <v>3230</v>
          </cell>
          <cell r="L199">
            <v>1194</v>
          </cell>
          <cell r="M199">
            <v>2840</v>
          </cell>
          <cell r="N199">
            <v>1644.3</v>
          </cell>
          <cell r="O199">
            <v>432</v>
          </cell>
          <cell r="P199">
            <v>0.55242966751918154</v>
          </cell>
          <cell r="Q199">
            <v>196.27765457609956</v>
          </cell>
          <cell r="R199">
            <v>1753</v>
          </cell>
          <cell r="S199">
            <v>3755</v>
          </cell>
          <cell r="T199">
            <v>928</v>
          </cell>
          <cell r="U199">
            <v>17120</v>
          </cell>
          <cell r="V199">
            <v>2680</v>
          </cell>
          <cell r="W199">
            <v>0</v>
          </cell>
          <cell r="X199">
            <v>0</v>
          </cell>
          <cell r="Y199">
            <v>0</v>
          </cell>
          <cell r="Z199">
            <v>0</v>
          </cell>
          <cell r="AA199">
            <v>1199</v>
          </cell>
          <cell r="AB199">
            <v>803.33</v>
          </cell>
          <cell r="AC199">
            <v>1930.39</v>
          </cell>
          <cell r="AD199">
            <v>95</v>
          </cell>
          <cell r="AE199">
            <v>110</v>
          </cell>
          <cell r="AF199">
            <v>83</v>
          </cell>
          <cell r="AG199">
            <v>117.81</v>
          </cell>
          <cell r="AH199">
            <v>10.08</v>
          </cell>
          <cell r="AI199">
            <v>11957</v>
          </cell>
          <cell r="AJ199">
            <v>18294.21</v>
          </cell>
          <cell r="AK199">
            <v>8011.19</v>
          </cell>
          <cell r="AL199">
            <v>0</v>
          </cell>
          <cell r="AM199">
            <v>0</v>
          </cell>
          <cell r="AN199">
            <v>0</v>
          </cell>
          <cell r="AO199">
            <v>0</v>
          </cell>
          <cell r="AP199">
            <v>763</v>
          </cell>
          <cell r="AQ199">
            <v>0</v>
          </cell>
          <cell r="AR199">
            <v>1.18931E-4</v>
          </cell>
          <cell r="AS199">
            <v>6.3521400000000005E-4</v>
          </cell>
          <cell r="AT199">
            <v>25026.001</v>
          </cell>
          <cell r="AU199">
            <v>16767.42067</v>
          </cell>
          <cell r="AV199">
            <v>1260.6300000000001</v>
          </cell>
          <cell r="AW199">
            <v>69803.927673879443</v>
          </cell>
          <cell r="AX199">
            <v>1</v>
          </cell>
          <cell r="AY199">
            <v>1.68</v>
          </cell>
          <cell r="AZ199">
            <v>1155</v>
          </cell>
          <cell r="BA199">
            <v>1</v>
          </cell>
          <cell r="BB199">
            <v>0</v>
          </cell>
          <cell r="BC199">
            <v>0</v>
          </cell>
          <cell r="BD199">
            <v>0</v>
          </cell>
          <cell r="BE199">
            <v>0</v>
          </cell>
          <cell r="BF199">
            <v>0</v>
          </cell>
          <cell r="BG199">
            <v>0</v>
          </cell>
          <cell r="BH199">
            <v>0</v>
          </cell>
          <cell r="BI199">
            <v>0</v>
          </cell>
          <cell r="BJ199">
            <v>0</v>
          </cell>
          <cell r="BM199">
            <v>-1891080</v>
          </cell>
          <cell r="BN199">
            <v>-545664</v>
          </cell>
          <cell r="BO199">
            <v>-677532.8</v>
          </cell>
          <cell r="BP199">
            <v>3103867.65</v>
          </cell>
          <cell r="BQ199">
            <v>28180.76</v>
          </cell>
          <cell r="BR199">
            <v>177340.79999999999</v>
          </cell>
          <cell r="BS199">
            <v>1246630.8</v>
          </cell>
          <cell r="BT199">
            <v>259595.1</v>
          </cell>
          <cell r="BU199">
            <v>31843.98</v>
          </cell>
          <cell r="BV199">
            <v>249891.6</v>
          </cell>
          <cell r="BW199">
            <v>582887.90700000001</v>
          </cell>
          <cell r="BX199">
            <v>595818.72</v>
          </cell>
          <cell r="BY199">
            <v>63308.876317135539</v>
          </cell>
          <cell r="BZ199">
            <v>743947.26858669869</v>
          </cell>
          <cell r="CA199">
            <v>187833.95</v>
          </cell>
          <cell r="CB199">
            <v>1109151.8999999999</v>
          </cell>
          <cell r="CC199">
            <v>131098.56</v>
          </cell>
          <cell r="CD199">
            <v>876372.8</v>
          </cell>
          <cell r="CE199">
            <v>40977.199999999997</v>
          </cell>
          <cell r="CF199">
            <v>0</v>
          </cell>
          <cell r="CG199">
            <v>0</v>
          </cell>
          <cell r="CH199">
            <v>0</v>
          </cell>
          <cell r="CI199">
            <v>0</v>
          </cell>
          <cell r="CJ199">
            <v>37228.949999999997</v>
          </cell>
          <cell r="CK199">
            <v>-1767.3260000000002</v>
          </cell>
          <cell r="CL199">
            <v>50383.179000000004</v>
          </cell>
          <cell r="CM199">
            <v>3494.1</v>
          </cell>
          <cell r="CN199">
            <v>2522.3000000000002</v>
          </cell>
          <cell r="CO199">
            <v>39205.050000000003</v>
          </cell>
          <cell r="CP199">
            <v>383710.70430000004</v>
          </cell>
          <cell r="CQ199">
            <v>16325.265599999999</v>
          </cell>
          <cell r="CR199">
            <v>1984981.57</v>
          </cell>
          <cell r="CS199">
            <v>484064.7966</v>
          </cell>
          <cell r="CT199">
            <v>194351.46940000003</v>
          </cell>
          <cell r="CU199">
            <v>0</v>
          </cell>
          <cell r="CV199">
            <v>0</v>
          </cell>
          <cell r="CW199">
            <v>0</v>
          </cell>
          <cell r="CX199">
            <v>0</v>
          </cell>
          <cell r="CY199">
            <v>23500.400000000001</v>
          </cell>
          <cell r="CZ199">
            <v>0</v>
          </cell>
          <cell r="DA199">
            <v>2099.8932739100101</v>
          </cell>
          <cell r="DB199">
            <v>7024.8648095793606</v>
          </cell>
          <cell r="DC199">
            <v>1564875.84253</v>
          </cell>
          <cell r="DD199">
            <v>6874.6424746999992</v>
          </cell>
          <cell r="DE199">
            <v>8521.8588</v>
          </cell>
          <cell r="DF199">
            <v>241521.58975162287</v>
          </cell>
          <cell r="DG199">
            <v>8890.17</v>
          </cell>
          <cell r="DH199">
            <v>24676.343999999997</v>
          </cell>
          <cell r="DI199">
            <v>119172.9</v>
          </cell>
          <cell r="DJ199">
            <v>247664.13</v>
          </cell>
          <cell r="DK199">
            <v>0</v>
          </cell>
          <cell r="DL199">
            <v>0</v>
          </cell>
          <cell r="DM199">
            <v>0</v>
          </cell>
          <cell r="DN199">
            <v>0</v>
          </cell>
          <cell r="DO199">
            <v>0</v>
          </cell>
          <cell r="DP199">
            <v>0</v>
          </cell>
          <cell r="DQ199">
            <v>0</v>
          </cell>
          <cell r="DR199">
            <v>0</v>
          </cell>
          <cell r="DS199">
            <v>0</v>
          </cell>
          <cell r="DU199">
            <v>9328.75</v>
          </cell>
          <cell r="DV199">
            <v>0</v>
          </cell>
          <cell r="DW199">
            <v>-674909</v>
          </cell>
          <cell r="DX199">
            <v>-48693.31</v>
          </cell>
          <cell r="DY199">
            <v>-157843</v>
          </cell>
          <cell r="DZ199">
            <v>0</v>
          </cell>
          <cell r="EA199">
            <v>0</v>
          </cell>
          <cell r="EB199">
            <v>6244</v>
          </cell>
          <cell r="EC199">
            <v>0</v>
          </cell>
          <cell r="ED199">
            <v>0</v>
          </cell>
          <cell r="EE199">
            <v>1859551</v>
          </cell>
          <cell r="EF199">
            <v>100000</v>
          </cell>
          <cell r="EG199">
            <v>0</v>
          </cell>
          <cell r="EH199">
            <v>0</v>
          </cell>
          <cell r="EI199">
            <v>27280</v>
          </cell>
          <cell r="EJ199">
            <v>0</v>
          </cell>
          <cell r="EK199">
            <v>0</v>
          </cell>
          <cell r="EL199">
            <v>0</v>
          </cell>
        </row>
        <row r="200">
          <cell r="A200">
            <v>498</v>
          </cell>
          <cell r="B200" t="str">
            <v>Drechterland</v>
          </cell>
          <cell r="C200">
            <v>7</v>
          </cell>
          <cell r="D200">
            <v>599520</v>
          </cell>
          <cell r="E200">
            <v>75460</v>
          </cell>
          <cell r="F200">
            <v>75460</v>
          </cell>
          <cell r="G200">
            <v>18672</v>
          </cell>
          <cell r="H200">
            <v>3</v>
          </cell>
          <cell r="I200">
            <v>269.5</v>
          </cell>
          <cell r="J200">
            <v>4928</v>
          </cell>
          <cell r="K200">
            <v>2357</v>
          </cell>
          <cell r="L200">
            <v>750</v>
          </cell>
          <cell r="M200">
            <v>1730</v>
          </cell>
          <cell r="N200">
            <v>954.9</v>
          </cell>
          <cell r="O200">
            <v>98</v>
          </cell>
          <cell r="P200">
            <v>0.21875</v>
          </cell>
          <cell r="Q200">
            <v>53.996633738400341</v>
          </cell>
          <cell r="R200">
            <v>1197</v>
          </cell>
          <cell r="S200">
            <v>170</v>
          </cell>
          <cell r="T200">
            <v>318</v>
          </cell>
          <cell r="U200">
            <v>14750</v>
          </cell>
          <cell r="V200">
            <v>2260</v>
          </cell>
          <cell r="W200">
            <v>0</v>
          </cell>
          <cell r="X200">
            <v>0</v>
          </cell>
          <cell r="Y200">
            <v>0</v>
          </cell>
          <cell r="Z200">
            <v>0</v>
          </cell>
          <cell r="AA200">
            <v>5911</v>
          </cell>
          <cell r="AB200">
            <v>2719.06</v>
          </cell>
          <cell r="AC200">
            <v>7329.64</v>
          </cell>
          <cell r="AD200">
            <v>53</v>
          </cell>
          <cell r="AE200">
            <v>2109</v>
          </cell>
          <cell r="AF200">
            <v>137</v>
          </cell>
          <cell r="AG200">
            <v>102.85</v>
          </cell>
          <cell r="AH200">
            <v>63.75</v>
          </cell>
          <cell r="AI200">
            <v>7751</v>
          </cell>
          <cell r="AJ200">
            <v>9378.7099999999991</v>
          </cell>
          <cell r="AK200">
            <v>3565.46</v>
          </cell>
          <cell r="AL200">
            <v>0</v>
          </cell>
          <cell r="AM200">
            <v>0</v>
          </cell>
          <cell r="AN200">
            <v>0</v>
          </cell>
          <cell r="AO200">
            <v>0</v>
          </cell>
          <cell r="AP200">
            <v>596</v>
          </cell>
          <cell r="AQ200">
            <v>0</v>
          </cell>
          <cell r="AR200">
            <v>2.88079E-4</v>
          </cell>
          <cell r="AS200">
            <v>1.04557E-4</v>
          </cell>
          <cell r="AT200">
            <v>3208.9140000000002</v>
          </cell>
          <cell r="AU200">
            <v>1476.1004399999999</v>
          </cell>
          <cell r="AV200">
            <v>2295.2399999999998</v>
          </cell>
          <cell r="AW200">
            <v>10120.825110663984</v>
          </cell>
          <cell r="AX200">
            <v>9</v>
          </cell>
          <cell r="AY200">
            <v>11.25</v>
          </cell>
          <cell r="AZ200">
            <v>1065</v>
          </cell>
          <cell r="BA200">
            <v>1</v>
          </cell>
          <cell r="BB200">
            <v>0</v>
          </cell>
          <cell r="BC200">
            <v>0</v>
          </cell>
          <cell r="BD200">
            <v>0</v>
          </cell>
          <cell r="BE200">
            <v>0</v>
          </cell>
          <cell r="BF200">
            <v>0</v>
          </cell>
          <cell r="BG200">
            <v>0</v>
          </cell>
          <cell r="BH200">
            <v>0</v>
          </cell>
          <cell r="BI200">
            <v>0</v>
          </cell>
          <cell r="BJ200">
            <v>0</v>
          </cell>
          <cell r="BM200">
            <v>-1348920</v>
          </cell>
          <cell r="BN200">
            <v>-181104</v>
          </cell>
          <cell r="BO200">
            <v>-224870.8</v>
          </cell>
          <cell r="BP200">
            <v>2405887.2000000002</v>
          </cell>
          <cell r="BQ200">
            <v>84542.28</v>
          </cell>
          <cell r="BR200">
            <v>58858.8</v>
          </cell>
          <cell r="BS200">
            <v>1081203.2</v>
          </cell>
          <cell r="BT200">
            <v>189432.09</v>
          </cell>
          <cell r="BU200">
            <v>20002.5</v>
          </cell>
          <cell r="BV200">
            <v>152222.70000000001</v>
          </cell>
          <cell r="BW200">
            <v>338502.50099999999</v>
          </cell>
          <cell r="BX200">
            <v>135162.57999999999</v>
          </cell>
          <cell r="BY200">
            <v>25068.922812499997</v>
          </cell>
          <cell r="BZ200">
            <v>204662.36092598405</v>
          </cell>
          <cell r="CA200">
            <v>128258.55</v>
          </cell>
          <cell r="CB200">
            <v>50214.6</v>
          </cell>
          <cell r="CC200">
            <v>44923.86</v>
          </cell>
          <cell r="CD200">
            <v>755052.5</v>
          </cell>
          <cell r="CE200">
            <v>34555.4</v>
          </cell>
          <cell r="CF200">
            <v>0</v>
          </cell>
          <cell r="CG200">
            <v>0</v>
          </cell>
          <cell r="CH200">
            <v>0</v>
          </cell>
          <cell r="CI200">
            <v>0</v>
          </cell>
          <cell r="CJ200">
            <v>183536.55</v>
          </cell>
          <cell r="CK200">
            <v>-5981.9320000000007</v>
          </cell>
          <cell r="CL200">
            <v>191303.60400000002</v>
          </cell>
          <cell r="CM200">
            <v>1949.34</v>
          </cell>
          <cell r="CN200">
            <v>48359.37</v>
          </cell>
          <cell r="CO200">
            <v>64711.95</v>
          </cell>
          <cell r="CP200">
            <v>334985.5355</v>
          </cell>
          <cell r="CQ200">
            <v>103247.58749999999</v>
          </cell>
          <cell r="CR200">
            <v>1286743.51</v>
          </cell>
          <cell r="CS200">
            <v>248160.6666</v>
          </cell>
          <cell r="CT200">
            <v>86498.059599999993</v>
          </cell>
          <cell r="CU200">
            <v>0</v>
          </cell>
          <cell r="CV200">
            <v>0</v>
          </cell>
          <cell r="CW200">
            <v>0</v>
          </cell>
          <cell r="CX200">
            <v>0</v>
          </cell>
          <cell r="CY200">
            <v>18356.8</v>
          </cell>
          <cell r="CZ200">
            <v>0</v>
          </cell>
          <cell r="DA200">
            <v>5086.4379720570905</v>
          </cell>
          <cell r="DB200">
            <v>1156.3013250576801</v>
          </cell>
          <cell r="DC200">
            <v>200653.39242000002</v>
          </cell>
          <cell r="DD200">
            <v>605.20118039999988</v>
          </cell>
          <cell r="DE200">
            <v>15515.822399999997</v>
          </cell>
          <cell r="DF200">
            <v>35018.054882897384</v>
          </cell>
          <cell r="DG200">
            <v>80011.53</v>
          </cell>
          <cell r="DH200">
            <v>165243.375</v>
          </cell>
          <cell r="DI200">
            <v>109886.7</v>
          </cell>
          <cell r="DJ200">
            <v>247664.13</v>
          </cell>
          <cell r="DK200">
            <v>0</v>
          </cell>
          <cell r="DL200">
            <v>0</v>
          </cell>
          <cell r="DM200">
            <v>0</v>
          </cell>
          <cell r="DN200">
            <v>0</v>
          </cell>
          <cell r="DO200">
            <v>0</v>
          </cell>
          <cell r="DP200">
            <v>0</v>
          </cell>
          <cell r="DQ200">
            <v>0</v>
          </cell>
          <cell r="DR200">
            <v>0</v>
          </cell>
          <cell r="DS200">
            <v>0</v>
          </cell>
          <cell r="DU200">
            <v>743938.75</v>
          </cell>
          <cell r="DV200">
            <v>531336.48</v>
          </cell>
          <cell r="DW200">
            <v>-55612</v>
          </cell>
          <cell r="DX200">
            <v>-10466.52</v>
          </cell>
          <cell r="DY200">
            <v>-162382</v>
          </cell>
          <cell r="DZ200">
            <v>0</v>
          </cell>
          <cell r="EA200">
            <v>0</v>
          </cell>
          <cell r="EB200">
            <v>17378</v>
          </cell>
          <cell r="EC200">
            <v>0</v>
          </cell>
          <cell r="ED200">
            <v>0</v>
          </cell>
          <cell r="EE200">
            <v>1238947</v>
          </cell>
          <cell r="EF200">
            <v>0</v>
          </cell>
          <cell r="EG200">
            <v>33687</v>
          </cell>
          <cell r="EH200">
            <v>0</v>
          </cell>
          <cell r="EI200">
            <v>21237</v>
          </cell>
          <cell r="EJ200">
            <v>0</v>
          </cell>
          <cell r="EK200">
            <v>0</v>
          </cell>
          <cell r="EL200">
            <v>0</v>
          </cell>
        </row>
        <row r="201">
          <cell r="A201">
            <v>385</v>
          </cell>
          <cell r="B201" t="str">
            <v>Edam-Volendam</v>
          </cell>
          <cell r="C201">
            <v>7</v>
          </cell>
          <cell r="D201">
            <v>1073440</v>
          </cell>
          <cell r="E201">
            <v>155540</v>
          </cell>
          <cell r="F201">
            <v>155540</v>
          </cell>
          <cell r="G201">
            <v>28494</v>
          </cell>
          <cell r="H201">
            <v>1</v>
          </cell>
          <cell r="I201">
            <v>555.5</v>
          </cell>
          <cell r="J201">
            <v>7415</v>
          </cell>
          <cell r="K201">
            <v>3364</v>
          </cell>
          <cell r="L201">
            <v>978</v>
          </cell>
          <cell r="M201">
            <v>2750</v>
          </cell>
          <cell r="N201">
            <v>1597.4</v>
          </cell>
          <cell r="O201">
            <v>155</v>
          </cell>
          <cell r="P201">
            <v>0.30693069306930693</v>
          </cell>
          <cell r="Q201">
            <v>80.46158388662883</v>
          </cell>
          <cell r="R201">
            <v>1903</v>
          </cell>
          <cell r="S201">
            <v>470</v>
          </cell>
          <cell r="T201">
            <v>538</v>
          </cell>
          <cell r="U201">
            <v>26640</v>
          </cell>
          <cell r="V201">
            <v>11270</v>
          </cell>
          <cell r="W201">
            <v>310.86</v>
          </cell>
          <cell r="X201">
            <v>1568</v>
          </cell>
          <cell r="Y201">
            <v>0</v>
          </cell>
          <cell r="Z201">
            <v>147.19999999999999</v>
          </cell>
          <cell r="AA201">
            <v>1627</v>
          </cell>
          <cell r="AB201">
            <v>797.23</v>
          </cell>
          <cell r="AC201">
            <v>2115.1</v>
          </cell>
          <cell r="AD201">
            <v>68</v>
          </cell>
          <cell r="AE201">
            <v>783</v>
          </cell>
          <cell r="AF201">
            <v>126</v>
          </cell>
          <cell r="AG201">
            <v>171.82</v>
          </cell>
          <cell r="AH201">
            <v>5.95</v>
          </cell>
          <cell r="AI201">
            <v>11526</v>
          </cell>
          <cell r="AJ201">
            <v>16366.92</v>
          </cell>
          <cell r="AK201">
            <v>5647.74</v>
          </cell>
          <cell r="AL201">
            <v>31</v>
          </cell>
          <cell r="AM201">
            <v>0</v>
          </cell>
          <cell r="AN201">
            <v>0</v>
          </cell>
          <cell r="AO201">
            <v>8100</v>
          </cell>
          <cell r="AP201">
            <v>1933</v>
          </cell>
          <cell r="AQ201">
            <v>950</v>
          </cell>
          <cell r="AR201">
            <v>3.4274899999999999E-4</v>
          </cell>
          <cell r="AS201">
            <v>1.4432900000000001E-4</v>
          </cell>
          <cell r="AT201">
            <v>16389.972000000002</v>
          </cell>
          <cell r="AU201">
            <v>8031.0862800000004</v>
          </cell>
          <cell r="AV201">
            <v>1504.1</v>
          </cell>
          <cell r="AW201">
            <v>68467.972035398227</v>
          </cell>
          <cell r="AX201">
            <v>1</v>
          </cell>
          <cell r="AY201">
            <v>1.19</v>
          </cell>
          <cell r="AZ201">
            <v>1600</v>
          </cell>
          <cell r="BA201">
            <v>1</v>
          </cell>
          <cell r="BB201">
            <v>0</v>
          </cell>
          <cell r="BC201">
            <v>0</v>
          </cell>
          <cell r="BD201">
            <v>0</v>
          </cell>
          <cell r="BE201">
            <v>0</v>
          </cell>
          <cell r="BF201">
            <v>0</v>
          </cell>
          <cell r="BG201">
            <v>0</v>
          </cell>
          <cell r="BH201">
            <v>0</v>
          </cell>
          <cell r="BI201">
            <v>0</v>
          </cell>
          <cell r="BJ201">
            <v>0</v>
          </cell>
          <cell r="BM201">
            <v>-2415240</v>
          </cell>
          <cell r="BN201">
            <v>-373296</v>
          </cell>
          <cell r="BO201">
            <v>-463509.2</v>
          </cell>
          <cell r="BP201">
            <v>3671451.9</v>
          </cell>
          <cell r="BQ201">
            <v>28180.76</v>
          </cell>
          <cell r="BR201">
            <v>121321.2</v>
          </cell>
          <cell r="BS201">
            <v>1626851</v>
          </cell>
          <cell r="BT201">
            <v>270364.68</v>
          </cell>
          <cell r="BU201">
            <v>26083.26</v>
          </cell>
          <cell r="BV201">
            <v>241972.5</v>
          </cell>
          <cell r="BW201">
            <v>566262.326</v>
          </cell>
          <cell r="BX201">
            <v>213777.55</v>
          </cell>
          <cell r="BY201">
            <v>35174.499900990093</v>
          </cell>
          <cell r="BZ201">
            <v>304971.93217381154</v>
          </cell>
          <cell r="CA201">
            <v>203906.45</v>
          </cell>
          <cell r="CB201">
            <v>138828.6</v>
          </cell>
          <cell r="CC201">
            <v>76003.259999999995</v>
          </cell>
          <cell r="CD201">
            <v>1363701.6</v>
          </cell>
          <cell r="CE201">
            <v>172318.3</v>
          </cell>
          <cell r="CF201">
            <v>98175.805200000003</v>
          </cell>
          <cell r="CG201">
            <v>656505.92000000004</v>
          </cell>
          <cell r="CH201">
            <v>0</v>
          </cell>
          <cell r="CI201">
            <v>32650.431999999961</v>
          </cell>
          <cell r="CJ201">
            <v>50518.35</v>
          </cell>
          <cell r="CK201">
            <v>-1753.9060000000002</v>
          </cell>
          <cell r="CL201">
            <v>55204.11</v>
          </cell>
          <cell r="CM201">
            <v>2501.04</v>
          </cell>
          <cell r="CN201">
            <v>17954.189999999999</v>
          </cell>
          <cell r="CO201">
            <v>59516.1</v>
          </cell>
          <cell r="CP201">
            <v>559622.8946</v>
          </cell>
          <cell r="CQ201">
            <v>9636.441499999999</v>
          </cell>
          <cell r="CR201">
            <v>1913431.26</v>
          </cell>
          <cell r="CS201">
            <v>433068.70319999999</v>
          </cell>
          <cell r="CT201">
            <v>137014.17240000001</v>
          </cell>
          <cell r="CU201">
            <v>98192.81</v>
          </cell>
          <cell r="CV201">
            <v>0</v>
          </cell>
          <cell r="CW201">
            <v>0</v>
          </cell>
          <cell r="CX201">
            <v>119151</v>
          </cell>
          <cell r="CY201">
            <v>59536.4</v>
          </cell>
          <cell r="CZ201">
            <v>83315</v>
          </cell>
          <cell r="DA201">
            <v>6051.7133442027898</v>
          </cell>
          <cell r="DB201">
            <v>1596.1419507469602</v>
          </cell>
          <cell r="DC201">
            <v>1024864.9491600001</v>
          </cell>
          <cell r="DD201">
            <v>3292.7453747999998</v>
          </cell>
          <cell r="DE201">
            <v>10167.716</v>
          </cell>
          <cell r="DF201">
            <v>236899.18324247785</v>
          </cell>
          <cell r="DG201">
            <v>8890.17</v>
          </cell>
          <cell r="DH201">
            <v>17479.076999999997</v>
          </cell>
          <cell r="DI201">
            <v>165088</v>
          </cell>
          <cell r="DJ201">
            <v>247664.13</v>
          </cell>
          <cell r="DK201">
            <v>0</v>
          </cell>
          <cell r="DL201">
            <v>0</v>
          </cell>
          <cell r="DM201">
            <v>0</v>
          </cell>
          <cell r="DN201">
            <v>0</v>
          </cell>
          <cell r="DO201">
            <v>0</v>
          </cell>
          <cell r="DP201">
            <v>0</v>
          </cell>
          <cell r="DQ201">
            <v>0</v>
          </cell>
          <cell r="DR201">
            <v>0</v>
          </cell>
          <cell r="DS201">
            <v>0</v>
          </cell>
          <cell r="DU201">
            <v>8550.14</v>
          </cell>
          <cell r="DV201">
            <v>0</v>
          </cell>
          <cell r="DW201">
            <v>-208145</v>
          </cell>
          <cell r="DX201">
            <v>-20258.77</v>
          </cell>
          <cell r="DY201">
            <v>-159040</v>
          </cell>
          <cell r="DZ201">
            <v>0</v>
          </cell>
          <cell r="EA201">
            <v>0</v>
          </cell>
          <cell r="EB201">
            <v>6407</v>
          </cell>
          <cell r="EC201">
            <v>0</v>
          </cell>
          <cell r="ED201">
            <v>0</v>
          </cell>
          <cell r="EE201">
            <v>1711544</v>
          </cell>
          <cell r="EF201">
            <v>0</v>
          </cell>
          <cell r="EG201">
            <v>10318</v>
          </cell>
          <cell r="EH201">
            <v>0</v>
          </cell>
          <cell r="EI201">
            <v>32540</v>
          </cell>
          <cell r="EJ201">
            <v>0</v>
          </cell>
          <cell r="EK201">
            <v>0</v>
          </cell>
          <cell r="EL201">
            <v>0</v>
          </cell>
        </row>
        <row r="202">
          <cell r="A202">
            <v>388</v>
          </cell>
          <cell r="B202" t="str">
            <v>Enkhuizen</v>
          </cell>
          <cell r="C202">
            <v>7</v>
          </cell>
          <cell r="D202">
            <v>468800</v>
          </cell>
          <cell r="E202">
            <v>92960</v>
          </cell>
          <cell r="F202">
            <v>92960</v>
          </cell>
          <cell r="G202">
            <v>17826</v>
          </cell>
          <cell r="H202">
            <v>1</v>
          </cell>
          <cell r="I202">
            <v>332</v>
          </cell>
          <cell r="J202">
            <v>4253</v>
          </cell>
          <cell r="K202">
            <v>2486</v>
          </cell>
          <cell r="L202">
            <v>790</v>
          </cell>
          <cell r="M202">
            <v>2630</v>
          </cell>
          <cell r="N202">
            <v>1818.7</v>
          </cell>
          <cell r="O202">
            <v>219</v>
          </cell>
          <cell r="P202">
            <v>0.38488576449912126</v>
          </cell>
          <cell r="Q202">
            <v>108.68919693225695</v>
          </cell>
          <cell r="R202">
            <v>1604</v>
          </cell>
          <cell r="S202">
            <v>705</v>
          </cell>
          <cell r="T202">
            <v>484</v>
          </cell>
          <cell r="U202">
            <v>18150</v>
          </cell>
          <cell r="V202">
            <v>10520</v>
          </cell>
          <cell r="W202">
            <v>0</v>
          </cell>
          <cell r="X202">
            <v>1088</v>
          </cell>
          <cell r="Y202">
            <v>0</v>
          </cell>
          <cell r="Z202">
            <v>3.6999999999998181</v>
          </cell>
          <cell r="AA202">
            <v>1240</v>
          </cell>
          <cell r="AB202">
            <v>595.20000000000005</v>
          </cell>
          <cell r="AC202">
            <v>1525.2</v>
          </cell>
          <cell r="AD202">
            <v>219</v>
          </cell>
          <cell r="AE202">
            <v>10000</v>
          </cell>
          <cell r="AF202">
            <v>100</v>
          </cell>
          <cell r="AG202">
            <v>103.75</v>
          </cell>
          <cell r="AH202">
            <v>20.74</v>
          </cell>
          <cell r="AI202">
            <v>8113</v>
          </cell>
          <cell r="AJ202">
            <v>10141.25</v>
          </cell>
          <cell r="AK202">
            <v>3894.24</v>
          </cell>
          <cell r="AL202">
            <v>0</v>
          </cell>
          <cell r="AM202">
            <v>54</v>
          </cell>
          <cell r="AN202">
            <v>0</v>
          </cell>
          <cell r="AO202">
            <v>10700</v>
          </cell>
          <cell r="AP202">
            <v>2330</v>
          </cell>
          <cell r="AQ202">
            <v>2330</v>
          </cell>
          <cell r="AR202">
            <v>9.9269099999999997E-4</v>
          </cell>
          <cell r="AS202">
            <v>3.1115100000000002E-4</v>
          </cell>
          <cell r="AT202">
            <v>10449.544</v>
          </cell>
          <cell r="AU202">
            <v>5015.7811199999996</v>
          </cell>
          <cell r="AV202">
            <v>1583.01</v>
          </cell>
          <cell r="AW202">
            <v>23518.957299520222</v>
          </cell>
          <cell r="AX202">
            <v>1</v>
          </cell>
          <cell r="AY202">
            <v>1.22</v>
          </cell>
          <cell r="AZ202">
            <v>1005</v>
          </cell>
          <cell r="BA202">
            <v>1</v>
          </cell>
          <cell r="BB202">
            <v>0</v>
          </cell>
          <cell r="BC202">
            <v>0</v>
          </cell>
          <cell r="BD202">
            <v>0</v>
          </cell>
          <cell r="BE202">
            <v>0</v>
          </cell>
          <cell r="BF202">
            <v>0</v>
          </cell>
          <cell r="BG202">
            <v>0</v>
          </cell>
          <cell r="BH202">
            <v>0</v>
          </cell>
          <cell r="BI202">
            <v>0</v>
          </cell>
          <cell r="BJ202">
            <v>0</v>
          </cell>
          <cell r="BM202">
            <v>-1054800</v>
          </cell>
          <cell r="BN202">
            <v>-223104</v>
          </cell>
          <cell r="BO202">
            <v>-277020.79999999999</v>
          </cell>
          <cell r="BP202">
            <v>2296880.1</v>
          </cell>
          <cell r="BQ202">
            <v>28180.76</v>
          </cell>
          <cell r="BR202">
            <v>72508.800000000003</v>
          </cell>
          <cell r="BS202">
            <v>933108.2</v>
          </cell>
          <cell r="BT202">
            <v>199799.82</v>
          </cell>
          <cell r="BU202">
            <v>21069.3</v>
          </cell>
          <cell r="BV202">
            <v>231413.7</v>
          </cell>
          <cell r="BW202">
            <v>644710.96299999999</v>
          </cell>
          <cell r="BX202">
            <v>302046.99</v>
          </cell>
          <cell r="BY202">
            <v>44108.212671353249</v>
          </cell>
          <cell r="BZ202">
            <v>411962.48934839491</v>
          </cell>
          <cell r="CA202">
            <v>171868.6</v>
          </cell>
          <cell r="CB202">
            <v>208242.9</v>
          </cell>
          <cell r="CC202">
            <v>68374.679999999993</v>
          </cell>
          <cell r="CD202">
            <v>929098.5</v>
          </cell>
          <cell r="CE202">
            <v>160850.79999999999</v>
          </cell>
          <cell r="CF202">
            <v>0</v>
          </cell>
          <cell r="CG202">
            <v>455534.72</v>
          </cell>
          <cell r="CH202">
            <v>0</v>
          </cell>
          <cell r="CI202">
            <v>820.69699999995964</v>
          </cell>
          <cell r="CJ202">
            <v>38502</v>
          </cell>
          <cell r="CK202">
            <v>-1309.44</v>
          </cell>
          <cell r="CL202">
            <v>39807.72</v>
          </cell>
          <cell r="CM202">
            <v>8054.82</v>
          </cell>
          <cell r="CN202">
            <v>229300</v>
          </cell>
          <cell r="CO202">
            <v>47235</v>
          </cell>
          <cell r="CP202">
            <v>337916.86250000005</v>
          </cell>
          <cell r="CQ202">
            <v>33589.881799999996</v>
          </cell>
          <cell r="CR202">
            <v>1346839.13</v>
          </cell>
          <cell r="CS202">
            <v>268337.47500000003</v>
          </cell>
          <cell r="CT202">
            <v>94474.262400000007</v>
          </cell>
          <cell r="CU202">
            <v>0</v>
          </cell>
          <cell r="CV202">
            <v>369654.84</v>
          </cell>
          <cell r="CW202">
            <v>0</v>
          </cell>
          <cell r="CX202">
            <v>157397</v>
          </cell>
          <cell r="CY202">
            <v>71764</v>
          </cell>
          <cell r="CZ202">
            <v>204341</v>
          </cell>
          <cell r="DA202">
            <v>17527.34908451961</v>
          </cell>
          <cell r="DB202">
            <v>3441.0351635282404</v>
          </cell>
          <cell r="DC202">
            <v>653409.98632000003</v>
          </cell>
          <cell r="DD202">
            <v>2056.4702591999999</v>
          </cell>
          <cell r="DE202">
            <v>10701.1476</v>
          </cell>
          <cell r="DF202">
            <v>81375.592256339965</v>
          </cell>
          <cell r="DG202">
            <v>8890.17</v>
          </cell>
          <cell r="DH202">
            <v>17919.725999999999</v>
          </cell>
          <cell r="DI202">
            <v>103695.9</v>
          </cell>
          <cell r="DJ202">
            <v>247664.13</v>
          </cell>
          <cell r="DK202">
            <v>0</v>
          </cell>
          <cell r="DL202">
            <v>0</v>
          </cell>
          <cell r="DM202">
            <v>0</v>
          </cell>
          <cell r="DN202">
            <v>0</v>
          </cell>
          <cell r="DO202">
            <v>0</v>
          </cell>
          <cell r="DP202">
            <v>0</v>
          </cell>
          <cell r="DQ202">
            <v>0</v>
          </cell>
          <cell r="DR202">
            <v>0</v>
          </cell>
          <cell r="DS202">
            <v>0</v>
          </cell>
          <cell r="DU202">
            <v>173802</v>
          </cell>
          <cell r="DV202">
            <v>0</v>
          </cell>
          <cell r="DW202">
            <v>161190</v>
          </cell>
          <cell r="DX202">
            <v>69350.600000000006</v>
          </cell>
          <cell r="DY202">
            <v>360855</v>
          </cell>
          <cell r="DZ202">
            <v>0</v>
          </cell>
          <cell r="EA202">
            <v>0</v>
          </cell>
          <cell r="EB202">
            <v>0</v>
          </cell>
          <cell r="EC202">
            <v>0</v>
          </cell>
          <cell r="ED202">
            <v>0</v>
          </cell>
          <cell r="EE202">
            <v>1721200</v>
          </cell>
          <cell r="EF202">
            <v>0</v>
          </cell>
          <cell r="EG202">
            <v>7272</v>
          </cell>
          <cell r="EH202">
            <v>0</v>
          </cell>
          <cell r="EI202">
            <v>20357</v>
          </cell>
          <cell r="EJ202">
            <v>0</v>
          </cell>
          <cell r="EK202">
            <v>0</v>
          </cell>
          <cell r="EL202">
            <v>0</v>
          </cell>
        </row>
        <row r="203">
          <cell r="A203">
            <v>365</v>
          </cell>
          <cell r="B203" t="str">
            <v>Graft-De Rijp</v>
          </cell>
          <cell r="C203">
            <v>7</v>
          </cell>
          <cell r="D203">
            <v>238720</v>
          </cell>
          <cell r="E203">
            <v>27860</v>
          </cell>
          <cell r="F203">
            <v>27860</v>
          </cell>
          <cell r="G203">
            <v>6591</v>
          </cell>
          <cell r="H203">
            <v>1</v>
          </cell>
          <cell r="I203">
            <v>99.5</v>
          </cell>
          <cell r="J203">
            <v>1724</v>
          </cell>
          <cell r="K203">
            <v>940</v>
          </cell>
          <cell r="L203">
            <v>272</v>
          </cell>
          <cell r="M203">
            <v>630</v>
          </cell>
          <cell r="N203">
            <v>369.9</v>
          </cell>
          <cell r="O203">
            <v>29</v>
          </cell>
          <cell r="P203">
            <v>7.6517150395778361E-2</v>
          </cell>
          <cell r="Q203">
            <v>18.719155766483254</v>
          </cell>
          <cell r="R203">
            <v>331</v>
          </cell>
          <cell r="S203">
            <v>70</v>
          </cell>
          <cell r="T203">
            <v>141</v>
          </cell>
          <cell r="U203">
            <v>3970</v>
          </cell>
          <cell r="V203">
            <v>200</v>
          </cell>
          <cell r="W203">
            <v>0</v>
          </cell>
          <cell r="X203">
            <v>0</v>
          </cell>
          <cell r="Y203">
            <v>47.599999999999909</v>
          </cell>
          <cell r="Z203">
            <v>0</v>
          </cell>
          <cell r="AA203">
            <v>2005</v>
          </cell>
          <cell r="AB203">
            <v>300.75</v>
          </cell>
          <cell r="AC203">
            <v>2325.8000000000002</v>
          </cell>
          <cell r="AD203">
            <v>170</v>
          </cell>
          <cell r="AE203">
            <v>0</v>
          </cell>
          <cell r="AF203">
            <v>34</v>
          </cell>
          <cell r="AG203">
            <v>25.96</v>
          </cell>
          <cell r="AH203">
            <v>13.8</v>
          </cell>
          <cell r="AI203">
            <v>2601</v>
          </cell>
          <cell r="AJ203">
            <v>3069.18</v>
          </cell>
          <cell r="AK203">
            <v>390.15</v>
          </cell>
          <cell r="AL203">
            <v>0</v>
          </cell>
          <cell r="AM203">
            <v>0</v>
          </cell>
          <cell r="AN203">
            <v>0</v>
          </cell>
          <cell r="AO203">
            <v>0</v>
          </cell>
          <cell r="AP203">
            <v>0</v>
          </cell>
          <cell r="AQ203">
            <v>0</v>
          </cell>
          <cell r="AR203">
            <v>1.1220799999999999E-4</v>
          </cell>
          <cell r="AS203">
            <v>2.8079999999999999E-5</v>
          </cell>
          <cell r="AT203">
            <v>1027.395</v>
          </cell>
          <cell r="AU203">
            <v>154.10925000000003</v>
          </cell>
          <cell r="AV203">
            <v>2681.92</v>
          </cell>
          <cell r="AW203">
            <v>18152.4928</v>
          </cell>
          <cell r="AX203">
            <v>4</v>
          </cell>
          <cell r="AY203">
            <v>4.5999999999999996</v>
          </cell>
          <cell r="AZ203">
            <v>355</v>
          </cell>
          <cell r="BA203">
            <v>1</v>
          </cell>
          <cell r="BB203">
            <v>0</v>
          </cell>
          <cell r="BC203">
            <v>0</v>
          </cell>
          <cell r="BD203">
            <v>0</v>
          </cell>
          <cell r="BE203">
            <v>0</v>
          </cell>
          <cell r="BF203">
            <v>0</v>
          </cell>
          <cell r="BG203">
            <v>0</v>
          </cell>
          <cell r="BH203">
            <v>0</v>
          </cell>
          <cell r="BI203">
            <v>0</v>
          </cell>
          <cell r="BJ203">
            <v>0</v>
          </cell>
          <cell r="BM203">
            <v>-537120</v>
          </cell>
          <cell r="BN203">
            <v>-66864</v>
          </cell>
          <cell r="BO203">
            <v>-83022.8</v>
          </cell>
          <cell r="BP203">
            <v>849250.35</v>
          </cell>
          <cell r="BQ203">
            <v>28180.76</v>
          </cell>
          <cell r="BR203">
            <v>21730.799999999999</v>
          </cell>
          <cell r="BS203">
            <v>378245.6</v>
          </cell>
          <cell r="BT203">
            <v>75547.8</v>
          </cell>
          <cell r="BU203">
            <v>7254.24</v>
          </cell>
          <cell r="BV203">
            <v>55433.7</v>
          </cell>
          <cell r="BW203">
            <v>131125.851</v>
          </cell>
          <cell r="BX203">
            <v>39997.089999999997</v>
          </cell>
          <cell r="BY203">
            <v>8768.9258839050126</v>
          </cell>
          <cell r="BZ203">
            <v>70950.841718586147</v>
          </cell>
          <cell r="CA203">
            <v>35466.65</v>
          </cell>
          <cell r="CB203">
            <v>20676.599999999999</v>
          </cell>
          <cell r="CC203">
            <v>19919.07</v>
          </cell>
          <cell r="CD203">
            <v>203224.3</v>
          </cell>
          <cell r="CE203">
            <v>3058</v>
          </cell>
          <cell r="CF203">
            <v>0</v>
          </cell>
          <cell r="CG203">
            <v>0</v>
          </cell>
          <cell r="CH203">
            <v>8089.1439999999848</v>
          </cell>
          <cell r="CI203">
            <v>0</v>
          </cell>
          <cell r="CJ203">
            <v>62255.25</v>
          </cell>
          <cell r="CK203">
            <v>-661.65</v>
          </cell>
          <cell r="CL203">
            <v>60703.38</v>
          </cell>
          <cell r="CM203">
            <v>6252.6</v>
          </cell>
          <cell r="CN203">
            <v>0</v>
          </cell>
          <cell r="CO203">
            <v>16059.9</v>
          </cell>
          <cell r="CP203">
            <v>84552.498800000001</v>
          </cell>
          <cell r="CQ203">
            <v>22350.065999999999</v>
          </cell>
          <cell r="CR203">
            <v>431792.01</v>
          </cell>
          <cell r="CS203">
            <v>81210.502800000002</v>
          </cell>
          <cell r="CT203">
            <v>9465.0390000000007</v>
          </cell>
          <cell r="CU203">
            <v>0</v>
          </cell>
          <cell r="CV203">
            <v>0</v>
          </cell>
          <cell r="CW203">
            <v>0</v>
          </cell>
          <cell r="CX203">
            <v>0</v>
          </cell>
          <cell r="CY203">
            <v>0</v>
          </cell>
          <cell r="CZ203">
            <v>0</v>
          </cell>
          <cell r="DA203">
            <v>1981.1892986596799</v>
          </cell>
          <cell r="DB203">
            <v>310.53818689920001</v>
          </cell>
          <cell r="DC203">
            <v>64243.00935</v>
          </cell>
          <cell r="DD203">
            <v>63.184792500000007</v>
          </cell>
          <cell r="DE203">
            <v>18129.779199999997</v>
          </cell>
          <cell r="DF203">
            <v>62807.625088000001</v>
          </cell>
          <cell r="DG203">
            <v>35560.68</v>
          </cell>
          <cell r="DH203">
            <v>67566.179999999993</v>
          </cell>
          <cell r="DI203">
            <v>36628.9</v>
          </cell>
          <cell r="DJ203">
            <v>247664.13</v>
          </cell>
          <cell r="DK203">
            <v>0</v>
          </cell>
          <cell r="DL203">
            <v>0</v>
          </cell>
          <cell r="DM203">
            <v>0</v>
          </cell>
          <cell r="DN203">
            <v>0</v>
          </cell>
          <cell r="DO203">
            <v>0</v>
          </cell>
          <cell r="DP203">
            <v>0</v>
          </cell>
          <cell r="DQ203">
            <v>0</v>
          </cell>
          <cell r="DR203">
            <v>0</v>
          </cell>
          <cell r="DS203">
            <v>0</v>
          </cell>
          <cell r="DU203">
            <v>382997.93</v>
          </cell>
          <cell r="DV203">
            <v>0</v>
          </cell>
          <cell r="DW203">
            <v>-138519</v>
          </cell>
          <cell r="DX203">
            <v>-3972.54</v>
          </cell>
          <cell r="DY203">
            <v>-23546</v>
          </cell>
          <cell r="DZ203">
            <v>0</v>
          </cell>
          <cell r="EA203">
            <v>0</v>
          </cell>
          <cell r="EB203">
            <v>10135</v>
          </cell>
          <cell r="EC203">
            <v>0</v>
          </cell>
          <cell r="ED203">
            <v>0</v>
          </cell>
          <cell r="EE203">
            <v>473330</v>
          </cell>
          <cell r="EF203">
            <v>0</v>
          </cell>
          <cell r="EG203">
            <v>12759</v>
          </cell>
          <cell r="EH203">
            <v>0</v>
          </cell>
          <cell r="EI203">
            <v>7527</v>
          </cell>
          <cell r="EJ203">
            <v>0</v>
          </cell>
          <cell r="EK203">
            <v>0</v>
          </cell>
          <cell r="EL203">
            <v>0</v>
          </cell>
        </row>
        <row r="204">
          <cell r="A204">
            <v>392</v>
          </cell>
          <cell r="B204" t="str">
            <v>Haarlem</v>
          </cell>
          <cell r="C204">
            <v>7</v>
          </cell>
          <cell r="D204">
            <v>5300640</v>
          </cell>
          <cell r="E204">
            <v>946540</v>
          </cell>
          <cell r="F204">
            <v>946540</v>
          </cell>
          <cell r="G204">
            <v>146960</v>
          </cell>
          <cell r="H204">
            <v>1</v>
          </cell>
          <cell r="I204">
            <v>3380.5</v>
          </cell>
          <cell r="J204">
            <v>31999</v>
          </cell>
          <cell r="K204">
            <v>22406</v>
          </cell>
          <cell r="L204">
            <v>8075</v>
          </cell>
          <cell r="M204">
            <v>24050</v>
          </cell>
          <cell r="N204">
            <v>16732.2</v>
          </cell>
          <cell r="O204">
            <v>3097</v>
          </cell>
          <cell r="P204">
            <v>0.89846243109950685</v>
          </cell>
          <cell r="Q204">
            <v>1089.228129799634</v>
          </cell>
          <cell r="R204">
            <v>13137</v>
          </cell>
          <cell r="S204">
            <v>13835</v>
          </cell>
          <cell r="T204">
            <v>4758</v>
          </cell>
          <cell r="U204">
            <v>167580</v>
          </cell>
          <cell r="V204">
            <v>191610</v>
          </cell>
          <cell r="W204">
            <v>5511.16</v>
          </cell>
          <cell r="X204">
            <v>8688.7999999999993</v>
          </cell>
          <cell r="Y204">
            <v>0</v>
          </cell>
          <cell r="Z204">
            <v>383.5</v>
          </cell>
          <cell r="AA204">
            <v>2924</v>
          </cell>
          <cell r="AB204">
            <v>0</v>
          </cell>
          <cell r="AC204">
            <v>2982.48</v>
          </cell>
          <cell r="AD204">
            <v>287</v>
          </cell>
          <cell r="AE204">
            <v>0</v>
          </cell>
          <cell r="AF204">
            <v>620</v>
          </cell>
          <cell r="AG204">
            <v>626.28</v>
          </cell>
          <cell r="AH204">
            <v>7.14</v>
          </cell>
          <cell r="AI204">
            <v>73178</v>
          </cell>
          <cell r="AJ204">
            <v>74641.56</v>
          </cell>
          <cell r="AK204">
            <v>0</v>
          </cell>
          <cell r="AL204">
            <v>0</v>
          </cell>
          <cell r="AM204">
            <v>0</v>
          </cell>
          <cell r="AN204">
            <v>107</v>
          </cell>
          <cell r="AO204">
            <v>11850</v>
          </cell>
          <cell r="AP204">
            <v>30680</v>
          </cell>
          <cell r="AQ204">
            <v>30680</v>
          </cell>
          <cell r="AR204">
            <v>2.3812794000000002E-2</v>
          </cell>
          <cell r="AS204">
            <v>1.5104181E-2</v>
          </cell>
          <cell r="AT204">
            <v>231169.302</v>
          </cell>
          <cell r="AU204">
            <v>0</v>
          </cell>
          <cell r="AV204">
            <v>1641.18</v>
          </cell>
          <cell r="AW204">
            <v>82955.739146683278</v>
          </cell>
          <cell r="AX204">
            <v>2</v>
          </cell>
          <cell r="AY204">
            <v>2.04</v>
          </cell>
          <cell r="AZ204">
            <v>7430</v>
          </cell>
          <cell r="BA204">
            <v>1</v>
          </cell>
          <cell r="BB204">
            <v>0</v>
          </cell>
          <cell r="BC204">
            <v>0</v>
          </cell>
          <cell r="BD204">
            <v>0</v>
          </cell>
          <cell r="BE204">
            <v>0</v>
          </cell>
          <cell r="BF204">
            <v>0</v>
          </cell>
          <cell r="BG204">
            <v>0</v>
          </cell>
          <cell r="BH204">
            <v>0</v>
          </cell>
          <cell r="BI204">
            <v>0</v>
          </cell>
          <cell r="BJ204">
            <v>0</v>
          </cell>
          <cell r="BM204">
            <v>-11926440</v>
          </cell>
          <cell r="BN204">
            <v>-2271696</v>
          </cell>
          <cell r="BO204">
            <v>-2820689.2</v>
          </cell>
          <cell r="BP204">
            <v>18935796</v>
          </cell>
          <cell r="BQ204">
            <v>28180.76</v>
          </cell>
          <cell r="BR204">
            <v>738301.2</v>
          </cell>
          <cell r="BS204">
            <v>7020580.6000000006</v>
          </cell>
          <cell r="BT204">
            <v>1800770.22</v>
          </cell>
          <cell r="BU204">
            <v>215360.25</v>
          </cell>
          <cell r="BV204">
            <v>2116159.5</v>
          </cell>
          <cell r="BW204">
            <v>5931397.5780000007</v>
          </cell>
          <cell r="BX204">
            <v>4271413.37</v>
          </cell>
          <cell r="BY204">
            <v>102964.50438932405</v>
          </cell>
          <cell r="BZ204">
            <v>4128479.5958169568</v>
          </cell>
          <cell r="CA204">
            <v>1407629.55</v>
          </cell>
          <cell r="CB204">
            <v>4086582.3</v>
          </cell>
          <cell r="CC204">
            <v>672162.66</v>
          </cell>
          <cell r="CD204">
            <v>8578420.1999999993</v>
          </cell>
          <cell r="CE204">
            <v>2929716.9</v>
          </cell>
          <cell r="CF204">
            <v>1740534.5511999999</v>
          </cell>
          <cell r="CG204">
            <v>3637913.6720000003</v>
          </cell>
          <cell r="CH204">
            <v>0</v>
          </cell>
          <cell r="CI204">
            <v>85064.134999999995</v>
          </cell>
          <cell r="CJ204">
            <v>90790.2</v>
          </cell>
          <cell r="CK204">
            <v>0</v>
          </cell>
          <cell r="CL204">
            <v>77842.728000000003</v>
          </cell>
          <cell r="CM204">
            <v>10555.86</v>
          </cell>
          <cell r="CN204">
            <v>0</v>
          </cell>
          <cell r="CO204">
            <v>292857</v>
          </cell>
          <cell r="CP204">
            <v>2039812.7483999999</v>
          </cell>
          <cell r="CQ204">
            <v>11563.729800000001</v>
          </cell>
          <cell r="CR204">
            <v>12148279.779999999</v>
          </cell>
          <cell r="CS204">
            <v>1975015.6776000001</v>
          </cell>
          <cell r="CT204">
            <v>0</v>
          </cell>
          <cell r="CU204">
            <v>0</v>
          </cell>
          <cell r="CV204">
            <v>0</v>
          </cell>
          <cell r="CW204">
            <v>1645785.19</v>
          </cell>
          <cell r="CX204">
            <v>174313.5</v>
          </cell>
          <cell r="CY204">
            <v>944944</v>
          </cell>
          <cell r="CZ204">
            <v>2690636</v>
          </cell>
          <cell r="DA204">
            <v>420448.20907588978</v>
          </cell>
          <cell r="DB204">
            <v>167037.92672141542</v>
          </cell>
          <cell r="DC204">
            <v>14455016.454059999</v>
          </cell>
          <cell r="DD204">
            <v>0</v>
          </cell>
          <cell r="DE204">
            <v>11094.3768</v>
          </cell>
          <cell r="DF204">
            <v>287026.85744752415</v>
          </cell>
          <cell r="DG204">
            <v>17780.34</v>
          </cell>
          <cell r="DH204">
            <v>29964.131999999998</v>
          </cell>
          <cell r="DI204">
            <v>766627.4</v>
          </cell>
          <cell r="DJ204">
            <v>247664.13</v>
          </cell>
          <cell r="DK204">
            <v>0</v>
          </cell>
          <cell r="DL204">
            <v>0</v>
          </cell>
          <cell r="DM204">
            <v>0</v>
          </cell>
          <cell r="DN204">
            <v>0</v>
          </cell>
          <cell r="DO204">
            <v>0</v>
          </cell>
          <cell r="DP204">
            <v>0</v>
          </cell>
          <cell r="DQ204">
            <v>0</v>
          </cell>
          <cell r="DR204">
            <v>0</v>
          </cell>
          <cell r="DS204">
            <v>0</v>
          </cell>
          <cell r="DU204">
            <v>100959.98</v>
          </cell>
          <cell r="DV204">
            <v>0</v>
          </cell>
          <cell r="DW204">
            <v>-2186129</v>
          </cell>
          <cell r="DX204">
            <v>1006757.59</v>
          </cell>
          <cell r="DY204">
            <v>39054</v>
          </cell>
          <cell r="DZ204">
            <v>0</v>
          </cell>
          <cell r="EA204">
            <v>0</v>
          </cell>
          <cell r="EB204">
            <v>136800</v>
          </cell>
          <cell r="EC204">
            <v>153984</v>
          </cell>
          <cell r="ED204">
            <v>0</v>
          </cell>
          <cell r="EE204">
            <v>15986485</v>
          </cell>
          <cell r="EF204">
            <v>145000</v>
          </cell>
          <cell r="EG204">
            <v>0</v>
          </cell>
          <cell r="EH204">
            <v>0</v>
          </cell>
          <cell r="EI204">
            <v>0</v>
          </cell>
          <cell r="EJ204">
            <v>463534</v>
          </cell>
          <cell r="EK204">
            <v>0</v>
          </cell>
          <cell r="EL204">
            <v>0</v>
          </cell>
        </row>
        <row r="205">
          <cell r="A205">
            <v>393</v>
          </cell>
          <cell r="B205" t="str">
            <v>Haarlemmerliede Spaarnw</v>
          </cell>
          <cell r="C205">
            <v>7</v>
          </cell>
          <cell r="D205">
            <v>210560</v>
          </cell>
          <cell r="E205">
            <v>56140</v>
          </cell>
          <cell r="F205">
            <v>56140</v>
          </cell>
          <cell r="G205">
            <v>5444</v>
          </cell>
          <cell r="H205">
            <v>2</v>
          </cell>
          <cell r="I205">
            <v>200.5</v>
          </cell>
          <cell r="J205">
            <v>1434</v>
          </cell>
          <cell r="K205">
            <v>772</v>
          </cell>
          <cell r="L205">
            <v>280</v>
          </cell>
          <cell r="M205">
            <v>530</v>
          </cell>
          <cell r="N205">
            <v>317.5</v>
          </cell>
          <cell r="O205">
            <v>35</v>
          </cell>
          <cell r="P205">
            <v>9.0909090909090912E-2</v>
          </cell>
          <cell r="Q205">
            <v>22.046476947323676</v>
          </cell>
          <cell r="R205">
            <v>276</v>
          </cell>
          <cell r="S205">
            <v>135</v>
          </cell>
          <cell r="T205">
            <v>142</v>
          </cell>
          <cell r="U205">
            <v>2410</v>
          </cell>
          <cell r="V205">
            <v>50</v>
          </cell>
          <cell r="W205">
            <v>0</v>
          </cell>
          <cell r="X205">
            <v>0</v>
          </cell>
          <cell r="Y205">
            <v>0</v>
          </cell>
          <cell r="Z205">
            <v>0</v>
          </cell>
          <cell r="AA205">
            <v>1922</v>
          </cell>
          <cell r="AB205">
            <v>153.76</v>
          </cell>
          <cell r="AC205">
            <v>2133.42</v>
          </cell>
          <cell r="AD205">
            <v>186</v>
          </cell>
          <cell r="AE205">
            <v>0</v>
          </cell>
          <cell r="AF205">
            <v>32</v>
          </cell>
          <cell r="AG205">
            <v>20.52</v>
          </cell>
          <cell r="AH205">
            <v>15.54</v>
          </cell>
          <cell r="AI205">
            <v>2125</v>
          </cell>
          <cell r="AJ205">
            <v>2422.5</v>
          </cell>
          <cell r="AK205">
            <v>170</v>
          </cell>
          <cell r="AL205">
            <v>0</v>
          </cell>
          <cell r="AM205">
            <v>0</v>
          </cell>
          <cell r="AN205">
            <v>0</v>
          </cell>
          <cell r="AO205">
            <v>0</v>
          </cell>
          <cell r="AP205">
            <v>0</v>
          </cell>
          <cell r="AQ205">
            <v>0</v>
          </cell>
          <cell r="AR205">
            <v>6.9435000000000002E-5</v>
          </cell>
          <cell r="AS205">
            <v>5.3795999999999998E-5</v>
          </cell>
          <cell r="AT205">
            <v>1170.875</v>
          </cell>
          <cell r="AU205">
            <v>93.67</v>
          </cell>
          <cell r="AV205">
            <v>1045.6199999999999</v>
          </cell>
          <cell r="AW205">
            <v>3864.2069829222014</v>
          </cell>
          <cell r="AX205">
            <v>4</v>
          </cell>
          <cell r="AY205">
            <v>4.4400000000000004</v>
          </cell>
          <cell r="AZ205">
            <v>275</v>
          </cell>
          <cell r="BA205">
            <v>1</v>
          </cell>
          <cell r="BB205">
            <v>0</v>
          </cell>
          <cell r="BC205">
            <v>0</v>
          </cell>
          <cell r="BD205">
            <v>0</v>
          </cell>
          <cell r="BE205">
            <v>0</v>
          </cell>
          <cell r="BF205">
            <v>0</v>
          </cell>
          <cell r="BG205">
            <v>0</v>
          </cell>
          <cell r="BH205">
            <v>0</v>
          </cell>
          <cell r="BI205">
            <v>0</v>
          </cell>
          <cell r="BJ205">
            <v>0</v>
          </cell>
          <cell r="BM205">
            <v>-473760</v>
          </cell>
          <cell r="BN205">
            <v>-134736</v>
          </cell>
          <cell r="BO205">
            <v>-167297.20000000001</v>
          </cell>
          <cell r="BP205">
            <v>701459.4</v>
          </cell>
          <cell r="BQ205">
            <v>56361.52</v>
          </cell>
          <cell r="BR205">
            <v>43789.2</v>
          </cell>
          <cell r="BS205">
            <v>314619.59999999998</v>
          </cell>
          <cell r="BT205">
            <v>62045.64</v>
          </cell>
          <cell r="BU205">
            <v>7467.6</v>
          </cell>
          <cell r="BV205">
            <v>46634.7</v>
          </cell>
          <cell r="BW205">
            <v>112550.575</v>
          </cell>
          <cell r="BX205">
            <v>48272.35</v>
          </cell>
          <cell r="BY205">
            <v>10418.253636363635</v>
          </cell>
          <cell r="BZ205">
            <v>83562.320643901985</v>
          </cell>
          <cell r="CA205">
            <v>29573.4</v>
          </cell>
          <cell r="CB205">
            <v>39876.300000000003</v>
          </cell>
          <cell r="CC205">
            <v>20060.34</v>
          </cell>
          <cell r="CD205">
            <v>123367.9</v>
          </cell>
          <cell r="CE205">
            <v>764.5</v>
          </cell>
          <cell r="CF205">
            <v>0</v>
          </cell>
          <cell r="CG205">
            <v>0</v>
          </cell>
          <cell r="CH205">
            <v>0</v>
          </cell>
          <cell r="CI205">
            <v>0</v>
          </cell>
          <cell r="CJ205">
            <v>59678.1</v>
          </cell>
          <cell r="CK205">
            <v>-338.27200000000005</v>
          </cell>
          <cell r="CL205">
            <v>55682.262000000002</v>
          </cell>
          <cell r="CM205">
            <v>6841.08</v>
          </cell>
          <cell r="CN205">
            <v>0</v>
          </cell>
          <cell r="CO205">
            <v>15115.2</v>
          </cell>
          <cell r="CP205">
            <v>66834.255600000004</v>
          </cell>
          <cell r="CQ205">
            <v>25168.1178</v>
          </cell>
          <cell r="CR205">
            <v>352771.25</v>
          </cell>
          <cell r="CS205">
            <v>64099.35</v>
          </cell>
          <cell r="CT205">
            <v>4124.2</v>
          </cell>
          <cell r="CU205">
            <v>0</v>
          </cell>
          <cell r="CV205">
            <v>0</v>
          </cell>
          <cell r="CW205">
            <v>0</v>
          </cell>
          <cell r="CX205">
            <v>0</v>
          </cell>
          <cell r="CY205">
            <v>0</v>
          </cell>
          <cell r="CZ205">
            <v>0</v>
          </cell>
          <cell r="DA205">
            <v>1225.9721138638502</v>
          </cell>
          <cell r="DB205">
            <v>594.93277430303999</v>
          </cell>
          <cell r="DC205">
            <v>73214.813750000001</v>
          </cell>
          <cell r="DD205">
            <v>38.404700000000005</v>
          </cell>
          <cell r="DE205">
            <v>7068.3912000000009</v>
          </cell>
          <cell r="DF205">
            <v>13370.156160910818</v>
          </cell>
          <cell r="DG205">
            <v>35560.68</v>
          </cell>
          <cell r="DH205">
            <v>65216.052000000003</v>
          </cell>
          <cell r="DI205">
            <v>28374.5</v>
          </cell>
          <cell r="DJ205">
            <v>247664.13</v>
          </cell>
          <cell r="DK205">
            <v>0</v>
          </cell>
          <cell r="DL205">
            <v>0</v>
          </cell>
          <cell r="DM205">
            <v>0</v>
          </cell>
          <cell r="DN205">
            <v>0</v>
          </cell>
          <cell r="DO205">
            <v>0</v>
          </cell>
          <cell r="DP205">
            <v>0</v>
          </cell>
          <cell r="DQ205">
            <v>0</v>
          </cell>
          <cell r="DR205">
            <v>0</v>
          </cell>
          <cell r="DS205">
            <v>0</v>
          </cell>
          <cell r="DU205">
            <v>125288.24</v>
          </cell>
          <cell r="DV205">
            <v>0</v>
          </cell>
          <cell r="DW205">
            <v>-220970</v>
          </cell>
          <cell r="DX205">
            <v>-4775.13</v>
          </cell>
          <cell r="DY205">
            <v>21492</v>
          </cell>
          <cell r="DZ205">
            <v>0</v>
          </cell>
          <cell r="EA205">
            <v>0</v>
          </cell>
          <cell r="EB205">
            <v>2744</v>
          </cell>
          <cell r="EC205">
            <v>0</v>
          </cell>
          <cell r="ED205">
            <v>0</v>
          </cell>
          <cell r="EE205">
            <v>465392</v>
          </cell>
          <cell r="EF205">
            <v>0</v>
          </cell>
          <cell r="EG205">
            <v>0</v>
          </cell>
          <cell r="EH205">
            <v>0</v>
          </cell>
          <cell r="EI205">
            <v>6217</v>
          </cell>
          <cell r="EJ205">
            <v>0</v>
          </cell>
          <cell r="EK205">
            <v>0</v>
          </cell>
          <cell r="EL205">
            <v>0</v>
          </cell>
        </row>
        <row r="206">
          <cell r="A206">
            <v>394</v>
          </cell>
          <cell r="B206" t="str">
            <v>Haarlemmermeer</v>
          </cell>
          <cell r="C206">
            <v>7</v>
          </cell>
          <cell r="D206">
            <v>5003680</v>
          </cell>
          <cell r="E206">
            <v>2207100</v>
          </cell>
          <cell r="F206">
            <v>2207100</v>
          </cell>
          <cell r="G206">
            <v>138255</v>
          </cell>
          <cell r="H206">
            <v>8</v>
          </cell>
          <cell r="I206">
            <v>7882.5</v>
          </cell>
          <cell r="J206">
            <v>36719</v>
          </cell>
          <cell r="K206">
            <v>14702</v>
          </cell>
          <cell r="L206">
            <v>4774</v>
          </cell>
          <cell r="M206">
            <v>12240</v>
          </cell>
          <cell r="N206">
            <v>6449.9</v>
          </cell>
          <cell r="O206">
            <v>1132</v>
          </cell>
          <cell r="P206">
            <v>0.76383265856950067</v>
          </cell>
          <cell r="Q206">
            <v>453.78108727085623</v>
          </cell>
          <cell r="R206">
            <v>8109</v>
          </cell>
          <cell r="S206">
            <v>9720</v>
          </cell>
          <cell r="T206">
            <v>3631</v>
          </cell>
          <cell r="U206">
            <v>127160</v>
          </cell>
          <cell r="V206">
            <v>73480</v>
          </cell>
          <cell r="W206">
            <v>2234.34</v>
          </cell>
          <cell r="X206">
            <v>4473.6000000000004</v>
          </cell>
          <cell r="Y206">
            <v>5573.6</v>
          </cell>
          <cell r="Z206">
            <v>745.4</v>
          </cell>
          <cell r="AA206">
            <v>17871</v>
          </cell>
          <cell r="AB206">
            <v>4825.17</v>
          </cell>
          <cell r="AC206">
            <v>20551.650000000001</v>
          </cell>
          <cell r="AD206">
            <v>657</v>
          </cell>
          <cell r="AE206">
            <v>0</v>
          </cell>
          <cell r="AF206">
            <v>847</v>
          </cell>
          <cell r="AG206">
            <v>714.78</v>
          </cell>
          <cell r="AH206">
            <v>255.2</v>
          </cell>
          <cell r="AI206">
            <v>57901</v>
          </cell>
          <cell r="AJ206">
            <v>66007.14</v>
          </cell>
          <cell r="AK206">
            <v>15633.27</v>
          </cell>
          <cell r="AL206">
            <v>0</v>
          </cell>
          <cell r="AM206">
            <v>0</v>
          </cell>
          <cell r="AN206">
            <v>0</v>
          </cell>
          <cell r="AO206">
            <v>0</v>
          </cell>
          <cell r="AP206">
            <v>4976</v>
          </cell>
          <cell r="AQ206">
            <v>0</v>
          </cell>
          <cell r="AR206">
            <v>7.7083700000000002E-4</v>
          </cell>
          <cell r="AS206">
            <v>8.0803299999999999E-4</v>
          </cell>
          <cell r="AT206">
            <v>82682.627999999997</v>
          </cell>
          <cell r="AU206">
            <v>22324.309560000002</v>
          </cell>
          <cell r="AV206">
            <v>9872.75</v>
          </cell>
          <cell r="AW206">
            <v>80758.067559909323</v>
          </cell>
          <cell r="AX206">
            <v>28</v>
          </cell>
          <cell r="AY206">
            <v>32.479999999999997</v>
          </cell>
          <cell r="AZ206">
            <v>8025</v>
          </cell>
          <cell r="BA206">
            <v>1</v>
          </cell>
          <cell r="BB206">
            <v>0</v>
          </cell>
          <cell r="BC206">
            <v>0</v>
          </cell>
          <cell r="BD206">
            <v>0</v>
          </cell>
          <cell r="BE206">
            <v>0</v>
          </cell>
          <cell r="BF206">
            <v>0</v>
          </cell>
          <cell r="BG206">
            <v>0</v>
          </cell>
          <cell r="BH206">
            <v>0</v>
          </cell>
          <cell r="BI206">
            <v>0</v>
          </cell>
          <cell r="BJ206">
            <v>0</v>
          </cell>
          <cell r="BM206">
            <v>-11258280</v>
          </cell>
          <cell r="BN206">
            <v>-5297040</v>
          </cell>
          <cell r="BO206">
            <v>-6577158</v>
          </cell>
          <cell r="BP206">
            <v>17814156.75</v>
          </cell>
          <cell r="BQ206">
            <v>225446.08</v>
          </cell>
          <cell r="BR206">
            <v>1721538</v>
          </cell>
          <cell r="BS206">
            <v>8056148.6000000006</v>
          </cell>
          <cell r="BT206">
            <v>1181599.74</v>
          </cell>
          <cell r="BU206">
            <v>127322.58</v>
          </cell>
          <cell r="BV206">
            <v>1076997.6000000001</v>
          </cell>
          <cell r="BW206">
            <v>2286425.051</v>
          </cell>
          <cell r="BX206">
            <v>1561265.72</v>
          </cell>
          <cell r="BY206">
            <v>87535.826099865037</v>
          </cell>
          <cell r="BZ206">
            <v>1719957.3794609811</v>
          </cell>
          <cell r="CA206">
            <v>868879.35</v>
          </cell>
          <cell r="CB206">
            <v>2871093.6</v>
          </cell>
          <cell r="CC206">
            <v>512951.37</v>
          </cell>
          <cell r="CD206">
            <v>6509320.3999999994</v>
          </cell>
          <cell r="CE206">
            <v>1123509.2</v>
          </cell>
          <cell r="CF206">
            <v>705649.25880000007</v>
          </cell>
          <cell r="CG206">
            <v>1873051.584</v>
          </cell>
          <cell r="CH206">
            <v>947177.58399999968</v>
          </cell>
          <cell r="CI206">
            <v>165337.17399999991</v>
          </cell>
          <cell r="CJ206">
            <v>554894.55000000005</v>
          </cell>
          <cell r="CK206">
            <v>-10615.374000000002</v>
          </cell>
          <cell r="CL206">
            <v>536398.06499999994</v>
          </cell>
          <cell r="CM206">
            <v>24164.46</v>
          </cell>
          <cell r="CN206">
            <v>0</v>
          </cell>
          <cell r="CO206">
            <v>400080.45</v>
          </cell>
          <cell r="CP206">
            <v>2328059.9034000002</v>
          </cell>
          <cell r="CQ206">
            <v>413314.26399999997</v>
          </cell>
          <cell r="CR206">
            <v>9612145.0099999998</v>
          </cell>
          <cell r="CS206">
            <v>1746548.9244000001</v>
          </cell>
          <cell r="CT206">
            <v>379263.13020000001</v>
          </cell>
          <cell r="CU206">
            <v>0</v>
          </cell>
          <cell r="CV206">
            <v>0</v>
          </cell>
          <cell r="CW206">
            <v>0</v>
          </cell>
          <cell r="CX206">
            <v>0</v>
          </cell>
          <cell r="CY206">
            <v>153260.79999999999</v>
          </cell>
          <cell r="CZ206">
            <v>0</v>
          </cell>
          <cell r="DA206">
            <v>13610.206183257271</v>
          </cell>
          <cell r="DB206">
            <v>8936.0791586439209</v>
          </cell>
          <cell r="DC206">
            <v>5170144.72884</v>
          </cell>
          <cell r="DD206">
            <v>9152.9669195999995</v>
          </cell>
          <cell r="DE206">
            <v>66739.789999999994</v>
          </cell>
          <cell r="DF206">
            <v>279422.91375728627</v>
          </cell>
          <cell r="DG206">
            <v>248924.76</v>
          </cell>
          <cell r="DH206">
            <v>477075.98399999994</v>
          </cell>
          <cell r="DI206">
            <v>828019.5</v>
          </cell>
          <cell r="DJ206">
            <v>247664.13</v>
          </cell>
          <cell r="DK206">
            <v>0</v>
          </cell>
          <cell r="DL206">
            <v>0</v>
          </cell>
          <cell r="DM206">
            <v>0</v>
          </cell>
          <cell r="DN206">
            <v>0</v>
          </cell>
          <cell r="DO206">
            <v>0</v>
          </cell>
          <cell r="DP206">
            <v>0</v>
          </cell>
          <cell r="DQ206">
            <v>0</v>
          </cell>
          <cell r="DR206">
            <v>0</v>
          </cell>
          <cell r="DS206">
            <v>0</v>
          </cell>
          <cell r="DU206">
            <v>600791.27</v>
          </cell>
          <cell r="DV206">
            <v>0</v>
          </cell>
          <cell r="DW206">
            <v>-2305564</v>
          </cell>
          <cell r="DX206">
            <v>-140212.97</v>
          </cell>
          <cell r="DY206">
            <v>1977185</v>
          </cell>
          <cell r="DZ206">
            <v>0</v>
          </cell>
          <cell r="EA206">
            <v>0</v>
          </cell>
          <cell r="EB206">
            <v>104842</v>
          </cell>
          <cell r="EC206">
            <v>0</v>
          </cell>
          <cell r="ED206">
            <v>0</v>
          </cell>
          <cell r="EE206">
            <v>7464629</v>
          </cell>
          <cell r="EF206">
            <v>0</v>
          </cell>
          <cell r="EG206">
            <v>0</v>
          </cell>
          <cell r="EH206">
            <v>0</v>
          </cell>
          <cell r="EI206">
            <v>0</v>
          </cell>
          <cell r="EJ206">
            <v>0</v>
          </cell>
          <cell r="EK206">
            <v>0</v>
          </cell>
          <cell r="EL206">
            <v>0</v>
          </cell>
        </row>
        <row r="207">
          <cell r="A207">
            <v>395</v>
          </cell>
          <cell r="B207" t="str">
            <v>Harenkarspel</v>
          </cell>
          <cell r="C207">
            <v>7</v>
          </cell>
          <cell r="D207">
            <v>533600</v>
          </cell>
          <cell r="E207">
            <v>76300</v>
          </cell>
          <cell r="F207">
            <v>76300</v>
          </cell>
          <cell r="G207">
            <v>15910</v>
          </cell>
          <cell r="H207">
            <v>4</v>
          </cell>
          <cell r="I207">
            <v>272.5</v>
          </cell>
          <cell r="J207">
            <v>4325</v>
          </cell>
          <cell r="K207">
            <v>1871</v>
          </cell>
          <cell r="L207">
            <v>596</v>
          </cell>
          <cell r="M207">
            <v>1600</v>
          </cell>
          <cell r="N207">
            <v>885.5</v>
          </cell>
          <cell r="O207">
            <v>92</v>
          </cell>
          <cell r="P207">
            <v>0.20814479638009051</v>
          </cell>
          <cell r="Q207">
            <v>51.108767714549813</v>
          </cell>
          <cell r="R207">
            <v>1039</v>
          </cell>
          <cell r="S207">
            <v>140</v>
          </cell>
          <cell r="T207">
            <v>305</v>
          </cell>
          <cell r="U207">
            <v>12390</v>
          </cell>
          <cell r="V207">
            <v>1170</v>
          </cell>
          <cell r="W207">
            <v>0</v>
          </cell>
          <cell r="X207">
            <v>0</v>
          </cell>
          <cell r="Y207">
            <v>0</v>
          </cell>
          <cell r="Z207">
            <v>0</v>
          </cell>
          <cell r="AA207">
            <v>5395</v>
          </cell>
          <cell r="AB207">
            <v>0</v>
          </cell>
          <cell r="AC207">
            <v>5664.75</v>
          </cell>
          <cell r="AD207">
            <v>88</v>
          </cell>
          <cell r="AE207">
            <v>0</v>
          </cell>
          <cell r="AF207">
            <v>120</v>
          </cell>
          <cell r="AG207">
            <v>79.8</v>
          </cell>
          <cell r="AH207">
            <v>46.2</v>
          </cell>
          <cell r="AI207">
            <v>7145</v>
          </cell>
          <cell r="AJ207">
            <v>7502.25</v>
          </cell>
          <cell r="AK207">
            <v>0</v>
          </cell>
          <cell r="AL207">
            <v>0</v>
          </cell>
          <cell r="AM207">
            <v>0</v>
          </cell>
          <cell r="AN207">
            <v>0</v>
          </cell>
          <cell r="AO207">
            <v>0</v>
          </cell>
          <cell r="AP207">
            <v>0</v>
          </cell>
          <cell r="AQ207">
            <v>0</v>
          </cell>
          <cell r="AR207">
            <v>1.6170400000000001E-4</v>
          </cell>
          <cell r="AS207">
            <v>3.9830999999999999E-5</v>
          </cell>
          <cell r="AT207">
            <v>2457.88</v>
          </cell>
          <cell r="AU207">
            <v>0</v>
          </cell>
          <cell r="AV207">
            <v>1619.1</v>
          </cell>
          <cell r="AW207">
            <v>4698.1362392850633</v>
          </cell>
          <cell r="AX207">
            <v>11</v>
          </cell>
          <cell r="AY207">
            <v>11.55</v>
          </cell>
          <cell r="AZ207">
            <v>985</v>
          </cell>
          <cell r="BA207">
            <v>1</v>
          </cell>
          <cell r="BB207">
            <v>0</v>
          </cell>
          <cell r="BC207">
            <v>0</v>
          </cell>
          <cell r="BD207">
            <v>0</v>
          </cell>
          <cell r="BE207">
            <v>0</v>
          </cell>
          <cell r="BF207">
            <v>0</v>
          </cell>
          <cell r="BG207">
            <v>0</v>
          </cell>
          <cell r="BH207">
            <v>0</v>
          </cell>
          <cell r="BI207">
            <v>0</v>
          </cell>
          <cell r="BJ207">
            <v>0</v>
          </cell>
          <cell r="BM207">
            <v>-1200600</v>
          </cell>
          <cell r="BN207">
            <v>-183120</v>
          </cell>
          <cell r="BO207">
            <v>-227374</v>
          </cell>
          <cell r="BP207">
            <v>2050003.5</v>
          </cell>
          <cell r="BQ207">
            <v>112723.04</v>
          </cell>
          <cell r="BR207">
            <v>59514</v>
          </cell>
          <cell r="BS207">
            <v>948905</v>
          </cell>
          <cell r="BT207">
            <v>150372.26999999999</v>
          </cell>
          <cell r="BU207">
            <v>15895.32</v>
          </cell>
          <cell r="BV207">
            <v>140784</v>
          </cell>
          <cell r="BW207">
            <v>313900.89500000002</v>
          </cell>
          <cell r="BX207">
            <v>126887.32</v>
          </cell>
          <cell r="BY207">
            <v>23853.55809954751</v>
          </cell>
          <cell r="BZ207">
            <v>193716.54009310389</v>
          </cell>
          <cell r="CA207">
            <v>111328.85</v>
          </cell>
          <cell r="CB207">
            <v>41353.199999999997</v>
          </cell>
          <cell r="CC207">
            <v>43087.35</v>
          </cell>
          <cell r="CD207">
            <v>634244.1</v>
          </cell>
          <cell r="CE207">
            <v>17889.3</v>
          </cell>
          <cell r="CF207">
            <v>0</v>
          </cell>
          <cell r="CG207">
            <v>0</v>
          </cell>
          <cell r="CH207">
            <v>0</v>
          </cell>
          <cell r="CI207">
            <v>0</v>
          </cell>
          <cell r="CJ207">
            <v>167514.75</v>
          </cell>
          <cell r="CK207">
            <v>0</v>
          </cell>
          <cell r="CL207">
            <v>147849.97500000001</v>
          </cell>
          <cell r="CM207">
            <v>3236.64</v>
          </cell>
          <cell r="CN207">
            <v>0</v>
          </cell>
          <cell r="CO207">
            <v>56682</v>
          </cell>
          <cell r="CP207">
            <v>259910.99400000001</v>
          </cell>
          <cell r="CQ207">
            <v>74824.134000000005</v>
          </cell>
          <cell r="CR207">
            <v>1186141.45</v>
          </cell>
          <cell r="CS207">
            <v>198509.535</v>
          </cell>
          <cell r="CT207">
            <v>0</v>
          </cell>
          <cell r="CU207">
            <v>0</v>
          </cell>
          <cell r="CV207">
            <v>0</v>
          </cell>
          <cell r="CW207">
            <v>0</v>
          </cell>
          <cell r="CX207">
            <v>0</v>
          </cell>
          <cell r="CY207">
            <v>0</v>
          </cell>
          <cell r="CZ207">
            <v>0</v>
          </cell>
          <cell r="DA207">
            <v>2855.1104587058403</v>
          </cell>
          <cell r="DB207">
            <v>440.49310977144</v>
          </cell>
          <cell r="DC207">
            <v>153691.23640000002</v>
          </cell>
          <cell r="DD207">
            <v>0</v>
          </cell>
          <cell r="DE207">
            <v>10945.116</v>
          </cell>
          <cell r="DF207">
            <v>16255.551387926318</v>
          </cell>
          <cell r="DG207">
            <v>97791.87</v>
          </cell>
          <cell r="DH207">
            <v>169649.86499999999</v>
          </cell>
          <cell r="DI207">
            <v>101632.3</v>
          </cell>
          <cell r="DJ207">
            <v>247664.13</v>
          </cell>
          <cell r="DK207">
            <v>0</v>
          </cell>
          <cell r="DL207">
            <v>0</v>
          </cell>
          <cell r="DM207">
            <v>0</v>
          </cell>
          <cell r="DN207">
            <v>0</v>
          </cell>
          <cell r="DO207">
            <v>0</v>
          </cell>
          <cell r="DP207">
            <v>0</v>
          </cell>
          <cell r="DQ207">
            <v>0</v>
          </cell>
          <cell r="DR207">
            <v>0</v>
          </cell>
          <cell r="DS207">
            <v>0</v>
          </cell>
          <cell r="DU207">
            <v>59345.120000000003</v>
          </cell>
          <cell r="DV207">
            <v>0</v>
          </cell>
          <cell r="DW207">
            <v>-33441</v>
          </cell>
          <cell r="DX207">
            <v>-11426.12</v>
          </cell>
          <cell r="DY207">
            <v>40564</v>
          </cell>
          <cell r="DZ207">
            <v>0</v>
          </cell>
          <cell r="EA207">
            <v>0</v>
          </cell>
          <cell r="EB207">
            <v>15736</v>
          </cell>
          <cell r="EC207">
            <v>0</v>
          </cell>
          <cell r="ED207">
            <v>0</v>
          </cell>
          <cell r="EE207">
            <v>1150501</v>
          </cell>
          <cell r="EF207">
            <v>0</v>
          </cell>
          <cell r="EG207">
            <v>1997</v>
          </cell>
          <cell r="EH207">
            <v>0</v>
          </cell>
          <cell r="EI207">
            <v>18169</v>
          </cell>
          <cell r="EJ207">
            <v>0</v>
          </cell>
          <cell r="EK207">
            <v>0</v>
          </cell>
          <cell r="EL207">
            <v>0</v>
          </cell>
        </row>
        <row r="208">
          <cell r="A208">
            <v>396</v>
          </cell>
          <cell r="B208" t="str">
            <v>Heemskerk</v>
          </cell>
          <cell r="C208">
            <v>7</v>
          </cell>
          <cell r="D208">
            <v>1225600</v>
          </cell>
          <cell r="E208">
            <v>126280</v>
          </cell>
          <cell r="F208">
            <v>126280</v>
          </cell>
          <cell r="G208">
            <v>38006</v>
          </cell>
          <cell r="H208">
            <v>1</v>
          </cell>
          <cell r="I208">
            <v>451</v>
          </cell>
          <cell r="J208">
            <v>9367</v>
          </cell>
          <cell r="K208">
            <v>6376</v>
          </cell>
          <cell r="L208">
            <v>2274</v>
          </cell>
          <cell r="M208">
            <v>4370</v>
          </cell>
          <cell r="N208">
            <v>2720.3</v>
          </cell>
          <cell r="O208">
            <v>563</v>
          </cell>
          <cell r="P208">
            <v>0.61664841182913477</v>
          </cell>
          <cell r="Q208">
            <v>247.13957956714543</v>
          </cell>
          <cell r="R208">
            <v>2805</v>
          </cell>
          <cell r="S208">
            <v>1710</v>
          </cell>
          <cell r="T208">
            <v>1128</v>
          </cell>
          <cell r="U208">
            <v>39990</v>
          </cell>
          <cell r="V208">
            <v>23960</v>
          </cell>
          <cell r="W208">
            <v>388.96</v>
          </cell>
          <cell r="X208">
            <v>731.2</v>
          </cell>
          <cell r="Y208">
            <v>0</v>
          </cell>
          <cell r="Z208">
            <v>0</v>
          </cell>
          <cell r="AA208">
            <v>2736</v>
          </cell>
          <cell r="AB208">
            <v>0</v>
          </cell>
          <cell r="AC208">
            <v>2790.72</v>
          </cell>
          <cell r="AD208">
            <v>33</v>
          </cell>
          <cell r="AE208">
            <v>404</v>
          </cell>
          <cell r="AF208">
            <v>136</v>
          </cell>
          <cell r="AG208">
            <v>122</v>
          </cell>
          <cell r="AH208">
            <v>13.39</v>
          </cell>
          <cell r="AI208">
            <v>16497</v>
          </cell>
          <cell r="AJ208">
            <v>16497</v>
          </cell>
          <cell r="AK208">
            <v>0</v>
          </cell>
          <cell r="AL208">
            <v>0</v>
          </cell>
          <cell r="AM208">
            <v>0</v>
          </cell>
          <cell r="AN208">
            <v>0</v>
          </cell>
          <cell r="AO208">
            <v>0</v>
          </cell>
          <cell r="AP208">
            <v>780</v>
          </cell>
          <cell r="AQ208">
            <v>0</v>
          </cell>
          <cell r="AR208">
            <v>1.19516E-4</v>
          </cell>
          <cell r="AS208">
            <v>1.2266219999999999E-3</v>
          </cell>
          <cell r="AT208">
            <v>33241.455000000002</v>
          </cell>
          <cell r="AU208">
            <v>0</v>
          </cell>
          <cell r="AV208">
            <v>948.6</v>
          </cell>
          <cell r="AW208">
            <v>16604.051397616469</v>
          </cell>
          <cell r="AX208">
            <v>3</v>
          </cell>
          <cell r="AY208">
            <v>3.09</v>
          </cell>
          <cell r="AZ208">
            <v>1240</v>
          </cell>
          <cell r="BA208">
            <v>1</v>
          </cell>
          <cell r="BB208">
            <v>0</v>
          </cell>
          <cell r="BC208">
            <v>0</v>
          </cell>
          <cell r="BD208">
            <v>0</v>
          </cell>
          <cell r="BE208">
            <v>0</v>
          </cell>
          <cell r="BF208">
            <v>0</v>
          </cell>
          <cell r="BG208">
            <v>0</v>
          </cell>
          <cell r="BH208">
            <v>0</v>
          </cell>
          <cell r="BI208">
            <v>0</v>
          </cell>
          <cell r="BJ208">
            <v>0</v>
          </cell>
          <cell r="BM208">
            <v>-2757600</v>
          </cell>
          <cell r="BN208">
            <v>-303072</v>
          </cell>
          <cell r="BO208">
            <v>-376314.4</v>
          </cell>
          <cell r="BP208">
            <v>4897073.0999999996</v>
          </cell>
          <cell r="BQ208">
            <v>28180.76</v>
          </cell>
          <cell r="BR208">
            <v>98498.4</v>
          </cell>
          <cell r="BS208">
            <v>2055119.8</v>
          </cell>
          <cell r="BT208">
            <v>512439.12</v>
          </cell>
          <cell r="BU208">
            <v>60647.58</v>
          </cell>
          <cell r="BV208">
            <v>384516.3</v>
          </cell>
          <cell r="BW208">
            <v>964319.14700000011</v>
          </cell>
          <cell r="BX208">
            <v>776495.23</v>
          </cell>
          <cell r="BY208">
            <v>70668.395147864183</v>
          </cell>
          <cell r="BZ208">
            <v>936728.20564176003</v>
          </cell>
          <cell r="CA208">
            <v>300555.75</v>
          </cell>
          <cell r="CB208">
            <v>505099.8</v>
          </cell>
          <cell r="CC208">
            <v>159352.56</v>
          </cell>
          <cell r="CD208">
            <v>2047088.1</v>
          </cell>
          <cell r="CE208">
            <v>366348.4</v>
          </cell>
          <cell r="CF208">
            <v>122841.34719999999</v>
          </cell>
          <cell r="CG208">
            <v>306146.12800000003</v>
          </cell>
          <cell r="CH208">
            <v>0</v>
          </cell>
          <cell r="CI208">
            <v>0</v>
          </cell>
          <cell r="CJ208">
            <v>84952.8</v>
          </cell>
          <cell r="CK208">
            <v>0</v>
          </cell>
          <cell r="CL208">
            <v>72837.792000000016</v>
          </cell>
          <cell r="CM208">
            <v>1213.74</v>
          </cell>
          <cell r="CN208">
            <v>9263.7199999999993</v>
          </cell>
          <cell r="CO208">
            <v>64239.6</v>
          </cell>
          <cell r="CP208">
            <v>397357.66</v>
          </cell>
          <cell r="CQ208">
            <v>21686.042300000001</v>
          </cell>
          <cell r="CR208">
            <v>2738666.97</v>
          </cell>
          <cell r="CS208">
            <v>436510.62</v>
          </cell>
          <cell r="CT208">
            <v>0</v>
          </cell>
          <cell r="CU208">
            <v>0</v>
          </cell>
          <cell r="CV208">
            <v>0</v>
          </cell>
          <cell r="CW208">
            <v>0</v>
          </cell>
          <cell r="CX208">
            <v>0</v>
          </cell>
          <cell r="CY208">
            <v>24024</v>
          </cell>
          <cell r="CZ208">
            <v>0</v>
          </cell>
          <cell r="DA208">
            <v>2110.2222677403602</v>
          </cell>
          <cell r="DB208">
            <v>13565.276776733279</v>
          </cell>
          <cell r="DC208">
            <v>2078588.1811500001</v>
          </cell>
          <cell r="DD208">
            <v>0</v>
          </cell>
          <cell r="DE208">
            <v>6412.5360000000001</v>
          </cell>
          <cell r="DF208">
            <v>57450.01783575298</v>
          </cell>
          <cell r="DG208">
            <v>26670.51</v>
          </cell>
          <cell r="DH208">
            <v>45386.846999999994</v>
          </cell>
          <cell r="DI208">
            <v>127943.2</v>
          </cell>
          <cell r="DJ208">
            <v>247664.13</v>
          </cell>
          <cell r="DK208">
            <v>0</v>
          </cell>
          <cell r="DL208">
            <v>0</v>
          </cell>
          <cell r="DM208">
            <v>0</v>
          </cell>
          <cell r="DN208">
            <v>0</v>
          </cell>
          <cell r="DO208">
            <v>0</v>
          </cell>
          <cell r="DP208">
            <v>0</v>
          </cell>
          <cell r="DQ208">
            <v>0</v>
          </cell>
          <cell r="DR208">
            <v>0</v>
          </cell>
          <cell r="DS208">
            <v>0</v>
          </cell>
          <cell r="DU208">
            <v>48039.08</v>
          </cell>
          <cell r="DV208">
            <v>0</v>
          </cell>
          <cell r="DW208">
            <v>-857545</v>
          </cell>
          <cell r="DX208">
            <v>-67825.350000000006</v>
          </cell>
          <cell r="DY208">
            <v>-75766</v>
          </cell>
          <cell r="DZ208">
            <v>0</v>
          </cell>
          <cell r="EA208">
            <v>0</v>
          </cell>
          <cell r="EB208">
            <v>24135</v>
          </cell>
          <cell r="EC208">
            <v>0</v>
          </cell>
          <cell r="ED208">
            <v>0</v>
          </cell>
          <cell r="EE208">
            <v>3335739</v>
          </cell>
          <cell r="EF208">
            <v>45000</v>
          </cell>
          <cell r="EG208">
            <v>0</v>
          </cell>
          <cell r="EH208">
            <v>0</v>
          </cell>
          <cell r="EI208">
            <v>0</v>
          </cell>
          <cell r="EJ208">
            <v>0</v>
          </cell>
          <cell r="EK208">
            <v>0</v>
          </cell>
          <cell r="EL208">
            <v>0</v>
          </cell>
        </row>
        <row r="209">
          <cell r="A209">
            <v>397</v>
          </cell>
          <cell r="B209" t="str">
            <v>Heemstede</v>
          </cell>
          <cell r="C209">
            <v>7</v>
          </cell>
          <cell r="D209">
            <v>1523040</v>
          </cell>
          <cell r="E209">
            <v>131040</v>
          </cell>
          <cell r="F209">
            <v>131040</v>
          </cell>
          <cell r="G209">
            <v>25575</v>
          </cell>
          <cell r="H209">
            <v>1</v>
          </cell>
          <cell r="I209">
            <v>468</v>
          </cell>
          <cell r="J209">
            <v>6088</v>
          </cell>
          <cell r="K209">
            <v>5688</v>
          </cell>
          <cell r="L209">
            <v>2112</v>
          </cell>
          <cell r="M209">
            <v>2980</v>
          </cell>
          <cell r="N209">
            <v>1751.5</v>
          </cell>
          <cell r="O209">
            <v>271</v>
          </cell>
          <cell r="P209">
            <v>0.43639291465378421</v>
          </cell>
          <cell r="Q209">
            <v>130.82275269529444</v>
          </cell>
          <cell r="R209">
            <v>1861</v>
          </cell>
          <cell r="S209">
            <v>580</v>
          </cell>
          <cell r="T209">
            <v>670</v>
          </cell>
          <cell r="U209">
            <v>21400</v>
          </cell>
          <cell r="V209">
            <v>5970</v>
          </cell>
          <cell r="W209">
            <v>0</v>
          </cell>
          <cell r="X209">
            <v>1392.8</v>
          </cell>
          <cell r="Y209">
            <v>0</v>
          </cell>
          <cell r="Z209">
            <v>220.8</v>
          </cell>
          <cell r="AA209">
            <v>920</v>
          </cell>
          <cell r="AB209">
            <v>0</v>
          </cell>
          <cell r="AC209">
            <v>920</v>
          </cell>
          <cell r="AD209">
            <v>44</v>
          </cell>
          <cell r="AE209">
            <v>0</v>
          </cell>
          <cell r="AF209">
            <v>96</v>
          </cell>
          <cell r="AG209">
            <v>88</v>
          </cell>
          <cell r="AH209">
            <v>9</v>
          </cell>
          <cell r="AI209">
            <v>12285</v>
          </cell>
          <cell r="AJ209">
            <v>12285</v>
          </cell>
          <cell r="AK209">
            <v>0</v>
          </cell>
          <cell r="AL209">
            <v>0</v>
          </cell>
          <cell r="AM209">
            <v>0</v>
          </cell>
          <cell r="AN209">
            <v>0</v>
          </cell>
          <cell r="AO209">
            <v>0</v>
          </cell>
          <cell r="AP209">
            <v>3226</v>
          </cell>
          <cell r="AQ209">
            <v>0</v>
          </cell>
          <cell r="AR209">
            <v>8.96855E-4</v>
          </cell>
          <cell r="AS209">
            <v>3.8128400000000002E-4</v>
          </cell>
          <cell r="AT209">
            <v>18206.37</v>
          </cell>
          <cell r="AU209">
            <v>0</v>
          </cell>
          <cell r="AV209">
            <v>645</v>
          </cell>
          <cell r="AW209">
            <v>17111.903526970957</v>
          </cell>
          <cell r="AX209">
            <v>2</v>
          </cell>
          <cell r="AY209">
            <v>2</v>
          </cell>
          <cell r="AZ209">
            <v>1295</v>
          </cell>
          <cell r="BA209">
            <v>1</v>
          </cell>
          <cell r="BB209">
            <v>0</v>
          </cell>
          <cell r="BC209">
            <v>0</v>
          </cell>
          <cell r="BD209">
            <v>0</v>
          </cell>
          <cell r="BE209">
            <v>0</v>
          </cell>
          <cell r="BF209">
            <v>0</v>
          </cell>
          <cell r="BG209">
            <v>0</v>
          </cell>
          <cell r="BH209">
            <v>0</v>
          </cell>
          <cell r="BI209">
            <v>0</v>
          </cell>
          <cell r="BJ209">
            <v>0</v>
          </cell>
          <cell r="BM209">
            <v>-3426840</v>
          </cell>
          <cell r="BN209">
            <v>-314496</v>
          </cell>
          <cell r="BO209">
            <v>-390499.2</v>
          </cell>
          <cell r="BP209">
            <v>3295338.75</v>
          </cell>
          <cell r="BQ209">
            <v>28180.76</v>
          </cell>
          <cell r="BR209">
            <v>102211.2</v>
          </cell>
          <cell r="BS209">
            <v>1335707.2</v>
          </cell>
          <cell r="BT209">
            <v>457144.56</v>
          </cell>
          <cell r="BU209">
            <v>56327.040000000001</v>
          </cell>
          <cell r="BV209">
            <v>262210.2</v>
          </cell>
          <cell r="BW209">
            <v>620889.23499999999</v>
          </cell>
          <cell r="BX209">
            <v>373765.91</v>
          </cell>
          <cell r="BY209">
            <v>50010.972769726242</v>
          </cell>
          <cell r="BZ209">
            <v>495854.86308592063</v>
          </cell>
          <cell r="CA209">
            <v>199406.15</v>
          </cell>
          <cell r="CB209">
            <v>171320.4</v>
          </cell>
          <cell r="CC209">
            <v>94650.9</v>
          </cell>
          <cell r="CD209">
            <v>1095466</v>
          </cell>
          <cell r="CE209">
            <v>91281.3</v>
          </cell>
          <cell r="CF209">
            <v>0</v>
          </cell>
          <cell r="CG209">
            <v>583151.43200000003</v>
          </cell>
          <cell r="CH209">
            <v>0</v>
          </cell>
          <cell r="CI209">
            <v>48975.647999999994</v>
          </cell>
          <cell r="CJ209">
            <v>28566</v>
          </cell>
          <cell r="CK209">
            <v>0</v>
          </cell>
          <cell r="CL209">
            <v>24012</v>
          </cell>
          <cell r="CM209">
            <v>1618.32</v>
          </cell>
          <cell r="CN209">
            <v>0</v>
          </cell>
          <cell r="CO209">
            <v>45345.599999999999</v>
          </cell>
          <cell r="CP209">
            <v>286618.64</v>
          </cell>
          <cell r="CQ209">
            <v>14576.13</v>
          </cell>
          <cell r="CR209">
            <v>2039432.85</v>
          </cell>
          <cell r="CS209">
            <v>325061.09999999998</v>
          </cell>
          <cell r="CT209">
            <v>0</v>
          </cell>
          <cell r="CU209">
            <v>0</v>
          </cell>
          <cell r="CV209">
            <v>0</v>
          </cell>
          <cell r="CW209">
            <v>0</v>
          </cell>
          <cell r="CX209">
            <v>0</v>
          </cell>
          <cell r="CY209">
            <v>99360.8</v>
          </cell>
          <cell r="CZ209">
            <v>0</v>
          </cell>
          <cell r="DA209">
            <v>15835.23036191205</v>
          </cell>
          <cell r="DB209">
            <v>4216.6396742761599</v>
          </cell>
          <cell r="DC209">
            <v>1138444.3160999999</v>
          </cell>
          <cell r="DD209">
            <v>0</v>
          </cell>
          <cell r="DE209">
            <v>4360.2</v>
          </cell>
          <cell r="DF209">
            <v>59207.186203319507</v>
          </cell>
          <cell r="DG209">
            <v>17780.34</v>
          </cell>
          <cell r="DH209">
            <v>29376.6</v>
          </cell>
          <cell r="DI209">
            <v>133618.1</v>
          </cell>
          <cell r="DJ209">
            <v>247664.13</v>
          </cell>
          <cell r="DK209">
            <v>0</v>
          </cell>
          <cell r="DL209">
            <v>0</v>
          </cell>
          <cell r="DM209">
            <v>0</v>
          </cell>
          <cell r="DN209">
            <v>0</v>
          </cell>
          <cell r="DO209">
            <v>0</v>
          </cell>
          <cell r="DP209">
            <v>0</v>
          </cell>
          <cell r="DQ209">
            <v>0</v>
          </cell>
          <cell r="DR209">
            <v>0</v>
          </cell>
          <cell r="DS209">
            <v>0</v>
          </cell>
          <cell r="DU209">
            <v>9177.84</v>
          </cell>
          <cell r="DV209">
            <v>0</v>
          </cell>
          <cell r="DW209">
            <v>-938836</v>
          </cell>
          <cell r="DX209">
            <v>-27282.65</v>
          </cell>
          <cell r="DY209">
            <v>-101063</v>
          </cell>
          <cell r="DZ209">
            <v>0</v>
          </cell>
          <cell r="EA209">
            <v>0</v>
          </cell>
          <cell r="EB209">
            <v>78029</v>
          </cell>
          <cell r="EC209">
            <v>0</v>
          </cell>
          <cell r="ED209">
            <v>0</v>
          </cell>
          <cell r="EE209">
            <v>3181239</v>
          </cell>
          <cell r="EF209">
            <v>0</v>
          </cell>
          <cell r="EG209">
            <v>0</v>
          </cell>
          <cell r="EH209">
            <v>0</v>
          </cell>
          <cell r="EI209">
            <v>29207</v>
          </cell>
          <cell r="EJ209">
            <v>0</v>
          </cell>
          <cell r="EK209">
            <v>0</v>
          </cell>
          <cell r="EL209">
            <v>0</v>
          </cell>
        </row>
        <row r="210">
          <cell r="A210">
            <v>398</v>
          </cell>
          <cell r="B210" t="str">
            <v>Heerhugowaard</v>
          </cell>
          <cell r="C210">
            <v>7</v>
          </cell>
          <cell r="D210">
            <v>1355520</v>
          </cell>
          <cell r="E210">
            <v>245420</v>
          </cell>
          <cell r="F210">
            <v>245420</v>
          </cell>
          <cell r="G210">
            <v>49800</v>
          </cell>
          <cell r="H210">
            <v>1</v>
          </cell>
          <cell r="I210">
            <v>876.5</v>
          </cell>
          <cell r="J210">
            <v>13196</v>
          </cell>
          <cell r="K210">
            <v>5199</v>
          </cell>
          <cell r="L210">
            <v>1471</v>
          </cell>
          <cell r="M210">
            <v>5130</v>
          </cell>
          <cell r="N210">
            <v>3009.9</v>
          </cell>
          <cell r="O210">
            <v>525</v>
          </cell>
          <cell r="P210">
            <v>0.6</v>
          </cell>
          <cell r="Q210">
            <v>232.56191448926387</v>
          </cell>
          <cell r="R210">
            <v>3840</v>
          </cell>
          <cell r="S210">
            <v>2785</v>
          </cell>
          <cell r="T210">
            <v>1264</v>
          </cell>
          <cell r="U210">
            <v>56510</v>
          </cell>
          <cell r="V210">
            <v>48110</v>
          </cell>
          <cell r="W210">
            <v>467.62</v>
          </cell>
          <cell r="X210">
            <v>2753.6</v>
          </cell>
          <cell r="Y210">
            <v>894.69999999999891</v>
          </cell>
          <cell r="Z210">
            <v>0</v>
          </cell>
          <cell r="AA210">
            <v>3836</v>
          </cell>
          <cell r="AB210">
            <v>0</v>
          </cell>
          <cell r="AC210">
            <v>3912.72</v>
          </cell>
          <cell r="AD210">
            <v>161</v>
          </cell>
          <cell r="AE210">
            <v>0</v>
          </cell>
          <cell r="AF210">
            <v>248</v>
          </cell>
          <cell r="AG210">
            <v>203</v>
          </cell>
          <cell r="AH210">
            <v>46.35</v>
          </cell>
          <cell r="AI210">
            <v>21201</v>
          </cell>
          <cell r="AJ210">
            <v>21201</v>
          </cell>
          <cell r="AK210">
            <v>0</v>
          </cell>
          <cell r="AL210">
            <v>0</v>
          </cell>
          <cell r="AM210">
            <v>0</v>
          </cell>
          <cell r="AN210">
            <v>0</v>
          </cell>
          <cell r="AO210">
            <v>0</v>
          </cell>
          <cell r="AP210">
            <v>0</v>
          </cell>
          <cell r="AQ210">
            <v>0</v>
          </cell>
          <cell r="AR210">
            <v>1.65842E-4</v>
          </cell>
          <cell r="AS210">
            <v>2.1289400000000001E-4</v>
          </cell>
          <cell r="AT210">
            <v>31801.5</v>
          </cell>
          <cell r="AU210">
            <v>0</v>
          </cell>
          <cell r="AV210">
            <v>1928.82</v>
          </cell>
          <cell r="AW210">
            <v>24031.832874655989</v>
          </cell>
          <cell r="AX210">
            <v>4</v>
          </cell>
          <cell r="AY210">
            <v>4.12</v>
          </cell>
          <cell r="AZ210">
            <v>2200</v>
          </cell>
          <cell r="BA210">
            <v>1</v>
          </cell>
          <cell r="BB210">
            <v>0</v>
          </cell>
          <cell r="BC210">
            <v>0</v>
          </cell>
          <cell r="BD210">
            <v>0</v>
          </cell>
          <cell r="BE210">
            <v>0</v>
          </cell>
          <cell r="BF210">
            <v>0</v>
          </cell>
          <cell r="BG210">
            <v>0</v>
          </cell>
          <cell r="BH210">
            <v>0</v>
          </cell>
          <cell r="BI210">
            <v>0</v>
          </cell>
          <cell r="BJ210">
            <v>0</v>
          </cell>
          <cell r="BM210">
            <v>-3049920</v>
          </cell>
          <cell r="BN210">
            <v>-589008</v>
          </cell>
          <cell r="BO210">
            <v>-731351.6</v>
          </cell>
          <cell r="BP210">
            <v>6416730</v>
          </cell>
          <cell r="BQ210">
            <v>28180.76</v>
          </cell>
          <cell r="BR210">
            <v>191427.6</v>
          </cell>
          <cell r="BS210">
            <v>2895202.4</v>
          </cell>
          <cell r="BT210">
            <v>417843.63</v>
          </cell>
          <cell r="BU210">
            <v>39231.57</v>
          </cell>
          <cell r="BV210">
            <v>451388.7</v>
          </cell>
          <cell r="BW210">
            <v>1066979.4510000001</v>
          </cell>
          <cell r="BX210">
            <v>724085.25</v>
          </cell>
          <cell r="BY210">
            <v>68760.473999999987</v>
          </cell>
          <cell r="BZ210">
            <v>881474.77325036714</v>
          </cell>
          <cell r="CA210">
            <v>411456</v>
          </cell>
          <cell r="CB210">
            <v>822633.3</v>
          </cell>
          <cell r="CC210">
            <v>178565.28</v>
          </cell>
          <cell r="CD210">
            <v>2892746.9</v>
          </cell>
          <cell r="CE210">
            <v>735601.9</v>
          </cell>
          <cell r="CF210">
            <v>147683.74840000001</v>
          </cell>
          <cell r="CG210">
            <v>1152904.7840000002</v>
          </cell>
          <cell r="CH210">
            <v>152045.31799999982</v>
          </cell>
          <cell r="CI210">
            <v>0</v>
          </cell>
          <cell r="CJ210">
            <v>119107.8</v>
          </cell>
          <cell r="CK210">
            <v>0</v>
          </cell>
          <cell r="CL210">
            <v>102121.99200000001</v>
          </cell>
          <cell r="CM210">
            <v>5921.58</v>
          </cell>
          <cell r="CN210">
            <v>0</v>
          </cell>
          <cell r="CO210">
            <v>117142.8</v>
          </cell>
          <cell r="CP210">
            <v>661177.09</v>
          </cell>
          <cell r="CQ210">
            <v>75067.069499999998</v>
          </cell>
          <cell r="CR210">
            <v>3519578.01</v>
          </cell>
          <cell r="CS210">
            <v>560978.46</v>
          </cell>
          <cell r="CT210">
            <v>0</v>
          </cell>
          <cell r="CU210">
            <v>0</v>
          </cell>
          <cell r="CV210">
            <v>0</v>
          </cell>
          <cell r="CW210">
            <v>0</v>
          </cell>
          <cell r="CX210">
            <v>0</v>
          </cell>
          <cell r="CY210">
            <v>0</v>
          </cell>
          <cell r="CZ210">
            <v>0</v>
          </cell>
          <cell r="DA210">
            <v>2928.1726407058204</v>
          </cell>
          <cell r="DB210">
            <v>2354.4058675825604</v>
          </cell>
          <cell r="DC210">
            <v>1988547.7949999999</v>
          </cell>
          <cell r="DD210">
            <v>0</v>
          </cell>
          <cell r="DE210">
            <v>13038.823199999999</v>
          </cell>
          <cell r="DF210">
            <v>83150.141746309717</v>
          </cell>
          <cell r="DG210">
            <v>35560.68</v>
          </cell>
          <cell r="DH210">
            <v>60515.796000000002</v>
          </cell>
          <cell r="DI210">
            <v>226996</v>
          </cell>
          <cell r="DJ210">
            <v>247664.13</v>
          </cell>
          <cell r="DK210">
            <v>0</v>
          </cell>
          <cell r="DL210">
            <v>0</v>
          </cell>
          <cell r="DM210">
            <v>0</v>
          </cell>
          <cell r="DN210">
            <v>0</v>
          </cell>
          <cell r="DO210">
            <v>0</v>
          </cell>
          <cell r="DP210">
            <v>0</v>
          </cell>
          <cell r="DQ210">
            <v>0</v>
          </cell>
          <cell r="DR210">
            <v>0</v>
          </cell>
          <cell r="DS210">
            <v>0</v>
          </cell>
          <cell r="DU210">
            <v>163953.63</v>
          </cell>
          <cell r="DV210">
            <v>0</v>
          </cell>
          <cell r="DW210">
            <v>-105577</v>
          </cell>
          <cell r="DX210">
            <v>-61607.59</v>
          </cell>
          <cell r="DY210">
            <v>227913</v>
          </cell>
          <cell r="DZ210">
            <v>0</v>
          </cell>
          <cell r="EA210">
            <v>0</v>
          </cell>
          <cell r="EB210">
            <v>56569</v>
          </cell>
          <cell r="EC210">
            <v>0</v>
          </cell>
          <cell r="ED210">
            <v>0</v>
          </cell>
          <cell r="EE210">
            <v>2905828</v>
          </cell>
          <cell r="EF210">
            <v>45000</v>
          </cell>
          <cell r="EG210">
            <v>0</v>
          </cell>
          <cell r="EH210">
            <v>0</v>
          </cell>
          <cell r="EI210">
            <v>0</v>
          </cell>
          <cell r="EJ210">
            <v>0</v>
          </cell>
          <cell r="EK210">
            <v>0</v>
          </cell>
          <cell r="EL210">
            <v>0</v>
          </cell>
        </row>
        <row r="211">
          <cell r="A211">
            <v>399</v>
          </cell>
          <cell r="B211" t="str">
            <v>Heiloo</v>
          </cell>
          <cell r="C211">
            <v>7</v>
          </cell>
          <cell r="D211">
            <v>982080</v>
          </cell>
          <cell r="E211">
            <v>94920</v>
          </cell>
          <cell r="F211">
            <v>94920</v>
          </cell>
          <cell r="G211">
            <v>21979</v>
          </cell>
          <cell r="H211">
            <v>1</v>
          </cell>
          <cell r="I211">
            <v>339</v>
          </cell>
          <cell r="J211">
            <v>5260</v>
          </cell>
          <cell r="K211">
            <v>4474</v>
          </cell>
          <cell r="L211">
            <v>1583</v>
          </cell>
          <cell r="M211">
            <v>2220</v>
          </cell>
          <cell r="N211">
            <v>1233.5</v>
          </cell>
          <cell r="O211">
            <v>136</v>
          </cell>
          <cell r="P211">
            <v>0.27983539094650206</v>
          </cell>
          <cell r="Q211">
            <v>71.808995275125909</v>
          </cell>
          <cell r="R211">
            <v>1295</v>
          </cell>
          <cell r="S211">
            <v>240</v>
          </cell>
          <cell r="T211">
            <v>425</v>
          </cell>
          <cell r="U211">
            <v>21130</v>
          </cell>
          <cell r="V211">
            <v>8250</v>
          </cell>
          <cell r="W211">
            <v>0</v>
          </cell>
          <cell r="X211">
            <v>226.4</v>
          </cell>
          <cell r="Y211">
            <v>0</v>
          </cell>
          <cell r="Z211">
            <v>0</v>
          </cell>
          <cell r="AA211">
            <v>1870</v>
          </cell>
          <cell r="AB211">
            <v>0</v>
          </cell>
          <cell r="AC211">
            <v>1870</v>
          </cell>
          <cell r="AD211">
            <v>29</v>
          </cell>
          <cell r="AE211">
            <v>0</v>
          </cell>
          <cell r="AF211">
            <v>90</v>
          </cell>
          <cell r="AG211">
            <v>84</v>
          </cell>
          <cell r="AH211">
            <v>6</v>
          </cell>
          <cell r="AI211">
            <v>9865</v>
          </cell>
          <cell r="AJ211">
            <v>9865</v>
          </cell>
          <cell r="AK211">
            <v>0</v>
          </cell>
          <cell r="AL211">
            <v>0</v>
          </cell>
          <cell r="AM211">
            <v>0</v>
          </cell>
          <cell r="AN211">
            <v>0</v>
          </cell>
          <cell r="AO211">
            <v>0</v>
          </cell>
          <cell r="AP211">
            <v>929</v>
          </cell>
          <cell r="AQ211">
            <v>0</v>
          </cell>
          <cell r="AR211">
            <v>2.8410499999999999E-4</v>
          </cell>
          <cell r="AS211">
            <v>1.70598E-4</v>
          </cell>
          <cell r="AT211">
            <v>10289.195</v>
          </cell>
          <cell r="AU211">
            <v>0</v>
          </cell>
          <cell r="AV211">
            <v>844</v>
          </cell>
          <cell r="AW211">
            <v>9768.4444444444434</v>
          </cell>
          <cell r="AX211">
            <v>2</v>
          </cell>
          <cell r="AY211">
            <v>2</v>
          </cell>
          <cell r="AZ211">
            <v>985</v>
          </cell>
          <cell r="BA211">
            <v>1</v>
          </cell>
          <cell r="BB211">
            <v>0</v>
          </cell>
          <cell r="BC211">
            <v>0</v>
          </cell>
          <cell r="BD211">
            <v>0</v>
          </cell>
          <cell r="BE211">
            <v>0</v>
          </cell>
          <cell r="BF211">
            <v>0</v>
          </cell>
          <cell r="BG211">
            <v>0</v>
          </cell>
          <cell r="BH211">
            <v>0</v>
          </cell>
          <cell r="BI211">
            <v>0</v>
          </cell>
          <cell r="BJ211">
            <v>0</v>
          </cell>
          <cell r="BM211">
            <v>-2209680</v>
          </cell>
          <cell r="BN211">
            <v>-227808</v>
          </cell>
          <cell r="BO211">
            <v>-282861.59999999998</v>
          </cell>
          <cell r="BP211">
            <v>2831994.15</v>
          </cell>
          <cell r="BQ211">
            <v>28180.76</v>
          </cell>
          <cell r="BR211">
            <v>74037.600000000006</v>
          </cell>
          <cell r="BS211">
            <v>1154044</v>
          </cell>
          <cell r="BT211">
            <v>359575.38</v>
          </cell>
          <cell r="BU211">
            <v>42218.61</v>
          </cell>
          <cell r="BV211">
            <v>195337.8</v>
          </cell>
          <cell r="BW211">
            <v>437263.41500000004</v>
          </cell>
          <cell r="BX211">
            <v>187572.56</v>
          </cell>
          <cell r="BY211">
            <v>32069.356872427983</v>
          </cell>
          <cell r="BZ211">
            <v>272176.19861140422</v>
          </cell>
          <cell r="CA211">
            <v>138759.25</v>
          </cell>
          <cell r="CB211">
            <v>70891.199999999997</v>
          </cell>
          <cell r="CC211">
            <v>60039.75</v>
          </cell>
          <cell r="CD211">
            <v>1081644.7</v>
          </cell>
          <cell r="CE211">
            <v>126142.5</v>
          </cell>
          <cell r="CF211">
            <v>0</v>
          </cell>
          <cell r="CG211">
            <v>94791.415999999997</v>
          </cell>
          <cell r="CH211">
            <v>0</v>
          </cell>
          <cell r="CI211">
            <v>0</v>
          </cell>
          <cell r="CJ211">
            <v>58063.5</v>
          </cell>
          <cell r="CK211">
            <v>0</v>
          </cell>
          <cell r="CL211">
            <v>48807</v>
          </cell>
          <cell r="CM211">
            <v>1066.6199999999999</v>
          </cell>
          <cell r="CN211">
            <v>0</v>
          </cell>
          <cell r="CO211">
            <v>42511.5</v>
          </cell>
          <cell r="CP211">
            <v>273590.52</v>
          </cell>
          <cell r="CQ211">
            <v>9717.42</v>
          </cell>
          <cell r="CR211">
            <v>1637688.65</v>
          </cell>
          <cell r="CS211">
            <v>261027.9</v>
          </cell>
          <cell r="CT211">
            <v>0</v>
          </cell>
          <cell r="CU211">
            <v>0</v>
          </cell>
          <cell r="CV211">
            <v>0</v>
          </cell>
          <cell r="CW211">
            <v>0</v>
          </cell>
          <cell r="CX211">
            <v>0</v>
          </cell>
          <cell r="CY211">
            <v>28613.200000000001</v>
          </cell>
          <cell r="CZ211">
            <v>0</v>
          </cell>
          <cell r="DA211">
            <v>5016.2714396095498</v>
          </cell>
          <cell r="DB211">
            <v>1886.6521940395201</v>
          </cell>
          <cell r="DC211">
            <v>643383.36335</v>
          </cell>
          <cell r="DD211">
            <v>0</v>
          </cell>
          <cell r="DE211">
            <v>5705.44</v>
          </cell>
          <cell r="DF211">
            <v>33798.817777777775</v>
          </cell>
          <cell r="DG211">
            <v>17780.34</v>
          </cell>
          <cell r="DH211">
            <v>29376.6</v>
          </cell>
          <cell r="DI211">
            <v>101632.3</v>
          </cell>
          <cell r="DJ211">
            <v>247664.13</v>
          </cell>
          <cell r="DK211">
            <v>0</v>
          </cell>
          <cell r="DL211">
            <v>0</v>
          </cell>
          <cell r="DM211">
            <v>0</v>
          </cell>
          <cell r="DN211">
            <v>0</v>
          </cell>
          <cell r="DO211">
            <v>0</v>
          </cell>
          <cell r="DP211">
            <v>0</v>
          </cell>
          <cell r="DQ211">
            <v>0</v>
          </cell>
          <cell r="DR211">
            <v>0</v>
          </cell>
          <cell r="DS211">
            <v>0</v>
          </cell>
          <cell r="DU211">
            <v>11753.51</v>
          </cell>
          <cell r="DV211">
            <v>0</v>
          </cell>
          <cell r="DW211">
            <v>-198401</v>
          </cell>
          <cell r="DX211">
            <v>-25094.69</v>
          </cell>
          <cell r="DY211">
            <v>-443322</v>
          </cell>
          <cell r="DZ211">
            <v>0</v>
          </cell>
          <cell r="EA211">
            <v>0</v>
          </cell>
          <cell r="EB211">
            <v>7800</v>
          </cell>
          <cell r="EC211">
            <v>0</v>
          </cell>
          <cell r="ED211">
            <v>0</v>
          </cell>
          <cell r="EE211">
            <v>1940073</v>
          </cell>
          <cell r="EF211">
            <v>0</v>
          </cell>
          <cell r="EG211">
            <v>0</v>
          </cell>
          <cell r="EH211">
            <v>0</v>
          </cell>
          <cell r="EI211">
            <v>25100</v>
          </cell>
          <cell r="EJ211">
            <v>0</v>
          </cell>
          <cell r="EK211">
            <v>0</v>
          </cell>
          <cell r="EL211">
            <v>0</v>
          </cell>
        </row>
        <row r="212">
          <cell r="A212">
            <v>402</v>
          </cell>
          <cell r="B212" t="str">
            <v>Hilversum</v>
          </cell>
          <cell r="C212">
            <v>7</v>
          </cell>
          <cell r="D212">
            <v>3526720</v>
          </cell>
          <cell r="E212">
            <v>812840</v>
          </cell>
          <cell r="F212">
            <v>812840</v>
          </cell>
          <cell r="G212">
            <v>83669</v>
          </cell>
          <cell r="H212">
            <v>2</v>
          </cell>
          <cell r="I212">
            <v>2903</v>
          </cell>
          <cell r="J212">
            <v>18574</v>
          </cell>
          <cell r="K212">
            <v>14943</v>
          </cell>
          <cell r="L212">
            <v>5515</v>
          </cell>
          <cell r="M212">
            <v>12550</v>
          </cell>
          <cell r="N212">
            <v>8473.5</v>
          </cell>
          <cell r="O212">
            <v>1378</v>
          </cell>
          <cell r="P212">
            <v>0.79745370370370372</v>
          </cell>
          <cell r="Q212">
            <v>538.4517828615941</v>
          </cell>
          <cell r="R212">
            <v>6167</v>
          </cell>
          <cell r="S212">
            <v>5875</v>
          </cell>
          <cell r="T212">
            <v>2435</v>
          </cell>
          <cell r="U212">
            <v>92600</v>
          </cell>
          <cell r="V212">
            <v>90090</v>
          </cell>
          <cell r="W212">
            <v>2919.4</v>
          </cell>
          <cell r="X212">
            <v>5276</v>
          </cell>
          <cell r="Y212">
            <v>0</v>
          </cell>
          <cell r="Z212">
            <v>0</v>
          </cell>
          <cell r="AA212">
            <v>4553</v>
          </cell>
          <cell r="AB212">
            <v>0</v>
          </cell>
          <cell r="AC212">
            <v>4553</v>
          </cell>
          <cell r="AD212">
            <v>71</v>
          </cell>
          <cell r="AE212">
            <v>0</v>
          </cell>
          <cell r="AF212">
            <v>333</v>
          </cell>
          <cell r="AG212">
            <v>318</v>
          </cell>
          <cell r="AH212">
            <v>14</v>
          </cell>
          <cell r="AI212">
            <v>40765</v>
          </cell>
          <cell r="AJ212">
            <v>40765</v>
          </cell>
          <cell r="AK212">
            <v>0</v>
          </cell>
          <cell r="AL212">
            <v>0</v>
          </cell>
          <cell r="AM212">
            <v>0</v>
          </cell>
          <cell r="AN212">
            <v>0</v>
          </cell>
          <cell r="AO212">
            <v>0</v>
          </cell>
          <cell r="AP212">
            <v>13746</v>
          </cell>
          <cell r="AQ212">
            <v>0</v>
          </cell>
          <cell r="AR212">
            <v>5.5069639999999996E-3</v>
          </cell>
          <cell r="AS212">
            <v>4.559001E-3</v>
          </cell>
          <cell r="AT212">
            <v>94167.15</v>
          </cell>
          <cell r="AU212">
            <v>0</v>
          </cell>
          <cell r="AV212">
            <v>677</v>
          </cell>
          <cell r="AW212">
            <v>12249.981185121107</v>
          </cell>
          <cell r="AX212">
            <v>3</v>
          </cell>
          <cell r="AY212">
            <v>3</v>
          </cell>
          <cell r="AZ212">
            <v>5060</v>
          </cell>
          <cell r="BA212">
            <v>1</v>
          </cell>
          <cell r="BB212">
            <v>0</v>
          </cell>
          <cell r="BC212">
            <v>0</v>
          </cell>
          <cell r="BD212">
            <v>0</v>
          </cell>
          <cell r="BE212">
            <v>0</v>
          </cell>
          <cell r="BF212">
            <v>0</v>
          </cell>
          <cell r="BG212">
            <v>0</v>
          </cell>
          <cell r="BH212">
            <v>0</v>
          </cell>
          <cell r="BI212">
            <v>0</v>
          </cell>
          <cell r="BJ212">
            <v>0</v>
          </cell>
          <cell r="BM212">
            <v>-7935120.0000000009</v>
          </cell>
          <cell r="BN212">
            <v>-1950816</v>
          </cell>
          <cell r="BO212">
            <v>-2422263.2000000002</v>
          </cell>
          <cell r="BP212">
            <v>10780750.65</v>
          </cell>
          <cell r="BQ212">
            <v>56361.52</v>
          </cell>
          <cell r="BR212">
            <v>634015.19999999995</v>
          </cell>
          <cell r="BS212">
            <v>4075135.6</v>
          </cell>
          <cell r="BT212">
            <v>1200968.9099999999</v>
          </cell>
          <cell r="BU212">
            <v>147085.04999999999</v>
          </cell>
          <cell r="BV212">
            <v>1104274.5</v>
          </cell>
          <cell r="BW212">
            <v>3003771.0150000001</v>
          </cell>
          <cell r="BX212">
            <v>1900551.38</v>
          </cell>
          <cell r="BY212">
            <v>91388.824432870373</v>
          </cell>
          <cell r="BZ212">
            <v>2040883.0235446431</v>
          </cell>
          <cell r="CA212">
            <v>660794.05000000005</v>
          </cell>
          <cell r="CB212">
            <v>1735357.5</v>
          </cell>
          <cell r="CC212">
            <v>343992.45</v>
          </cell>
          <cell r="CD212">
            <v>4740194</v>
          </cell>
          <cell r="CE212">
            <v>1377476.1</v>
          </cell>
          <cell r="CF212">
            <v>922004.90799999982</v>
          </cell>
          <cell r="CG212">
            <v>2209008.44</v>
          </cell>
          <cell r="CH212">
            <v>0</v>
          </cell>
          <cell r="CI212">
            <v>0</v>
          </cell>
          <cell r="CJ212">
            <v>141370.65</v>
          </cell>
          <cell r="CK212">
            <v>0</v>
          </cell>
          <cell r="CL212">
            <v>118833.3</v>
          </cell>
          <cell r="CM212">
            <v>2611.38</v>
          </cell>
          <cell r="CN212">
            <v>0</v>
          </cell>
          <cell r="CO212">
            <v>157292.54999999999</v>
          </cell>
          <cell r="CP212">
            <v>1035735.54</v>
          </cell>
          <cell r="CQ212">
            <v>22673.98</v>
          </cell>
          <cell r="CR212">
            <v>6767397.6499999994</v>
          </cell>
          <cell r="CS212">
            <v>1078641.8999999999</v>
          </cell>
          <cell r="CT212">
            <v>0</v>
          </cell>
          <cell r="CU212">
            <v>0</v>
          </cell>
          <cell r="CV212">
            <v>0</v>
          </cell>
          <cell r="CW212">
            <v>0</v>
          </cell>
          <cell r="CX212">
            <v>0</v>
          </cell>
          <cell r="CY212">
            <v>423376.8</v>
          </cell>
          <cell r="CZ212">
            <v>0</v>
          </cell>
          <cell r="DA212">
            <v>97233.157572580443</v>
          </cell>
          <cell r="DB212">
            <v>50418.230221212245</v>
          </cell>
          <cell r="DC212">
            <v>5888271.8894999996</v>
          </cell>
          <cell r="DD212">
            <v>0</v>
          </cell>
          <cell r="DE212">
            <v>4576.5200000000004</v>
          </cell>
          <cell r="DF212">
            <v>42384.934900519031</v>
          </cell>
          <cell r="DG212">
            <v>26670.51</v>
          </cell>
          <cell r="DH212">
            <v>44064.9</v>
          </cell>
          <cell r="DI212">
            <v>522090.8</v>
          </cell>
          <cell r="DJ212">
            <v>247664.13</v>
          </cell>
          <cell r="DK212">
            <v>0</v>
          </cell>
          <cell r="DL212">
            <v>0</v>
          </cell>
          <cell r="DM212">
            <v>0</v>
          </cell>
          <cell r="DN212">
            <v>0</v>
          </cell>
          <cell r="DO212">
            <v>0</v>
          </cell>
          <cell r="DP212">
            <v>0</v>
          </cell>
          <cell r="DQ212">
            <v>0</v>
          </cell>
          <cell r="DR212">
            <v>0</v>
          </cell>
          <cell r="DS212">
            <v>0</v>
          </cell>
          <cell r="DU212">
            <v>20174.57</v>
          </cell>
          <cell r="DV212">
            <v>0</v>
          </cell>
          <cell r="DW212">
            <v>-1359230</v>
          </cell>
          <cell r="DX212">
            <v>114090.11</v>
          </cell>
          <cell r="DY212">
            <v>135601</v>
          </cell>
          <cell r="DZ212">
            <v>0</v>
          </cell>
          <cell r="EA212">
            <v>0</v>
          </cell>
          <cell r="EB212">
            <v>36000</v>
          </cell>
          <cell r="EC212">
            <v>29274</v>
          </cell>
          <cell r="ED212">
            <v>0</v>
          </cell>
          <cell r="EE212">
            <v>9476961</v>
          </cell>
          <cell r="EF212">
            <v>45000</v>
          </cell>
          <cell r="EG212">
            <v>0</v>
          </cell>
          <cell r="EH212">
            <v>0</v>
          </cell>
          <cell r="EI212">
            <v>0</v>
          </cell>
          <cell r="EJ212">
            <v>0</v>
          </cell>
          <cell r="EK212">
            <v>0</v>
          </cell>
          <cell r="EL212">
            <v>0</v>
          </cell>
        </row>
        <row r="213">
          <cell r="A213">
            <v>405</v>
          </cell>
          <cell r="B213" t="str">
            <v>Hoorn</v>
          </cell>
          <cell r="C213">
            <v>7</v>
          </cell>
          <cell r="D213">
            <v>1976800</v>
          </cell>
          <cell r="E213">
            <v>398720</v>
          </cell>
          <cell r="F213">
            <v>398720</v>
          </cell>
          <cell r="G213">
            <v>68174</v>
          </cell>
          <cell r="H213">
            <v>1</v>
          </cell>
          <cell r="I213">
            <v>1424</v>
          </cell>
          <cell r="J213">
            <v>17199</v>
          </cell>
          <cell r="K213">
            <v>8280</v>
          </cell>
          <cell r="L213">
            <v>2757</v>
          </cell>
          <cell r="M213">
            <v>9350</v>
          </cell>
          <cell r="N213">
            <v>6271.9</v>
          </cell>
          <cell r="O213">
            <v>1190</v>
          </cell>
          <cell r="P213">
            <v>0.77272727272727271</v>
          </cell>
          <cell r="Q213">
            <v>473.94271971603257</v>
          </cell>
          <cell r="R213">
            <v>6160</v>
          </cell>
          <cell r="S213">
            <v>5745</v>
          </cell>
          <cell r="T213">
            <v>2331</v>
          </cell>
          <cell r="U213">
            <v>79720</v>
          </cell>
          <cell r="V213">
            <v>83070</v>
          </cell>
          <cell r="W213">
            <v>2628.1</v>
          </cell>
          <cell r="X213">
            <v>5884</v>
          </cell>
          <cell r="Y213">
            <v>0</v>
          </cell>
          <cell r="Z213">
            <v>0</v>
          </cell>
          <cell r="AA213">
            <v>2020</v>
          </cell>
          <cell r="AB213">
            <v>1292.8</v>
          </cell>
          <cell r="AC213">
            <v>2706.8</v>
          </cell>
          <cell r="AD213">
            <v>79</v>
          </cell>
          <cell r="AE213">
            <v>3227</v>
          </cell>
          <cell r="AF213">
            <v>276</v>
          </cell>
          <cell r="AG213">
            <v>363.14</v>
          </cell>
          <cell r="AH213">
            <v>6.55</v>
          </cell>
          <cell r="AI213">
            <v>30781</v>
          </cell>
          <cell r="AJ213">
            <v>41246.54</v>
          </cell>
          <cell r="AK213">
            <v>19699.84</v>
          </cell>
          <cell r="AL213">
            <v>0</v>
          </cell>
          <cell r="AM213">
            <v>46</v>
          </cell>
          <cell r="AN213">
            <v>0</v>
          </cell>
          <cell r="AO213">
            <v>5150</v>
          </cell>
          <cell r="AP213">
            <v>3299</v>
          </cell>
          <cell r="AQ213">
            <v>3299</v>
          </cell>
          <cell r="AR213">
            <v>1.1603329999999999E-3</v>
          </cell>
          <cell r="AS213">
            <v>9.8123799999999995E-4</v>
          </cell>
          <cell r="AT213">
            <v>47987.578999999998</v>
          </cell>
          <cell r="AU213">
            <v>30712.05056</v>
          </cell>
          <cell r="AV213">
            <v>2345</v>
          </cell>
          <cell r="AW213">
            <v>164514.0280133397</v>
          </cell>
          <cell r="AX213">
            <v>1</v>
          </cell>
          <cell r="AY213">
            <v>1.31</v>
          </cell>
          <cell r="AZ213">
            <v>3155</v>
          </cell>
          <cell r="BA213">
            <v>1</v>
          </cell>
          <cell r="BB213">
            <v>0</v>
          </cell>
          <cell r="BC213">
            <v>0</v>
          </cell>
          <cell r="BD213">
            <v>0</v>
          </cell>
          <cell r="BE213">
            <v>0</v>
          </cell>
          <cell r="BF213">
            <v>0</v>
          </cell>
          <cell r="BG213">
            <v>0</v>
          </cell>
          <cell r="BH213">
            <v>0</v>
          </cell>
          <cell r="BI213">
            <v>0</v>
          </cell>
          <cell r="BJ213">
            <v>0</v>
          </cell>
          <cell r="BM213">
            <v>-4447800</v>
          </cell>
          <cell r="BN213">
            <v>-956928</v>
          </cell>
          <cell r="BO213">
            <v>-1188185.6000000001</v>
          </cell>
          <cell r="BP213">
            <v>8784219.9000000004</v>
          </cell>
          <cell r="BQ213">
            <v>28180.76</v>
          </cell>
          <cell r="BR213">
            <v>311001.59999999998</v>
          </cell>
          <cell r="BS213">
            <v>3773460.6</v>
          </cell>
          <cell r="BT213">
            <v>665463.6</v>
          </cell>
          <cell r="BU213">
            <v>73529.19</v>
          </cell>
          <cell r="BV213">
            <v>822706.5</v>
          </cell>
          <cell r="BW213">
            <v>2223325.8309999998</v>
          </cell>
          <cell r="BX213">
            <v>1641259.9</v>
          </cell>
          <cell r="BY213">
            <v>88555.1559090909</v>
          </cell>
          <cell r="BZ213">
            <v>1796375.6116852839</v>
          </cell>
          <cell r="CA213">
            <v>660044</v>
          </cell>
          <cell r="CB213">
            <v>1696958.1</v>
          </cell>
          <cell r="CC213">
            <v>329300.37</v>
          </cell>
          <cell r="CD213">
            <v>4080866.8</v>
          </cell>
          <cell r="CE213">
            <v>1270140.3</v>
          </cell>
          <cell r="CF213">
            <v>830006.5419999999</v>
          </cell>
          <cell r="CG213">
            <v>2463571.96</v>
          </cell>
          <cell r="CH213">
            <v>0</v>
          </cell>
          <cell r="CI213">
            <v>0</v>
          </cell>
          <cell r="CJ213">
            <v>62721</v>
          </cell>
          <cell r="CK213">
            <v>-2844.16</v>
          </cell>
          <cell r="CL213">
            <v>70647.48</v>
          </cell>
          <cell r="CM213">
            <v>2905.62</v>
          </cell>
          <cell r="CN213">
            <v>73995.11</v>
          </cell>
          <cell r="CO213">
            <v>130368.6</v>
          </cell>
          <cell r="CP213">
            <v>1182757.8742000002</v>
          </cell>
          <cell r="CQ213">
            <v>10608.183500000001</v>
          </cell>
          <cell r="CR213">
            <v>5109953.8099999996</v>
          </cell>
          <cell r="CS213">
            <v>1091383.4484000001</v>
          </cell>
          <cell r="CT213">
            <v>477918.11840000004</v>
          </cell>
          <cell r="CU213">
            <v>0</v>
          </cell>
          <cell r="CV213">
            <v>314891.15999999997</v>
          </cell>
          <cell r="CW213">
            <v>0</v>
          </cell>
          <cell r="CX213">
            <v>75756.5</v>
          </cell>
          <cell r="CY213">
            <v>101609.2</v>
          </cell>
          <cell r="CZ213">
            <v>289322.3</v>
          </cell>
          <cell r="DA213">
            <v>20487.303244703431</v>
          </cell>
          <cell r="DB213">
            <v>10851.56230187312</v>
          </cell>
          <cell r="DC213">
            <v>3000663.3148699999</v>
          </cell>
          <cell r="DD213">
            <v>12591.940729599999</v>
          </cell>
          <cell r="DE213">
            <v>15852.2</v>
          </cell>
          <cell r="DF213">
            <v>569218.53692615533</v>
          </cell>
          <cell r="DG213">
            <v>8890.17</v>
          </cell>
          <cell r="DH213">
            <v>19241.672999999999</v>
          </cell>
          <cell r="DI213">
            <v>325532.90000000002</v>
          </cell>
          <cell r="DJ213">
            <v>247664.13</v>
          </cell>
          <cell r="DK213">
            <v>0</v>
          </cell>
          <cell r="DL213">
            <v>0</v>
          </cell>
          <cell r="DM213">
            <v>0</v>
          </cell>
          <cell r="DN213">
            <v>0</v>
          </cell>
          <cell r="DO213">
            <v>0</v>
          </cell>
          <cell r="DP213">
            <v>0</v>
          </cell>
          <cell r="DQ213">
            <v>0</v>
          </cell>
          <cell r="DR213">
            <v>0</v>
          </cell>
          <cell r="DS213">
            <v>0</v>
          </cell>
          <cell r="DU213">
            <v>219550.47</v>
          </cell>
          <cell r="DV213">
            <v>0</v>
          </cell>
          <cell r="DW213">
            <v>753792</v>
          </cell>
          <cell r="DX213">
            <v>-72500.52</v>
          </cell>
          <cell r="DY213">
            <v>94946</v>
          </cell>
          <cell r="DZ213">
            <v>0</v>
          </cell>
          <cell r="EA213">
            <v>0</v>
          </cell>
          <cell r="EB213">
            <v>28061</v>
          </cell>
          <cell r="EC213">
            <v>0</v>
          </cell>
          <cell r="ED213">
            <v>0</v>
          </cell>
          <cell r="EE213">
            <v>5784167</v>
          </cell>
          <cell r="EF213">
            <v>45000</v>
          </cell>
          <cell r="EG213">
            <v>9276</v>
          </cell>
          <cell r="EH213">
            <v>0</v>
          </cell>
          <cell r="EI213">
            <v>0</v>
          </cell>
          <cell r="EJ213">
            <v>0</v>
          </cell>
          <cell r="EK213">
            <v>150000</v>
          </cell>
          <cell r="EL213">
            <v>0</v>
          </cell>
        </row>
        <row r="214">
          <cell r="A214">
            <v>406</v>
          </cell>
          <cell r="B214" t="str">
            <v>Huizen</v>
          </cell>
          <cell r="C214">
            <v>7</v>
          </cell>
          <cell r="D214">
            <v>1758080</v>
          </cell>
          <cell r="E214">
            <v>151900</v>
          </cell>
          <cell r="F214">
            <v>151900</v>
          </cell>
          <cell r="G214">
            <v>41927</v>
          </cell>
          <cell r="H214">
            <v>1</v>
          </cell>
          <cell r="I214">
            <v>542.5</v>
          </cell>
          <cell r="J214">
            <v>10689</v>
          </cell>
          <cell r="K214">
            <v>5857</v>
          </cell>
          <cell r="L214">
            <v>1917</v>
          </cell>
          <cell r="M214">
            <v>4630</v>
          </cell>
          <cell r="N214">
            <v>2795.5</v>
          </cell>
          <cell r="O214">
            <v>535</v>
          </cell>
          <cell r="P214">
            <v>0.60451977401129942</v>
          </cell>
          <cell r="Q214">
            <v>236.41106005957278</v>
          </cell>
          <cell r="R214">
            <v>2827</v>
          </cell>
          <cell r="S214">
            <v>2495</v>
          </cell>
          <cell r="T214">
            <v>1241</v>
          </cell>
          <cell r="U214">
            <v>43670</v>
          </cell>
          <cell r="V214">
            <v>29240</v>
          </cell>
          <cell r="W214">
            <v>1439.203</v>
          </cell>
          <cell r="X214">
            <v>1825.6</v>
          </cell>
          <cell r="Y214">
            <v>0</v>
          </cell>
          <cell r="Z214">
            <v>0</v>
          </cell>
          <cell r="AA214">
            <v>1578</v>
          </cell>
          <cell r="AB214">
            <v>0</v>
          </cell>
          <cell r="AC214">
            <v>1578</v>
          </cell>
          <cell r="AD214">
            <v>750</v>
          </cell>
          <cell r="AE214">
            <v>0</v>
          </cell>
          <cell r="AF214">
            <v>149</v>
          </cell>
          <cell r="AG214">
            <v>144</v>
          </cell>
          <cell r="AH214">
            <v>5</v>
          </cell>
          <cell r="AI214">
            <v>18345</v>
          </cell>
          <cell r="AJ214">
            <v>18345</v>
          </cell>
          <cell r="AK214">
            <v>0</v>
          </cell>
          <cell r="AL214">
            <v>0</v>
          </cell>
          <cell r="AM214">
            <v>0</v>
          </cell>
          <cell r="AN214">
            <v>0</v>
          </cell>
          <cell r="AO214">
            <v>0</v>
          </cell>
          <cell r="AP214">
            <v>1923</v>
          </cell>
          <cell r="AQ214">
            <v>0</v>
          </cell>
          <cell r="AR214">
            <v>4.21765E-4</v>
          </cell>
          <cell r="AS214">
            <v>2.57302E-4</v>
          </cell>
          <cell r="AT214">
            <v>33241.14</v>
          </cell>
          <cell r="AU214">
            <v>0</v>
          </cell>
          <cell r="AV214">
            <v>440</v>
          </cell>
          <cell r="AW214">
            <v>7924.3470790377996</v>
          </cell>
          <cell r="AX214">
            <v>5</v>
          </cell>
          <cell r="AY214">
            <v>5</v>
          </cell>
          <cell r="AZ214">
            <v>2070</v>
          </cell>
          <cell r="BA214">
            <v>1</v>
          </cell>
          <cell r="BB214">
            <v>0</v>
          </cell>
          <cell r="BC214">
            <v>0</v>
          </cell>
          <cell r="BD214">
            <v>0</v>
          </cell>
          <cell r="BE214">
            <v>0</v>
          </cell>
          <cell r="BF214">
            <v>0</v>
          </cell>
          <cell r="BG214">
            <v>0</v>
          </cell>
          <cell r="BH214">
            <v>0</v>
          </cell>
          <cell r="BI214">
            <v>0</v>
          </cell>
          <cell r="BJ214">
            <v>0</v>
          </cell>
          <cell r="BM214">
            <v>-3955680</v>
          </cell>
          <cell r="BN214">
            <v>-364560</v>
          </cell>
          <cell r="BO214">
            <v>-452662</v>
          </cell>
          <cell r="BP214">
            <v>5402293.9500000002</v>
          </cell>
          <cell r="BQ214">
            <v>28180.76</v>
          </cell>
          <cell r="BR214">
            <v>118482</v>
          </cell>
          <cell r="BS214">
            <v>2345166.6</v>
          </cell>
          <cell r="BT214">
            <v>470727.09</v>
          </cell>
          <cell r="BU214">
            <v>51126.39</v>
          </cell>
          <cell r="BV214">
            <v>407393.7</v>
          </cell>
          <cell r="BW214">
            <v>990976.79500000004</v>
          </cell>
          <cell r="BX214">
            <v>737877.35</v>
          </cell>
          <cell r="BY214">
            <v>69278.443672316382</v>
          </cell>
          <cell r="BZ214">
            <v>896064.11272259755</v>
          </cell>
          <cell r="CA214">
            <v>302913.05</v>
          </cell>
          <cell r="CB214">
            <v>736973.1</v>
          </cell>
          <cell r="CC214">
            <v>175316.07</v>
          </cell>
          <cell r="CD214">
            <v>2235467.2999999998</v>
          </cell>
          <cell r="CE214">
            <v>447079.6</v>
          </cell>
          <cell r="CF214">
            <v>454529.09145999997</v>
          </cell>
          <cell r="CG214">
            <v>764360.46400000004</v>
          </cell>
          <cell r="CH214">
            <v>0</v>
          </cell>
          <cell r="CI214">
            <v>0</v>
          </cell>
          <cell r="CJ214">
            <v>48996.9</v>
          </cell>
          <cell r="CK214">
            <v>0</v>
          </cell>
          <cell r="CL214">
            <v>41185.800000000003</v>
          </cell>
          <cell r="CM214">
            <v>27585</v>
          </cell>
          <cell r="CN214">
            <v>0</v>
          </cell>
          <cell r="CO214">
            <v>70380.149999999994</v>
          </cell>
          <cell r="CP214">
            <v>469012.32</v>
          </cell>
          <cell r="CQ214">
            <v>8097.85</v>
          </cell>
          <cell r="CR214">
            <v>3045453.45</v>
          </cell>
          <cell r="CS214">
            <v>485408.7</v>
          </cell>
          <cell r="CT214">
            <v>0</v>
          </cell>
          <cell r="CU214">
            <v>0</v>
          </cell>
          <cell r="CV214">
            <v>0</v>
          </cell>
          <cell r="CW214">
            <v>0</v>
          </cell>
          <cell r="CX214">
            <v>0</v>
          </cell>
          <cell r="CY214">
            <v>59228.4</v>
          </cell>
          <cell r="CZ214">
            <v>0</v>
          </cell>
          <cell r="DA214">
            <v>7446.8514236881501</v>
          </cell>
          <cell r="DB214">
            <v>2845.5162594564799</v>
          </cell>
          <cell r="DC214">
            <v>2078568.4842000001</v>
          </cell>
          <cell r="DD214">
            <v>0</v>
          </cell>
          <cell r="DE214">
            <v>2974.4</v>
          </cell>
          <cell r="DF214">
            <v>27418.240893470786</v>
          </cell>
          <cell r="DG214">
            <v>44450.85</v>
          </cell>
          <cell r="DH214">
            <v>73441.5</v>
          </cell>
          <cell r="DI214">
            <v>213582.6</v>
          </cell>
          <cell r="DJ214">
            <v>247664.13</v>
          </cell>
          <cell r="DK214">
            <v>0</v>
          </cell>
          <cell r="DL214">
            <v>0</v>
          </cell>
          <cell r="DM214">
            <v>0</v>
          </cell>
          <cell r="DN214">
            <v>0</v>
          </cell>
          <cell r="DO214">
            <v>0</v>
          </cell>
          <cell r="DP214">
            <v>0</v>
          </cell>
          <cell r="DQ214">
            <v>0</v>
          </cell>
          <cell r="DR214">
            <v>0</v>
          </cell>
          <cell r="DS214">
            <v>0</v>
          </cell>
          <cell r="DU214">
            <v>208870.76</v>
          </cell>
          <cell r="DV214">
            <v>0</v>
          </cell>
          <cell r="DW214">
            <v>-384013</v>
          </cell>
          <cell r="DX214">
            <v>-57270.46</v>
          </cell>
          <cell r="DY214">
            <v>-954183</v>
          </cell>
          <cell r="DZ214">
            <v>0</v>
          </cell>
          <cell r="EA214">
            <v>0</v>
          </cell>
          <cell r="EB214">
            <v>24066</v>
          </cell>
          <cell r="EC214">
            <v>0</v>
          </cell>
          <cell r="ED214">
            <v>0</v>
          </cell>
          <cell r="EE214">
            <v>3426174</v>
          </cell>
          <cell r="EF214">
            <v>45000</v>
          </cell>
          <cell r="EG214">
            <v>0</v>
          </cell>
          <cell r="EH214">
            <v>0</v>
          </cell>
          <cell r="EI214">
            <v>0</v>
          </cell>
          <cell r="EJ214">
            <v>0</v>
          </cell>
          <cell r="EK214">
            <v>0</v>
          </cell>
          <cell r="EL214">
            <v>0</v>
          </cell>
        </row>
        <row r="215">
          <cell r="A215">
            <v>1598</v>
          </cell>
          <cell r="B215" t="str">
            <v>Koggenland</v>
          </cell>
          <cell r="C215">
            <v>7</v>
          </cell>
          <cell r="D215">
            <v>657600</v>
          </cell>
          <cell r="E215">
            <v>118160</v>
          </cell>
          <cell r="F215">
            <v>118160</v>
          </cell>
          <cell r="G215">
            <v>21214</v>
          </cell>
          <cell r="H215">
            <v>5</v>
          </cell>
          <cell r="I215">
            <v>422</v>
          </cell>
          <cell r="J215">
            <v>5780</v>
          </cell>
          <cell r="K215">
            <v>2578</v>
          </cell>
          <cell r="L215">
            <v>842</v>
          </cell>
          <cell r="M215">
            <v>1910</v>
          </cell>
          <cell r="N215">
            <v>1086.4000000000001</v>
          </cell>
          <cell r="O215">
            <v>83</v>
          </cell>
          <cell r="P215">
            <v>0.19168591224018475</v>
          </cell>
          <cell r="Q215">
            <v>46.730232345441706</v>
          </cell>
          <cell r="R215">
            <v>1066</v>
          </cell>
          <cell r="S215">
            <v>165</v>
          </cell>
          <cell r="T215">
            <v>335</v>
          </cell>
          <cell r="U215">
            <v>14430</v>
          </cell>
          <cell r="V215">
            <v>1060</v>
          </cell>
          <cell r="W215">
            <v>0</v>
          </cell>
          <cell r="X215">
            <v>0</v>
          </cell>
          <cell r="Y215">
            <v>0</v>
          </cell>
          <cell r="Z215">
            <v>0</v>
          </cell>
          <cell r="AA215">
            <v>8058</v>
          </cell>
          <cell r="AB215">
            <v>4995.96</v>
          </cell>
          <cell r="AC215">
            <v>10153.08</v>
          </cell>
          <cell r="AD215">
            <v>277</v>
          </cell>
          <cell r="AE215">
            <v>80</v>
          </cell>
          <cell r="AF215">
            <v>146</v>
          </cell>
          <cell r="AG215">
            <v>116.25</v>
          </cell>
          <cell r="AH215">
            <v>67.31</v>
          </cell>
          <cell r="AI215">
            <v>8236</v>
          </cell>
          <cell r="AJ215">
            <v>10295</v>
          </cell>
          <cell r="AK215">
            <v>5106.32</v>
          </cell>
          <cell r="AL215">
            <v>0</v>
          </cell>
          <cell r="AM215">
            <v>0</v>
          </cell>
          <cell r="AN215">
            <v>0</v>
          </cell>
          <cell r="AO215">
            <v>0</v>
          </cell>
          <cell r="AP215">
            <v>0</v>
          </cell>
          <cell r="AQ215">
            <v>0</v>
          </cell>
          <cell r="AR215">
            <v>2.12158E-4</v>
          </cell>
          <cell r="AS215">
            <v>6.6525000000000004E-5</v>
          </cell>
          <cell r="AT215">
            <v>2907.308</v>
          </cell>
          <cell r="AU215">
            <v>1802.5309600000001</v>
          </cell>
          <cell r="AV215">
            <v>6995.52</v>
          </cell>
          <cell r="AW215">
            <v>21864.749312537493</v>
          </cell>
          <cell r="AX215">
            <v>17</v>
          </cell>
          <cell r="AY215">
            <v>21.59</v>
          </cell>
          <cell r="AZ215">
            <v>1335</v>
          </cell>
          <cell r="BA215">
            <v>1</v>
          </cell>
          <cell r="BB215">
            <v>0</v>
          </cell>
          <cell r="BC215">
            <v>0</v>
          </cell>
          <cell r="BD215">
            <v>0</v>
          </cell>
          <cell r="BE215">
            <v>0</v>
          </cell>
          <cell r="BF215">
            <v>0</v>
          </cell>
          <cell r="BG215">
            <v>0</v>
          </cell>
          <cell r="BH215">
            <v>0</v>
          </cell>
          <cell r="BI215">
            <v>0</v>
          </cell>
          <cell r="BJ215">
            <v>0</v>
          </cell>
          <cell r="BM215">
            <v>-1479600</v>
          </cell>
          <cell r="BN215">
            <v>-283584</v>
          </cell>
          <cell r="BO215">
            <v>-352116.8</v>
          </cell>
          <cell r="BP215">
            <v>2733423.9</v>
          </cell>
          <cell r="BQ215">
            <v>140903.79999999999</v>
          </cell>
          <cell r="BR215">
            <v>92164.800000000003</v>
          </cell>
          <cell r="BS215">
            <v>1268132</v>
          </cell>
          <cell r="BT215">
            <v>207193.86</v>
          </cell>
          <cell r="BU215">
            <v>22456.14</v>
          </cell>
          <cell r="BV215">
            <v>168060.9</v>
          </cell>
          <cell r="BW215">
            <v>385117.93600000005</v>
          </cell>
          <cell r="BX215">
            <v>114474.43</v>
          </cell>
          <cell r="BY215">
            <v>21967.356974595841</v>
          </cell>
          <cell r="BZ215">
            <v>177120.66505428081</v>
          </cell>
          <cell r="CA215">
            <v>114221.9</v>
          </cell>
          <cell r="CB215">
            <v>48737.7</v>
          </cell>
          <cell r="CC215">
            <v>47325.45</v>
          </cell>
          <cell r="CD215">
            <v>738671.7</v>
          </cell>
          <cell r="CE215">
            <v>16207.4</v>
          </cell>
          <cell r="CF215">
            <v>0</v>
          </cell>
          <cell r="CG215">
            <v>0</v>
          </cell>
          <cell r="CH215">
            <v>0</v>
          </cell>
          <cell r="CI215">
            <v>0</v>
          </cell>
          <cell r="CJ215">
            <v>250200.9</v>
          </cell>
          <cell r="CK215">
            <v>-10991.112000000001</v>
          </cell>
          <cell r="CL215">
            <v>264995.38800000004</v>
          </cell>
          <cell r="CM215">
            <v>10188.06</v>
          </cell>
          <cell r="CN215">
            <v>1834.4</v>
          </cell>
          <cell r="CO215">
            <v>68963.100000000006</v>
          </cell>
          <cell r="CP215">
            <v>378629.73750000005</v>
          </cell>
          <cell r="CQ215">
            <v>109013.2567</v>
          </cell>
          <cell r="CR215">
            <v>1367258.36</v>
          </cell>
          <cell r="CS215">
            <v>272405.7</v>
          </cell>
          <cell r="CT215">
            <v>123879.3232</v>
          </cell>
          <cell r="CU215">
            <v>0</v>
          </cell>
          <cell r="CV215">
            <v>0</v>
          </cell>
          <cell r="CW215">
            <v>0</v>
          </cell>
          <cell r="CX215">
            <v>0</v>
          </cell>
          <cell r="CY215">
            <v>0</v>
          </cell>
          <cell r="CZ215">
            <v>0</v>
          </cell>
          <cell r="DA215">
            <v>3745.9464496741803</v>
          </cell>
          <cell r="DB215">
            <v>735.70345026600012</v>
          </cell>
          <cell r="DC215">
            <v>181793.96924000001</v>
          </cell>
          <cell r="DD215">
            <v>739.03769360000001</v>
          </cell>
          <cell r="DE215">
            <v>47289.715199999999</v>
          </cell>
          <cell r="DF215">
            <v>75652.032621379723</v>
          </cell>
          <cell r="DG215">
            <v>151132.89000000001</v>
          </cell>
          <cell r="DH215">
            <v>317120.397</v>
          </cell>
          <cell r="DI215">
            <v>137745.29999999999</v>
          </cell>
          <cell r="DJ215">
            <v>247664.13</v>
          </cell>
          <cell r="DK215">
            <v>0</v>
          </cell>
          <cell r="DL215">
            <v>0</v>
          </cell>
          <cell r="DM215">
            <v>0</v>
          </cell>
          <cell r="DN215">
            <v>0</v>
          </cell>
          <cell r="DO215">
            <v>0</v>
          </cell>
          <cell r="DP215">
            <v>0</v>
          </cell>
          <cell r="DQ215">
            <v>0</v>
          </cell>
          <cell r="DR215">
            <v>0</v>
          </cell>
          <cell r="DS215">
            <v>0</v>
          </cell>
          <cell r="DU215">
            <v>865778.49</v>
          </cell>
          <cell r="DV215">
            <v>538608.04</v>
          </cell>
          <cell r="DW215">
            <v>99218</v>
          </cell>
          <cell r="DX215">
            <v>-12349.7</v>
          </cell>
          <cell r="DY215">
            <v>-353602</v>
          </cell>
          <cell r="DZ215">
            <v>0</v>
          </cell>
          <cell r="EA215">
            <v>0</v>
          </cell>
          <cell r="EB215">
            <v>18804</v>
          </cell>
          <cell r="EC215">
            <v>0</v>
          </cell>
          <cell r="ED215">
            <v>0</v>
          </cell>
          <cell r="EE215">
            <v>1258401</v>
          </cell>
          <cell r="EF215">
            <v>0</v>
          </cell>
          <cell r="EG215">
            <v>48530</v>
          </cell>
          <cell r="EH215">
            <v>0</v>
          </cell>
          <cell r="EI215">
            <v>24226</v>
          </cell>
          <cell r="EJ215">
            <v>0</v>
          </cell>
          <cell r="EK215">
            <v>0</v>
          </cell>
          <cell r="EL215">
            <v>0</v>
          </cell>
        </row>
        <row r="216">
          <cell r="A216">
            <v>415</v>
          </cell>
          <cell r="B216" t="str">
            <v>Landsmeer</v>
          </cell>
          <cell r="C216">
            <v>7</v>
          </cell>
          <cell r="D216">
            <v>424640</v>
          </cell>
          <cell r="E216">
            <v>55300</v>
          </cell>
          <cell r="F216">
            <v>55300</v>
          </cell>
          <cell r="G216">
            <v>10264</v>
          </cell>
          <cell r="H216">
            <v>1</v>
          </cell>
          <cell r="I216">
            <v>197.5</v>
          </cell>
          <cell r="J216">
            <v>2487</v>
          </cell>
          <cell r="K216">
            <v>1688</v>
          </cell>
          <cell r="L216">
            <v>613</v>
          </cell>
          <cell r="M216">
            <v>910</v>
          </cell>
          <cell r="N216">
            <v>475</v>
          </cell>
          <cell r="O216">
            <v>70</v>
          </cell>
          <cell r="P216">
            <v>0.16666666666666666</v>
          </cell>
          <cell r="Q216">
            <v>40.293528002443708</v>
          </cell>
          <cell r="R216">
            <v>572</v>
          </cell>
          <cell r="S216">
            <v>215</v>
          </cell>
          <cell r="T216">
            <v>281</v>
          </cell>
          <cell r="U216">
            <v>4970</v>
          </cell>
          <cell r="V216">
            <v>290</v>
          </cell>
          <cell r="W216">
            <v>0</v>
          </cell>
          <cell r="X216">
            <v>0</v>
          </cell>
          <cell r="Y216">
            <v>0</v>
          </cell>
          <cell r="Z216">
            <v>0</v>
          </cell>
          <cell r="AA216">
            <v>2255</v>
          </cell>
          <cell r="AB216">
            <v>1465.75</v>
          </cell>
          <cell r="AC216">
            <v>3066.8</v>
          </cell>
          <cell r="AD216">
            <v>394</v>
          </cell>
          <cell r="AE216">
            <v>0</v>
          </cell>
          <cell r="AF216">
            <v>49</v>
          </cell>
          <cell r="AG216">
            <v>54.94</v>
          </cell>
          <cell r="AH216">
            <v>9.52</v>
          </cell>
          <cell r="AI216">
            <v>4350</v>
          </cell>
          <cell r="AJ216">
            <v>5829</v>
          </cell>
          <cell r="AK216">
            <v>2827.5</v>
          </cell>
          <cell r="AL216">
            <v>0</v>
          </cell>
          <cell r="AM216">
            <v>0</v>
          </cell>
          <cell r="AN216">
            <v>0</v>
          </cell>
          <cell r="AO216">
            <v>0</v>
          </cell>
          <cell r="AP216">
            <v>0</v>
          </cell>
          <cell r="AQ216">
            <v>0</v>
          </cell>
          <cell r="AR216">
            <v>8.5310999999999997E-5</v>
          </cell>
          <cell r="AS216">
            <v>8.0402999999999996E-5</v>
          </cell>
          <cell r="AT216">
            <v>3658.35</v>
          </cell>
          <cell r="AU216">
            <v>2377.9275000000002</v>
          </cell>
          <cell r="AV216">
            <v>5452.24</v>
          </cell>
          <cell r="AW216">
            <v>60362.704114760287</v>
          </cell>
          <cell r="AX216">
            <v>6</v>
          </cell>
          <cell r="AY216">
            <v>8.16</v>
          </cell>
          <cell r="AZ216">
            <v>575</v>
          </cell>
          <cell r="BA216">
            <v>1</v>
          </cell>
          <cell r="BB216">
            <v>0</v>
          </cell>
          <cell r="BC216">
            <v>0</v>
          </cell>
          <cell r="BD216">
            <v>0</v>
          </cell>
          <cell r="BE216">
            <v>0</v>
          </cell>
          <cell r="BF216">
            <v>0</v>
          </cell>
          <cell r="BG216">
            <v>0</v>
          </cell>
          <cell r="BH216">
            <v>0</v>
          </cell>
          <cell r="BI216">
            <v>0</v>
          </cell>
          <cell r="BJ216">
            <v>0</v>
          </cell>
          <cell r="BM216">
            <v>-955440</v>
          </cell>
          <cell r="BN216">
            <v>-132720</v>
          </cell>
          <cell r="BO216">
            <v>-164794</v>
          </cell>
          <cell r="BP216">
            <v>1322516.3999999999</v>
          </cell>
          <cell r="BQ216">
            <v>28180.76</v>
          </cell>
          <cell r="BR216">
            <v>43134</v>
          </cell>
          <cell r="BS216">
            <v>545647.80000000005</v>
          </cell>
          <cell r="BT216">
            <v>135664.56</v>
          </cell>
          <cell r="BU216">
            <v>16348.71</v>
          </cell>
          <cell r="BV216">
            <v>80070.899999999994</v>
          </cell>
          <cell r="BW216">
            <v>168382.75</v>
          </cell>
          <cell r="BX216">
            <v>96544.7</v>
          </cell>
          <cell r="BY216">
            <v>19100.131666666664</v>
          </cell>
          <cell r="BZ216">
            <v>152723.75331710235</v>
          </cell>
          <cell r="CA216">
            <v>61289.8</v>
          </cell>
          <cell r="CB216">
            <v>63506.7</v>
          </cell>
          <cell r="CC216">
            <v>39696.870000000003</v>
          </cell>
          <cell r="CD216">
            <v>254414.3</v>
          </cell>
          <cell r="CE216">
            <v>4434.1000000000004</v>
          </cell>
          <cell r="CF216">
            <v>0</v>
          </cell>
          <cell r="CG216">
            <v>0</v>
          </cell>
          <cell r="CH216">
            <v>0</v>
          </cell>
          <cell r="CI216">
            <v>0</v>
          </cell>
          <cell r="CJ216">
            <v>70017.75</v>
          </cell>
          <cell r="CK216">
            <v>-3224.65</v>
          </cell>
          <cell r="CL216">
            <v>80043.48</v>
          </cell>
          <cell r="CM216">
            <v>14491.32</v>
          </cell>
          <cell r="CN216">
            <v>0</v>
          </cell>
          <cell r="CO216">
            <v>23145.15</v>
          </cell>
          <cell r="CP216">
            <v>178941.22820000001</v>
          </cell>
          <cell r="CQ216">
            <v>15418.306400000001</v>
          </cell>
          <cell r="CR216">
            <v>722143.5</v>
          </cell>
          <cell r="CS216">
            <v>154235.34</v>
          </cell>
          <cell r="CT216">
            <v>68595.149999999994</v>
          </cell>
          <cell r="CU216">
            <v>0</v>
          </cell>
          <cell r="CV216">
            <v>0</v>
          </cell>
          <cell r="CW216">
            <v>0</v>
          </cell>
          <cell r="CX216">
            <v>0</v>
          </cell>
          <cell r="CY216">
            <v>0</v>
          </cell>
          <cell r="CZ216">
            <v>0</v>
          </cell>
          <cell r="DA216">
            <v>1506.2851156598101</v>
          </cell>
          <cell r="DB216">
            <v>889.18097725272003</v>
          </cell>
          <cell r="DC216">
            <v>228756.62549999999</v>
          </cell>
          <cell r="DD216">
            <v>974.95027500000003</v>
          </cell>
          <cell r="DE216">
            <v>36857.142400000004</v>
          </cell>
          <cell r="DF216">
            <v>208854.95623707058</v>
          </cell>
          <cell r="DG216">
            <v>53341.02</v>
          </cell>
          <cell r="DH216">
            <v>119856.52799999999</v>
          </cell>
          <cell r="DI216">
            <v>59328.5</v>
          </cell>
          <cell r="DJ216">
            <v>247664.13</v>
          </cell>
          <cell r="DK216">
            <v>0</v>
          </cell>
          <cell r="DL216">
            <v>0</v>
          </cell>
          <cell r="DM216">
            <v>0</v>
          </cell>
          <cell r="DN216">
            <v>0</v>
          </cell>
          <cell r="DO216">
            <v>0</v>
          </cell>
          <cell r="DP216">
            <v>0</v>
          </cell>
          <cell r="DQ216">
            <v>0</v>
          </cell>
          <cell r="DR216">
            <v>0</v>
          </cell>
          <cell r="DS216">
            <v>0</v>
          </cell>
          <cell r="DU216">
            <v>110044.54</v>
          </cell>
          <cell r="DV216">
            <v>0</v>
          </cell>
          <cell r="DW216">
            <v>-60868</v>
          </cell>
          <cell r="DX216">
            <v>-11389.37</v>
          </cell>
          <cell r="DY216">
            <v>133443</v>
          </cell>
          <cell r="DZ216">
            <v>0</v>
          </cell>
          <cell r="EA216">
            <v>0</v>
          </cell>
          <cell r="EB216">
            <v>24386</v>
          </cell>
          <cell r="EC216">
            <v>0</v>
          </cell>
          <cell r="ED216">
            <v>0</v>
          </cell>
          <cell r="EE216">
            <v>800936</v>
          </cell>
          <cell r="EF216">
            <v>0</v>
          </cell>
          <cell r="EG216">
            <v>16257</v>
          </cell>
          <cell r="EH216">
            <v>0</v>
          </cell>
          <cell r="EI216">
            <v>11721</v>
          </cell>
          <cell r="EJ216">
            <v>0</v>
          </cell>
          <cell r="EK216">
            <v>0</v>
          </cell>
          <cell r="EL216">
            <v>0</v>
          </cell>
        </row>
        <row r="217">
          <cell r="A217">
            <v>416</v>
          </cell>
          <cell r="B217" t="str">
            <v>Langedijk</v>
          </cell>
          <cell r="C217">
            <v>7</v>
          </cell>
          <cell r="D217">
            <v>914240</v>
          </cell>
          <cell r="E217">
            <v>96180</v>
          </cell>
          <cell r="F217">
            <v>96180</v>
          </cell>
          <cell r="G217">
            <v>25934</v>
          </cell>
          <cell r="H217">
            <v>2</v>
          </cell>
          <cell r="I217">
            <v>343.5</v>
          </cell>
          <cell r="J217">
            <v>7174</v>
          </cell>
          <cell r="K217">
            <v>2999</v>
          </cell>
          <cell r="L217">
            <v>944</v>
          </cell>
          <cell r="M217">
            <v>2400</v>
          </cell>
          <cell r="N217">
            <v>1386.7</v>
          </cell>
          <cell r="O217">
            <v>207</v>
          </cell>
          <cell r="P217">
            <v>0.37163375224416517</v>
          </cell>
          <cell r="Q217">
            <v>103.4890024088952</v>
          </cell>
          <cell r="R217">
            <v>1497</v>
          </cell>
          <cell r="S217">
            <v>565</v>
          </cell>
          <cell r="T217">
            <v>609</v>
          </cell>
          <cell r="U217">
            <v>24440</v>
          </cell>
          <cell r="V217">
            <v>10110</v>
          </cell>
          <cell r="W217">
            <v>0</v>
          </cell>
          <cell r="X217">
            <v>303.2</v>
          </cell>
          <cell r="Y217">
            <v>0</v>
          </cell>
          <cell r="Z217">
            <v>35.799999999999997</v>
          </cell>
          <cell r="AA217">
            <v>2406</v>
          </cell>
          <cell r="AB217">
            <v>0</v>
          </cell>
          <cell r="AC217">
            <v>2406</v>
          </cell>
          <cell r="AD217">
            <v>294</v>
          </cell>
          <cell r="AE217">
            <v>0</v>
          </cell>
          <cell r="AF217">
            <v>134</v>
          </cell>
          <cell r="AG217">
            <v>120</v>
          </cell>
          <cell r="AH217">
            <v>14</v>
          </cell>
          <cell r="AI217">
            <v>10133</v>
          </cell>
          <cell r="AJ217">
            <v>10133</v>
          </cell>
          <cell r="AK217">
            <v>0</v>
          </cell>
          <cell r="AL217">
            <v>0</v>
          </cell>
          <cell r="AM217">
            <v>0</v>
          </cell>
          <cell r="AN217">
            <v>0</v>
          </cell>
          <cell r="AO217">
            <v>0</v>
          </cell>
          <cell r="AP217">
            <v>1101</v>
          </cell>
          <cell r="AQ217">
            <v>0</v>
          </cell>
          <cell r="AR217">
            <v>2.78032E-4</v>
          </cell>
          <cell r="AS217">
            <v>1.00105E-4</v>
          </cell>
          <cell r="AT217">
            <v>8258.3950000000004</v>
          </cell>
          <cell r="AU217">
            <v>0</v>
          </cell>
          <cell r="AV217">
            <v>2759</v>
          </cell>
          <cell r="AW217">
            <v>26500.705925925926</v>
          </cell>
          <cell r="AX217">
            <v>3</v>
          </cell>
          <cell r="AY217">
            <v>3</v>
          </cell>
          <cell r="AZ217">
            <v>1240</v>
          </cell>
          <cell r="BA217">
            <v>1</v>
          </cell>
          <cell r="BB217">
            <v>0</v>
          </cell>
          <cell r="BC217">
            <v>0</v>
          </cell>
          <cell r="BD217">
            <v>0</v>
          </cell>
          <cell r="BE217">
            <v>0</v>
          </cell>
          <cell r="BF217">
            <v>0</v>
          </cell>
          <cell r="BG217">
            <v>0</v>
          </cell>
          <cell r="BH217">
            <v>0</v>
          </cell>
          <cell r="BI217">
            <v>0</v>
          </cell>
          <cell r="BJ217">
            <v>0</v>
          </cell>
          <cell r="BM217">
            <v>-2057040</v>
          </cell>
          <cell r="BN217">
            <v>-230832</v>
          </cell>
          <cell r="BO217">
            <v>-286616.40000000002</v>
          </cell>
          <cell r="BP217">
            <v>3341595.9</v>
          </cell>
          <cell r="BQ217">
            <v>56361.52</v>
          </cell>
          <cell r="BR217">
            <v>75020.399999999994</v>
          </cell>
          <cell r="BS217">
            <v>1573975.6</v>
          </cell>
          <cell r="BT217">
            <v>241029.63</v>
          </cell>
          <cell r="BU217">
            <v>25176.48</v>
          </cell>
          <cell r="BV217">
            <v>211176</v>
          </cell>
          <cell r="BW217">
            <v>491571.28299999994</v>
          </cell>
          <cell r="BX217">
            <v>285496.46999999997</v>
          </cell>
          <cell r="BY217">
            <v>42589.521597845596</v>
          </cell>
          <cell r="BZ217">
            <v>392252.29605038732</v>
          </cell>
          <cell r="CA217">
            <v>160403.54999999999</v>
          </cell>
          <cell r="CB217">
            <v>166889.70000000001</v>
          </cell>
          <cell r="CC217">
            <v>86033.43</v>
          </cell>
          <cell r="CD217">
            <v>1251083.6000000001</v>
          </cell>
          <cell r="CE217">
            <v>154581.9</v>
          </cell>
          <cell r="CF217">
            <v>0</v>
          </cell>
          <cell r="CG217">
            <v>126946.80799999999</v>
          </cell>
          <cell r="CH217">
            <v>0</v>
          </cell>
          <cell r="CI217">
            <v>7940.7979999999898</v>
          </cell>
          <cell r="CJ217">
            <v>74706.3</v>
          </cell>
          <cell r="CK217">
            <v>0</v>
          </cell>
          <cell r="CL217">
            <v>62796.6</v>
          </cell>
          <cell r="CM217">
            <v>10813.32</v>
          </cell>
          <cell r="CN217">
            <v>0</v>
          </cell>
          <cell r="CO217">
            <v>63294.9</v>
          </cell>
          <cell r="CP217">
            <v>390843.6</v>
          </cell>
          <cell r="CQ217">
            <v>22673.98</v>
          </cell>
          <cell r="CR217">
            <v>1682179.33</v>
          </cell>
          <cell r="CS217">
            <v>268119.18</v>
          </cell>
          <cell r="CT217">
            <v>0</v>
          </cell>
          <cell r="CU217">
            <v>0</v>
          </cell>
          <cell r="CV217">
            <v>0</v>
          </cell>
          <cell r="CW217">
            <v>0</v>
          </cell>
          <cell r="CX217">
            <v>0</v>
          </cell>
          <cell r="CY217">
            <v>33910.800000000003</v>
          </cell>
          <cell r="CZ217">
            <v>0</v>
          </cell>
          <cell r="DA217">
            <v>4909.0441241707204</v>
          </cell>
          <cell r="DB217">
            <v>1107.0664244852001</v>
          </cell>
          <cell r="DC217">
            <v>516397.43935000006</v>
          </cell>
          <cell r="DD217">
            <v>0</v>
          </cell>
          <cell r="DE217">
            <v>18650.84</v>
          </cell>
          <cell r="DF217">
            <v>91692.4425037037</v>
          </cell>
          <cell r="DG217">
            <v>26670.51</v>
          </cell>
          <cell r="DH217">
            <v>44064.9</v>
          </cell>
          <cell r="DI217">
            <v>127943.2</v>
          </cell>
          <cell r="DJ217">
            <v>247664.13</v>
          </cell>
          <cell r="DK217">
            <v>0</v>
          </cell>
          <cell r="DL217">
            <v>0</v>
          </cell>
          <cell r="DM217">
            <v>0</v>
          </cell>
          <cell r="DN217">
            <v>0</v>
          </cell>
          <cell r="DO217">
            <v>0</v>
          </cell>
          <cell r="DP217">
            <v>0</v>
          </cell>
          <cell r="DQ217">
            <v>0</v>
          </cell>
          <cell r="DR217">
            <v>0</v>
          </cell>
          <cell r="DS217">
            <v>0</v>
          </cell>
          <cell r="DU217">
            <v>7798.24</v>
          </cell>
          <cell r="DV217">
            <v>0</v>
          </cell>
          <cell r="DW217">
            <v>17340</v>
          </cell>
          <cell r="DX217">
            <v>-15864.77</v>
          </cell>
          <cell r="DY217">
            <v>-152912</v>
          </cell>
          <cell r="DZ217">
            <v>0</v>
          </cell>
          <cell r="EA217">
            <v>0</v>
          </cell>
          <cell r="EB217">
            <v>25228</v>
          </cell>
          <cell r="EC217">
            <v>0</v>
          </cell>
          <cell r="ED217">
            <v>0</v>
          </cell>
          <cell r="EE217">
            <v>1524668</v>
          </cell>
          <cell r="EF217">
            <v>0</v>
          </cell>
          <cell r="EG217">
            <v>0</v>
          </cell>
          <cell r="EH217">
            <v>0</v>
          </cell>
          <cell r="EI217">
            <v>29617</v>
          </cell>
          <cell r="EJ217">
            <v>0</v>
          </cell>
          <cell r="EK217">
            <v>0</v>
          </cell>
          <cell r="EL217">
            <v>0</v>
          </cell>
        </row>
        <row r="218">
          <cell r="A218">
            <v>417</v>
          </cell>
          <cell r="B218" t="str">
            <v>Laren</v>
          </cell>
          <cell r="C218">
            <v>7</v>
          </cell>
          <cell r="D218">
            <v>958400</v>
          </cell>
          <cell r="E218">
            <v>88060</v>
          </cell>
          <cell r="F218">
            <v>88060</v>
          </cell>
          <cell r="G218">
            <v>10979</v>
          </cell>
          <cell r="H218">
            <v>1</v>
          </cell>
          <cell r="I218">
            <v>314.5</v>
          </cell>
          <cell r="J218">
            <v>2353</v>
          </cell>
          <cell r="K218">
            <v>2914</v>
          </cell>
          <cell r="L218">
            <v>1079</v>
          </cell>
          <cell r="M218">
            <v>1180</v>
          </cell>
          <cell r="N218">
            <v>628.6</v>
          </cell>
          <cell r="O218">
            <v>44</v>
          </cell>
          <cell r="P218">
            <v>0.1116751269035533</v>
          </cell>
          <cell r="Q218">
            <v>26.903193082336969</v>
          </cell>
          <cell r="R218">
            <v>482</v>
          </cell>
          <cell r="S218">
            <v>130</v>
          </cell>
          <cell r="T218">
            <v>273</v>
          </cell>
          <cell r="U218">
            <v>8600</v>
          </cell>
          <cell r="V218">
            <v>1490</v>
          </cell>
          <cell r="W218">
            <v>0</v>
          </cell>
          <cell r="X218">
            <v>1495.2</v>
          </cell>
          <cell r="Y218">
            <v>0</v>
          </cell>
          <cell r="Z218">
            <v>444.5</v>
          </cell>
          <cell r="AA218">
            <v>1225</v>
          </cell>
          <cell r="AB218">
            <v>0</v>
          </cell>
          <cell r="AC218">
            <v>1225</v>
          </cell>
          <cell r="AD218">
            <v>14</v>
          </cell>
          <cell r="AE218">
            <v>0</v>
          </cell>
          <cell r="AF218">
            <v>66</v>
          </cell>
          <cell r="AG218">
            <v>60</v>
          </cell>
          <cell r="AH218">
            <v>6</v>
          </cell>
          <cell r="AI218">
            <v>5514</v>
          </cell>
          <cell r="AJ218">
            <v>5514</v>
          </cell>
          <cell r="AK218">
            <v>0</v>
          </cell>
          <cell r="AL218">
            <v>0</v>
          </cell>
          <cell r="AM218">
            <v>0</v>
          </cell>
          <cell r="AN218">
            <v>0</v>
          </cell>
          <cell r="AO218">
            <v>0</v>
          </cell>
          <cell r="AP218">
            <v>1634</v>
          </cell>
          <cell r="AQ218">
            <v>0</v>
          </cell>
          <cell r="AR218">
            <v>3.2650000000000002E-4</v>
          </cell>
          <cell r="AS218">
            <v>9.8484000000000001E-5</v>
          </cell>
          <cell r="AT218">
            <v>5309.982</v>
          </cell>
          <cell r="AU218">
            <v>0</v>
          </cell>
          <cell r="AV218">
            <v>91</v>
          </cell>
          <cell r="AW218">
            <v>806.36723163841805</v>
          </cell>
          <cell r="AX218">
            <v>1</v>
          </cell>
          <cell r="AY218">
            <v>1</v>
          </cell>
          <cell r="AZ218">
            <v>915</v>
          </cell>
          <cell r="BA218">
            <v>1</v>
          </cell>
          <cell r="BB218">
            <v>0</v>
          </cell>
          <cell r="BC218">
            <v>0</v>
          </cell>
          <cell r="BD218">
            <v>0</v>
          </cell>
          <cell r="BE218">
            <v>0</v>
          </cell>
          <cell r="BF218">
            <v>0</v>
          </cell>
          <cell r="BG218">
            <v>0</v>
          </cell>
          <cell r="BH218">
            <v>0</v>
          </cell>
          <cell r="BI218">
            <v>0</v>
          </cell>
          <cell r="BJ218">
            <v>0</v>
          </cell>
          <cell r="BM218">
            <v>-2156400</v>
          </cell>
          <cell r="BN218">
            <v>-211344</v>
          </cell>
          <cell r="BO218">
            <v>-262418.8</v>
          </cell>
          <cell r="BP218">
            <v>1414644.15</v>
          </cell>
          <cell r="BQ218">
            <v>28180.76</v>
          </cell>
          <cell r="BR218">
            <v>68686.8</v>
          </cell>
          <cell r="BS218">
            <v>516248.2</v>
          </cell>
          <cell r="BT218">
            <v>234198.18</v>
          </cell>
          <cell r="BU218">
            <v>28776.93</v>
          </cell>
          <cell r="BV218">
            <v>103828.2</v>
          </cell>
          <cell r="BW218">
            <v>222832.41400000002</v>
          </cell>
          <cell r="BX218">
            <v>60685.24</v>
          </cell>
          <cell r="BY218">
            <v>12798.057766497461</v>
          </cell>
          <cell r="BZ218">
            <v>101970.63467612017</v>
          </cell>
          <cell r="CA218">
            <v>51646.3</v>
          </cell>
          <cell r="CB218">
            <v>38399.4</v>
          </cell>
          <cell r="CC218">
            <v>38566.71</v>
          </cell>
          <cell r="CD218">
            <v>440234</v>
          </cell>
          <cell r="CE218">
            <v>22782.1</v>
          </cell>
          <cell r="CF218">
            <v>0</v>
          </cell>
          <cell r="CG218">
            <v>626025.28800000006</v>
          </cell>
          <cell r="CH218">
            <v>0</v>
          </cell>
          <cell r="CI218">
            <v>98594.544999999955</v>
          </cell>
          <cell r="CJ218">
            <v>38036.25</v>
          </cell>
          <cell r="CK218">
            <v>0</v>
          </cell>
          <cell r="CL218">
            <v>31972.5</v>
          </cell>
          <cell r="CM218">
            <v>514.91999999999996</v>
          </cell>
          <cell r="CN218">
            <v>0</v>
          </cell>
          <cell r="CO218">
            <v>31175.1</v>
          </cell>
          <cell r="CP218">
            <v>195421.8</v>
          </cell>
          <cell r="CQ218">
            <v>9717.42</v>
          </cell>
          <cell r="CR218">
            <v>915379.14</v>
          </cell>
          <cell r="CS218">
            <v>145900.44</v>
          </cell>
          <cell r="CT218">
            <v>0</v>
          </cell>
          <cell r="CU218">
            <v>0</v>
          </cell>
          <cell r="CV218">
            <v>0</v>
          </cell>
          <cell r="CW218">
            <v>0</v>
          </cell>
          <cell r="CX218">
            <v>0</v>
          </cell>
          <cell r="CY218">
            <v>50327.199999999997</v>
          </cell>
          <cell r="CZ218">
            <v>0</v>
          </cell>
          <cell r="DA218">
            <v>5764.814505315001</v>
          </cell>
          <cell r="DB218">
            <v>1089.1397008041599</v>
          </cell>
          <cell r="DC218">
            <v>332033.17446000001</v>
          </cell>
          <cell r="DD218">
            <v>0</v>
          </cell>
          <cell r="DE218">
            <v>615.16</v>
          </cell>
          <cell r="DF218">
            <v>2790.0306214689263</v>
          </cell>
          <cell r="DG218">
            <v>8890.17</v>
          </cell>
          <cell r="DH218">
            <v>14688.3</v>
          </cell>
          <cell r="DI218">
            <v>94409.7</v>
          </cell>
          <cell r="DJ218">
            <v>247664.13</v>
          </cell>
          <cell r="DK218">
            <v>0</v>
          </cell>
          <cell r="DL218">
            <v>0</v>
          </cell>
          <cell r="DM218">
            <v>0</v>
          </cell>
          <cell r="DN218">
            <v>0</v>
          </cell>
          <cell r="DO218">
            <v>0</v>
          </cell>
          <cell r="DP218">
            <v>0</v>
          </cell>
          <cell r="DQ218">
            <v>0</v>
          </cell>
          <cell r="DR218">
            <v>0</v>
          </cell>
          <cell r="DS218">
            <v>0</v>
          </cell>
          <cell r="DU218">
            <v>50784.74</v>
          </cell>
          <cell r="DV218">
            <v>0</v>
          </cell>
          <cell r="DW218">
            <v>-457944</v>
          </cell>
          <cell r="DX218">
            <v>-13302.58</v>
          </cell>
          <cell r="DY218">
            <v>-170105</v>
          </cell>
          <cell r="DZ218">
            <v>0</v>
          </cell>
          <cell r="EA218">
            <v>0</v>
          </cell>
          <cell r="EB218">
            <v>0</v>
          </cell>
          <cell r="EC218">
            <v>0</v>
          </cell>
          <cell r="ED218">
            <v>0</v>
          </cell>
          <cell r="EE218">
            <v>1397289</v>
          </cell>
          <cell r="EF218">
            <v>0</v>
          </cell>
          <cell r="EG218">
            <v>0</v>
          </cell>
          <cell r="EH218">
            <v>0</v>
          </cell>
          <cell r="EI218">
            <v>12538</v>
          </cell>
          <cell r="EJ218">
            <v>0</v>
          </cell>
          <cell r="EK218">
            <v>0</v>
          </cell>
          <cell r="EL218">
            <v>0</v>
          </cell>
        </row>
        <row r="219">
          <cell r="A219">
            <v>420</v>
          </cell>
          <cell r="B219" t="str">
            <v>Medemblik</v>
          </cell>
          <cell r="C219">
            <v>7</v>
          </cell>
          <cell r="D219">
            <v>853280</v>
          </cell>
          <cell r="E219">
            <v>118860</v>
          </cell>
          <cell r="F219">
            <v>118860</v>
          </cell>
          <cell r="G219">
            <v>26569</v>
          </cell>
          <cell r="H219">
            <v>5</v>
          </cell>
          <cell r="I219">
            <v>424.5</v>
          </cell>
          <cell r="J219">
            <v>6909</v>
          </cell>
          <cell r="K219">
            <v>3378</v>
          </cell>
          <cell r="L219">
            <v>1020</v>
          </cell>
          <cell r="M219">
            <v>2980</v>
          </cell>
          <cell r="N219">
            <v>1853.1</v>
          </cell>
          <cell r="O219">
            <v>170</v>
          </cell>
          <cell r="P219">
            <v>0.32692307692307693</v>
          </cell>
          <cell r="Q219">
            <v>87.194795127941561</v>
          </cell>
          <cell r="R219">
            <v>2093</v>
          </cell>
          <cell r="S219">
            <v>640</v>
          </cell>
          <cell r="T219">
            <v>597</v>
          </cell>
          <cell r="U219">
            <v>21900</v>
          </cell>
          <cell r="V219">
            <v>4250</v>
          </cell>
          <cell r="W219">
            <v>0</v>
          </cell>
          <cell r="X219">
            <v>261.60000000000002</v>
          </cell>
          <cell r="Y219">
            <v>0</v>
          </cell>
          <cell r="Z219">
            <v>47.6</v>
          </cell>
          <cell r="AA219">
            <v>7731</v>
          </cell>
          <cell r="AB219">
            <v>4870.53</v>
          </cell>
          <cell r="AC219">
            <v>9818.3700000000008</v>
          </cell>
          <cell r="AD219">
            <v>159</v>
          </cell>
          <cell r="AE219">
            <v>10000</v>
          </cell>
          <cell r="AF219">
            <v>167</v>
          </cell>
          <cell r="AG219">
            <v>143.91</v>
          </cell>
          <cell r="AH219">
            <v>64.5</v>
          </cell>
          <cell r="AI219">
            <v>11269</v>
          </cell>
          <cell r="AJ219">
            <v>13860.87</v>
          </cell>
          <cell r="AK219">
            <v>7099.47</v>
          </cell>
          <cell r="AL219">
            <v>31</v>
          </cell>
          <cell r="AM219">
            <v>0</v>
          </cell>
          <cell r="AN219">
            <v>0</v>
          </cell>
          <cell r="AO219">
            <v>5950</v>
          </cell>
          <cell r="AP219">
            <v>803</v>
          </cell>
          <cell r="AQ219">
            <v>803</v>
          </cell>
          <cell r="AR219">
            <v>4.8610199999999998E-4</v>
          </cell>
          <cell r="AS219">
            <v>1.1520599999999999E-4</v>
          </cell>
          <cell r="AT219">
            <v>5555.6170000000002</v>
          </cell>
          <cell r="AU219">
            <v>3500.0387100000003</v>
          </cell>
          <cell r="AV219">
            <v>3806.19</v>
          </cell>
          <cell r="AW219">
            <v>16512.077874524715</v>
          </cell>
          <cell r="AX219">
            <v>16</v>
          </cell>
          <cell r="AY219">
            <v>20.64</v>
          </cell>
          <cell r="AZ219">
            <v>1570</v>
          </cell>
          <cell r="BA219">
            <v>1</v>
          </cell>
          <cell r="BB219">
            <v>0</v>
          </cell>
          <cell r="BC219">
            <v>0</v>
          </cell>
          <cell r="BD219">
            <v>0</v>
          </cell>
          <cell r="BE219">
            <v>0</v>
          </cell>
          <cell r="BF219">
            <v>0</v>
          </cell>
          <cell r="BG219">
            <v>0</v>
          </cell>
          <cell r="BH219">
            <v>0</v>
          </cell>
          <cell r="BI219">
            <v>0</v>
          </cell>
          <cell r="BJ219">
            <v>0</v>
          </cell>
          <cell r="BM219">
            <v>-1919880</v>
          </cell>
          <cell r="BN219">
            <v>-285264</v>
          </cell>
          <cell r="BO219">
            <v>-354202.8</v>
          </cell>
          <cell r="BP219">
            <v>3423415.65</v>
          </cell>
          <cell r="BQ219">
            <v>140903.79999999999</v>
          </cell>
          <cell r="BR219">
            <v>92710.8</v>
          </cell>
          <cell r="BS219">
            <v>1515834.6</v>
          </cell>
          <cell r="BT219">
            <v>271489.86</v>
          </cell>
          <cell r="BU219">
            <v>27203.4</v>
          </cell>
          <cell r="BV219">
            <v>262210.2</v>
          </cell>
          <cell r="BW219">
            <v>656905.41899999999</v>
          </cell>
          <cell r="BX219">
            <v>234465.7</v>
          </cell>
          <cell r="BY219">
            <v>37465.642884615379</v>
          </cell>
          <cell r="BZ219">
            <v>330492.68807753437</v>
          </cell>
          <cell r="CA219">
            <v>224264.95</v>
          </cell>
          <cell r="CB219">
            <v>189043.20000000001</v>
          </cell>
          <cell r="CC219">
            <v>84338.19</v>
          </cell>
          <cell r="CD219">
            <v>1121061</v>
          </cell>
          <cell r="CE219">
            <v>64982.5</v>
          </cell>
          <cell r="CF219">
            <v>0</v>
          </cell>
          <cell r="CG219">
            <v>109529.304</v>
          </cell>
          <cell r="CH219">
            <v>0</v>
          </cell>
          <cell r="CI219">
            <v>10558.155999999992</v>
          </cell>
          <cell r="CJ219">
            <v>240047.55</v>
          </cell>
          <cell r="CK219">
            <v>-10715.166000000001</v>
          </cell>
          <cell r="CL219">
            <v>256259.45700000002</v>
          </cell>
          <cell r="CM219">
            <v>5848.02</v>
          </cell>
          <cell r="CN219">
            <v>229300</v>
          </cell>
          <cell r="CO219">
            <v>78882.45</v>
          </cell>
          <cell r="CP219">
            <v>468719.18729999999</v>
          </cell>
          <cell r="CQ219">
            <v>104462.265</v>
          </cell>
          <cell r="CR219">
            <v>1870766.69</v>
          </cell>
          <cell r="CS219">
            <v>366758.6202</v>
          </cell>
          <cell r="CT219">
            <v>172233.14220000003</v>
          </cell>
          <cell r="CU219">
            <v>98192.81</v>
          </cell>
          <cell r="CV219">
            <v>0</v>
          </cell>
          <cell r="CW219">
            <v>0</v>
          </cell>
          <cell r="CX219">
            <v>87524.5</v>
          </cell>
          <cell r="CY219">
            <v>24732.400000000001</v>
          </cell>
          <cell r="CZ219">
            <v>70423.100000000006</v>
          </cell>
          <cell r="DA219">
            <v>8582.8112118304198</v>
          </cell>
          <cell r="DB219">
            <v>1274.06917236144</v>
          </cell>
          <cell r="DC219">
            <v>347392.73101000005</v>
          </cell>
          <cell r="DD219">
            <v>1435.0158710999999</v>
          </cell>
          <cell r="DE219">
            <v>25729.844399999998</v>
          </cell>
          <cell r="DF219">
            <v>57131.789445855517</v>
          </cell>
          <cell r="DG219">
            <v>142242.72</v>
          </cell>
          <cell r="DH219">
            <v>303166.51199999999</v>
          </cell>
          <cell r="DI219">
            <v>161992.6</v>
          </cell>
          <cell r="DJ219">
            <v>247664.13</v>
          </cell>
          <cell r="DK219">
            <v>0</v>
          </cell>
          <cell r="DL219">
            <v>0</v>
          </cell>
          <cell r="DM219">
            <v>0</v>
          </cell>
          <cell r="DN219">
            <v>0</v>
          </cell>
          <cell r="DO219">
            <v>0</v>
          </cell>
          <cell r="DP219">
            <v>0</v>
          </cell>
          <cell r="DQ219">
            <v>0</v>
          </cell>
          <cell r="DR219">
            <v>0</v>
          </cell>
          <cell r="DS219">
            <v>0</v>
          </cell>
          <cell r="DU219">
            <v>563938.41</v>
          </cell>
          <cell r="DV219">
            <v>1117750.93</v>
          </cell>
          <cell r="DW219">
            <v>-8401</v>
          </cell>
          <cell r="DX219">
            <v>-11257.65</v>
          </cell>
          <cell r="DY219">
            <v>-96185</v>
          </cell>
          <cell r="DZ219">
            <v>0</v>
          </cell>
          <cell r="EA219">
            <v>0</v>
          </cell>
          <cell r="EB219">
            <v>49763</v>
          </cell>
          <cell r="EC219">
            <v>0</v>
          </cell>
          <cell r="ED219">
            <v>0</v>
          </cell>
          <cell r="EE219">
            <v>2071161</v>
          </cell>
          <cell r="EF219">
            <v>0</v>
          </cell>
          <cell r="EG219">
            <v>52228</v>
          </cell>
          <cell r="EH219">
            <v>0</v>
          </cell>
          <cell r="EI219">
            <v>30342</v>
          </cell>
          <cell r="EJ219">
            <v>0</v>
          </cell>
          <cell r="EK219">
            <v>0</v>
          </cell>
          <cell r="EL219">
            <v>0</v>
          </cell>
        </row>
        <row r="220">
          <cell r="A220">
            <v>424</v>
          </cell>
          <cell r="B220" t="str">
            <v>Muiden</v>
          </cell>
          <cell r="C220">
            <v>7</v>
          </cell>
          <cell r="D220">
            <v>316800</v>
          </cell>
          <cell r="E220">
            <v>24640</v>
          </cell>
          <cell r="F220">
            <v>24640</v>
          </cell>
          <cell r="G220">
            <v>6657</v>
          </cell>
          <cell r="H220">
            <v>2</v>
          </cell>
          <cell r="I220">
            <v>88</v>
          </cell>
          <cell r="J220">
            <v>1723</v>
          </cell>
          <cell r="K220">
            <v>1032</v>
          </cell>
          <cell r="L220">
            <v>323</v>
          </cell>
          <cell r="M220">
            <v>620</v>
          </cell>
          <cell r="N220">
            <v>340.6</v>
          </cell>
          <cell r="O220">
            <v>60</v>
          </cell>
          <cell r="P220">
            <v>0.14634146341463414</v>
          </cell>
          <cell r="Q220">
            <v>35.236404578046418</v>
          </cell>
          <cell r="R220">
            <v>352</v>
          </cell>
          <cell r="S220">
            <v>205</v>
          </cell>
          <cell r="T220">
            <v>215</v>
          </cell>
          <cell r="U220">
            <v>2940</v>
          </cell>
          <cell r="V220">
            <v>90</v>
          </cell>
          <cell r="W220">
            <v>0</v>
          </cell>
          <cell r="X220">
            <v>0</v>
          </cell>
          <cell r="Y220">
            <v>0</v>
          </cell>
          <cell r="Z220">
            <v>0</v>
          </cell>
          <cell r="AA220">
            <v>1445</v>
          </cell>
          <cell r="AB220">
            <v>130.05000000000001</v>
          </cell>
          <cell r="AC220">
            <v>1835.15</v>
          </cell>
          <cell r="AD220">
            <v>111</v>
          </cell>
          <cell r="AE220">
            <v>2095</v>
          </cell>
          <cell r="AF220">
            <v>32</v>
          </cell>
          <cell r="AG220">
            <v>25.07</v>
          </cell>
          <cell r="AH220">
            <v>11.88</v>
          </cell>
          <cell r="AI220">
            <v>2794</v>
          </cell>
          <cell r="AJ220">
            <v>3045.46</v>
          </cell>
          <cell r="AK220">
            <v>251.46</v>
          </cell>
          <cell r="AL220">
            <v>12</v>
          </cell>
          <cell r="AM220">
            <v>0</v>
          </cell>
          <cell r="AN220">
            <v>0</v>
          </cell>
          <cell r="AO220">
            <v>3850</v>
          </cell>
          <cell r="AP220">
            <v>0</v>
          </cell>
          <cell r="AQ220">
            <v>0</v>
          </cell>
          <cell r="AR220">
            <v>1.2877599999999999E-4</v>
          </cell>
          <cell r="AS220">
            <v>3.9641000000000002E-5</v>
          </cell>
          <cell r="AT220">
            <v>1112.0119999999999</v>
          </cell>
          <cell r="AU220">
            <v>100.08108000000003</v>
          </cell>
          <cell r="AV220">
            <v>905.51</v>
          </cell>
          <cell r="AW220">
            <v>6688.5309061696671</v>
          </cell>
          <cell r="AX220">
            <v>3</v>
          </cell>
          <cell r="AY220">
            <v>3.96</v>
          </cell>
          <cell r="AZ220">
            <v>430</v>
          </cell>
          <cell r="BA220">
            <v>1</v>
          </cell>
          <cell r="BB220">
            <v>0</v>
          </cell>
          <cell r="BC220">
            <v>0</v>
          </cell>
          <cell r="BD220">
            <v>0</v>
          </cell>
          <cell r="BE220">
            <v>0</v>
          </cell>
          <cell r="BF220">
            <v>0</v>
          </cell>
          <cell r="BG220">
            <v>0</v>
          </cell>
          <cell r="BH220">
            <v>0</v>
          </cell>
          <cell r="BI220">
            <v>0</v>
          </cell>
          <cell r="BJ220">
            <v>0</v>
          </cell>
          <cell r="BM220">
            <v>-712800</v>
          </cell>
          <cell r="BN220">
            <v>-59136</v>
          </cell>
          <cell r="BO220">
            <v>-73427.199999999997</v>
          </cell>
          <cell r="BP220">
            <v>857754.45</v>
          </cell>
          <cell r="BQ220">
            <v>56361.52</v>
          </cell>
          <cell r="BR220">
            <v>19219.2</v>
          </cell>
          <cell r="BS220">
            <v>378026.2</v>
          </cell>
          <cell r="BT220">
            <v>82941.84</v>
          </cell>
          <cell r="BU220">
            <v>8614.41</v>
          </cell>
          <cell r="BV220">
            <v>54553.8</v>
          </cell>
          <cell r="BW220">
            <v>120739.29399999999</v>
          </cell>
          <cell r="BX220">
            <v>82752.600000000006</v>
          </cell>
          <cell r="BY220">
            <v>16770.84731707317</v>
          </cell>
          <cell r="BZ220">
            <v>133555.83954407778</v>
          </cell>
          <cell r="CA220">
            <v>37716.800000000003</v>
          </cell>
          <cell r="CB220">
            <v>60552.9</v>
          </cell>
          <cell r="CC220">
            <v>30373.05</v>
          </cell>
          <cell r="CD220">
            <v>150498.6</v>
          </cell>
          <cell r="CE220">
            <v>1376.1</v>
          </cell>
          <cell r="CF220">
            <v>0</v>
          </cell>
          <cell r="CG220">
            <v>0</v>
          </cell>
          <cell r="CH220">
            <v>0</v>
          </cell>
          <cell r="CI220">
            <v>0</v>
          </cell>
          <cell r="CJ220">
            <v>44867.25</v>
          </cell>
          <cell r="CK220">
            <v>-286.11</v>
          </cell>
          <cell r="CL220">
            <v>47897.415000000008</v>
          </cell>
          <cell r="CM220">
            <v>4082.58</v>
          </cell>
          <cell r="CN220">
            <v>48038.35</v>
          </cell>
          <cell r="CO220">
            <v>15115.2</v>
          </cell>
          <cell r="CP220">
            <v>81653.742100000003</v>
          </cell>
          <cell r="CQ220">
            <v>19240.491600000001</v>
          </cell>
          <cell r="CR220">
            <v>463831.94</v>
          </cell>
          <cell r="CS220">
            <v>80582.871599999999</v>
          </cell>
          <cell r="CT220">
            <v>6100.419600000002</v>
          </cell>
          <cell r="CU220">
            <v>38010.120000000003</v>
          </cell>
          <cell r="CV220">
            <v>0</v>
          </cell>
          <cell r="CW220">
            <v>0</v>
          </cell>
          <cell r="CX220">
            <v>56633.5</v>
          </cell>
          <cell r="CY220">
            <v>0</v>
          </cell>
          <cell r="CZ220">
            <v>0</v>
          </cell>
          <cell r="DA220">
            <v>2273.72052905496</v>
          </cell>
          <cell r="DB220">
            <v>438.39188984584001</v>
          </cell>
          <cell r="DC220">
            <v>69534.110359999991</v>
          </cell>
          <cell r="DD220">
            <v>41.033242800000011</v>
          </cell>
          <cell r="DE220">
            <v>6121.2475999999997</v>
          </cell>
          <cell r="DF220">
            <v>23142.316935347048</v>
          </cell>
          <cell r="DG220">
            <v>26670.51</v>
          </cell>
          <cell r="DH220">
            <v>58165.667999999998</v>
          </cell>
          <cell r="DI220">
            <v>44367.4</v>
          </cell>
          <cell r="DJ220">
            <v>247664.13</v>
          </cell>
          <cell r="DK220">
            <v>0</v>
          </cell>
          <cell r="DL220">
            <v>0</v>
          </cell>
          <cell r="DM220">
            <v>0</v>
          </cell>
          <cell r="DN220">
            <v>0</v>
          </cell>
          <cell r="DO220">
            <v>0</v>
          </cell>
          <cell r="DP220">
            <v>0</v>
          </cell>
          <cell r="DQ220">
            <v>0</v>
          </cell>
          <cell r="DR220">
            <v>0</v>
          </cell>
          <cell r="DS220">
            <v>0</v>
          </cell>
          <cell r="DU220">
            <v>22000.89</v>
          </cell>
          <cell r="DV220">
            <v>0</v>
          </cell>
          <cell r="DW220">
            <v>-111426</v>
          </cell>
          <cell r="DX220">
            <v>-5646.39</v>
          </cell>
          <cell r="DY220">
            <v>-11122</v>
          </cell>
          <cell r="DZ220">
            <v>0</v>
          </cell>
          <cell r="EA220">
            <v>0</v>
          </cell>
          <cell r="EB220">
            <v>0</v>
          </cell>
          <cell r="EC220">
            <v>0</v>
          </cell>
          <cell r="ED220">
            <v>0</v>
          </cell>
          <cell r="EE220">
            <v>505914</v>
          </cell>
          <cell r="EF220">
            <v>0</v>
          </cell>
          <cell r="EG220">
            <v>0</v>
          </cell>
          <cell r="EH220">
            <v>0</v>
          </cell>
          <cell r="EI220">
            <v>7602</v>
          </cell>
          <cell r="EJ220">
            <v>0</v>
          </cell>
          <cell r="EK220">
            <v>0</v>
          </cell>
          <cell r="EL220">
            <v>0</v>
          </cell>
        </row>
        <row r="221">
          <cell r="A221">
            <v>425</v>
          </cell>
          <cell r="B221" t="str">
            <v>Naarden</v>
          </cell>
          <cell r="C221">
            <v>7</v>
          </cell>
          <cell r="D221">
            <v>1030880</v>
          </cell>
          <cell r="E221">
            <v>120260</v>
          </cell>
          <cell r="F221">
            <v>120260</v>
          </cell>
          <cell r="G221">
            <v>17168</v>
          </cell>
          <cell r="H221">
            <v>1</v>
          </cell>
          <cell r="I221">
            <v>429.5</v>
          </cell>
          <cell r="J221">
            <v>4608</v>
          </cell>
          <cell r="K221">
            <v>3269</v>
          </cell>
          <cell r="L221">
            <v>1175</v>
          </cell>
          <cell r="M221">
            <v>1650</v>
          </cell>
          <cell r="N221">
            <v>878.1</v>
          </cell>
          <cell r="O221">
            <v>133</v>
          </cell>
          <cell r="P221">
            <v>0.27536231884057971</v>
          </cell>
          <cell r="Q221">
            <v>70.42890361032849</v>
          </cell>
          <cell r="R221">
            <v>781</v>
          </cell>
          <cell r="S221">
            <v>570</v>
          </cell>
          <cell r="T221">
            <v>395</v>
          </cell>
          <cell r="U221">
            <v>14860</v>
          </cell>
          <cell r="V221">
            <v>3490</v>
          </cell>
          <cell r="W221">
            <v>0</v>
          </cell>
          <cell r="X221">
            <v>299.2</v>
          </cell>
          <cell r="Y221">
            <v>177.2</v>
          </cell>
          <cell r="Z221">
            <v>0</v>
          </cell>
          <cell r="AA221">
            <v>2139</v>
          </cell>
          <cell r="AB221">
            <v>0</v>
          </cell>
          <cell r="AC221">
            <v>2139</v>
          </cell>
          <cell r="AD221">
            <v>1145</v>
          </cell>
          <cell r="AE221">
            <v>5</v>
          </cell>
          <cell r="AF221">
            <v>81</v>
          </cell>
          <cell r="AG221">
            <v>71</v>
          </cell>
          <cell r="AH221">
            <v>10</v>
          </cell>
          <cell r="AI221">
            <v>7719</v>
          </cell>
          <cell r="AJ221">
            <v>7719</v>
          </cell>
          <cell r="AK221">
            <v>0</v>
          </cell>
          <cell r="AL221">
            <v>15</v>
          </cell>
          <cell r="AM221">
            <v>0</v>
          </cell>
          <cell r="AN221">
            <v>0</v>
          </cell>
          <cell r="AO221">
            <v>7300</v>
          </cell>
          <cell r="AP221">
            <v>1180</v>
          </cell>
          <cell r="AQ221">
            <v>651</v>
          </cell>
          <cell r="AR221">
            <v>4.6750699999999998E-4</v>
          </cell>
          <cell r="AS221">
            <v>1.9179900000000001E-4</v>
          </cell>
          <cell r="AT221">
            <v>8197.5779999999995</v>
          </cell>
          <cell r="AU221">
            <v>0</v>
          </cell>
          <cell r="AV221">
            <v>1689</v>
          </cell>
          <cell r="AW221">
            <v>8829.7052375152252</v>
          </cell>
          <cell r="AX221">
            <v>2</v>
          </cell>
          <cell r="AY221">
            <v>2</v>
          </cell>
          <cell r="AZ221">
            <v>1215</v>
          </cell>
          <cell r="BA221">
            <v>1</v>
          </cell>
          <cell r="BB221">
            <v>0</v>
          </cell>
          <cell r="BC221">
            <v>0</v>
          </cell>
          <cell r="BD221">
            <v>0</v>
          </cell>
          <cell r="BE221">
            <v>0</v>
          </cell>
          <cell r="BF221">
            <v>0</v>
          </cell>
          <cell r="BG221">
            <v>0</v>
          </cell>
          <cell r="BH221">
            <v>0</v>
          </cell>
          <cell r="BI221">
            <v>0</v>
          </cell>
          <cell r="BJ221">
            <v>0</v>
          </cell>
          <cell r="BM221">
            <v>-2319480</v>
          </cell>
          <cell r="BN221">
            <v>-288624</v>
          </cell>
          <cell r="BO221">
            <v>-358374.8</v>
          </cell>
          <cell r="BP221">
            <v>2212096.7999999998</v>
          </cell>
          <cell r="BQ221">
            <v>28180.76</v>
          </cell>
          <cell r="BR221">
            <v>93802.8</v>
          </cell>
          <cell r="BS221">
            <v>1010995.2</v>
          </cell>
          <cell r="BT221">
            <v>262729.53000000003</v>
          </cell>
          <cell r="BU221">
            <v>31337.25</v>
          </cell>
          <cell r="BV221">
            <v>145183.5</v>
          </cell>
          <cell r="BW221">
            <v>311277.66899999999</v>
          </cell>
          <cell r="BX221">
            <v>183434.93</v>
          </cell>
          <cell r="BY221">
            <v>31556.739275362317</v>
          </cell>
          <cell r="BZ221">
            <v>266945.26477615588</v>
          </cell>
          <cell r="CA221">
            <v>83684.149999999994</v>
          </cell>
          <cell r="CB221">
            <v>168366.6</v>
          </cell>
          <cell r="CC221">
            <v>55801.65</v>
          </cell>
          <cell r="CD221">
            <v>760683.4</v>
          </cell>
          <cell r="CE221">
            <v>53362.1</v>
          </cell>
          <cell r="CF221">
            <v>0</v>
          </cell>
          <cell r="CG221">
            <v>125272.048</v>
          </cell>
          <cell r="CH221">
            <v>30113.367999999969</v>
          </cell>
          <cell r="CI221">
            <v>0</v>
          </cell>
          <cell r="CJ221">
            <v>66415.95</v>
          </cell>
          <cell r="CK221">
            <v>0</v>
          </cell>
          <cell r="CL221">
            <v>55827.9</v>
          </cell>
          <cell r="CM221">
            <v>42113.1</v>
          </cell>
          <cell r="CN221">
            <v>114.65</v>
          </cell>
          <cell r="CO221">
            <v>38260.35</v>
          </cell>
          <cell r="CP221">
            <v>231249.13</v>
          </cell>
          <cell r="CQ221">
            <v>16195.7</v>
          </cell>
          <cell r="CR221">
            <v>1281431.19</v>
          </cell>
          <cell r="CS221">
            <v>204244.74</v>
          </cell>
          <cell r="CT221">
            <v>0</v>
          </cell>
          <cell r="CU221">
            <v>47512.65</v>
          </cell>
          <cell r="CV221">
            <v>0</v>
          </cell>
          <cell r="CW221">
            <v>0</v>
          </cell>
          <cell r="CX221">
            <v>107383</v>
          </cell>
          <cell r="CY221">
            <v>36344</v>
          </cell>
          <cell r="CZ221">
            <v>57092.7</v>
          </cell>
          <cell r="DA221">
            <v>8254.4904592229705</v>
          </cell>
          <cell r="DB221">
            <v>2121.11516057976</v>
          </cell>
          <cell r="DC221">
            <v>512594.55233999999</v>
          </cell>
          <cell r="DD221">
            <v>0</v>
          </cell>
          <cell r="DE221">
            <v>11417.64</v>
          </cell>
          <cell r="DF221">
            <v>30550.78012180268</v>
          </cell>
          <cell r="DG221">
            <v>17780.34</v>
          </cell>
          <cell r="DH221">
            <v>29376.6</v>
          </cell>
          <cell r="DI221">
            <v>125363.7</v>
          </cell>
          <cell r="DJ221">
            <v>247664.13</v>
          </cell>
          <cell r="DK221">
            <v>0</v>
          </cell>
          <cell r="DL221">
            <v>0</v>
          </cell>
          <cell r="DM221">
            <v>0</v>
          </cell>
          <cell r="DN221">
            <v>0</v>
          </cell>
          <cell r="DO221">
            <v>0</v>
          </cell>
          <cell r="DP221">
            <v>0</v>
          </cell>
          <cell r="DQ221">
            <v>0</v>
          </cell>
          <cell r="DR221">
            <v>0</v>
          </cell>
          <cell r="DS221">
            <v>0</v>
          </cell>
          <cell r="DU221">
            <v>51281.91</v>
          </cell>
          <cell r="DV221">
            <v>0</v>
          </cell>
          <cell r="DW221">
            <v>-128044</v>
          </cell>
          <cell r="DX221">
            <v>-13765.12</v>
          </cell>
          <cell r="DY221">
            <v>-200775</v>
          </cell>
          <cell r="DZ221">
            <v>0</v>
          </cell>
          <cell r="EA221">
            <v>0</v>
          </cell>
          <cell r="EB221">
            <v>10057</v>
          </cell>
          <cell r="EC221">
            <v>0</v>
          </cell>
          <cell r="ED221">
            <v>0</v>
          </cell>
          <cell r="EE221">
            <v>1579727</v>
          </cell>
          <cell r="EF221">
            <v>45000</v>
          </cell>
          <cell r="EG221">
            <v>0</v>
          </cell>
          <cell r="EH221">
            <v>0</v>
          </cell>
          <cell r="EI221">
            <v>19606</v>
          </cell>
          <cell r="EJ221">
            <v>0</v>
          </cell>
          <cell r="EK221">
            <v>0</v>
          </cell>
          <cell r="EL221">
            <v>0</v>
          </cell>
        </row>
        <row r="222">
          <cell r="A222">
            <v>412</v>
          </cell>
          <cell r="B222" t="str">
            <v>Niedorp</v>
          </cell>
          <cell r="C222">
            <v>7</v>
          </cell>
          <cell r="D222">
            <v>389760</v>
          </cell>
          <cell r="E222">
            <v>47880</v>
          </cell>
          <cell r="F222">
            <v>47880</v>
          </cell>
          <cell r="G222">
            <v>11974</v>
          </cell>
          <cell r="H222">
            <v>2</v>
          </cell>
          <cell r="I222">
            <v>171</v>
          </cell>
          <cell r="J222">
            <v>3223</v>
          </cell>
          <cell r="K222">
            <v>1442</v>
          </cell>
          <cell r="L222">
            <v>403</v>
          </cell>
          <cell r="M222">
            <v>1030</v>
          </cell>
          <cell r="N222">
            <v>506.4</v>
          </cell>
          <cell r="O222">
            <v>65</v>
          </cell>
          <cell r="P222">
            <v>0.15662650602409639</v>
          </cell>
          <cell r="Q222">
            <v>37.777622304983645</v>
          </cell>
          <cell r="R222">
            <v>731</v>
          </cell>
          <cell r="S222">
            <v>85</v>
          </cell>
          <cell r="T222">
            <v>225</v>
          </cell>
          <cell r="U222">
            <v>9350</v>
          </cell>
          <cell r="V222">
            <v>1000</v>
          </cell>
          <cell r="W222">
            <v>24.22</v>
          </cell>
          <cell r="X222">
            <v>0</v>
          </cell>
          <cell r="Y222">
            <v>0</v>
          </cell>
          <cell r="Z222">
            <v>0</v>
          </cell>
          <cell r="AA222">
            <v>6158</v>
          </cell>
          <cell r="AB222">
            <v>2093.7199999999998</v>
          </cell>
          <cell r="AC222">
            <v>7204.86</v>
          </cell>
          <cell r="AD222">
            <v>141</v>
          </cell>
          <cell r="AE222">
            <v>0</v>
          </cell>
          <cell r="AF222">
            <v>92</v>
          </cell>
          <cell r="AG222">
            <v>59.16</v>
          </cell>
          <cell r="AH222">
            <v>48.38</v>
          </cell>
          <cell r="AI222">
            <v>5236</v>
          </cell>
          <cell r="AJ222">
            <v>6073.76</v>
          </cell>
          <cell r="AK222">
            <v>1780.24</v>
          </cell>
          <cell r="AL222">
            <v>0</v>
          </cell>
          <cell r="AM222">
            <v>0</v>
          </cell>
          <cell r="AN222">
            <v>0</v>
          </cell>
          <cell r="AO222">
            <v>0</v>
          </cell>
          <cell r="AP222">
            <v>0</v>
          </cell>
          <cell r="AQ222">
            <v>0</v>
          </cell>
          <cell r="AR222">
            <v>1.90254E-4</v>
          </cell>
          <cell r="AS222">
            <v>4.3421000000000003E-5</v>
          </cell>
          <cell r="AT222">
            <v>1298.528</v>
          </cell>
          <cell r="AU222">
            <v>441.49951999999996</v>
          </cell>
          <cell r="AV222">
            <v>2405.52</v>
          </cell>
          <cell r="AW222">
            <v>4572.7411462136843</v>
          </cell>
          <cell r="AX222">
            <v>10</v>
          </cell>
          <cell r="AY222">
            <v>11.8</v>
          </cell>
          <cell r="AZ222">
            <v>830</v>
          </cell>
          <cell r="BA222">
            <v>1</v>
          </cell>
          <cell r="BB222">
            <v>0</v>
          </cell>
          <cell r="BC222">
            <v>0</v>
          </cell>
          <cell r="BD222">
            <v>0</v>
          </cell>
          <cell r="BE222">
            <v>0</v>
          </cell>
          <cell r="BF222">
            <v>0</v>
          </cell>
          <cell r="BG222">
            <v>0</v>
          </cell>
          <cell r="BH222">
            <v>0</v>
          </cell>
          <cell r="BI222">
            <v>0</v>
          </cell>
          <cell r="BJ222">
            <v>0</v>
          </cell>
          <cell r="BM222">
            <v>-876960</v>
          </cell>
          <cell r="BN222">
            <v>-114912</v>
          </cell>
          <cell r="BO222">
            <v>-142682.4</v>
          </cell>
          <cell r="BP222">
            <v>1542849.9</v>
          </cell>
          <cell r="BQ222">
            <v>56361.52</v>
          </cell>
          <cell r="BR222">
            <v>37346.400000000001</v>
          </cell>
          <cell r="BS222">
            <v>707126.2</v>
          </cell>
          <cell r="BT222">
            <v>115893.54</v>
          </cell>
          <cell r="BU222">
            <v>10748.01</v>
          </cell>
          <cell r="BV222">
            <v>90629.7</v>
          </cell>
          <cell r="BW222">
            <v>179513.736</v>
          </cell>
          <cell r="BX222">
            <v>89648.65</v>
          </cell>
          <cell r="BY222">
            <v>17949.521325301204</v>
          </cell>
          <cell r="BZ222">
            <v>143187.7662701334</v>
          </cell>
          <cell r="CA222">
            <v>78326.649999999994</v>
          </cell>
          <cell r="CB222">
            <v>25107.3</v>
          </cell>
          <cell r="CC222">
            <v>31785.75</v>
          </cell>
          <cell r="CD222">
            <v>478626.5</v>
          </cell>
          <cell r="CE222">
            <v>15290</v>
          </cell>
          <cell r="CF222">
            <v>7649.1603999999998</v>
          </cell>
          <cell r="CG222">
            <v>0</v>
          </cell>
          <cell r="CH222">
            <v>0</v>
          </cell>
          <cell r="CI222">
            <v>0</v>
          </cell>
          <cell r="CJ222">
            <v>191205.9</v>
          </cell>
          <cell r="CK222">
            <v>-4606.1840000000002</v>
          </cell>
          <cell r="CL222">
            <v>188046.84599999999</v>
          </cell>
          <cell r="CM222">
            <v>5185.9799999999996</v>
          </cell>
          <cell r="CN222">
            <v>0</v>
          </cell>
          <cell r="CO222">
            <v>43456.2</v>
          </cell>
          <cell r="CP222">
            <v>192685.89480000001</v>
          </cell>
          <cell r="CQ222">
            <v>78354.796599999987</v>
          </cell>
          <cell r="CR222">
            <v>869228.36</v>
          </cell>
          <cell r="CS222">
            <v>160711.68959999998</v>
          </cell>
          <cell r="CT222">
            <v>43188.6224</v>
          </cell>
          <cell r="CU222">
            <v>0</v>
          </cell>
          <cell r="CV222">
            <v>0</v>
          </cell>
          <cell r="CW222">
            <v>0</v>
          </cell>
          <cell r="CX222">
            <v>0</v>
          </cell>
          <cell r="CY222">
            <v>0</v>
          </cell>
          <cell r="CZ222">
            <v>0</v>
          </cell>
          <cell r="DA222">
            <v>3359.2006704263399</v>
          </cell>
          <cell r="DB222">
            <v>480.19510731304007</v>
          </cell>
          <cell r="DC222">
            <v>81196.95584000001</v>
          </cell>
          <cell r="DD222">
            <v>181.01480319999996</v>
          </cell>
          <cell r="DE222">
            <v>16261.315199999999</v>
          </cell>
          <cell r="DF222">
            <v>15821.684365899348</v>
          </cell>
          <cell r="DG222">
            <v>88901.7</v>
          </cell>
          <cell r="DH222">
            <v>173321.94</v>
          </cell>
          <cell r="DI222">
            <v>85639.4</v>
          </cell>
          <cell r="DJ222">
            <v>247664.13</v>
          </cell>
          <cell r="DK222">
            <v>0</v>
          </cell>
          <cell r="DL222">
            <v>0</v>
          </cell>
          <cell r="DM222">
            <v>0</v>
          </cell>
          <cell r="DN222">
            <v>0</v>
          </cell>
          <cell r="DO222">
            <v>0</v>
          </cell>
          <cell r="DP222">
            <v>0</v>
          </cell>
          <cell r="DQ222">
            <v>0</v>
          </cell>
          <cell r="DR222">
            <v>0</v>
          </cell>
          <cell r="DS222">
            <v>0</v>
          </cell>
          <cell r="DU222">
            <v>252847.63</v>
          </cell>
          <cell r="DV222">
            <v>0</v>
          </cell>
          <cell r="DW222">
            <v>61222</v>
          </cell>
          <cell r="DX222">
            <v>-1710.6</v>
          </cell>
          <cell r="DY222">
            <v>21422</v>
          </cell>
          <cell r="DZ222">
            <v>0</v>
          </cell>
          <cell r="EA222">
            <v>0</v>
          </cell>
          <cell r="EB222">
            <v>21741</v>
          </cell>
          <cell r="EC222">
            <v>0</v>
          </cell>
          <cell r="ED222">
            <v>0</v>
          </cell>
          <cell r="EE222">
            <v>735606</v>
          </cell>
          <cell r="EF222">
            <v>0</v>
          </cell>
          <cell r="EG222">
            <v>36627</v>
          </cell>
          <cell r="EH222">
            <v>0</v>
          </cell>
          <cell r="EI222">
            <v>13674</v>
          </cell>
          <cell r="EJ222">
            <v>0</v>
          </cell>
          <cell r="EK222">
            <v>0</v>
          </cell>
          <cell r="EL222">
            <v>0</v>
          </cell>
        </row>
        <row r="223">
          <cell r="A223">
            <v>431</v>
          </cell>
          <cell r="B223" t="str">
            <v>Oostzaan</v>
          </cell>
          <cell r="C223">
            <v>7</v>
          </cell>
          <cell r="D223">
            <v>354240</v>
          </cell>
          <cell r="E223">
            <v>34160</v>
          </cell>
          <cell r="F223">
            <v>34160</v>
          </cell>
          <cell r="G223">
            <v>9248</v>
          </cell>
          <cell r="H223">
            <v>1</v>
          </cell>
          <cell r="I223">
            <v>122</v>
          </cell>
          <cell r="J223">
            <v>2343</v>
          </cell>
          <cell r="K223">
            <v>1415</v>
          </cell>
          <cell r="L223">
            <v>481</v>
          </cell>
          <cell r="M223">
            <v>780</v>
          </cell>
          <cell r="N223">
            <v>391.6</v>
          </cell>
          <cell r="O223">
            <v>39</v>
          </cell>
          <cell r="P223">
            <v>0.10025706940874037</v>
          </cell>
          <cell r="Q223">
            <v>24.222904006953065</v>
          </cell>
          <cell r="R223">
            <v>527</v>
          </cell>
          <cell r="S223">
            <v>215</v>
          </cell>
          <cell r="T223">
            <v>233</v>
          </cell>
          <cell r="U223">
            <v>4600</v>
          </cell>
          <cell r="V223">
            <v>280</v>
          </cell>
          <cell r="W223">
            <v>0</v>
          </cell>
          <cell r="X223">
            <v>0</v>
          </cell>
          <cell r="Y223">
            <v>245.3</v>
          </cell>
          <cell r="Z223">
            <v>0</v>
          </cell>
          <cell r="AA223">
            <v>1157</v>
          </cell>
          <cell r="AB223">
            <v>578.5</v>
          </cell>
          <cell r="AC223">
            <v>1457.82</v>
          </cell>
          <cell r="AD223">
            <v>456</v>
          </cell>
          <cell r="AE223">
            <v>0</v>
          </cell>
          <cell r="AF223">
            <v>42</v>
          </cell>
          <cell r="AG223">
            <v>54</v>
          </cell>
          <cell r="AH223">
            <v>2.42</v>
          </cell>
          <cell r="AI223">
            <v>3884</v>
          </cell>
          <cell r="AJ223">
            <v>5243.4</v>
          </cell>
          <cell r="AK223">
            <v>1942</v>
          </cell>
          <cell r="AL223">
            <v>0</v>
          </cell>
          <cell r="AM223">
            <v>0</v>
          </cell>
          <cell r="AN223">
            <v>0</v>
          </cell>
          <cell r="AO223">
            <v>0</v>
          </cell>
          <cell r="AP223">
            <v>797</v>
          </cell>
          <cell r="AQ223">
            <v>0</v>
          </cell>
          <cell r="AR223">
            <v>1.2240299999999999E-4</v>
          </cell>
          <cell r="AS223">
            <v>6.9071000000000003E-5</v>
          </cell>
          <cell r="AT223">
            <v>3682.0320000000002</v>
          </cell>
          <cell r="AU223">
            <v>1841.0160000000001</v>
          </cell>
          <cell r="AV223">
            <v>4673.34</v>
          </cell>
          <cell r="AW223">
            <v>68636.213564786114</v>
          </cell>
          <cell r="AX223">
            <v>3</v>
          </cell>
          <cell r="AY223">
            <v>3.63</v>
          </cell>
          <cell r="AZ223">
            <v>410</v>
          </cell>
          <cell r="BA223">
            <v>1</v>
          </cell>
          <cell r="BB223">
            <v>0</v>
          </cell>
          <cell r="BC223">
            <v>0</v>
          </cell>
          <cell r="BD223">
            <v>0</v>
          </cell>
          <cell r="BE223">
            <v>0</v>
          </cell>
          <cell r="BF223">
            <v>0</v>
          </cell>
          <cell r="BG223">
            <v>0</v>
          </cell>
          <cell r="BH223">
            <v>0</v>
          </cell>
          <cell r="BI223">
            <v>0</v>
          </cell>
          <cell r="BJ223">
            <v>0</v>
          </cell>
          <cell r="BM223">
            <v>-797040</v>
          </cell>
          <cell r="BN223">
            <v>-81984</v>
          </cell>
          <cell r="BO223">
            <v>-101796.8</v>
          </cell>
          <cell r="BP223">
            <v>1191604.8</v>
          </cell>
          <cell r="BQ223">
            <v>28180.76</v>
          </cell>
          <cell r="BR223">
            <v>26644.799999999999</v>
          </cell>
          <cell r="BS223">
            <v>514054.2</v>
          </cell>
          <cell r="BT223">
            <v>113723.55</v>
          </cell>
          <cell r="BU223">
            <v>12828.27</v>
          </cell>
          <cell r="BV223">
            <v>68632.2</v>
          </cell>
          <cell r="BW223">
            <v>138818.28399999999</v>
          </cell>
          <cell r="BX223">
            <v>53789.19</v>
          </cell>
          <cell r="BY223">
            <v>11489.539357326477</v>
          </cell>
          <cell r="BZ223">
            <v>91811.588599474067</v>
          </cell>
          <cell r="CA223">
            <v>56468.05</v>
          </cell>
          <cell r="CB223">
            <v>63506.7</v>
          </cell>
          <cell r="CC223">
            <v>32915.910000000003</v>
          </cell>
          <cell r="CD223">
            <v>235474</v>
          </cell>
          <cell r="CE223">
            <v>4281.2</v>
          </cell>
          <cell r="CF223">
            <v>0</v>
          </cell>
          <cell r="CG223">
            <v>0</v>
          </cell>
          <cell r="CH223">
            <v>41686.281999999956</v>
          </cell>
          <cell r="CI223">
            <v>0</v>
          </cell>
          <cell r="CJ223">
            <v>35924.85</v>
          </cell>
          <cell r="CK223">
            <v>-1272.7</v>
          </cell>
          <cell r="CL223">
            <v>38049.101999999999</v>
          </cell>
          <cell r="CM223">
            <v>16771.68</v>
          </cell>
          <cell r="CN223">
            <v>0</v>
          </cell>
          <cell r="CO223">
            <v>19838.7</v>
          </cell>
          <cell r="CP223">
            <v>175879.62</v>
          </cell>
          <cell r="CQ223">
            <v>3919.3593999999998</v>
          </cell>
          <cell r="CR223">
            <v>644782.84</v>
          </cell>
          <cell r="CS223">
            <v>138740.36400000003</v>
          </cell>
          <cell r="CT223">
            <v>47112.92</v>
          </cell>
          <cell r="CU223">
            <v>0</v>
          </cell>
          <cell r="CV223">
            <v>0</v>
          </cell>
          <cell r="CW223">
            <v>0</v>
          </cell>
          <cell r="CX223">
            <v>0</v>
          </cell>
          <cell r="CY223">
            <v>24547.599999999999</v>
          </cell>
          <cell r="CZ223">
            <v>0</v>
          </cell>
          <cell r="DA223">
            <v>2161.1962937031299</v>
          </cell>
          <cell r="DB223">
            <v>763.85979726904009</v>
          </cell>
          <cell r="DC223">
            <v>230237.46096000003</v>
          </cell>
          <cell r="DD223">
            <v>754.81655999999998</v>
          </cell>
          <cell r="DE223">
            <v>31591.778399999999</v>
          </cell>
          <cell r="DF223">
            <v>237481.29893415995</v>
          </cell>
          <cell r="DG223">
            <v>26670.51</v>
          </cell>
          <cell r="DH223">
            <v>53318.528999999995</v>
          </cell>
          <cell r="DI223">
            <v>42303.8</v>
          </cell>
          <cell r="DJ223">
            <v>247664.13</v>
          </cell>
          <cell r="DK223">
            <v>0</v>
          </cell>
          <cell r="DL223">
            <v>0</v>
          </cell>
          <cell r="DM223">
            <v>0</v>
          </cell>
          <cell r="DN223">
            <v>0</v>
          </cell>
          <cell r="DO223">
            <v>0</v>
          </cell>
          <cell r="DP223">
            <v>0</v>
          </cell>
          <cell r="DQ223">
            <v>0</v>
          </cell>
          <cell r="DR223">
            <v>0</v>
          </cell>
          <cell r="DS223">
            <v>0</v>
          </cell>
          <cell r="DU223">
            <v>109376.6</v>
          </cell>
          <cell r="DV223">
            <v>0</v>
          </cell>
          <cell r="DW223">
            <v>-92333</v>
          </cell>
          <cell r="DX223">
            <v>-9438.56</v>
          </cell>
          <cell r="DY223">
            <v>32606</v>
          </cell>
          <cell r="DZ223">
            <v>0</v>
          </cell>
          <cell r="EA223">
            <v>0</v>
          </cell>
          <cell r="EB223">
            <v>2932</v>
          </cell>
          <cell r="EC223">
            <v>0</v>
          </cell>
          <cell r="ED223">
            <v>0</v>
          </cell>
          <cell r="EE223">
            <v>673968</v>
          </cell>
          <cell r="EF223">
            <v>0</v>
          </cell>
          <cell r="EG223">
            <v>9413</v>
          </cell>
          <cell r="EH223">
            <v>0</v>
          </cell>
          <cell r="EI223">
            <v>10561</v>
          </cell>
          <cell r="EJ223">
            <v>0</v>
          </cell>
          <cell r="EK223">
            <v>0</v>
          </cell>
          <cell r="EL223">
            <v>0</v>
          </cell>
        </row>
        <row r="224">
          <cell r="A224">
            <v>432</v>
          </cell>
          <cell r="B224" t="str">
            <v>Opmeer</v>
          </cell>
          <cell r="C224">
            <v>7</v>
          </cell>
          <cell r="D224">
            <v>353440</v>
          </cell>
          <cell r="E224">
            <v>57820</v>
          </cell>
          <cell r="F224">
            <v>57820</v>
          </cell>
          <cell r="G224">
            <v>11212</v>
          </cell>
          <cell r="H224">
            <v>1</v>
          </cell>
          <cell r="I224">
            <v>206.5</v>
          </cell>
          <cell r="J224">
            <v>3115</v>
          </cell>
          <cell r="K224">
            <v>1485</v>
          </cell>
          <cell r="L224">
            <v>455</v>
          </cell>
          <cell r="M224">
            <v>1060</v>
          </cell>
          <cell r="N224">
            <v>613.79999999999995</v>
          </cell>
          <cell r="O224">
            <v>51</v>
          </cell>
          <cell r="P224">
            <v>0.12718204488778054</v>
          </cell>
          <cell r="Q224">
            <v>30.59046320668887</v>
          </cell>
          <cell r="R224">
            <v>619</v>
          </cell>
          <cell r="S224">
            <v>105</v>
          </cell>
          <cell r="T224">
            <v>211</v>
          </cell>
          <cell r="U224">
            <v>10210</v>
          </cell>
          <cell r="V224">
            <v>2000</v>
          </cell>
          <cell r="W224">
            <v>0</v>
          </cell>
          <cell r="X224">
            <v>0</v>
          </cell>
          <cell r="Y224">
            <v>0</v>
          </cell>
          <cell r="Z224">
            <v>0</v>
          </cell>
          <cell r="AA224">
            <v>4160</v>
          </cell>
          <cell r="AB224">
            <v>1497.6</v>
          </cell>
          <cell r="AC224">
            <v>4908.8</v>
          </cell>
          <cell r="AD224">
            <v>38</v>
          </cell>
          <cell r="AE224">
            <v>0</v>
          </cell>
          <cell r="AF224">
            <v>88</v>
          </cell>
          <cell r="AG224">
            <v>57.12</v>
          </cell>
          <cell r="AH224">
            <v>45.22</v>
          </cell>
          <cell r="AI224">
            <v>4462</v>
          </cell>
          <cell r="AJ224">
            <v>4997.4399999999996</v>
          </cell>
          <cell r="AK224">
            <v>1606.32</v>
          </cell>
          <cell r="AL224">
            <v>0</v>
          </cell>
          <cell r="AM224">
            <v>0</v>
          </cell>
          <cell r="AN224">
            <v>0</v>
          </cell>
          <cell r="AO224">
            <v>0</v>
          </cell>
          <cell r="AP224">
            <v>0</v>
          </cell>
          <cell r="AQ224">
            <v>0</v>
          </cell>
          <cell r="AR224">
            <v>1.20715E-4</v>
          </cell>
          <cell r="AS224">
            <v>4.1180000000000002E-5</v>
          </cell>
          <cell r="AT224">
            <v>2025.748</v>
          </cell>
          <cell r="AU224">
            <v>729.26927999999998</v>
          </cell>
          <cell r="AV224">
            <v>1510.4</v>
          </cell>
          <cell r="AW224">
            <v>4033.9696998570744</v>
          </cell>
          <cell r="AX224">
            <v>8</v>
          </cell>
          <cell r="AY224">
            <v>9.52</v>
          </cell>
          <cell r="AZ224">
            <v>685</v>
          </cell>
          <cell r="BA224">
            <v>1</v>
          </cell>
          <cell r="BB224">
            <v>0</v>
          </cell>
          <cell r="BC224">
            <v>0</v>
          </cell>
          <cell r="BD224">
            <v>0</v>
          </cell>
          <cell r="BE224">
            <v>0</v>
          </cell>
          <cell r="BF224">
            <v>0</v>
          </cell>
          <cell r="BG224">
            <v>0</v>
          </cell>
          <cell r="BH224">
            <v>0</v>
          </cell>
          <cell r="BI224">
            <v>0</v>
          </cell>
          <cell r="BJ224">
            <v>0</v>
          </cell>
          <cell r="BM224">
            <v>-795240</v>
          </cell>
          <cell r="BN224">
            <v>-138768</v>
          </cell>
          <cell r="BO224">
            <v>-172303.6</v>
          </cell>
          <cell r="BP224">
            <v>1444666.2</v>
          </cell>
          <cell r="BQ224">
            <v>28180.76</v>
          </cell>
          <cell r="BR224">
            <v>45099.6</v>
          </cell>
          <cell r="BS224">
            <v>683431</v>
          </cell>
          <cell r="BT224">
            <v>119349.45</v>
          </cell>
          <cell r="BU224">
            <v>12134.85</v>
          </cell>
          <cell r="BV224">
            <v>93269.4</v>
          </cell>
          <cell r="BW224">
            <v>217585.962</v>
          </cell>
          <cell r="BX224">
            <v>70339.710000000006</v>
          </cell>
          <cell r="BY224">
            <v>14575.16281795511</v>
          </cell>
          <cell r="BZ224">
            <v>115946.4208830487</v>
          </cell>
          <cell r="CA224">
            <v>66325.850000000006</v>
          </cell>
          <cell r="CB224">
            <v>31014.9</v>
          </cell>
          <cell r="CC224">
            <v>29807.97</v>
          </cell>
          <cell r="CD224">
            <v>522649.9</v>
          </cell>
          <cell r="CE224">
            <v>30580</v>
          </cell>
          <cell r="CF224">
            <v>0</v>
          </cell>
          <cell r="CG224">
            <v>0</v>
          </cell>
          <cell r="CH224">
            <v>0</v>
          </cell>
          <cell r="CI224">
            <v>0</v>
          </cell>
          <cell r="CJ224">
            <v>129168</v>
          </cell>
          <cell r="CK224">
            <v>-3294.72</v>
          </cell>
          <cell r="CL224">
            <v>128119.67999999999</v>
          </cell>
          <cell r="CM224">
            <v>1397.64</v>
          </cell>
          <cell r="CN224">
            <v>0</v>
          </cell>
          <cell r="CO224">
            <v>41566.800000000003</v>
          </cell>
          <cell r="CP224">
            <v>186041.55360000001</v>
          </cell>
          <cell r="CQ224">
            <v>73236.955399999992</v>
          </cell>
          <cell r="CR224">
            <v>740736.62</v>
          </cell>
          <cell r="CS224">
            <v>132232.26240000001</v>
          </cell>
          <cell r="CT224">
            <v>38969.323199999999</v>
          </cell>
          <cell r="CU224">
            <v>0</v>
          </cell>
          <cell r="CV224">
            <v>0</v>
          </cell>
          <cell r="CW224">
            <v>0</v>
          </cell>
          <cell r="CX224">
            <v>0</v>
          </cell>
          <cell r="CY224">
            <v>0</v>
          </cell>
          <cell r="CZ224">
            <v>0</v>
          </cell>
          <cell r="DA224">
            <v>2131.39229099265</v>
          </cell>
          <cell r="DB224">
            <v>455.41177124320001</v>
          </cell>
          <cell r="DC224">
            <v>126670.02244</v>
          </cell>
          <cell r="DD224">
            <v>299.00040479999996</v>
          </cell>
          <cell r="DE224">
            <v>10210.303999999998</v>
          </cell>
          <cell r="DF224">
            <v>13957.535161505477</v>
          </cell>
          <cell r="DG224">
            <v>71121.36</v>
          </cell>
          <cell r="DH224">
            <v>139832.61599999998</v>
          </cell>
          <cell r="DI224">
            <v>70678.3</v>
          </cell>
          <cell r="DJ224">
            <v>247664.13</v>
          </cell>
          <cell r="DK224">
            <v>0</v>
          </cell>
          <cell r="DL224">
            <v>0</v>
          </cell>
          <cell r="DM224">
            <v>0</v>
          </cell>
          <cell r="DN224">
            <v>0</v>
          </cell>
          <cell r="DO224">
            <v>0</v>
          </cell>
          <cell r="DP224">
            <v>0</v>
          </cell>
          <cell r="DQ224">
            <v>0</v>
          </cell>
          <cell r="DR224">
            <v>0</v>
          </cell>
          <cell r="DS224">
            <v>0</v>
          </cell>
          <cell r="DU224">
            <v>299230.49</v>
          </cell>
          <cell r="DV224">
            <v>0</v>
          </cell>
          <cell r="DW224">
            <v>23675</v>
          </cell>
          <cell r="DX224">
            <v>-5365.12</v>
          </cell>
          <cell r="DY224">
            <v>-58831</v>
          </cell>
          <cell r="DZ224">
            <v>0</v>
          </cell>
          <cell r="EA224">
            <v>0</v>
          </cell>
          <cell r="EB224">
            <v>16528</v>
          </cell>
          <cell r="EC224">
            <v>0</v>
          </cell>
          <cell r="ED224">
            <v>0</v>
          </cell>
          <cell r="EE224">
            <v>753150</v>
          </cell>
          <cell r="EF224">
            <v>0</v>
          </cell>
          <cell r="EG224">
            <v>22606</v>
          </cell>
          <cell r="EH224">
            <v>0</v>
          </cell>
          <cell r="EI224">
            <v>12804</v>
          </cell>
          <cell r="EJ224">
            <v>0</v>
          </cell>
          <cell r="EK224">
            <v>0</v>
          </cell>
          <cell r="EL224">
            <v>0</v>
          </cell>
        </row>
        <row r="225">
          <cell r="A225">
            <v>437</v>
          </cell>
          <cell r="B225" t="str">
            <v>Ouder-Amstel</v>
          </cell>
          <cell r="C225">
            <v>7</v>
          </cell>
          <cell r="D225">
            <v>602560</v>
          </cell>
          <cell r="E225">
            <v>183120</v>
          </cell>
          <cell r="F225">
            <v>183120</v>
          </cell>
          <cell r="G225">
            <v>13038</v>
          </cell>
          <cell r="H225">
            <v>2</v>
          </cell>
          <cell r="I225">
            <v>654</v>
          </cell>
          <cell r="J225">
            <v>3236</v>
          </cell>
          <cell r="K225">
            <v>2096</v>
          </cell>
          <cell r="L225">
            <v>787</v>
          </cell>
          <cell r="M225">
            <v>1420</v>
          </cell>
          <cell r="N225">
            <v>830.4</v>
          </cell>
          <cell r="O225">
            <v>89</v>
          </cell>
          <cell r="P225">
            <v>0.20273348519362186</v>
          </cell>
          <cell r="Q225">
            <v>49.655722550636476</v>
          </cell>
          <cell r="R225">
            <v>612</v>
          </cell>
          <cell r="S225">
            <v>640</v>
          </cell>
          <cell r="T225">
            <v>355</v>
          </cell>
          <cell r="U225">
            <v>6440</v>
          </cell>
          <cell r="V225">
            <v>330</v>
          </cell>
          <cell r="W225">
            <v>287.18</v>
          </cell>
          <cell r="X225">
            <v>0</v>
          </cell>
          <cell r="Y225">
            <v>185.7</v>
          </cell>
          <cell r="Z225">
            <v>0</v>
          </cell>
          <cell r="AA225">
            <v>2415</v>
          </cell>
          <cell r="AB225">
            <v>1497.3</v>
          </cell>
          <cell r="AC225">
            <v>3381</v>
          </cell>
          <cell r="AD225">
            <v>166</v>
          </cell>
          <cell r="AE225">
            <v>0</v>
          </cell>
          <cell r="AF225">
            <v>86</v>
          </cell>
          <cell r="AG225">
            <v>90.35</v>
          </cell>
          <cell r="AH225">
            <v>29.61</v>
          </cell>
          <cell r="AI225">
            <v>5896</v>
          </cell>
          <cell r="AJ225">
            <v>8195.44</v>
          </cell>
          <cell r="AK225">
            <v>3655.52</v>
          </cell>
          <cell r="AL225">
            <v>0</v>
          </cell>
          <cell r="AM225">
            <v>0</v>
          </cell>
          <cell r="AN225">
            <v>0</v>
          </cell>
          <cell r="AO225">
            <v>0</v>
          </cell>
          <cell r="AP225">
            <v>0</v>
          </cell>
          <cell r="AQ225">
            <v>0</v>
          </cell>
          <cell r="AR225">
            <v>1.6867799999999999E-4</v>
          </cell>
          <cell r="AS225">
            <v>2.6946400000000002E-4</v>
          </cell>
          <cell r="AT225">
            <v>7375.8959999999997</v>
          </cell>
          <cell r="AU225">
            <v>4573.0555199999999</v>
          </cell>
          <cell r="AV225">
            <v>2000.6</v>
          </cell>
          <cell r="AW225">
            <v>26881.213948082139</v>
          </cell>
          <cell r="AX225">
            <v>3</v>
          </cell>
          <cell r="AY225">
            <v>4.2300000000000004</v>
          </cell>
          <cell r="AZ225">
            <v>700</v>
          </cell>
          <cell r="BA225">
            <v>1</v>
          </cell>
          <cell r="BB225">
            <v>0</v>
          </cell>
          <cell r="BC225">
            <v>0</v>
          </cell>
          <cell r="BD225">
            <v>0</v>
          </cell>
          <cell r="BE225">
            <v>0</v>
          </cell>
          <cell r="BF225">
            <v>0</v>
          </cell>
          <cell r="BG225">
            <v>0</v>
          </cell>
          <cell r="BH225">
            <v>0</v>
          </cell>
          <cell r="BI225">
            <v>0</v>
          </cell>
          <cell r="BJ225">
            <v>0</v>
          </cell>
          <cell r="BM225">
            <v>-1355760</v>
          </cell>
          <cell r="BN225">
            <v>-439488</v>
          </cell>
          <cell r="BO225">
            <v>-545697.6</v>
          </cell>
          <cell r="BP225">
            <v>1679946.3</v>
          </cell>
          <cell r="BQ225">
            <v>56361.52</v>
          </cell>
          <cell r="BR225">
            <v>142833.60000000001</v>
          </cell>
          <cell r="BS225">
            <v>709978.4</v>
          </cell>
          <cell r="BT225">
            <v>168455.52</v>
          </cell>
          <cell r="BU225">
            <v>20989.29</v>
          </cell>
          <cell r="BV225">
            <v>124945.8</v>
          </cell>
          <cell r="BW225">
            <v>294368.49599999998</v>
          </cell>
          <cell r="BX225">
            <v>122749.69</v>
          </cell>
          <cell r="BY225">
            <v>23233.417562642368</v>
          </cell>
          <cell r="BZ225">
            <v>188209.09206922643</v>
          </cell>
          <cell r="CA225">
            <v>65575.8</v>
          </cell>
          <cell r="CB225">
            <v>189043.20000000001</v>
          </cell>
          <cell r="CC225">
            <v>50150.85</v>
          </cell>
          <cell r="CD225">
            <v>329663.59999999998</v>
          </cell>
          <cell r="CE225">
            <v>5045.7</v>
          </cell>
          <cell r="CF225">
            <v>90697.187600000005</v>
          </cell>
          <cell r="CG225">
            <v>0</v>
          </cell>
          <cell r="CH225">
            <v>31557.857999999967</v>
          </cell>
          <cell r="CI225">
            <v>0</v>
          </cell>
          <cell r="CJ225">
            <v>74985.75</v>
          </cell>
          <cell r="CK225">
            <v>-3294.06</v>
          </cell>
          <cell r="CL225">
            <v>88244.1</v>
          </cell>
          <cell r="CM225">
            <v>6105.48</v>
          </cell>
          <cell r="CN225">
            <v>0</v>
          </cell>
          <cell r="CO225">
            <v>40622.1</v>
          </cell>
          <cell r="CP225">
            <v>294272.6605</v>
          </cell>
          <cell r="CQ225">
            <v>47955.467699999994</v>
          </cell>
          <cell r="CR225">
            <v>978794.96</v>
          </cell>
          <cell r="CS225">
            <v>216851.34239999996</v>
          </cell>
          <cell r="CT225">
            <v>88682.915200000003</v>
          </cell>
          <cell r="CU225">
            <v>0</v>
          </cell>
          <cell r="CV225">
            <v>0</v>
          </cell>
          <cell r="CW225">
            <v>0</v>
          </cell>
          <cell r="CX225">
            <v>0</v>
          </cell>
          <cell r="CY225">
            <v>0</v>
          </cell>
          <cell r="CZ225">
            <v>0</v>
          </cell>
          <cell r="DA225">
            <v>2978.2461902833797</v>
          </cell>
          <cell r="DB225">
            <v>2980.0164527993602</v>
          </cell>
          <cell r="DC225">
            <v>461214.77688000002</v>
          </cell>
          <cell r="DD225">
            <v>1874.9527631999999</v>
          </cell>
          <cell r="DE225">
            <v>13524.055999999999</v>
          </cell>
          <cell r="DF225">
            <v>93009.000260364206</v>
          </cell>
          <cell r="DG225">
            <v>26670.51</v>
          </cell>
          <cell r="DH225">
            <v>62131.508999999991</v>
          </cell>
          <cell r="DI225">
            <v>72226</v>
          </cell>
          <cell r="DJ225">
            <v>247664.13</v>
          </cell>
          <cell r="DK225">
            <v>0</v>
          </cell>
          <cell r="DL225">
            <v>0</v>
          </cell>
          <cell r="DM225">
            <v>0</v>
          </cell>
          <cell r="DN225">
            <v>0</v>
          </cell>
          <cell r="DO225">
            <v>0</v>
          </cell>
          <cell r="DP225">
            <v>0</v>
          </cell>
          <cell r="DQ225">
            <v>0</v>
          </cell>
          <cell r="DR225">
            <v>0</v>
          </cell>
          <cell r="DS225">
            <v>0</v>
          </cell>
          <cell r="DU225">
            <v>77616.69</v>
          </cell>
          <cell r="DV225">
            <v>0</v>
          </cell>
          <cell r="DW225">
            <v>-472936</v>
          </cell>
          <cell r="DX225">
            <v>-19590.84</v>
          </cell>
          <cell r="DY225">
            <v>-79295</v>
          </cell>
          <cell r="DZ225">
            <v>0</v>
          </cell>
          <cell r="EA225">
            <v>0</v>
          </cell>
          <cell r="EB225">
            <v>9505</v>
          </cell>
          <cell r="EC225">
            <v>0</v>
          </cell>
          <cell r="ED225">
            <v>0</v>
          </cell>
          <cell r="EE225">
            <v>1104788</v>
          </cell>
          <cell r="EF225">
            <v>0</v>
          </cell>
          <cell r="EG225">
            <v>588</v>
          </cell>
          <cell r="EH225">
            <v>0</v>
          </cell>
          <cell r="EI225">
            <v>14889</v>
          </cell>
          <cell r="EJ225">
            <v>0</v>
          </cell>
          <cell r="EK225">
            <v>0</v>
          </cell>
          <cell r="EL225">
            <v>0</v>
          </cell>
        </row>
        <row r="226">
          <cell r="A226">
            <v>439</v>
          </cell>
          <cell r="B226" t="str">
            <v>Purmerend</v>
          </cell>
          <cell r="C226">
            <v>7</v>
          </cell>
          <cell r="D226">
            <v>2247200</v>
          </cell>
          <cell r="E226">
            <v>344680</v>
          </cell>
          <cell r="F226">
            <v>344680</v>
          </cell>
          <cell r="G226">
            <v>77955</v>
          </cell>
          <cell r="H226">
            <v>1</v>
          </cell>
          <cell r="I226">
            <v>1231</v>
          </cell>
          <cell r="J226">
            <v>19199</v>
          </cell>
          <cell r="K226">
            <v>10682</v>
          </cell>
          <cell r="L226">
            <v>3584</v>
          </cell>
          <cell r="M226">
            <v>9840</v>
          </cell>
          <cell r="N226">
            <v>6416.2</v>
          </cell>
          <cell r="O226">
            <v>1103</v>
          </cell>
          <cell r="P226">
            <v>0.75911906400550588</v>
          </cell>
          <cell r="Q226">
            <v>443.65021449116256</v>
          </cell>
          <cell r="R226">
            <v>6783</v>
          </cell>
          <cell r="S226">
            <v>6730</v>
          </cell>
          <cell r="T226">
            <v>2738</v>
          </cell>
          <cell r="U226">
            <v>84230</v>
          </cell>
          <cell r="V226">
            <v>73860</v>
          </cell>
          <cell r="W226">
            <v>2195.38</v>
          </cell>
          <cell r="X226">
            <v>3780</v>
          </cell>
          <cell r="Y226">
            <v>491.29999999999927</v>
          </cell>
          <cell r="Z226">
            <v>223.79999999999927</v>
          </cell>
          <cell r="AA226">
            <v>2344</v>
          </cell>
          <cell r="AB226">
            <v>961.04</v>
          </cell>
          <cell r="AC226">
            <v>2930</v>
          </cell>
          <cell r="AD226">
            <v>112</v>
          </cell>
          <cell r="AE226">
            <v>0</v>
          </cell>
          <cell r="AF226">
            <v>240</v>
          </cell>
          <cell r="AG226">
            <v>296.10000000000002</v>
          </cell>
          <cell r="AH226">
            <v>7.26</v>
          </cell>
          <cell r="AI226">
            <v>34238</v>
          </cell>
          <cell r="AJ226">
            <v>43139.88</v>
          </cell>
          <cell r="AK226">
            <v>14037.58</v>
          </cell>
          <cell r="AL226">
            <v>15</v>
          </cell>
          <cell r="AM226">
            <v>0</v>
          </cell>
          <cell r="AN226">
            <v>0</v>
          </cell>
          <cell r="AO226">
            <v>2250</v>
          </cell>
          <cell r="AP226">
            <v>1496</v>
          </cell>
          <cell r="AQ226">
            <v>1496</v>
          </cell>
          <cell r="AR226">
            <v>3.6866900000000002E-4</v>
          </cell>
          <cell r="AS226">
            <v>1.7248020000000001E-3</v>
          </cell>
          <cell r="AT226">
            <v>72002.513999999996</v>
          </cell>
          <cell r="AU226">
            <v>29521.030740000002</v>
          </cell>
          <cell r="AV226">
            <v>2922.5</v>
          </cell>
          <cell r="AW226">
            <v>181556.43322475572</v>
          </cell>
          <cell r="AX226">
            <v>1</v>
          </cell>
          <cell r="AY226">
            <v>1.21</v>
          </cell>
          <cell r="AZ226">
            <v>3070</v>
          </cell>
          <cell r="BA226">
            <v>1</v>
          </cell>
          <cell r="BB226">
            <v>0</v>
          </cell>
          <cell r="BC226">
            <v>0</v>
          </cell>
          <cell r="BD226">
            <v>0</v>
          </cell>
          <cell r="BE226">
            <v>0</v>
          </cell>
          <cell r="BF226">
            <v>0</v>
          </cell>
          <cell r="BG226">
            <v>0</v>
          </cell>
          <cell r="BH226">
            <v>0</v>
          </cell>
          <cell r="BI226">
            <v>0</v>
          </cell>
          <cell r="BJ226">
            <v>0</v>
          </cell>
          <cell r="BM226">
            <v>-5056200</v>
          </cell>
          <cell r="BN226">
            <v>-827232</v>
          </cell>
          <cell r="BO226">
            <v>-1027146.4</v>
          </cell>
          <cell r="BP226">
            <v>10044501.75</v>
          </cell>
          <cell r="BQ226">
            <v>28180.76</v>
          </cell>
          <cell r="BR226">
            <v>268850.40000000002</v>
          </cell>
          <cell r="BS226">
            <v>4212260.5999999996</v>
          </cell>
          <cell r="BT226">
            <v>858512.34</v>
          </cell>
          <cell r="BU226">
            <v>95585.279999999999</v>
          </cell>
          <cell r="BV226">
            <v>865821.6</v>
          </cell>
          <cell r="BW226">
            <v>2274478.7379999999</v>
          </cell>
          <cell r="BX226">
            <v>1521268.63</v>
          </cell>
          <cell r="BY226">
            <v>86995.644439091528</v>
          </cell>
          <cell r="BZ226">
            <v>1681558.5349815637</v>
          </cell>
          <cell r="CA226">
            <v>726798.45</v>
          </cell>
          <cell r="CB226">
            <v>1987907.4</v>
          </cell>
          <cell r="CC226">
            <v>386797.26</v>
          </cell>
          <cell r="CD226">
            <v>4311733.7</v>
          </cell>
          <cell r="CE226">
            <v>1129319.3999999999</v>
          </cell>
          <cell r="CF226">
            <v>693344.91159999999</v>
          </cell>
          <cell r="CG226">
            <v>1582648.2</v>
          </cell>
          <cell r="CH226">
            <v>83491.521999999881</v>
          </cell>
          <cell r="CI226">
            <v>49641.077999999841</v>
          </cell>
          <cell r="CJ226">
            <v>72781.2</v>
          </cell>
          <cell r="CK226">
            <v>-2114.2880000000005</v>
          </cell>
          <cell r="CL226">
            <v>76473</v>
          </cell>
          <cell r="CM226">
            <v>4119.3599999999997</v>
          </cell>
          <cell r="CN226">
            <v>0</v>
          </cell>
          <cell r="CO226">
            <v>113364</v>
          </cell>
          <cell r="CP226">
            <v>964406.5830000001</v>
          </cell>
          <cell r="CQ226">
            <v>11758.0782</v>
          </cell>
          <cell r="CR226">
            <v>5683850.3799999999</v>
          </cell>
          <cell r="CS226">
            <v>1141481.2248</v>
          </cell>
          <cell r="CT226">
            <v>340551.69080000004</v>
          </cell>
          <cell r="CU226">
            <v>47512.65</v>
          </cell>
          <cell r="CV226">
            <v>0</v>
          </cell>
          <cell r="CW226">
            <v>0</v>
          </cell>
          <cell r="CX226">
            <v>33097.5</v>
          </cell>
          <cell r="CY226">
            <v>46076.800000000003</v>
          </cell>
          <cell r="CZ226">
            <v>131199.20000000001</v>
          </cell>
          <cell r="DA226">
            <v>6509.3672246859905</v>
          </cell>
          <cell r="DB226">
            <v>19074.67542165648</v>
          </cell>
          <cell r="DC226">
            <v>4502317.2004199997</v>
          </cell>
          <cell r="DD226">
            <v>12103.622603399999</v>
          </cell>
          <cell r="DE226">
            <v>19756.099999999999</v>
          </cell>
          <cell r="DF226">
            <v>628185.25895765482</v>
          </cell>
          <cell r="DG226">
            <v>8890.17</v>
          </cell>
          <cell r="DH226">
            <v>17772.842999999997</v>
          </cell>
          <cell r="DI226">
            <v>316762.59999999998</v>
          </cell>
          <cell r="DJ226">
            <v>247664.13</v>
          </cell>
          <cell r="DK226">
            <v>0</v>
          </cell>
          <cell r="DL226">
            <v>0</v>
          </cell>
          <cell r="DM226">
            <v>0</v>
          </cell>
          <cell r="DN226">
            <v>0</v>
          </cell>
          <cell r="DO226">
            <v>0</v>
          </cell>
          <cell r="DP226">
            <v>0</v>
          </cell>
          <cell r="DQ226">
            <v>0</v>
          </cell>
          <cell r="DR226">
            <v>0</v>
          </cell>
          <cell r="DS226">
            <v>0</v>
          </cell>
          <cell r="DU226">
            <v>69523.64</v>
          </cell>
          <cell r="DV226">
            <v>0</v>
          </cell>
          <cell r="DW226">
            <v>-213440</v>
          </cell>
          <cell r="DX226">
            <v>-141918.45000000001</v>
          </cell>
          <cell r="DY226">
            <v>240239</v>
          </cell>
          <cell r="DZ226">
            <v>0</v>
          </cell>
          <cell r="EA226">
            <v>0</v>
          </cell>
          <cell r="EB226">
            <v>19250</v>
          </cell>
          <cell r="EC226">
            <v>32830</v>
          </cell>
          <cell r="ED226">
            <v>0</v>
          </cell>
          <cell r="EE226">
            <v>7112112</v>
          </cell>
          <cell r="EF226">
            <v>0</v>
          </cell>
          <cell r="EG226">
            <v>8809</v>
          </cell>
          <cell r="EH226">
            <v>0</v>
          </cell>
          <cell r="EI226">
            <v>0</v>
          </cell>
          <cell r="EJ226">
            <v>0</v>
          </cell>
          <cell r="EK226">
            <v>0</v>
          </cell>
          <cell r="EL226">
            <v>0</v>
          </cell>
        </row>
        <row r="227">
          <cell r="A227">
            <v>441</v>
          </cell>
          <cell r="B227" t="str">
            <v>Schagen</v>
          </cell>
          <cell r="C227">
            <v>7</v>
          </cell>
          <cell r="D227">
            <v>565920</v>
          </cell>
          <cell r="E227">
            <v>114380</v>
          </cell>
          <cell r="F227">
            <v>114380</v>
          </cell>
          <cell r="G227">
            <v>19083</v>
          </cell>
          <cell r="H227">
            <v>1</v>
          </cell>
          <cell r="I227">
            <v>408.5</v>
          </cell>
          <cell r="J227">
            <v>4430</v>
          </cell>
          <cell r="K227">
            <v>3043</v>
          </cell>
          <cell r="L227">
            <v>924</v>
          </cell>
          <cell r="M227">
            <v>2500</v>
          </cell>
          <cell r="N227">
            <v>1635.2</v>
          </cell>
          <cell r="O227">
            <v>273</v>
          </cell>
          <cell r="P227">
            <v>0.43820224719101125</v>
          </cell>
          <cell r="Q227">
            <v>131.66231983951153</v>
          </cell>
          <cell r="R227">
            <v>1585</v>
          </cell>
          <cell r="S227">
            <v>390</v>
          </cell>
          <cell r="T227">
            <v>517</v>
          </cell>
          <cell r="U227">
            <v>21700</v>
          </cell>
          <cell r="V227">
            <v>12370</v>
          </cell>
          <cell r="W227">
            <v>1768.3</v>
          </cell>
          <cell r="X227">
            <v>2453.6</v>
          </cell>
          <cell r="Y227">
            <v>0</v>
          </cell>
          <cell r="Z227">
            <v>0</v>
          </cell>
          <cell r="AA227">
            <v>1884</v>
          </cell>
          <cell r="AB227">
            <v>810.12</v>
          </cell>
          <cell r="AC227">
            <v>2260.8000000000002</v>
          </cell>
          <cell r="AD227">
            <v>51</v>
          </cell>
          <cell r="AE227">
            <v>0</v>
          </cell>
          <cell r="AF227">
            <v>99</v>
          </cell>
          <cell r="AG227">
            <v>108.56</v>
          </cell>
          <cell r="AH227">
            <v>9.68</v>
          </cell>
          <cell r="AI227">
            <v>8648</v>
          </cell>
          <cell r="AJ227">
            <v>10204.64</v>
          </cell>
          <cell r="AK227">
            <v>3718.64</v>
          </cell>
          <cell r="AL227">
            <v>6</v>
          </cell>
          <cell r="AM227">
            <v>0</v>
          </cell>
          <cell r="AN227">
            <v>0</v>
          </cell>
          <cell r="AO227">
            <v>0</v>
          </cell>
          <cell r="AP227">
            <v>845</v>
          </cell>
          <cell r="AQ227">
            <v>845</v>
          </cell>
          <cell r="AR227">
            <v>1.77116E-4</v>
          </cell>
          <cell r="AS227">
            <v>1.18254E-4</v>
          </cell>
          <cell r="AT227">
            <v>10100.864</v>
          </cell>
          <cell r="AU227">
            <v>4343.3715200000006</v>
          </cell>
          <cell r="AV227">
            <v>1117.2</v>
          </cell>
          <cell r="AW227">
            <v>11017.843720930234</v>
          </cell>
          <cell r="AX227">
            <v>1</v>
          </cell>
          <cell r="AY227">
            <v>1.21</v>
          </cell>
          <cell r="AZ227">
            <v>1000</v>
          </cell>
          <cell r="BA227">
            <v>1</v>
          </cell>
          <cell r="BB227">
            <v>0</v>
          </cell>
          <cell r="BC227">
            <v>0</v>
          </cell>
          <cell r="BD227">
            <v>0</v>
          </cell>
          <cell r="BE227">
            <v>0</v>
          </cell>
          <cell r="BF227">
            <v>0</v>
          </cell>
          <cell r="BG227">
            <v>0</v>
          </cell>
          <cell r="BH227">
            <v>0</v>
          </cell>
          <cell r="BI227">
            <v>0</v>
          </cell>
          <cell r="BJ227">
            <v>0</v>
          </cell>
          <cell r="BM227">
            <v>-1273320</v>
          </cell>
          <cell r="BN227">
            <v>-274512</v>
          </cell>
          <cell r="BO227">
            <v>-340852.4</v>
          </cell>
          <cell r="BP227">
            <v>2458844.5499999998</v>
          </cell>
          <cell r="BQ227">
            <v>28180.76</v>
          </cell>
          <cell r="BR227">
            <v>89216.4</v>
          </cell>
          <cell r="BS227">
            <v>971942</v>
          </cell>
          <cell r="BT227">
            <v>244565.91</v>
          </cell>
          <cell r="BU227">
            <v>24643.08</v>
          </cell>
          <cell r="BV227">
            <v>219975</v>
          </cell>
          <cell r="BW227">
            <v>579662.04799999995</v>
          </cell>
          <cell r="BX227">
            <v>376524.33</v>
          </cell>
          <cell r="BY227">
            <v>50218.323707865165</v>
          </cell>
          <cell r="BZ227">
            <v>499037.05764130375</v>
          </cell>
          <cell r="CA227">
            <v>169832.75</v>
          </cell>
          <cell r="CB227">
            <v>115198.2</v>
          </cell>
          <cell r="CC227">
            <v>73036.59</v>
          </cell>
          <cell r="CD227">
            <v>1110823</v>
          </cell>
          <cell r="CE227">
            <v>189137.3</v>
          </cell>
          <cell r="CF227">
            <v>558464.50600000005</v>
          </cell>
          <cell r="CG227">
            <v>1027297.784</v>
          </cell>
          <cell r="CH227">
            <v>0</v>
          </cell>
          <cell r="CI227">
            <v>0</v>
          </cell>
          <cell r="CJ227">
            <v>58498.2</v>
          </cell>
          <cell r="CK227">
            <v>-1782.2640000000004</v>
          </cell>
          <cell r="CL227">
            <v>59006.879999999997</v>
          </cell>
          <cell r="CM227">
            <v>1875.78</v>
          </cell>
          <cell r="CN227">
            <v>0</v>
          </cell>
          <cell r="CO227">
            <v>46762.65</v>
          </cell>
          <cell r="CP227">
            <v>353583.17679999996</v>
          </cell>
          <cell r="CQ227">
            <v>15677.437599999999</v>
          </cell>
          <cell r="CR227">
            <v>1435654.48</v>
          </cell>
          <cell r="CS227">
            <v>270014.77439999999</v>
          </cell>
          <cell r="CT227">
            <v>90214.20640000001</v>
          </cell>
          <cell r="CU227">
            <v>19005.060000000001</v>
          </cell>
          <cell r="CV227">
            <v>0</v>
          </cell>
          <cell r="CW227">
            <v>0</v>
          </cell>
          <cell r="CX227">
            <v>0</v>
          </cell>
          <cell r="CY227">
            <v>26026</v>
          </cell>
          <cell r="CZ227">
            <v>74106.5</v>
          </cell>
          <cell r="DA227">
            <v>3127.2308910363604</v>
          </cell>
          <cell r="DB227">
            <v>1307.7771635889601</v>
          </cell>
          <cell r="DC227">
            <v>631607.02591999993</v>
          </cell>
          <cell r="DD227">
            <v>1780.7823232000001</v>
          </cell>
          <cell r="DE227">
            <v>7552.2719999999999</v>
          </cell>
          <cell r="DF227">
            <v>38121.739274418607</v>
          </cell>
          <cell r="DG227">
            <v>8890.17</v>
          </cell>
          <cell r="DH227">
            <v>17772.842999999997</v>
          </cell>
          <cell r="DI227">
            <v>103180</v>
          </cell>
          <cell r="DJ227">
            <v>247664.13</v>
          </cell>
          <cell r="DK227">
            <v>0</v>
          </cell>
          <cell r="DL227">
            <v>0</v>
          </cell>
          <cell r="DM227">
            <v>0</v>
          </cell>
          <cell r="DN227">
            <v>0</v>
          </cell>
          <cell r="DO227">
            <v>0</v>
          </cell>
          <cell r="DP227">
            <v>0</v>
          </cell>
          <cell r="DQ227">
            <v>0</v>
          </cell>
          <cell r="DR227">
            <v>0</v>
          </cell>
          <cell r="DS227">
            <v>0</v>
          </cell>
          <cell r="DU227">
            <v>2705.35</v>
          </cell>
          <cell r="DV227">
            <v>0</v>
          </cell>
          <cell r="DW227">
            <v>-318102</v>
          </cell>
          <cell r="DX227">
            <v>-20374.52</v>
          </cell>
          <cell r="DY227">
            <v>69092</v>
          </cell>
          <cell r="DZ227">
            <v>0</v>
          </cell>
          <cell r="EA227">
            <v>0</v>
          </cell>
          <cell r="EB227">
            <v>22342</v>
          </cell>
          <cell r="EC227">
            <v>0</v>
          </cell>
          <cell r="ED227">
            <v>0</v>
          </cell>
          <cell r="EE227">
            <v>1791337</v>
          </cell>
          <cell r="EF227">
            <v>0</v>
          </cell>
          <cell r="EG227">
            <v>11235</v>
          </cell>
          <cell r="EH227">
            <v>0</v>
          </cell>
          <cell r="EI227">
            <v>21793</v>
          </cell>
          <cell r="EJ227">
            <v>0</v>
          </cell>
          <cell r="EK227">
            <v>0</v>
          </cell>
          <cell r="EL227">
            <v>0</v>
          </cell>
        </row>
        <row r="228">
          <cell r="A228">
            <v>458</v>
          </cell>
          <cell r="B228" t="str">
            <v>Schermer</v>
          </cell>
          <cell r="C228">
            <v>7</v>
          </cell>
          <cell r="D228">
            <v>175680</v>
          </cell>
          <cell r="E228">
            <v>27580</v>
          </cell>
          <cell r="F228">
            <v>27580</v>
          </cell>
          <cell r="G228">
            <v>5139</v>
          </cell>
          <cell r="H228">
            <v>2</v>
          </cell>
          <cell r="I228">
            <v>98.5</v>
          </cell>
          <cell r="J228">
            <v>1392</v>
          </cell>
          <cell r="K228">
            <v>638</v>
          </cell>
          <cell r="L228">
            <v>180</v>
          </cell>
          <cell r="M228">
            <v>440</v>
          </cell>
          <cell r="N228">
            <v>240</v>
          </cell>
          <cell r="O228">
            <v>29</v>
          </cell>
          <cell r="P228">
            <v>7.6517150395778361E-2</v>
          </cell>
          <cell r="Q228">
            <v>18.719155766483254</v>
          </cell>
          <cell r="R228">
            <v>316</v>
          </cell>
          <cell r="S228">
            <v>45</v>
          </cell>
          <cell r="T228">
            <v>105</v>
          </cell>
          <cell r="U228">
            <v>2150</v>
          </cell>
          <cell r="V228">
            <v>40</v>
          </cell>
          <cell r="W228">
            <v>0</v>
          </cell>
          <cell r="X228">
            <v>0</v>
          </cell>
          <cell r="Y228">
            <v>0</v>
          </cell>
          <cell r="Z228">
            <v>0</v>
          </cell>
          <cell r="AA228">
            <v>6141</v>
          </cell>
          <cell r="AB228">
            <v>368.46</v>
          </cell>
          <cell r="AC228">
            <v>6816.51</v>
          </cell>
          <cell r="AD228">
            <v>303</v>
          </cell>
          <cell r="AE228">
            <v>0</v>
          </cell>
          <cell r="AF228">
            <v>50</v>
          </cell>
          <cell r="AG228">
            <v>19.89</v>
          </cell>
          <cell r="AH228">
            <v>37.4</v>
          </cell>
          <cell r="AI228">
            <v>2000</v>
          </cell>
          <cell r="AJ228">
            <v>2340</v>
          </cell>
          <cell r="AK228">
            <v>120</v>
          </cell>
          <cell r="AL228">
            <v>0</v>
          </cell>
          <cell r="AM228">
            <v>0</v>
          </cell>
          <cell r="AN228">
            <v>0</v>
          </cell>
          <cell r="AO228">
            <v>0</v>
          </cell>
          <cell r="AP228">
            <v>0</v>
          </cell>
          <cell r="AQ228">
            <v>0</v>
          </cell>
          <cell r="AR228">
            <v>6.9381000000000005E-5</v>
          </cell>
          <cell r="AS228">
            <v>1.8961E-5</v>
          </cell>
          <cell r="AT228">
            <v>254</v>
          </cell>
          <cell r="AU228">
            <v>15.24</v>
          </cell>
          <cell r="AV228">
            <v>4995</v>
          </cell>
          <cell r="AW228">
            <v>7726.1084916201125</v>
          </cell>
          <cell r="AX228">
            <v>8</v>
          </cell>
          <cell r="AY228">
            <v>8.8000000000000007</v>
          </cell>
          <cell r="AZ228">
            <v>415</v>
          </cell>
          <cell r="BA228">
            <v>1</v>
          </cell>
          <cell r="BB228">
            <v>0</v>
          </cell>
          <cell r="BC228">
            <v>0</v>
          </cell>
          <cell r="BD228">
            <v>0</v>
          </cell>
          <cell r="BE228">
            <v>0</v>
          </cell>
          <cell r="BF228">
            <v>0</v>
          </cell>
          <cell r="BG228">
            <v>0</v>
          </cell>
          <cell r="BH228">
            <v>0</v>
          </cell>
          <cell r="BI228">
            <v>0</v>
          </cell>
          <cell r="BJ228">
            <v>0</v>
          </cell>
          <cell r="BM228">
            <v>-395280</v>
          </cell>
          <cell r="BN228">
            <v>-66192</v>
          </cell>
          <cell r="BO228">
            <v>-82188.399999999994</v>
          </cell>
          <cell r="BP228">
            <v>662160.15</v>
          </cell>
          <cell r="BQ228">
            <v>56361.52</v>
          </cell>
          <cell r="BR228">
            <v>21512.400000000001</v>
          </cell>
          <cell r="BS228">
            <v>305404.79999999999</v>
          </cell>
          <cell r="BT228">
            <v>51276.06</v>
          </cell>
          <cell r="BU228">
            <v>4800.6000000000004</v>
          </cell>
          <cell r="BV228">
            <v>38715.599999999999</v>
          </cell>
          <cell r="BW228">
            <v>85077.6</v>
          </cell>
          <cell r="BX228">
            <v>39997.089999999997</v>
          </cell>
          <cell r="BY228">
            <v>8768.9258839050126</v>
          </cell>
          <cell r="BZ228">
            <v>70950.841718586147</v>
          </cell>
          <cell r="CA228">
            <v>33859.4</v>
          </cell>
          <cell r="CB228">
            <v>13292.1</v>
          </cell>
          <cell r="CC228">
            <v>14833.35</v>
          </cell>
          <cell r="CD228">
            <v>110058.5</v>
          </cell>
          <cell r="CE228">
            <v>611.6</v>
          </cell>
          <cell r="CF228">
            <v>0</v>
          </cell>
          <cell r="CG228">
            <v>0</v>
          </cell>
          <cell r="CH228">
            <v>0</v>
          </cell>
          <cell r="CI228">
            <v>0</v>
          </cell>
          <cell r="CJ228">
            <v>190678.05</v>
          </cell>
          <cell r="CK228">
            <v>-810.61199999999997</v>
          </cell>
          <cell r="CL228">
            <v>177910.91100000002</v>
          </cell>
          <cell r="CM228">
            <v>11144.34</v>
          </cell>
          <cell r="CN228">
            <v>0</v>
          </cell>
          <cell r="CO228">
            <v>23617.5</v>
          </cell>
          <cell r="CP228">
            <v>64782.326700000005</v>
          </cell>
          <cell r="CQ228">
            <v>60571.918000000005</v>
          </cell>
          <cell r="CR228">
            <v>332020</v>
          </cell>
          <cell r="CS228">
            <v>61916.4</v>
          </cell>
          <cell r="CT228">
            <v>2911.2</v>
          </cell>
          <cell r="CU228">
            <v>0</v>
          </cell>
          <cell r="CV228">
            <v>0</v>
          </cell>
          <cell r="CW228">
            <v>0</v>
          </cell>
          <cell r="CX228">
            <v>0</v>
          </cell>
          <cell r="CY228">
            <v>0</v>
          </cell>
          <cell r="CZ228">
            <v>0</v>
          </cell>
          <cell r="DA228">
            <v>1225.0186682795102</v>
          </cell>
          <cell r="DB228">
            <v>209.69068952264001</v>
          </cell>
          <cell r="DC228">
            <v>15882.62</v>
          </cell>
          <cell r="DD228">
            <v>6.2483999999999993</v>
          </cell>
          <cell r="DE228">
            <v>33766.199999999997</v>
          </cell>
          <cell r="DF228">
            <v>26732.335381005589</v>
          </cell>
          <cell r="DG228">
            <v>71121.36</v>
          </cell>
          <cell r="DH228">
            <v>129257.04</v>
          </cell>
          <cell r="DI228">
            <v>42819.7</v>
          </cell>
          <cell r="DJ228">
            <v>247664.13</v>
          </cell>
          <cell r="DK228">
            <v>0</v>
          </cell>
          <cell r="DL228">
            <v>0</v>
          </cell>
          <cell r="DM228">
            <v>0</v>
          </cell>
          <cell r="DN228">
            <v>0</v>
          </cell>
          <cell r="DO228">
            <v>0</v>
          </cell>
          <cell r="DP228">
            <v>0</v>
          </cell>
          <cell r="DQ228">
            <v>0</v>
          </cell>
          <cell r="DR228">
            <v>0</v>
          </cell>
          <cell r="DS228">
            <v>0</v>
          </cell>
          <cell r="DU228">
            <v>223173</v>
          </cell>
          <cell r="DV228">
            <v>0</v>
          </cell>
          <cell r="DW228">
            <v>-13271</v>
          </cell>
          <cell r="DX228">
            <v>-3216.99</v>
          </cell>
          <cell r="DY228">
            <v>46209</v>
          </cell>
          <cell r="DZ228">
            <v>0</v>
          </cell>
          <cell r="EA228">
            <v>0</v>
          </cell>
          <cell r="EB228">
            <v>32000</v>
          </cell>
          <cell r="EC228">
            <v>0</v>
          </cell>
          <cell r="ED228">
            <v>0</v>
          </cell>
          <cell r="EE228">
            <v>331862</v>
          </cell>
          <cell r="EF228">
            <v>0</v>
          </cell>
          <cell r="EG228">
            <v>37862</v>
          </cell>
          <cell r="EH228">
            <v>0</v>
          </cell>
          <cell r="EI228">
            <v>5869</v>
          </cell>
          <cell r="EJ228">
            <v>0</v>
          </cell>
          <cell r="EK228">
            <v>0</v>
          </cell>
          <cell r="EL228">
            <v>0</v>
          </cell>
        </row>
        <row r="229">
          <cell r="A229">
            <v>532</v>
          </cell>
          <cell r="B229" t="str">
            <v>Stede Broec</v>
          </cell>
          <cell r="C229">
            <v>7</v>
          </cell>
          <cell r="D229">
            <v>577440</v>
          </cell>
          <cell r="E229">
            <v>66360</v>
          </cell>
          <cell r="F229">
            <v>66360</v>
          </cell>
          <cell r="G229">
            <v>21345</v>
          </cell>
          <cell r="H229">
            <v>1</v>
          </cell>
          <cell r="I229">
            <v>237</v>
          </cell>
          <cell r="J229">
            <v>5609</v>
          </cell>
          <cell r="K229">
            <v>2601</v>
          </cell>
          <cell r="L229">
            <v>794</v>
          </cell>
          <cell r="M229">
            <v>2220</v>
          </cell>
          <cell r="N229">
            <v>1353.7</v>
          </cell>
          <cell r="O229">
            <v>210</v>
          </cell>
          <cell r="P229">
            <v>0.375</v>
          </cell>
          <cell r="Q229">
            <v>104.792641185316</v>
          </cell>
          <cell r="R229">
            <v>1765</v>
          </cell>
          <cell r="S229">
            <v>455</v>
          </cell>
          <cell r="T229">
            <v>488</v>
          </cell>
          <cell r="U229">
            <v>23400</v>
          </cell>
          <cell r="V229">
            <v>15040</v>
          </cell>
          <cell r="W229">
            <v>922.68</v>
          </cell>
          <cell r="X229">
            <v>2000</v>
          </cell>
          <cell r="Y229">
            <v>0</v>
          </cell>
          <cell r="Z229">
            <v>93.199999999999818</v>
          </cell>
          <cell r="AA229">
            <v>1469</v>
          </cell>
          <cell r="AB229">
            <v>749.19</v>
          </cell>
          <cell r="AC229">
            <v>1792.18</v>
          </cell>
          <cell r="AD229">
            <v>91</v>
          </cell>
          <cell r="AE229">
            <v>82</v>
          </cell>
          <cell r="AF229">
            <v>100</v>
          </cell>
          <cell r="AG229">
            <v>104.4</v>
          </cell>
          <cell r="AH229">
            <v>15.99</v>
          </cell>
          <cell r="AI229">
            <v>8663</v>
          </cell>
          <cell r="AJ229">
            <v>10395.6</v>
          </cell>
          <cell r="AK229">
            <v>4418.13</v>
          </cell>
          <cell r="AL229">
            <v>0</v>
          </cell>
          <cell r="AM229">
            <v>0</v>
          </cell>
          <cell r="AN229">
            <v>0</v>
          </cell>
          <cell r="AO229">
            <v>0</v>
          </cell>
          <cell r="AP229">
            <v>1132</v>
          </cell>
          <cell r="AQ229">
            <v>0</v>
          </cell>
          <cell r="AR229">
            <v>1.86288E-4</v>
          </cell>
          <cell r="AS229">
            <v>9.5006999999999993E-5</v>
          </cell>
          <cell r="AT229">
            <v>8870.9120000000003</v>
          </cell>
          <cell r="AU229">
            <v>4524.1651200000006</v>
          </cell>
          <cell r="AV229">
            <v>2177.6999999999998</v>
          </cell>
          <cell r="AW229">
            <v>30197.428269230772</v>
          </cell>
          <cell r="AX229">
            <v>1</v>
          </cell>
          <cell r="AY229">
            <v>1.23</v>
          </cell>
          <cell r="AZ229">
            <v>815</v>
          </cell>
          <cell r="BA229">
            <v>1</v>
          </cell>
          <cell r="BB229">
            <v>0</v>
          </cell>
          <cell r="BC229">
            <v>0</v>
          </cell>
          <cell r="BD229">
            <v>0</v>
          </cell>
          <cell r="BE229">
            <v>0</v>
          </cell>
          <cell r="BF229">
            <v>0</v>
          </cell>
          <cell r="BG229">
            <v>0</v>
          </cell>
          <cell r="BH229">
            <v>0</v>
          </cell>
          <cell r="BI229">
            <v>0</v>
          </cell>
          <cell r="BJ229">
            <v>0</v>
          </cell>
          <cell r="BM229">
            <v>-1299240</v>
          </cell>
          <cell r="BN229">
            <v>-159264</v>
          </cell>
          <cell r="BO229">
            <v>-197752.8</v>
          </cell>
          <cell r="BP229">
            <v>2750303.25</v>
          </cell>
          <cell r="BQ229">
            <v>28180.76</v>
          </cell>
          <cell r="BR229">
            <v>51760.800000000003</v>
          </cell>
          <cell r="BS229">
            <v>1230614.6000000001</v>
          </cell>
          <cell r="BT229">
            <v>209042.37</v>
          </cell>
          <cell r="BU229">
            <v>21175.98</v>
          </cell>
          <cell r="BV229">
            <v>195337.8</v>
          </cell>
          <cell r="BW229">
            <v>479873.11299999995</v>
          </cell>
          <cell r="BX229">
            <v>289634.09999999998</v>
          </cell>
          <cell r="BY229">
            <v>42975.296249999999</v>
          </cell>
          <cell r="BZ229">
            <v>397193.45203187957</v>
          </cell>
          <cell r="CA229">
            <v>189119.75</v>
          </cell>
          <cell r="CB229">
            <v>134397.9</v>
          </cell>
          <cell r="CC229">
            <v>68939.759999999995</v>
          </cell>
          <cell r="CD229">
            <v>1197846</v>
          </cell>
          <cell r="CE229">
            <v>229961.60000000001</v>
          </cell>
          <cell r="CF229">
            <v>291400.79759999999</v>
          </cell>
          <cell r="CG229">
            <v>837380</v>
          </cell>
          <cell r="CH229">
            <v>0</v>
          </cell>
          <cell r="CI229">
            <v>20672.691999999959</v>
          </cell>
          <cell r="CJ229">
            <v>45612.45</v>
          </cell>
          <cell r="CK229">
            <v>-1648.2180000000003</v>
          </cell>
          <cell r="CL229">
            <v>46775.898000000001</v>
          </cell>
          <cell r="CM229">
            <v>3346.98</v>
          </cell>
          <cell r="CN229">
            <v>1880.26</v>
          </cell>
          <cell r="CO229">
            <v>47235</v>
          </cell>
          <cell r="CP229">
            <v>340033.93199999997</v>
          </cell>
          <cell r="CQ229">
            <v>25896.924299999999</v>
          </cell>
          <cell r="CR229">
            <v>1438144.63</v>
          </cell>
          <cell r="CS229">
            <v>275067.576</v>
          </cell>
          <cell r="CT229">
            <v>107183.83380000001</v>
          </cell>
          <cell r="CU229">
            <v>0</v>
          </cell>
          <cell r="CV229">
            <v>0</v>
          </cell>
          <cell r="CW229">
            <v>0</v>
          </cell>
          <cell r="CX229">
            <v>0</v>
          </cell>
          <cell r="CY229">
            <v>34865.599999999999</v>
          </cell>
          <cell r="CZ229">
            <v>0</v>
          </cell>
          <cell r="DA229">
            <v>3289.1753891764802</v>
          </cell>
          <cell r="DB229">
            <v>1050.68737616568</v>
          </cell>
          <cell r="DC229">
            <v>554698.12736000004</v>
          </cell>
          <cell r="DD229">
            <v>1854.9076992</v>
          </cell>
          <cell r="DE229">
            <v>14721.251999999999</v>
          </cell>
          <cell r="DF229">
            <v>104483.10181153846</v>
          </cell>
          <cell r="DG229">
            <v>8890.17</v>
          </cell>
          <cell r="DH229">
            <v>18066.609</v>
          </cell>
          <cell r="DI229">
            <v>84091.7</v>
          </cell>
          <cell r="DJ229">
            <v>247664.13</v>
          </cell>
          <cell r="DK229">
            <v>0</v>
          </cell>
          <cell r="DL229">
            <v>0</v>
          </cell>
          <cell r="DM229">
            <v>0</v>
          </cell>
          <cell r="DN229">
            <v>0</v>
          </cell>
          <cell r="DO229">
            <v>0</v>
          </cell>
          <cell r="DP229">
            <v>0</v>
          </cell>
          <cell r="DQ229">
            <v>0</v>
          </cell>
          <cell r="DR229">
            <v>0</v>
          </cell>
          <cell r="DS229">
            <v>0</v>
          </cell>
          <cell r="DU229">
            <v>431350.87</v>
          </cell>
          <cell r="DV229">
            <v>0</v>
          </cell>
          <cell r="DW229">
            <v>38109</v>
          </cell>
          <cell r="DX229">
            <v>-21352.39</v>
          </cell>
          <cell r="DY229">
            <v>21033</v>
          </cell>
          <cell r="DZ229">
            <v>0</v>
          </cell>
          <cell r="EA229">
            <v>0</v>
          </cell>
          <cell r="EB229">
            <v>18500</v>
          </cell>
          <cell r="EC229">
            <v>0</v>
          </cell>
          <cell r="ED229">
            <v>0</v>
          </cell>
          <cell r="EE229">
            <v>1565813</v>
          </cell>
          <cell r="EF229">
            <v>0</v>
          </cell>
          <cell r="EG229">
            <v>12104</v>
          </cell>
          <cell r="EH229">
            <v>0</v>
          </cell>
          <cell r="EI229">
            <v>24376</v>
          </cell>
          <cell r="EJ229">
            <v>0</v>
          </cell>
          <cell r="EK229">
            <v>0</v>
          </cell>
          <cell r="EL229">
            <v>0</v>
          </cell>
        </row>
        <row r="230">
          <cell r="A230">
            <v>448</v>
          </cell>
          <cell r="B230" t="str">
            <v>Texel</v>
          </cell>
          <cell r="C230">
            <v>7</v>
          </cell>
          <cell r="D230">
            <v>657120</v>
          </cell>
          <cell r="E230">
            <v>155680</v>
          </cell>
          <cell r="F230">
            <v>155680</v>
          </cell>
          <cell r="G230">
            <v>13618</v>
          </cell>
          <cell r="H230">
            <v>5</v>
          </cell>
          <cell r="I230">
            <v>556</v>
          </cell>
          <cell r="J230">
            <v>3293</v>
          </cell>
          <cell r="K230">
            <v>2116</v>
          </cell>
          <cell r="L230">
            <v>708</v>
          </cell>
          <cell r="M230">
            <v>1980</v>
          </cell>
          <cell r="N230">
            <v>984.6</v>
          </cell>
          <cell r="O230">
            <v>122</v>
          </cell>
          <cell r="P230">
            <v>0.25847457627118642</v>
          </cell>
          <cell r="Q230">
            <v>65.333067973099944</v>
          </cell>
          <cell r="R230">
            <v>1194</v>
          </cell>
          <cell r="S230">
            <v>85</v>
          </cell>
          <cell r="T230">
            <v>326</v>
          </cell>
          <cell r="U230">
            <v>12540</v>
          </cell>
          <cell r="V230">
            <v>6600</v>
          </cell>
          <cell r="W230">
            <v>57.42</v>
          </cell>
          <cell r="X230">
            <v>744.8</v>
          </cell>
          <cell r="Y230">
            <v>0</v>
          </cell>
          <cell r="Z230">
            <v>53.199999999999932</v>
          </cell>
          <cell r="AA230">
            <v>16116</v>
          </cell>
          <cell r="AB230">
            <v>0</v>
          </cell>
          <cell r="AC230">
            <v>16277.16</v>
          </cell>
          <cell r="AD230">
            <v>247</v>
          </cell>
          <cell r="AE230">
            <v>10000</v>
          </cell>
          <cell r="AF230">
            <v>148</v>
          </cell>
          <cell r="AG230">
            <v>90</v>
          </cell>
          <cell r="AH230">
            <v>59.59</v>
          </cell>
          <cell r="AI230">
            <v>9954</v>
          </cell>
          <cell r="AJ230">
            <v>9954</v>
          </cell>
          <cell r="AK230">
            <v>0</v>
          </cell>
          <cell r="AL230">
            <v>0</v>
          </cell>
          <cell r="AM230">
            <v>0</v>
          </cell>
          <cell r="AN230">
            <v>0</v>
          </cell>
          <cell r="AO230">
            <v>0</v>
          </cell>
          <cell r="AP230">
            <v>636</v>
          </cell>
          <cell r="AQ230">
            <v>0</v>
          </cell>
          <cell r="AR230">
            <v>4.4215500000000001E-4</v>
          </cell>
          <cell r="AS230">
            <v>9.7963999999999999E-5</v>
          </cell>
          <cell r="AT230">
            <v>3732.75</v>
          </cell>
          <cell r="AU230">
            <v>0</v>
          </cell>
          <cell r="AV230">
            <v>2589.64</v>
          </cell>
          <cell r="AW230">
            <v>2155.2109955387155</v>
          </cell>
          <cell r="AX230">
            <v>21</v>
          </cell>
          <cell r="AY230">
            <v>21.21</v>
          </cell>
          <cell r="AZ230">
            <v>1260</v>
          </cell>
          <cell r="BA230">
            <v>1</v>
          </cell>
          <cell r="BB230">
            <v>0</v>
          </cell>
          <cell r="BC230">
            <v>0</v>
          </cell>
          <cell r="BD230">
            <v>0</v>
          </cell>
          <cell r="BE230">
            <v>0</v>
          </cell>
          <cell r="BF230">
            <v>0</v>
          </cell>
          <cell r="BG230">
            <v>1</v>
          </cell>
          <cell r="BH230">
            <v>2500</v>
          </cell>
          <cell r="BI230">
            <v>5000</v>
          </cell>
          <cell r="BJ230">
            <v>6118</v>
          </cell>
          <cell r="BM230">
            <v>-1478520</v>
          </cell>
          <cell r="BN230">
            <v>-373632</v>
          </cell>
          <cell r="BO230">
            <v>-463926.4</v>
          </cell>
          <cell r="BP230">
            <v>1754679.3</v>
          </cell>
          <cell r="BQ230">
            <v>140903.79999999999</v>
          </cell>
          <cell r="BR230">
            <v>121430.39999999999</v>
          </cell>
          <cell r="BS230">
            <v>722484.2</v>
          </cell>
          <cell r="BT230">
            <v>170062.92</v>
          </cell>
          <cell r="BU230">
            <v>18882.36</v>
          </cell>
          <cell r="BV230">
            <v>174220.2</v>
          </cell>
          <cell r="BW230">
            <v>349030.85399999999</v>
          </cell>
          <cell r="BX230">
            <v>168263.62</v>
          </cell>
          <cell r="BY230">
            <v>29621.390635593216</v>
          </cell>
          <cell r="BZ230">
            <v>247630.62087708127</v>
          </cell>
          <cell r="CA230">
            <v>127937.1</v>
          </cell>
          <cell r="CB230">
            <v>25107.3</v>
          </cell>
          <cell r="CC230">
            <v>46054.02</v>
          </cell>
          <cell r="CD230">
            <v>641922.6</v>
          </cell>
          <cell r="CE230">
            <v>100914</v>
          </cell>
          <cell r="CF230">
            <v>18134.384399999999</v>
          </cell>
          <cell r="CG230">
            <v>311840.31200000003</v>
          </cell>
          <cell r="CH230">
            <v>0</v>
          </cell>
          <cell r="CI230">
            <v>11800.291999999985</v>
          </cell>
          <cell r="CJ230">
            <v>500401.8</v>
          </cell>
          <cell r="CK230">
            <v>0</v>
          </cell>
          <cell r="CL230">
            <v>424833.87600000005</v>
          </cell>
          <cell r="CM230">
            <v>9084.66</v>
          </cell>
          <cell r="CN230">
            <v>229300</v>
          </cell>
          <cell r="CO230">
            <v>69907.8</v>
          </cell>
          <cell r="CP230">
            <v>293132.7</v>
          </cell>
          <cell r="CQ230">
            <v>96510.176300000006</v>
          </cell>
          <cell r="CR230">
            <v>1652463.54</v>
          </cell>
          <cell r="CS230">
            <v>263382.84000000003</v>
          </cell>
          <cell r="CT230">
            <v>0</v>
          </cell>
          <cell r="CU230">
            <v>0</v>
          </cell>
          <cell r="CV230">
            <v>0</v>
          </cell>
          <cell r="CW230">
            <v>0</v>
          </cell>
          <cell r="CX230">
            <v>0</v>
          </cell>
          <cell r="CY230">
            <v>19588.8</v>
          </cell>
          <cell r="CZ230">
            <v>0</v>
          </cell>
          <cell r="DA230">
            <v>7806.8654137750509</v>
          </cell>
          <cell r="DB230">
            <v>1083.38899363936</v>
          </cell>
          <cell r="DC230">
            <v>233408.85750000001</v>
          </cell>
          <cell r="DD230">
            <v>0</v>
          </cell>
          <cell r="DE230">
            <v>17505.966399999998</v>
          </cell>
          <cell r="DF230">
            <v>7457.030044563955</v>
          </cell>
          <cell r="DG230">
            <v>186693.57</v>
          </cell>
          <cell r="DH230">
            <v>311538.84299999999</v>
          </cell>
          <cell r="DI230">
            <v>130006.8</v>
          </cell>
          <cell r="DJ230">
            <v>247664.13</v>
          </cell>
          <cell r="DK230">
            <v>0</v>
          </cell>
          <cell r="DL230">
            <v>0</v>
          </cell>
          <cell r="DM230">
            <v>0</v>
          </cell>
          <cell r="DN230">
            <v>0</v>
          </cell>
          <cell r="DO230">
            <v>0</v>
          </cell>
          <cell r="DP230">
            <v>149950.63</v>
          </cell>
          <cell r="DQ230">
            <v>472550</v>
          </cell>
          <cell r="DR230">
            <v>738600</v>
          </cell>
          <cell r="DS230">
            <v>199202.08</v>
          </cell>
          <cell r="DU230">
            <v>131620.54999999999</v>
          </cell>
          <cell r="DV230">
            <v>0</v>
          </cell>
          <cell r="DW230">
            <v>-8559</v>
          </cell>
          <cell r="DX230">
            <v>-10332.469999999999</v>
          </cell>
          <cell r="DY230">
            <v>-409220</v>
          </cell>
          <cell r="DZ230">
            <v>0</v>
          </cell>
          <cell r="EA230">
            <v>0</v>
          </cell>
          <cell r="EB230">
            <v>12075</v>
          </cell>
          <cell r="EC230">
            <v>0</v>
          </cell>
          <cell r="ED230">
            <v>0</v>
          </cell>
          <cell r="EE230">
            <v>1174117</v>
          </cell>
          <cell r="EF230">
            <v>0</v>
          </cell>
          <cell r="EG230">
            <v>0</v>
          </cell>
          <cell r="EH230">
            <v>0</v>
          </cell>
          <cell r="EI230">
            <v>15552</v>
          </cell>
          <cell r="EJ230">
            <v>0</v>
          </cell>
          <cell r="EK230">
            <v>150000</v>
          </cell>
          <cell r="EL230">
            <v>0</v>
          </cell>
        </row>
        <row r="231">
          <cell r="A231">
            <v>450</v>
          </cell>
          <cell r="B231" t="str">
            <v>Uitgeest</v>
          </cell>
          <cell r="C231">
            <v>7</v>
          </cell>
          <cell r="D231">
            <v>409440</v>
          </cell>
          <cell r="E231">
            <v>50260</v>
          </cell>
          <cell r="F231">
            <v>50260</v>
          </cell>
          <cell r="G231">
            <v>12211</v>
          </cell>
          <cell r="H231">
            <v>1</v>
          </cell>
          <cell r="I231">
            <v>179.5</v>
          </cell>
          <cell r="J231">
            <v>3303</v>
          </cell>
          <cell r="K231">
            <v>1564</v>
          </cell>
          <cell r="L231">
            <v>519</v>
          </cell>
          <cell r="M231">
            <v>960</v>
          </cell>
          <cell r="N231">
            <v>449</v>
          </cell>
          <cell r="O231">
            <v>69</v>
          </cell>
          <cell r="P231">
            <v>0.16467780429594273</v>
          </cell>
          <cell r="Q231">
            <v>39.79226946989187</v>
          </cell>
          <cell r="R231">
            <v>599</v>
          </cell>
          <cell r="S231">
            <v>190</v>
          </cell>
          <cell r="T231">
            <v>191</v>
          </cell>
          <cell r="U231">
            <v>9430</v>
          </cell>
          <cell r="V231">
            <v>1630</v>
          </cell>
          <cell r="W231">
            <v>0</v>
          </cell>
          <cell r="X231">
            <v>0</v>
          </cell>
          <cell r="Y231">
            <v>130.6</v>
          </cell>
          <cell r="Z231">
            <v>0</v>
          </cell>
          <cell r="AA231">
            <v>1919</v>
          </cell>
          <cell r="AB231">
            <v>422.18</v>
          </cell>
          <cell r="AC231">
            <v>2302.8000000000002</v>
          </cell>
          <cell r="AD231">
            <v>312</v>
          </cell>
          <cell r="AE231">
            <v>0</v>
          </cell>
          <cell r="AF231">
            <v>53</v>
          </cell>
          <cell r="AG231">
            <v>47.25</v>
          </cell>
          <cell r="AH231">
            <v>8.68</v>
          </cell>
          <cell r="AI231">
            <v>5110</v>
          </cell>
          <cell r="AJ231">
            <v>5365.5</v>
          </cell>
          <cell r="AK231">
            <v>1124.2</v>
          </cell>
          <cell r="AL231">
            <v>0</v>
          </cell>
          <cell r="AM231">
            <v>0</v>
          </cell>
          <cell r="AN231">
            <v>0</v>
          </cell>
          <cell r="AO231">
            <v>0</v>
          </cell>
          <cell r="AP231">
            <v>841</v>
          </cell>
          <cell r="AQ231">
            <v>0</v>
          </cell>
          <cell r="AR231">
            <v>1.0283E-4</v>
          </cell>
          <cell r="AS231">
            <v>7.0411000000000001E-5</v>
          </cell>
          <cell r="AT231">
            <v>4854.5</v>
          </cell>
          <cell r="AU231">
            <v>1067.99</v>
          </cell>
          <cell r="AV231">
            <v>1693.2</v>
          </cell>
          <cell r="AW231">
            <v>19605.469296279694</v>
          </cell>
          <cell r="AX231">
            <v>1</v>
          </cell>
          <cell r="AY231">
            <v>1.24</v>
          </cell>
          <cell r="AZ231">
            <v>555</v>
          </cell>
          <cell r="BA231">
            <v>1</v>
          </cell>
          <cell r="BB231">
            <v>0</v>
          </cell>
          <cell r="BC231">
            <v>0</v>
          </cell>
          <cell r="BD231">
            <v>0</v>
          </cell>
          <cell r="BE231">
            <v>0</v>
          </cell>
          <cell r="BF231">
            <v>0</v>
          </cell>
          <cell r="BG231">
            <v>0</v>
          </cell>
          <cell r="BH231">
            <v>0</v>
          </cell>
          <cell r="BI231">
            <v>0</v>
          </cell>
          <cell r="BJ231">
            <v>0</v>
          </cell>
          <cell r="BM231">
            <v>-921240</v>
          </cell>
          <cell r="BN231">
            <v>-120624</v>
          </cell>
          <cell r="BO231">
            <v>-149774.79999999999</v>
          </cell>
          <cell r="BP231">
            <v>1573387.35</v>
          </cell>
          <cell r="BQ231">
            <v>28180.76</v>
          </cell>
          <cell r="BR231">
            <v>39202.800000000003</v>
          </cell>
          <cell r="BS231">
            <v>724678.2</v>
          </cell>
          <cell r="BT231">
            <v>125698.68</v>
          </cell>
          <cell r="BU231">
            <v>13841.73</v>
          </cell>
          <cell r="BV231">
            <v>84470.399999999994</v>
          </cell>
          <cell r="BW231">
            <v>159166.01</v>
          </cell>
          <cell r="BX231">
            <v>95165.49</v>
          </cell>
          <cell r="BY231">
            <v>18872.20646778043</v>
          </cell>
          <cell r="BZ231">
            <v>150823.84312634176</v>
          </cell>
          <cell r="CA231">
            <v>64182.85</v>
          </cell>
          <cell r="CB231">
            <v>56122.2</v>
          </cell>
          <cell r="CC231">
            <v>26982.57</v>
          </cell>
          <cell r="CD231">
            <v>482721.7</v>
          </cell>
          <cell r="CE231">
            <v>24922.7</v>
          </cell>
          <cell r="CF231">
            <v>0</v>
          </cell>
          <cell r="CG231">
            <v>0</v>
          </cell>
          <cell r="CH231">
            <v>22194.163999999982</v>
          </cell>
          <cell r="CI231">
            <v>0</v>
          </cell>
          <cell r="CJ231">
            <v>59584.95</v>
          </cell>
          <cell r="CK231">
            <v>-928.79599999999994</v>
          </cell>
          <cell r="CL231">
            <v>60103.08</v>
          </cell>
          <cell r="CM231">
            <v>11475.36</v>
          </cell>
          <cell r="CN231">
            <v>0</v>
          </cell>
          <cell r="CO231">
            <v>25034.55</v>
          </cell>
          <cell r="CP231">
            <v>153894.66750000001</v>
          </cell>
          <cell r="CQ231">
            <v>14057.8676</v>
          </cell>
          <cell r="CR231">
            <v>848311.1</v>
          </cell>
          <cell r="CS231">
            <v>141971.13</v>
          </cell>
          <cell r="CT231">
            <v>27273.091999999997</v>
          </cell>
          <cell r="CU231">
            <v>0</v>
          </cell>
          <cell r="CV231">
            <v>0</v>
          </cell>
          <cell r="CW231">
            <v>0</v>
          </cell>
          <cell r="CX231">
            <v>0</v>
          </cell>
          <cell r="CY231">
            <v>25902.799999999999</v>
          </cell>
          <cell r="CZ231">
            <v>0</v>
          </cell>
          <cell r="DA231">
            <v>1815.6075821793002</v>
          </cell>
          <cell r="DB231">
            <v>778.67892727063997</v>
          </cell>
          <cell r="DC231">
            <v>303551.88500000001</v>
          </cell>
          <cell r="DD231">
            <v>437.87589999999989</v>
          </cell>
          <cell r="DE231">
            <v>11446.031999999999</v>
          </cell>
          <cell r="DF231">
            <v>67834.923765127736</v>
          </cell>
          <cell r="DG231">
            <v>8890.17</v>
          </cell>
          <cell r="DH231">
            <v>18213.491999999998</v>
          </cell>
          <cell r="DI231">
            <v>57264.9</v>
          </cell>
          <cell r="DJ231">
            <v>247664.13</v>
          </cell>
          <cell r="DK231">
            <v>0</v>
          </cell>
          <cell r="DL231">
            <v>0</v>
          </cell>
          <cell r="DM231">
            <v>0</v>
          </cell>
          <cell r="DN231">
            <v>0</v>
          </cell>
          <cell r="DO231">
            <v>0</v>
          </cell>
          <cell r="DP231">
            <v>0</v>
          </cell>
          <cell r="DQ231">
            <v>0</v>
          </cell>
          <cell r="DR231">
            <v>0</v>
          </cell>
          <cell r="DS231">
            <v>0</v>
          </cell>
          <cell r="DU231">
            <v>26444.63</v>
          </cell>
          <cell r="DV231">
            <v>0</v>
          </cell>
          <cell r="DW231">
            <v>-115820</v>
          </cell>
          <cell r="DX231">
            <v>-11191.01</v>
          </cell>
          <cell r="DY231">
            <v>-62837</v>
          </cell>
          <cell r="DZ231">
            <v>0</v>
          </cell>
          <cell r="EA231">
            <v>0</v>
          </cell>
          <cell r="EB231">
            <v>0</v>
          </cell>
          <cell r="EC231">
            <v>0</v>
          </cell>
          <cell r="ED231">
            <v>0</v>
          </cell>
          <cell r="EE231">
            <v>723442</v>
          </cell>
          <cell r="EF231">
            <v>0</v>
          </cell>
          <cell r="EG231">
            <v>12192</v>
          </cell>
          <cell r="EH231">
            <v>0</v>
          </cell>
          <cell r="EI231">
            <v>13774</v>
          </cell>
          <cell r="EJ231">
            <v>0</v>
          </cell>
          <cell r="EK231">
            <v>0</v>
          </cell>
          <cell r="EL231">
            <v>0</v>
          </cell>
        </row>
        <row r="232">
          <cell r="A232">
            <v>451</v>
          </cell>
          <cell r="B232" t="str">
            <v>Uithoorn</v>
          </cell>
          <cell r="C232">
            <v>7</v>
          </cell>
          <cell r="D232">
            <v>956640</v>
          </cell>
          <cell r="E232">
            <v>186900</v>
          </cell>
          <cell r="F232">
            <v>186900</v>
          </cell>
          <cell r="G232">
            <v>26977</v>
          </cell>
          <cell r="H232">
            <v>1</v>
          </cell>
          <cell r="I232">
            <v>667.5</v>
          </cell>
          <cell r="J232">
            <v>6892</v>
          </cell>
          <cell r="K232">
            <v>4214</v>
          </cell>
          <cell r="L232">
            <v>1465</v>
          </cell>
          <cell r="M232">
            <v>2690</v>
          </cell>
          <cell r="N232">
            <v>1505.9</v>
          </cell>
          <cell r="O232">
            <v>184</v>
          </cell>
          <cell r="P232">
            <v>0.34456928838951312</v>
          </cell>
          <cell r="Q232">
            <v>93.409598640049296</v>
          </cell>
          <cell r="R232">
            <v>1465</v>
          </cell>
          <cell r="S232">
            <v>1085</v>
          </cell>
          <cell r="T232">
            <v>718</v>
          </cell>
          <cell r="U232">
            <v>25530</v>
          </cell>
          <cell r="V232">
            <v>7260</v>
          </cell>
          <cell r="W232">
            <v>417.78</v>
          </cell>
          <cell r="X232">
            <v>1987.2</v>
          </cell>
          <cell r="Y232">
            <v>319.49999999999909</v>
          </cell>
          <cell r="Z232">
            <v>455.6</v>
          </cell>
          <cell r="AA232">
            <v>1829</v>
          </cell>
          <cell r="AB232">
            <v>1371.75</v>
          </cell>
          <cell r="AC232">
            <v>2450.86</v>
          </cell>
          <cell r="AD232">
            <v>120</v>
          </cell>
          <cell r="AE232">
            <v>0</v>
          </cell>
          <cell r="AF232">
            <v>129</v>
          </cell>
          <cell r="AG232">
            <v>125.12</v>
          </cell>
          <cell r="AH232">
            <v>49.21</v>
          </cell>
          <cell r="AI232">
            <v>11841</v>
          </cell>
          <cell r="AJ232">
            <v>16103.76</v>
          </cell>
          <cell r="AK232">
            <v>8880.75</v>
          </cell>
          <cell r="AL232">
            <v>0</v>
          </cell>
          <cell r="AM232">
            <v>0</v>
          </cell>
          <cell r="AN232">
            <v>0</v>
          </cell>
          <cell r="AO232">
            <v>0</v>
          </cell>
          <cell r="AP232">
            <v>0</v>
          </cell>
          <cell r="AQ232">
            <v>0</v>
          </cell>
          <cell r="AR232">
            <v>7.5444999999999993E-5</v>
          </cell>
          <cell r="AS232">
            <v>4.1726799999999999E-4</v>
          </cell>
          <cell r="AT232">
            <v>15902.463</v>
          </cell>
          <cell r="AU232">
            <v>11926.847249999999</v>
          </cell>
          <cell r="AV232">
            <v>3203.94</v>
          </cell>
          <cell r="AW232">
            <v>114494.04214468958</v>
          </cell>
          <cell r="AX232">
            <v>1</v>
          </cell>
          <cell r="AY232">
            <v>1.33</v>
          </cell>
          <cell r="AZ232">
            <v>1390</v>
          </cell>
          <cell r="BA232">
            <v>1</v>
          </cell>
          <cell r="BB232">
            <v>0</v>
          </cell>
          <cell r="BC232">
            <v>0</v>
          </cell>
          <cell r="BD232">
            <v>0</v>
          </cell>
          <cell r="BE232">
            <v>0</v>
          </cell>
          <cell r="BF232">
            <v>0</v>
          </cell>
          <cell r="BG232">
            <v>0</v>
          </cell>
          <cell r="BH232">
            <v>0</v>
          </cell>
          <cell r="BI232">
            <v>0</v>
          </cell>
          <cell r="BJ232">
            <v>0</v>
          </cell>
          <cell r="BM232">
            <v>-2152440</v>
          </cell>
          <cell r="BN232">
            <v>-448560</v>
          </cell>
          <cell r="BO232">
            <v>-556962</v>
          </cell>
          <cell r="BP232">
            <v>3475986.45</v>
          </cell>
          <cell r="BQ232">
            <v>28180.76</v>
          </cell>
          <cell r="BR232">
            <v>145782</v>
          </cell>
          <cell r="BS232">
            <v>1512104.8</v>
          </cell>
          <cell r="BT232">
            <v>338679.18</v>
          </cell>
          <cell r="BU232">
            <v>39071.550000000003</v>
          </cell>
          <cell r="BV232">
            <v>236693.1</v>
          </cell>
          <cell r="BW232">
            <v>533826.49099999992</v>
          </cell>
          <cell r="BX232">
            <v>253774.64</v>
          </cell>
          <cell r="BY232">
            <v>39487.912659176029</v>
          </cell>
          <cell r="BZ232">
            <v>354048.53353340604</v>
          </cell>
          <cell r="CA232">
            <v>156974.75</v>
          </cell>
          <cell r="CB232">
            <v>320487.3</v>
          </cell>
          <cell r="CC232">
            <v>101431.86</v>
          </cell>
          <cell r="CD232">
            <v>1306880.7</v>
          </cell>
          <cell r="CE232">
            <v>111005.4</v>
          </cell>
          <cell r="CF232">
            <v>131943.27959999998</v>
          </cell>
          <cell r="CG232">
            <v>832020.76800000004</v>
          </cell>
          <cell r="CH232">
            <v>54295.829999999842</v>
          </cell>
          <cell r="CI232">
            <v>101056.63599999998</v>
          </cell>
          <cell r="CJ232">
            <v>56790.45</v>
          </cell>
          <cell r="CK232">
            <v>-3017.85</v>
          </cell>
          <cell r="CL232">
            <v>63967.446000000004</v>
          </cell>
          <cell r="CM232">
            <v>4413.6000000000004</v>
          </cell>
          <cell r="CN232">
            <v>0</v>
          </cell>
          <cell r="CO232">
            <v>60933.15</v>
          </cell>
          <cell r="CP232">
            <v>407519.59360000002</v>
          </cell>
          <cell r="CQ232">
            <v>79699.039699999994</v>
          </cell>
          <cell r="CR232">
            <v>1965724.41</v>
          </cell>
          <cell r="CS232">
            <v>426105.48960000009</v>
          </cell>
          <cell r="CT232">
            <v>215446.99500000002</v>
          </cell>
          <cell r="CU232">
            <v>0</v>
          </cell>
          <cell r="CV232">
            <v>0</v>
          </cell>
          <cell r="CW232">
            <v>0</v>
          </cell>
          <cell r="CX232">
            <v>0</v>
          </cell>
          <cell r="CY232">
            <v>0</v>
          </cell>
          <cell r="CZ232">
            <v>0</v>
          </cell>
          <cell r="DA232">
            <v>1332.0870761209499</v>
          </cell>
          <cell r="DB232">
            <v>4614.58861008032</v>
          </cell>
          <cell r="DC232">
            <v>994381.01139</v>
          </cell>
          <cell r="DD232">
            <v>4890.0073724999993</v>
          </cell>
          <cell r="DE232">
            <v>21658.634399999999</v>
          </cell>
          <cell r="DF232">
            <v>396149.38582062593</v>
          </cell>
          <cell r="DG232">
            <v>8890.17</v>
          </cell>
          <cell r="DH232">
            <v>19535.438999999998</v>
          </cell>
          <cell r="DI232">
            <v>143420.20000000001</v>
          </cell>
          <cell r="DJ232">
            <v>247664.13</v>
          </cell>
          <cell r="DK232">
            <v>0</v>
          </cell>
          <cell r="DL232">
            <v>0</v>
          </cell>
          <cell r="DM232">
            <v>0</v>
          </cell>
          <cell r="DN232">
            <v>0</v>
          </cell>
          <cell r="DO232">
            <v>0</v>
          </cell>
          <cell r="DP232">
            <v>0</v>
          </cell>
          <cell r="DQ232">
            <v>0</v>
          </cell>
          <cell r="DR232">
            <v>0</v>
          </cell>
          <cell r="DS232">
            <v>0</v>
          </cell>
          <cell r="DU232">
            <v>207761.19</v>
          </cell>
          <cell r="DV232">
            <v>0</v>
          </cell>
          <cell r="DW232">
            <v>-746777</v>
          </cell>
          <cell r="DX232">
            <v>-39486.42</v>
          </cell>
          <cell r="DY232">
            <v>-58743</v>
          </cell>
          <cell r="DZ232">
            <v>0</v>
          </cell>
          <cell r="EA232">
            <v>0</v>
          </cell>
          <cell r="EB232">
            <v>16039</v>
          </cell>
          <cell r="EC232">
            <v>0</v>
          </cell>
          <cell r="ED232">
            <v>0</v>
          </cell>
          <cell r="EE232">
            <v>2068648</v>
          </cell>
          <cell r="EF232">
            <v>19957</v>
          </cell>
          <cell r="EG232">
            <v>0</v>
          </cell>
          <cell r="EH232">
            <v>0</v>
          </cell>
          <cell r="EI232">
            <v>30808</v>
          </cell>
          <cell r="EJ232">
            <v>0</v>
          </cell>
          <cell r="EK232">
            <v>0</v>
          </cell>
          <cell r="EL232">
            <v>0</v>
          </cell>
        </row>
        <row r="233">
          <cell r="A233">
            <v>453</v>
          </cell>
          <cell r="B233" t="str">
            <v>Velsen</v>
          </cell>
          <cell r="C233">
            <v>7</v>
          </cell>
          <cell r="D233">
            <v>2354080</v>
          </cell>
          <cell r="E233">
            <v>488740</v>
          </cell>
          <cell r="F233">
            <v>488740</v>
          </cell>
          <cell r="G233">
            <v>67635</v>
          </cell>
          <cell r="H233">
            <v>2</v>
          </cell>
          <cell r="I233">
            <v>1745.5</v>
          </cell>
          <cell r="J233">
            <v>16886</v>
          </cell>
          <cell r="K233">
            <v>11288</v>
          </cell>
          <cell r="L233">
            <v>4342</v>
          </cell>
          <cell r="M233">
            <v>8510</v>
          </cell>
          <cell r="N233">
            <v>5424.1</v>
          </cell>
          <cell r="O233">
            <v>938</v>
          </cell>
          <cell r="P233">
            <v>0.72826086956521741</v>
          </cell>
          <cell r="Q233">
            <v>385.31549091386904</v>
          </cell>
          <cell r="R233">
            <v>4951</v>
          </cell>
          <cell r="S233">
            <v>2505</v>
          </cell>
          <cell r="T233">
            <v>1862</v>
          </cell>
          <cell r="U233">
            <v>66360</v>
          </cell>
          <cell r="V233">
            <v>49380</v>
          </cell>
          <cell r="W233">
            <v>1036.96</v>
          </cell>
          <cell r="X233">
            <v>3002.4</v>
          </cell>
          <cell r="Y233">
            <v>0</v>
          </cell>
          <cell r="Z233">
            <v>866.6</v>
          </cell>
          <cell r="AA233">
            <v>4462</v>
          </cell>
          <cell r="AB233">
            <v>0</v>
          </cell>
          <cell r="AC233">
            <v>4595.8599999999997</v>
          </cell>
          <cell r="AD233">
            <v>843</v>
          </cell>
          <cell r="AE233">
            <v>998</v>
          </cell>
          <cell r="AF233">
            <v>366</v>
          </cell>
          <cell r="AG233">
            <v>261.58999999999997</v>
          </cell>
          <cell r="AH233">
            <v>111.28</v>
          </cell>
          <cell r="AI233">
            <v>30859</v>
          </cell>
          <cell r="AJ233">
            <v>31167.59</v>
          </cell>
          <cell r="AK233">
            <v>0</v>
          </cell>
          <cell r="AL233">
            <v>0</v>
          </cell>
          <cell r="AM233">
            <v>0</v>
          </cell>
          <cell r="AN233">
            <v>0</v>
          </cell>
          <cell r="AO233">
            <v>0</v>
          </cell>
          <cell r="AP233">
            <v>10063</v>
          </cell>
          <cell r="AQ233">
            <v>0</v>
          </cell>
          <cell r="AR233">
            <v>1.849624E-3</v>
          </cell>
          <cell r="AS233">
            <v>3.2591780000000002E-3</v>
          </cell>
          <cell r="AT233">
            <v>52676.313000000002</v>
          </cell>
          <cell r="AU233">
            <v>0</v>
          </cell>
          <cell r="AV233">
            <v>1865.33</v>
          </cell>
          <cell r="AW233">
            <v>26749.41938737041</v>
          </cell>
          <cell r="AX233">
            <v>6</v>
          </cell>
          <cell r="AY233">
            <v>6.24</v>
          </cell>
          <cell r="AZ233">
            <v>2800</v>
          </cell>
          <cell r="BA233">
            <v>1</v>
          </cell>
          <cell r="BB233">
            <v>0</v>
          </cell>
          <cell r="BC233">
            <v>0</v>
          </cell>
          <cell r="BD233">
            <v>0</v>
          </cell>
          <cell r="BE233">
            <v>0</v>
          </cell>
          <cell r="BF233">
            <v>0</v>
          </cell>
          <cell r="BG233">
            <v>0</v>
          </cell>
          <cell r="BH233">
            <v>0</v>
          </cell>
          <cell r="BI233">
            <v>0</v>
          </cell>
          <cell r="BJ233">
            <v>0</v>
          </cell>
          <cell r="BM233">
            <v>-5296680</v>
          </cell>
          <cell r="BN233">
            <v>-1172976</v>
          </cell>
          <cell r="BO233">
            <v>-1456445.2</v>
          </cell>
          <cell r="BP233">
            <v>8714769.75</v>
          </cell>
          <cell r="BQ233">
            <v>56361.52</v>
          </cell>
          <cell r="BR233">
            <v>381217.2</v>
          </cell>
          <cell r="BS233">
            <v>3704788.4</v>
          </cell>
          <cell r="BT233">
            <v>907216.56</v>
          </cell>
          <cell r="BU233">
            <v>115801.14</v>
          </cell>
          <cell r="BV233">
            <v>748794.9</v>
          </cell>
          <cell r="BW233">
            <v>1922789.2090000003</v>
          </cell>
          <cell r="BX233">
            <v>1293698.98</v>
          </cell>
          <cell r="BY233">
            <v>83459.270978260873</v>
          </cell>
          <cell r="BZ233">
            <v>1460453.5989010197</v>
          </cell>
          <cell r="CA233">
            <v>530499.65</v>
          </cell>
          <cell r="CB233">
            <v>739926.9</v>
          </cell>
          <cell r="CC233">
            <v>263044.74</v>
          </cell>
          <cell r="CD233">
            <v>3396968.4</v>
          </cell>
          <cell r="CE233">
            <v>755020.2</v>
          </cell>
          <cell r="CF233">
            <v>327492.7072</v>
          </cell>
          <cell r="CG233">
            <v>1257074.8560000001</v>
          </cell>
          <cell r="CH233">
            <v>0</v>
          </cell>
          <cell r="CI233">
            <v>192220.54599999997</v>
          </cell>
          <cell r="CJ233">
            <v>138545.1</v>
          </cell>
          <cell r="CK233">
            <v>0</v>
          </cell>
          <cell r="CL233">
            <v>119951.946</v>
          </cell>
          <cell r="CM233">
            <v>31005.54</v>
          </cell>
          <cell r="CN233">
            <v>22884.14</v>
          </cell>
          <cell r="CO233">
            <v>172880.1</v>
          </cell>
          <cell r="CP233">
            <v>852006.47769999993</v>
          </cell>
          <cell r="CQ233">
            <v>180225.74959999998</v>
          </cell>
          <cell r="CR233">
            <v>5122902.59</v>
          </cell>
          <cell r="CS233">
            <v>824694.4314</v>
          </cell>
          <cell r="CT233">
            <v>0</v>
          </cell>
          <cell r="CU233">
            <v>0</v>
          </cell>
          <cell r="CV233">
            <v>0</v>
          </cell>
          <cell r="CW233">
            <v>0</v>
          </cell>
          <cell r="CX233">
            <v>0</v>
          </cell>
          <cell r="CY233">
            <v>309940.40000000002</v>
          </cell>
          <cell r="CZ233">
            <v>0</v>
          </cell>
          <cell r="DA233">
            <v>32657.700657209043</v>
          </cell>
          <cell r="DB233">
            <v>36043.419761458725</v>
          </cell>
          <cell r="DC233">
            <v>3293849.85189</v>
          </cell>
          <cell r="DD233">
            <v>0</v>
          </cell>
          <cell r="DE233">
            <v>12609.630800000001</v>
          </cell>
          <cell r="DF233">
            <v>92552.99108030161</v>
          </cell>
          <cell r="DG233">
            <v>53341.02</v>
          </cell>
          <cell r="DH233">
            <v>91654.991999999998</v>
          </cell>
          <cell r="DI233">
            <v>288904</v>
          </cell>
          <cell r="DJ233">
            <v>247664.13</v>
          </cell>
          <cell r="DK233">
            <v>0</v>
          </cell>
          <cell r="DL233">
            <v>0</v>
          </cell>
          <cell r="DM233">
            <v>0</v>
          </cell>
          <cell r="DN233">
            <v>0</v>
          </cell>
          <cell r="DO233">
            <v>0</v>
          </cell>
          <cell r="DP233">
            <v>0</v>
          </cell>
          <cell r="DQ233">
            <v>0</v>
          </cell>
          <cell r="DR233">
            <v>0</v>
          </cell>
          <cell r="DS233">
            <v>0</v>
          </cell>
          <cell r="DU233">
            <v>7649.6</v>
          </cell>
          <cell r="DV233">
            <v>0</v>
          </cell>
          <cell r="DW233">
            <v>-1379752</v>
          </cell>
          <cell r="DX233">
            <v>-82089.38</v>
          </cell>
          <cell r="DY233">
            <v>157322</v>
          </cell>
          <cell r="DZ233">
            <v>0</v>
          </cell>
          <cell r="EA233">
            <v>0</v>
          </cell>
          <cell r="EB233">
            <v>25598</v>
          </cell>
          <cell r="EC233">
            <v>0</v>
          </cell>
          <cell r="ED233">
            <v>0</v>
          </cell>
          <cell r="EE233">
            <v>6784423</v>
          </cell>
          <cell r="EF233">
            <v>0</v>
          </cell>
          <cell r="EG233">
            <v>0</v>
          </cell>
          <cell r="EH233">
            <v>0</v>
          </cell>
          <cell r="EI233">
            <v>0</v>
          </cell>
          <cell r="EJ233">
            <v>0</v>
          </cell>
          <cell r="EK233">
            <v>0</v>
          </cell>
          <cell r="EL233">
            <v>0</v>
          </cell>
        </row>
        <row r="234">
          <cell r="A234">
            <v>852</v>
          </cell>
          <cell r="B234" t="str">
            <v>Waterland</v>
          </cell>
          <cell r="C234">
            <v>7</v>
          </cell>
          <cell r="D234">
            <v>738400</v>
          </cell>
          <cell r="E234">
            <v>56560</v>
          </cell>
          <cell r="F234">
            <v>56560</v>
          </cell>
          <cell r="G234">
            <v>17183</v>
          </cell>
          <cell r="H234">
            <v>4</v>
          </cell>
          <cell r="I234">
            <v>202</v>
          </cell>
          <cell r="J234">
            <v>4158</v>
          </cell>
          <cell r="K234">
            <v>2713</v>
          </cell>
          <cell r="L234">
            <v>879</v>
          </cell>
          <cell r="M234">
            <v>1610</v>
          </cell>
          <cell r="N234">
            <v>887.6</v>
          </cell>
          <cell r="O234">
            <v>108</v>
          </cell>
          <cell r="P234">
            <v>0.23580786026200873</v>
          </cell>
          <cell r="Q234">
            <v>58.759577886857286</v>
          </cell>
          <cell r="R234">
            <v>933</v>
          </cell>
          <cell r="S234">
            <v>245</v>
          </cell>
          <cell r="T234">
            <v>377</v>
          </cell>
          <cell r="U234">
            <v>9240</v>
          </cell>
          <cell r="V234">
            <v>670</v>
          </cell>
          <cell r="W234">
            <v>0</v>
          </cell>
          <cell r="X234">
            <v>160.80000000000001</v>
          </cell>
          <cell r="Y234">
            <v>0</v>
          </cell>
          <cell r="Z234">
            <v>0</v>
          </cell>
          <cell r="AA234">
            <v>5211</v>
          </cell>
          <cell r="AB234">
            <v>2918.16</v>
          </cell>
          <cell r="AC234">
            <v>7451.73</v>
          </cell>
          <cell r="AD234">
            <v>398</v>
          </cell>
          <cell r="AE234">
            <v>5955</v>
          </cell>
          <cell r="AF234">
            <v>84</v>
          </cell>
          <cell r="AG234">
            <v>80.37</v>
          </cell>
          <cell r="AH234">
            <v>38.61</v>
          </cell>
          <cell r="AI234">
            <v>7224</v>
          </cell>
          <cell r="AJ234">
            <v>10185.84</v>
          </cell>
          <cell r="AK234">
            <v>4045.44</v>
          </cell>
          <cell r="AL234">
            <v>18</v>
          </cell>
          <cell r="AM234">
            <v>0</v>
          </cell>
          <cell r="AN234">
            <v>0</v>
          </cell>
          <cell r="AO234">
            <v>4600</v>
          </cell>
          <cell r="AP234">
            <v>568</v>
          </cell>
          <cell r="AQ234">
            <v>568</v>
          </cell>
          <cell r="AR234">
            <v>3.2151199999999998E-4</v>
          </cell>
          <cell r="AS234">
            <v>1.02983E-4</v>
          </cell>
          <cell r="AT234">
            <v>4334.3999999999996</v>
          </cell>
          <cell r="AU234">
            <v>2427.2640000000001</v>
          </cell>
          <cell r="AV234">
            <v>3989.7</v>
          </cell>
          <cell r="AW234">
            <v>35203.797618113742</v>
          </cell>
          <cell r="AX234">
            <v>10</v>
          </cell>
          <cell r="AY234">
            <v>14.3</v>
          </cell>
          <cell r="AZ234">
            <v>970</v>
          </cell>
          <cell r="BA234">
            <v>1</v>
          </cell>
          <cell r="BB234">
            <v>0</v>
          </cell>
          <cell r="BC234">
            <v>0</v>
          </cell>
          <cell r="BD234">
            <v>0</v>
          </cell>
          <cell r="BE234">
            <v>0</v>
          </cell>
          <cell r="BF234">
            <v>0</v>
          </cell>
          <cell r="BG234">
            <v>0</v>
          </cell>
          <cell r="BH234">
            <v>0</v>
          </cell>
          <cell r="BI234">
            <v>0</v>
          </cell>
          <cell r="BJ234">
            <v>0</v>
          </cell>
          <cell r="BM234">
            <v>-1661400</v>
          </cell>
          <cell r="BN234">
            <v>-135744</v>
          </cell>
          <cell r="BO234">
            <v>-168548.8</v>
          </cell>
          <cell r="BP234">
            <v>2214029.5499999998</v>
          </cell>
          <cell r="BQ234">
            <v>112723.04</v>
          </cell>
          <cell r="BR234">
            <v>44116.800000000003</v>
          </cell>
          <cell r="BS234">
            <v>912265.2</v>
          </cell>
          <cell r="BT234">
            <v>218043.81</v>
          </cell>
          <cell r="BU234">
            <v>23442.93</v>
          </cell>
          <cell r="BV234">
            <v>141663.9</v>
          </cell>
          <cell r="BW234">
            <v>314645.32399999996</v>
          </cell>
          <cell r="BX234">
            <v>148954.68</v>
          </cell>
          <cell r="BY234">
            <v>27023.767074235806</v>
          </cell>
          <cell r="BZ234">
            <v>222715.25287299746</v>
          </cell>
          <cell r="CA234">
            <v>99970.95</v>
          </cell>
          <cell r="CB234">
            <v>72368.100000000006</v>
          </cell>
          <cell r="CC234">
            <v>53258.79</v>
          </cell>
          <cell r="CD234">
            <v>472995.6</v>
          </cell>
          <cell r="CE234">
            <v>10244.299999999999</v>
          </cell>
          <cell r="CF234">
            <v>0</v>
          </cell>
          <cell r="CG234">
            <v>67325.351999999999</v>
          </cell>
          <cell r="CH234">
            <v>0</v>
          </cell>
          <cell r="CI234">
            <v>0</v>
          </cell>
          <cell r="CJ234">
            <v>161801.54999999999</v>
          </cell>
          <cell r="CK234">
            <v>-6419.9520000000011</v>
          </cell>
          <cell r="CL234">
            <v>194490.15299999999</v>
          </cell>
          <cell r="CM234">
            <v>14638.44</v>
          </cell>
          <cell r="CN234">
            <v>136548.15</v>
          </cell>
          <cell r="CO234">
            <v>39677.4</v>
          </cell>
          <cell r="CP234">
            <v>261767.50109999999</v>
          </cell>
          <cell r="CQ234">
            <v>62531.597699999998</v>
          </cell>
          <cell r="CR234">
            <v>1199256.24</v>
          </cell>
          <cell r="CS234">
            <v>269517.32640000002</v>
          </cell>
          <cell r="CT234">
            <v>98142.374400000015</v>
          </cell>
          <cell r="CU234">
            <v>57015.18</v>
          </cell>
          <cell r="CV234">
            <v>0</v>
          </cell>
          <cell r="CW234">
            <v>0</v>
          </cell>
          <cell r="CX234">
            <v>67666</v>
          </cell>
          <cell r="CY234">
            <v>17494.400000000001</v>
          </cell>
          <cell r="CZ234">
            <v>49813.599999999999</v>
          </cell>
          <cell r="DA234">
            <v>5676.7443835615195</v>
          </cell>
          <cell r="DB234">
            <v>1138.89437683192</v>
          </cell>
          <cell r="DC234">
            <v>271030.03200000001</v>
          </cell>
          <cell r="DD234">
            <v>995.17823999999996</v>
          </cell>
          <cell r="DE234">
            <v>26970.371999999999</v>
          </cell>
          <cell r="DF234">
            <v>121805.13975867354</v>
          </cell>
          <cell r="DG234">
            <v>88901.7</v>
          </cell>
          <cell r="DH234">
            <v>210042.69</v>
          </cell>
          <cell r="DI234">
            <v>100084.6</v>
          </cell>
          <cell r="DJ234">
            <v>247664.13</v>
          </cell>
          <cell r="DK234">
            <v>0</v>
          </cell>
          <cell r="DL234">
            <v>0</v>
          </cell>
          <cell r="DM234">
            <v>0</v>
          </cell>
          <cell r="DN234">
            <v>0</v>
          </cell>
          <cell r="DO234">
            <v>0</v>
          </cell>
          <cell r="DP234">
            <v>0</v>
          </cell>
          <cell r="DQ234">
            <v>0</v>
          </cell>
          <cell r="DR234">
            <v>0</v>
          </cell>
          <cell r="DS234">
            <v>0</v>
          </cell>
          <cell r="DU234">
            <v>339258.33</v>
          </cell>
          <cell r="DV234">
            <v>0</v>
          </cell>
          <cell r="DW234">
            <v>-299194</v>
          </cell>
          <cell r="DX234">
            <v>-4877.66</v>
          </cell>
          <cell r="DY234">
            <v>-76435</v>
          </cell>
          <cell r="DZ234">
            <v>0</v>
          </cell>
          <cell r="EA234">
            <v>0</v>
          </cell>
          <cell r="EB234">
            <v>27475</v>
          </cell>
          <cell r="EC234">
            <v>0</v>
          </cell>
          <cell r="ED234">
            <v>0</v>
          </cell>
          <cell r="EE234">
            <v>1263529</v>
          </cell>
          <cell r="EF234">
            <v>0</v>
          </cell>
          <cell r="EG234">
            <v>35961</v>
          </cell>
          <cell r="EH234">
            <v>0</v>
          </cell>
          <cell r="EI234">
            <v>19623</v>
          </cell>
          <cell r="EJ234">
            <v>0</v>
          </cell>
          <cell r="EK234">
            <v>0</v>
          </cell>
          <cell r="EL234">
            <v>0</v>
          </cell>
        </row>
        <row r="235">
          <cell r="A235">
            <v>457</v>
          </cell>
          <cell r="B235" t="str">
            <v>Weesp</v>
          </cell>
          <cell r="C235">
            <v>7</v>
          </cell>
          <cell r="D235">
            <v>630560</v>
          </cell>
          <cell r="E235">
            <v>167020</v>
          </cell>
          <cell r="F235">
            <v>167020</v>
          </cell>
          <cell r="G235">
            <v>17556</v>
          </cell>
          <cell r="H235">
            <v>1</v>
          </cell>
          <cell r="I235">
            <v>596.5</v>
          </cell>
          <cell r="J235">
            <v>3831</v>
          </cell>
          <cell r="K235">
            <v>2720</v>
          </cell>
          <cell r="L235">
            <v>949</v>
          </cell>
          <cell r="M235">
            <v>2640</v>
          </cell>
          <cell r="N235">
            <v>1784.7</v>
          </cell>
          <cell r="O235">
            <v>254</v>
          </cell>
          <cell r="P235">
            <v>0.42052980132450329</v>
          </cell>
          <cell r="Q235">
            <v>123.65319247879255</v>
          </cell>
          <cell r="R235">
            <v>1263</v>
          </cell>
          <cell r="S235">
            <v>1675</v>
          </cell>
          <cell r="T235">
            <v>503</v>
          </cell>
          <cell r="U235">
            <v>13930</v>
          </cell>
          <cell r="V235">
            <v>2150</v>
          </cell>
          <cell r="W235">
            <v>0</v>
          </cell>
          <cell r="X235">
            <v>1069.5999999999999</v>
          </cell>
          <cell r="Y235">
            <v>0</v>
          </cell>
          <cell r="Z235">
            <v>143.5</v>
          </cell>
          <cell r="AA235">
            <v>2054</v>
          </cell>
          <cell r="AB235">
            <v>0</v>
          </cell>
          <cell r="AC235">
            <v>2156.6999999999998</v>
          </cell>
          <cell r="AD235">
            <v>134</v>
          </cell>
          <cell r="AE235">
            <v>0</v>
          </cell>
          <cell r="AF235">
            <v>94</v>
          </cell>
          <cell r="AG235">
            <v>89.88</v>
          </cell>
          <cell r="AH235">
            <v>10.4</v>
          </cell>
          <cell r="AI235">
            <v>8553</v>
          </cell>
          <cell r="AJ235">
            <v>9151.7099999999991</v>
          </cell>
          <cell r="AK235">
            <v>0</v>
          </cell>
          <cell r="AL235">
            <v>19</v>
          </cell>
          <cell r="AM235">
            <v>0</v>
          </cell>
          <cell r="AN235">
            <v>0</v>
          </cell>
          <cell r="AO235">
            <v>4000</v>
          </cell>
          <cell r="AP235">
            <v>1741</v>
          </cell>
          <cell r="AQ235">
            <v>1741</v>
          </cell>
          <cell r="AR235">
            <v>7.0530400000000002E-4</v>
          </cell>
          <cell r="AS235">
            <v>1.039175E-3</v>
          </cell>
          <cell r="AT235">
            <v>13428.21</v>
          </cell>
          <cell r="AU235">
            <v>0</v>
          </cell>
          <cell r="AV235">
            <v>903</v>
          </cell>
          <cell r="AW235">
            <v>8778.802376599635</v>
          </cell>
          <cell r="AX235">
            <v>3</v>
          </cell>
          <cell r="AY235">
            <v>3.12</v>
          </cell>
          <cell r="AZ235">
            <v>1110</v>
          </cell>
          <cell r="BA235">
            <v>1</v>
          </cell>
          <cell r="BB235">
            <v>0</v>
          </cell>
          <cell r="BC235">
            <v>0</v>
          </cell>
          <cell r="BD235">
            <v>0</v>
          </cell>
          <cell r="BE235">
            <v>0</v>
          </cell>
          <cell r="BF235">
            <v>0</v>
          </cell>
          <cell r="BG235">
            <v>0</v>
          </cell>
          <cell r="BH235">
            <v>0</v>
          </cell>
          <cell r="BI235">
            <v>0</v>
          </cell>
          <cell r="BJ235">
            <v>0</v>
          </cell>
          <cell r="BM235">
            <v>-1418760</v>
          </cell>
          <cell r="BN235">
            <v>-400848</v>
          </cell>
          <cell r="BO235">
            <v>-497719.6</v>
          </cell>
          <cell r="BP235">
            <v>2262090.6</v>
          </cell>
          <cell r="BQ235">
            <v>28180.76</v>
          </cell>
          <cell r="BR235">
            <v>130275.6</v>
          </cell>
          <cell r="BS235">
            <v>840521.4</v>
          </cell>
          <cell r="BT235">
            <v>218606.4</v>
          </cell>
          <cell r="BU235">
            <v>25309.83</v>
          </cell>
          <cell r="BV235">
            <v>232293.6</v>
          </cell>
          <cell r="BW235">
            <v>632658.30299999996</v>
          </cell>
          <cell r="BX235">
            <v>350319.34</v>
          </cell>
          <cell r="BY235">
            <v>48193.04745033112</v>
          </cell>
          <cell r="BZ235">
            <v>468680.22238851787</v>
          </cell>
          <cell r="CA235">
            <v>135330.45000000001</v>
          </cell>
          <cell r="CB235">
            <v>494761.5</v>
          </cell>
          <cell r="CC235">
            <v>71058.81</v>
          </cell>
          <cell r="CD235">
            <v>713076.7</v>
          </cell>
          <cell r="CE235">
            <v>32873.5</v>
          </cell>
          <cell r="CF235">
            <v>0</v>
          </cell>
          <cell r="CG235">
            <v>447830.82400000008</v>
          </cell>
          <cell r="CH235">
            <v>0</v>
          </cell>
          <cell r="CI235">
            <v>31829.735000000001</v>
          </cell>
          <cell r="CJ235">
            <v>63776.7</v>
          </cell>
          <cell r="CK235">
            <v>0</v>
          </cell>
          <cell r="CL235">
            <v>56289.87</v>
          </cell>
          <cell r="CM235">
            <v>4928.5200000000004</v>
          </cell>
          <cell r="CN235">
            <v>0</v>
          </cell>
          <cell r="CO235">
            <v>44400.9</v>
          </cell>
          <cell r="CP235">
            <v>292741.85640000005</v>
          </cell>
          <cell r="CQ235">
            <v>16843.527999999998</v>
          </cell>
          <cell r="CR235">
            <v>1419883.53</v>
          </cell>
          <cell r="CS235">
            <v>242154.24660000004</v>
          </cell>
          <cell r="CT235">
            <v>0</v>
          </cell>
          <cell r="CU235">
            <v>60182.69</v>
          </cell>
          <cell r="CV235">
            <v>0</v>
          </cell>
          <cell r="CW235">
            <v>0</v>
          </cell>
          <cell r="CX235">
            <v>58840</v>
          </cell>
          <cell r="CY235">
            <v>53622.8</v>
          </cell>
          <cell r="CZ235">
            <v>152685.70000000001</v>
          </cell>
          <cell r="DA235">
            <v>12453.129341061842</v>
          </cell>
          <cell r="DB235">
            <v>11492.290611502001</v>
          </cell>
          <cell r="DC235">
            <v>839665.97129999998</v>
          </cell>
          <cell r="DD235">
            <v>0</v>
          </cell>
          <cell r="DE235">
            <v>6104.28</v>
          </cell>
          <cell r="DF235">
            <v>30374.656223034737</v>
          </cell>
          <cell r="DG235">
            <v>26670.51</v>
          </cell>
          <cell r="DH235">
            <v>45827.495999999999</v>
          </cell>
          <cell r="DI235">
            <v>114529.8</v>
          </cell>
          <cell r="DJ235">
            <v>247664.13</v>
          </cell>
          <cell r="DK235">
            <v>0</v>
          </cell>
          <cell r="DL235">
            <v>0</v>
          </cell>
          <cell r="DM235">
            <v>0</v>
          </cell>
          <cell r="DN235">
            <v>0</v>
          </cell>
          <cell r="DO235">
            <v>0</v>
          </cell>
          <cell r="DP235">
            <v>0</v>
          </cell>
          <cell r="DQ235">
            <v>0</v>
          </cell>
          <cell r="DR235">
            <v>0</v>
          </cell>
          <cell r="DS235">
            <v>0</v>
          </cell>
          <cell r="DU235">
            <v>47816.84</v>
          </cell>
          <cell r="DV235">
            <v>0</v>
          </cell>
          <cell r="DW235">
            <v>-441972</v>
          </cell>
          <cell r="DX235">
            <v>-22867.65</v>
          </cell>
          <cell r="DY235">
            <v>-86221</v>
          </cell>
          <cell r="DZ235">
            <v>0</v>
          </cell>
          <cell r="EA235">
            <v>0</v>
          </cell>
          <cell r="EB235">
            <v>18213</v>
          </cell>
          <cell r="EC235">
            <v>0</v>
          </cell>
          <cell r="ED235">
            <v>0</v>
          </cell>
          <cell r="EE235">
            <v>1748880</v>
          </cell>
          <cell r="EF235">
            <v>0</v>
          </cell>
          <cell r="EG235">
            <v>0</v>
          </cell>
          <cell r="EH235">
            <v>0</v>
          </cell>
          <cell r="EI235">
            <v>20049</v>
          </cell>
          <cell r="EJ235">
            <v>0</v>
          </cell>
          <cell r="EK235">
            <v>0</v>
          </cell>
          <cell r="EL235">
            <v>0</v>
          </cell>
        </row>
        <row r="236">
          <cell r="A236">
            <v>459</v>
          </cell>
          <cell r="B236" t="str">
            <v>Wervershoof</v>
          </cell>
          <cell r="C236">
            <v>7</v>
          </cell>
          <cell r="D236">
            <v>257120</v>
          </cell>
          <cell r="E236">
            <v>68600</v>
          </cell>
          <cell r="F236">
            <v>68600</v>
          </cell>
          <cell r="G236">
            <v>8527</v>
          </cell>
          <cell r="H236">
            <v>1</v>
          </cell>
          <cell r="I236">
            <v>245</v>
          </cell>
          <cell r="J236">
            <v>2379</v>
          </cell>
          <cell r="K236">
            <v>1120</v>
          </cell>
          <cell r="L236">
            <v>374</v>
          </cell>
          <cell r="M236">
            <v>970</v>
          </cell>
          <cell r="N236">
            <v>617.79999999999995</v>
          </cell>
          <cell r="O236">
            <v>50</v>
          </cell>
          <cell r="P236">
            <v>0.125</v>
          </cell>
          <cell r="Q236">
            <v>30.067955842386059</v>
          </cell>
          <cell r="R236">
            <v>516</v>
          </cell>
          <cell r="S236">
            <v>65</v>
          </cell>
          <cell r="T236">
            <v>153</v>
          </cell>
          <cell r="U236">
            <v>7460</v>
          </cell>
          <cell r="V236">
            <v>1040</v>
          </cell>
          <cell r="W236">
            <v>0</v>
          </cell>
          <cell r="X236">
            <v>0</v>
          </cell>
          <cell r="Y236">
            <v>0</v>
          </cell>
          <cell r="Z236">
            <v>0</v>
          </cell>
          <cell r="AA236">
            <v>2342</v>
          </cell>
          <cell r="AB236">
            <v>1498.88</v>
          </cell>
          <cell r="AC236">
            <v>3114.86</v>
          </cell>
          <cell r="AD236">
            <v>169</v>
          </cell>
          <cell r="AE236">
            <v>597</v>
          </cell>
          <cell r="AF236">
            <v>86</v>
          </cell>
          <cell r="AG236">
            <v>75.599999999999994</v>
          </cell>
          <cell r="AH236">
            <v>39.6</v>
          </cell>
          <cell r="AI236">
            <v>3522</v>
          </cell>
          <cell r="AJ236">
            <v>4754.7</v>
          </cell>
          <cell r="AK236">
            <v>2254.08</v>
          </cell>
          <cell r="AL236">
            <v>0</v>
          </cell>
          <cell r="AM236">
            <v>0</v>
          </cell>
          <cell r="AN236">
            <v>0</v>
          </cell>
          <cell r="AO236">
            <v>0</v>
          </cell>
          <cell r="AP236">
            <v>0</v>
          </cell>
          <cell r="AQ236">
            <v>0</v>
          </cell>
          <cell r="AR236">
            <v>9.3905000000000003E-5</v>
          </cell>
          <cell r="AS236">
            <v>3.3612000000000003E-5</v>
          </cell>
          <cell r="AT236">
            <v>1510.9380000000001</v>
          </cell>
          <cell r="AU236">
            <v>967.0003200000001</v>
          </cell>
          <cell r="AV236">
            <v>2816.94</v>
          </cell>
          <cell r="AW236">
            <v>19953.859171644766</v>
          </cell>
          <cell r="AX236">
            <v>6</v>
          </cell>
          <cell r="AY236">
            <v>7.92</v>
          </cell>
          <cell r="AZ236">
            <v>575</v>
          </cell>
          <cell r="BA236">
            <v>1</v>
          </cell>
          <cell r="BB236">
            <v>0</v>
          </cell>
          <cell r="BC236">
            <v>0</v>
          </cell>
          <cell r="BD236">
            <v>0</v>
          </cell>
          <cell r="BE236">
            <v>0</v>
          </cell>
          <cell r="BF236">
            <v>0</v>
          </cell>
          <cell r="BG236">
            <v>0</v>
          </cell>
          <cell r="BH236">
            <v>0</v>
          </cell>
          <cell r="BI236">
            <v>0</v>
          </cell>
          <cell r="BJ236">
            <v>0</v>
          </cell>
          <cell r="BM236">
            <v>-578520</v>
          </cell>
          <cell r="BN236">
            <v>-164640</v>
          </cell>
          <cell r="BO236">
            <v>-204428</v>
          </cell>
          <cell r="BP236">
            <v>1098703.95</v>
          </cell>
          <cell r="BQ236">
            <v>28180.76</v>
          </cell>
          <cell r="BR236">
            <v>53508</v>
          </cell>
          <cell r="BS236">
            <v>521952.6</v>
          </cell>
          <cell r="BT236">
            <v>90014.399999999994</v>
          </cell>
          <cell r="BU236">
            <v>9974.58</v>
          </cell>
          <cell r="BV236">
            <v>85350.3</v>
          </cell>
          <cell r="BW236">
            <v>219003.92199999999</v>
          </cell>
          <cell r="BX236">
            <v>68960.5</v>
          </cell>
          <cell r="BY236">
            <v>14325.098749999999</v>
          </cell>
          <cell r="BZ236">
            <v>113965.97167027903</v>
          </cell>
          <cell r="CA236">
            <v>55289.4</v>
          </cell>
          <cell r="CB236">
            <v>19199.7</v>
          </cell>
          <cell r="CC236">
            <v>21614.31</v>
          </cell>
          <cell r="CD236">
            <v>381877.4</v>
          </cell>
          <cell r="CE236">
            <v>15901.6</v>
          </cell>
          <cell r="CF236">
            <v>0</v>
          </cell>
          <cell r="CG236">
            <v>0</v>
          </cell>
          <cell r="CH236">
            <v>0</v>
          </cell>
          <cell r="CI236">
            <v>0</v>
          </cell>
          <cell r="CJ236">
            <v>72719.100000000006</v>
          </cell>
          <cell r="CK236">
            <v>-3297.5360000000005</v>
          </cell>
          <cell r="CL236">
            <v>81297.846000000005</v>
          </cell>
          <cell r="CM236">
            <v>6215.82</v>
          </cell>
          <cell r="CN236">
            <v>13689.21</v>
          </cell>
          <cell r="CO236">
            <v>40622.1</v>
          </cell>
          <cell r="CP236">
            <v>246231.46800000005</v>
          </cell>
          <cell r="CQ236">
            <v>64134.972000000002</v>
          </cell>
          <cell r="CR236">
            <v>584687.22</v>
          </cell>
          <cell r="CS236">
            <v>125809.36200000002</v>
          </cell>
          <cell r="CT236">
            <v>54683.980800000005</v>
          </cell>
          <cell r="CU236">
            <v>0</v>
          </cell>
          <cell r="CV236">
            <v>0</v>
          </cell>
          <cell r="CW236">
            <v>0</v>
          </cell>
          <cell r="CX236">
            <v>0</v>
          </cell>
          <cell r="CY236">
            <v>0</v>
          </cell>
          <cell r="CZ236">
            <v>0</v>
          </cell>
          <cell r="DA236">
            <v>1658.0242147675501</v>
          </cell>
          <cell r="DB236">
            <v>371.71686389088006</v>
          </cell>
          <cell r="DC236">
            <v>94478.953140000012</v>
          </cell>
          <cell r="DD236">
            <v>396.47013120000003</v>
          </cell>
          <cell r="DE236">
            <v>19042.5144</v>
          </cell>
          <cell r="DF236">
            <v>69040.35273389089</v>
          </cell>
          <cell r="DG236">
            <v>53341.02</v>
          </cell>
          <cell r="DH236">
            <v>116331.336</v>
          </cell>
          <cell r="DI236">
            <v>59328.5</v>
          </cell>
          <cell r="DJ236">
            <v>247664.13</v>
          </cell>
          <cell r="DK236">
            <v>0</v>
          </cell>
          <cell r="DL236">
            <v>0</v>
          </cell>
          <cell r="DM236">
            <v>0</v>
          </cell>
          <cell r="DN236">
            <v>0</v>
          </cell>
          <cell r="DO236">
            <v>0</v>
          </cell>
          <cell r="DP236">
            <v>0</v>
          </cell>
          <cell r="DQ236">
            <v>0</v>
          </cell>
          <cell r="DR236">
            <v>0</v>
          </cell>
          <cell r="DS236">
            <v>0</v>
          </cell>
          <cell r="DU236">
            <v>99231.58</v>
          </cell>
          <cell r="DV236">
            <v>0</v>
          </cell>
          <cell r="DW236">
            <v>-59871</v>
          </cell>
          <cell r="DX236">
            <v>-6872.89</v>
          </cell>
          <cell r="DY236">
            <v>-94095</v>
          </cell>
          <cell r="DZ236">
            <v>0</v>
          </cell>
          <cell r="EA236">
            <v>0</v>
          </cell>
          <cell r="EB236">
            <v>15214</v>
          </cell>
          <cell r="EC236">
            <v>0</v>
          </cell>
          <cell r="ED236">
            <v>0</v>
          </cell>
          <cell r="EE236">
            <v>622112</v>
          </cell>
          <cell r="EF236">
            <v>0</v>
          </cell>
          <cell r="EG236">
            <v>17967</v>
          </cell>
          <cell r="EH236">
            <v>0</v>
          </cell>
          <cell r="EI236">
            <v>9738</v>
          </cell>
          <cell r="EJ236">
            <v>0</v>
          </cell>
          <cell r="EK236">
            <v>0</v>
          </cell>
          <cell r="EL236">
            <v>0</v>
          </cell>
        </row>
        <row r="237">
          <cell r="A237">
            <v>462</v>
          </cell>
          <cell r="B237" t="str">
            <v>Wieringen</v>
          </cell>
          <cell r="C237">
            <v>7</v>
          </cell>
          <cell r="D237">
            <v>250560</v>
          </cell>
          <cell r="E237">
            <v>28140</v>
          </cell>
          <cell r="F237">
            <v>28140</v>
          </cell>
          <cell r="G237">
            <v>8707</v>
          </cell>
          <cell r="H237">
            <v>2</v>
          </cell>
          <cell r="I237">
            <v>100.5</v>
          </cell>
          <cell r="J237">
            <v>2004</v>
          </cell>
          <cell r="K237">
            <v>1463</v>
          </cell>
          <cell r="L237">
            <v>488</v>
          </cell>
          <cell r="M237">
            <v>1130</v>
          </cell>
          <cell r="N237">
            <v>730.7</v>
          </cell>
          <cell r="O237">
            <v>82</v>
          </cell>
          <cell r="P237">
            <v>0.18981481481481483</v>
          </cell>
          <cell r="Q237">
            <v>46.240024079753454</v>
          </cell>
          <cell r="R237">
            <v>653</v>
          </cell>
          <cell r="S237">
            <v>45</v>
          </cell>
          <cell r="T237">
            <v>177</v>
          </cell>
          <cell r="U237">
            <v>8070</v>
          </cell>
          <cell r="V237">
            <v>2480</v>
          </cell>
          <cell r="W237">
            <v>0</v>
          </cell>
          <cell r="X237">
            <v>102.4</v>
          </cell>
          <cell r="Y237">
            <v>0</v>
          </cell>
          <cell r="Z237">
            <v>0</v>
          </cell>
          <cell r="AA237">
            <v>2690</v>
          </cell>
          <cell r="AB237">
            <v>0</v>
          </cell>
          <cell r="AC237">
            <v>2690</v>
          </cell>
          <cell r="AD237">
            <v>127</v>
          </cell>
          <cell r="AE237">
            <v>10000</v>
          </cell>
          <cell r="AF237">
            <v>55</v>
          </cell>
          <cell r="AG237">
            <v>43</v>
          </cell>
          <cell r="AH237">
            <v>12</v>
          </cell>
          <cell r="AI237">
            <v>3993</v>
          </cell>
          <cell r="AJ237">
            <v>3993</v>
          </cell>
          <cell r="AK237">
            <v>0</v>
          </cell>
          <cell r="AL237">
            <v>0</v>
          </cell>
          <cell r="AM237">
            <v>0</v>
          </cell>
          <cell r="AN237">
            <v>0</v>
          </cell>
          <cell r="AO237">
            <v>0</v>
          </cell>
          <cell r="AP237">
            <v>0</v>
          </cell>
          <cell r="AQ237">
            <v>0</v>
          </cell>
          <cell r="AR237">
            <v>2.5684500000000001E-4</v>
          </cell>
          <cell r="AS237">
            <v>5.9002000000000002E-5</v>
          </cell>
          <cell r="AT237">
            <v>1681.0530000000001</v>
          </cell>
          <cell r="AU237">
            <v>0</v>
          </cell>
          <cell r="AV237">
            <v>508</v>
          </cell>
          <cell r="AW237">
            <v>1570.1654242101527</v>
          </cell>
          <cell r="AX237">
            <v>5</v>
          </cell>
          <cell r="AY237">
            <v>5</v>
          </cell>
          <cell r="AZ237">
            <v>545</v>
          </cell>
          <cell r="BA237">
            <v>1</v>
          </cell>
          <cell r="BB237">
            <v>0</v>
          </cell>
          <cell r="BC237">
            <v>0</v>
          </cell>
          <cell r="BD237">
            <v>0</v>
          </cell>
          <cell r="BE237">
            <v>0</v>
          </cell>
          <cell r="BF237">
            <v>0</v>
          </cell>
          <cell r="BG237">
            <v>0</v>
          </cell>
          <cell r="BH237">
            <v>0</v>
          </cell>
          <cell r="BI237">
            <v>0</v>
          </cell>
          <cell r="BJ237">
            <v>0</v>
          </cell>
          <cell r="BM237">
            <v>-563760</v>
          </cell>
          <cell r="BN237">
            <v>-67536</v>
          </cell>
          <cell r="BO237">
            <v>-83857.2</v>
          </cell>
          <cell r="BP237">
            <v>1121896.95</v>
          </cell>
          <cell r="BQ237">
            <v>56361.52</v>
          </cell>
          <cell r="BR237">
            <v>21949.200000000001</v>
          </cell>
          <cell r="BS237">
            <v>439677.6</v>
          </cell>
          <cell r="BT237">
            <v>117581.31</v>
          </cell>
          <cell r="BU237">
            <v>13014.96</v>
          </cell>
          <cell r="BV237">
            <v>99428.7</v>
          </cell>
          <cell r="BW237">
            <v>259025.84300000002</v>
          </cell>
          <cell r="BX237">
            <v>113095.22</v>
          </cell>
          <cell r="BY237">
            <v>21752.927731481483</v>
          </cell>
          <cell r="BZ237">
            <v>175262.63846900794</v>
          </cell>
          <cell r="CA237">
            <v>69968.95</v>
          </cell>
          <cell r="CB237">
            <v>13292.1</v>
          </cell>
          <cell r="CC237">
            <v>25004.79</v>
          </cell>
          <cell r="CD237">
            <v>413103.3</v>
          </cell>
          <cell r="CE237">
            <v>37919.199999999997</v>
          </cell>
          <cell r="CF237">
            <v>0</v>
          </cell>
          <cell r="CG237">
            <v>42873.856</v>
          </cell>
          <cell r="CH237">
            <v>0</v>
          </cell>
          <cell r="CI237">
            <v>0</v>
          </cell>
          <cell r="CJ237">
            <v>83524.5</v>
          </cell>
          <cell r="CK237">
            <v>0</v>
          </cell>
          <cell r="CL237">
            <v>70209</v>
          </cell>
          <cell r="CM237">
            <v>4671.0600000000004</v>
          </cell>
          <cell r="CN237">
            <v>229300</v>
          </cell>
          <cell r="CO237">
            <v>25979.25</v>
          </cell>
          <cell r="CP237">
            <v>140052.29</v>
          </cell>
          <cell r="CQ237">
            <v>19434.84</v>
          </cell>
          <cell r="CR237">
            <v>662877.93000000005</v>
          </cell>
          <cell r="CS237">
            <v>105654.78</v>
          </cell>
          <cell r="CT237">
            <v>0</v>
          </cell>
          <cell r="CU237">
            <v>0</v>
          </cell>
          <cell r="CV237">
            <v>0</v>
          </cell>
          <cell r="CW237">
            <v>0</v>
          </cell>
          <cell r="CX237">
            <v>0</v>
          </cell>
          <cell r="CY237">
            <v>0</v>
          </cell>
          <cell r="CZ237">
            <v>0</v>
          </cell>
          <cell r="DA237">
            <v>4534.9579835149507</v>
          </cell>
          <cell r="DB237">
            <v>652.50620026448007</v>
          </cell>
          <cell r="DC237">
            <v>105116.24409000001</v>
          </cell>
          <cell r="DD237">
            <v>0</v>
          </cell>
          <cell r="DE237">
            <v>3434.08</v>
          </cell>
          <cell r="DF237">
            <v>5432.7723677671283</v>
          </cell>
          <cell r="DG237">
            <v>44450.85</v>
          </cell>
          <cell r="DH237">
            <v>73441.5</v>
          </cell>
          <cell r="DI237">
            <v>56233.1</v>
          </cell>
          <cell r="DJ237">
            <v>247664.13</v>
          </cell>
          <cell r="DK237">
            <v>0</v>
          </cell>
          <cell r="DL237">
            <v>0</v>
          </cell>
          <cell r="DM237">
            <v>0</v>
          </cell>
          <cell r="DN237">
            <v>0</v>
          </cell>
          <cell r="DO237">
            <v>0</v>
          </cell>
          <cell r="DP237">
            <v>0</v>
          </cell>
          <cell r="DQ237">
            <v>0</v>
          </cell>
          <cell r="DR237">
            <v>0</v>
          </cell>
          <cell r="DS237">
            <v>0</v>
          </cell>
          <cell r="DU237">
            <v>132186.35999999999</v>
          </cell>
          <cell r="DV237">
            <v>0</v>
          </cell>
          <cell r="DW237">
            <v>-43249</v>
          </cell>
          <cell r="DX237">
            <v>-577.41999999999996</v>
          </cell>
          <cell r="DY237">
            <v>-45110</v>
          </cell>
          <cell r="DZ237">
            <v>0</v>
          </cell>
          <cell r="EA237">
            <v>0</v>
          </cell>
          <cell r="EB237">
            <v>9623</v>
          </cell>
          <cell r="EC237">
            <v>0</v>
          </cell>
          <cell r="ED237">
            <v>0</v>
          </cell>
          <cell r="EE237">
            <v>932642</v>
          </cell>
          <cell r="EF237">
            <v>0</v>
          </cell>
          <cell r="EG237">
            <v>613</v>
          </cell>
          <cell r="EH237">
            <v>0</v>
          </cell>
          <cell r="EI237">
            <v>9943</v>
          </cell>
          <cell r="EJ237">
            <v>0</v>
          </cell>
          <cell r="EK237">
            <v>0</v>
          </cell>
          <cell r="EL237">
            <v>0</v>
          </cell>
        </row>
        <row r="238">
          <cell r="A238">
            <v>463</v>
          </cell>
          <cell r="B238" t="str">
            <v>Wieringermeer</v>
          </cell>
          <cell r="C238">
            <v>7</v>
          </cell>
          <cell r="D238">
            <v>367040</v>
          </cell>
          <cell r="E238">
            <v>135660</v>
          </cell>
          <cell r="F238">
            <v>135660</v>
          </cell>
          <cell r="G238">
            <v>12668</v>
          </cell>
          <cell r="H238">
            <v>3</v>
          </cell>
          <cell r="I238">
            <v>484.5</v>
          </cell>
          <cell r="J238">
            <v>3244</v>
          </cell>
          <cell r="K238">
            <v>1804</v>
          </cell>
          <cell r="L238">
            <v>567</v>
          </cell>
          <cell r="M238">
            <v>1570</v>
          </cell>
          <cell r="N238">
            <v>1049.9000000000001</v>
          </cell>
          <cell r="O238">
            <v>120</v>
          </cell>
          <cell r="P238">
            <v>0.25531914893617019</v>
          </cell>
          <cell r="Q238">
            <v>64.400269392852067</v>
          </cell>
          <cell r="R238">
            <v>935</v>
          </cell>
          <cell r="S238">
            <v>135</v>
          </cell>
          <cell r="T238">
            <v>302</v>
          </cell>
          <cell r="U238">
            <v>11640</v>
          </cell>
          <cell r="V238">
            <v>1700</v>
          </cell>
          <cell r="W238">
            <v>0</v>
          </cell>
          <cell r="X238">
            <v>757.6</v>
          </cell>
          <cell r="Y238">
            <v>0</v>
          </cell>
          <cell r="Z238">
            <v>0</v>
          </cell>
          <cell r="AA238">
            <v>19489</v>
          </cell>
          <cell r="AB238">
            <v>1169.3399999999999</v>
          </cell>
          <cell r="AC238">
            <v>21243.01</v>
          </cell>
          <cell r="AD238">
            <v>1141</v>
          </cell>
          <cell r="AE238">
            <v>10000</v>
          </cell>
          <cell r="AF238">
            <v>142</v>
          </cell>
          <cell r="AG238">
            <v>52.52</v>
          </cell>
          <cell r="AH238">
            <v>97.01</v>
          </cell>
          <cell r="AI238">
            <v>5201</v>
          </cell>
          <cell r="AJ238">
            <v>5253.01</v>
          </cell>
          <cell r="AK238">
            <v>312.06</v>
          </cell>
          <cell r="AL238">
            <v>0</v>
          </cell>
          <cell r="AM238">
            <v>0</v>
          </cell>
          <cell r="AN238">
            <v>0</v>
          </cell>
          <cell r="AO238">
            <v>0</v>
          </cell>
          <cell r="AP238">
            <v>0</v>
          </cell>
          <cell r="AQ238">
            <v>0</v>
          </cell>
          <cell r="AR238">
            <v>4.3235999999999997E-5</v>
          </cell>
          <cell r="AS238">
            <v>8.7714999999999996E-5</v>
          </cell>
          <cell r="AT238">
            <v>2137.6109999999999</v>
          </cell>
          <cell r="AU238">
            <v>128.25665999999998</v>
          </cell>
          <cell r="AV238">
            <v>5511.04</v>
          </cell>
          <cell r="AW238">
            <v>3460.396529326224</v>
          </cell>
          <cell r="AX238">
            <v>5</v>
          </cell>
          <cell r="AY238">
            <v>5.45</v>
          </cell>
          <cell r="AZ238">
            <v>960</v>
          </cell>
          <cell r="BA238">
            <v>1</v>
          </cell>
          <cell r="BB238">
            <v>0</v>
          </cell>
          <cell r="BC238">
            <v>0</v>
          </cell>
          <cell r="BD238">
            <v>0</v>
          </cell>
          <cell r="BE238">
            <v>0</v>
          </cell>
          <cell r="BF238">
            <v>0</v>
          </cell>
          <cell r="BG238">
            <v>0</v>
          </cell>
          <cell r="BH238">
            <v>0</v>
          </cell>
          <cell r="BI238">
            <v>0</v>
          </cell>
          <cell r="BJ238">
            <v>0</v>
          </cell>
          <cell r="BM238">
            <v>-825840</v>
          </cell>
          <cell r="BN238">
            <v>-325584</v>
          </cell>
          <cell r="BO238">
            <v>-404266.8</v>
          </cell>
          <cell r="BP238">
            <v>1632271.8</v>
          </cell>
          <cell r="BQ238">
            <v>84542.28</v>
          </cell>
          <cell r="BR238">
            <v>105814.8</v>
          </cell>
          <cell r="BS238">
            <v>711733.6</v>
          </cell>
          <cell r="BT238">
            <v>144987.48000000001</v>
          </cell>
          <cell r="BU238">
            <v>15121.89</v>
          </cell>
          <cell r="BV238">
            <v>138144.29999999999</v>
          </cell>
          <cell r="BW238">
            <v>372179.05100000004</v>
          </cell>
          <cell r="BX238">
            <v>165505.20000000001</v>
          </cell>
          <cell r="BY238">
            <v>29259.776170212761</v>
          </cell>
          <cell r="BZ238">
            <v>244095.05307433935</v>
          </cell>
          <cell r="CA238">
            <v>100185.25</v>
          </cell>
          <cell r="CB238">
            <v>39876.300000000003</v>
          </cell>
          <cell r="CC238">
            <v>42663.54</v>
          </cell>
          <cell r="CD238">
            <v>595851.6</v>
          </cell>
          <cell r="CE238">
            <v>25993</v>
          </cell>
          <cell r="CF238">
            <v>0</v>
          </cell>
          <cell r="CG238">
            <v>317199.54399999999</v>
          </cell>
          <cell r="CH238">
            <v>0</v>
          </cell>
          <cell r="CI238">
            <v>0</v>
          </cell>
          <cell r="CJ238">
            <v>605133.44999999995</v>
          </cell>
          <cell r="CK238">
            <v>-2572.5480000000002</v>
          </cell>
          <cell r="CL238">
            <v>554442.5610000001</v>
          </cell>
          <cell r="CM238">
            <v>41965.98</v>
          </cell>
          <cell r="CN238">
            <v>229300</v>
          </cell>
          <cell r="CO238">
            <v>67073.7</v>
          </cell>
          <cell r="CP238">
            <v>171059.21560000003</v>
          </cell>
          <cell r="CQ238">
            <v>157114.48569999999</v>
          </cell>
          <cell r="CR238">
            <v>863418.01</v>
          </cell>
          <cell r="CS238">
            <v>138994.6446</v>
          </cell>
          <cell r="CT238">
            <v>7570.5756000000001</v>
          </cell>
          <cell r="CU238">
            <v>0</v>
          </cell>
          <cell r="CV238">
            <v>0</v>
          </cell>
          <cell r="CW238">
            <v>0</v>
          </cell>
          <cell r="CX238">
            <v>0</v>
          </cell>
          <cell r="CY238">
            <v>0</v>
          </cell>
          <cell r="CZ238">
            <v>0</v>
          </cell>
          <cell r="DA238">
            <v>763.39209786156005</v>
          </cell>
          <cell r="DB238">
            <v>970.04476723159996</v>
          </cell>
          <cell r="DC238">
            <v>133664.81583000001</v>
          </cell>
          <cell r="DD238">
            <v>52.585230599999988</v>
          </cell>
          <cell r="DE238">
            <v>37254.630400000002</v>
          </cell>
          <cell r="DF238">
            <v>11972.971991468736</v>
          </cell>
          <cell r="DG238">
            <v>44450.85</v>
          </cell>
          <cell r="DH238">
            <v>80051.235000000001</v>
          </cell>
          <cell r="DI238">
            <v>99052.800000000003</v>
          </cell>
          <cell r="DJ238">
            <v>247664.13</v>
          </cell>
          <cell r="DK238">
            <v>0</v>
          </cell>
          <cell r="DL238">
            <v>0</v>
          </cell>
          <cell r="DM238">
            <v>0</v>
          </cell>
          <cell r="DN238">
            <v>0</v>
          </cell>
          <cell r="DO238">
            <v>0</v>
          </cell>
          <cell r="DP238">
            <v>0</v>
          </cell>
          <cell r="DQ238">
            <v>0</v>
          </cell>
          <cell r="DR238">
            <v>0</v>
          </cell>
          <cell r="DS238">
            <v>0</v>
          </cell>
          <cell r="DU238">
            <v>11257.41</v>
          </cell>
          <cell r="DV238">
            <v>0</v>
          </cell>
          <cell r="DW238">
            <v>52771</v>
          </cell>
          <cell r="DX238">
            <v>-17491.96</v>
          </cell>
          <cell r="DY238">
            <v>50399</v>
          </cell>
          <cell r="DZ238">
            <v>0</v>
          </cell>
          <cell r="EA238">
            <v>0</v>
          </cell>
          <cell r="EB238">
            <v>59398</v>
          </cell>
          <cell r="EC238">
            <v>0</v>
          </cell>
          <cell r="ED238">
            <v>0</v>
          </cell>
          <cell r="EE238">
            <v>1069558</v>
          </cell>
          <cell r="EF238">
            <v>0</v>
          </cell>
          <cell r="EG238">
            <v>6424</v>
          </cell>
          <cell r="EH238">
            <v>0</v>
          </cell>
          <cell r="EI238">
            <v>14467</v>
          </cell>
          <cell r="EJ238">
            <v>0</v>
          </cell>
          <cell r="EK238">
            <v>0</v>
          </cell>
          <cell r="EL238">
            <v>0</v>
          </cell>
        </row>
        <row r="239">
          <cell r="A239">
            <v>1696</v>
          </cell>
          <cell r="B239" t="str">
            <v>Wijdemeren</v>
          </cell>
          <cell r="C239">
            <v>7</v>
          </cell>
          <cell r="D239">
            <v>1211680</v>
          </cell>
          <cell r="E239">
            <v>116620</v>
          </cell>
          <cell r="F239">
            <v>116620</v>
          </cell>
          <cell r="G239">
            <v>23571</v>
          </cell>
          <cell r="H239">
            <v>3</v>
          </cell>
          <cell r="I239">
            <v>416.5</v>
          </cell>
          <cell r="J239">
            <v>5658</v>
          </cell>
          <cell r="K239">
            <v>4099</v>
          </cell>
          <cell r="L239">
            <v>1422</v>
          </cell>
          <cell r="M239">
            <v>2230</v>
          </cell>
          <cell r="N239">
            <v>1197</v>
          </cell>
          <cell r="O239">
            <v>128</v>
          </cell>
          <cell r="P239">
            <v>0.26778242677824265</v>
          </cell>
          <cell r="Q239">
            <v>68.119691677014984</v>
          </cell>
          <cell r="R239">
            <v>1188</v>
          </cell>
          <cell r="S239">
            <v>305</v>
          </cell>
          <cell r="T239">
            <v>578</v>
          </cell>
          <cell r="U239">
            <v>13980</v>
          </cell>
          <cell r="V239">
            <v>1140</v>
          </cell>
          <cell r="W239">
            <v>0</v>
          </cell>
          <cell r="X239">
            <v>0</v>
          </cell>
          <cell r="Y239">
            <v>0</v>
          </cell>
          <cell r="Z239">
            <v>0</v>
          </cell>
          <cell r="AA239">
            <v>4810</v>
          </cell>
          <cell r="AB239">
            <v>0</v>
          </cell>
          <cell r="AC239">
            <v>4858.1000000000004</v>
          </cell>
          <cell r="AD239">
            <v>2844</v>
          </cell>
          <cell r="AE239">
            <v>0</v>
          </cell>
          <cell r="AF239">
            <v>125</v>
          </cell>
          <cell r="AG239">
            <v>105.04</v>
          </cell>
          <cell r="AH239">
            <v>21.42</v>
          </cell>
          <cell r="AI239">
            <v>10330</v>
          </cell>
          <cell r="AJ239">
            <v>10433.299999999999</v>
          </cell>
          <cell r="AK239">
            <v>0</v>
          </cell>
          <cell r="AL239">
            <v>0</v>
          </cell>
          <cell r="AM239">
            <v>0</v>
          </cell>
          <cell r="AN239">
            <v>0</v>
          </cell>
          <cell r="AO239">
            <v>0</v>
          </cell>
          <cell r="AP239">
            <v>0</v>
          </cell>
          <cell r="AQ239">
            <v>0</v>
          </cell>
          <cell r="AR239">
            <v>3.26323E-4</v>
          </cell>
          <cell r="AS239">
            <v>1.30467E-4</v>
          </cell>
          <cell r="AT239">
            <v>5567.87</v>
          </cell>
          <cell r="AU239">
            <v>0</v>
          </cell>
          <cell r="AV239">
            <v>7454.81</v>
          </cell>
          <cell r="AW239">
            <v>25470.753617716226</v>
          </cell>
          <cell r="AX239">
            <v>12</v>
          </cell>
          <cell r="AY239">
            <v>12.24</v>
          </cell>
          <cell r="AZ239">
            <v>1700</v>
          </cell>
          <cell r="BA239">
            <v>1</v>
          </cell>
          <cell r="BB239">
            <v>0</v>
          </cell>
          <cell r="BC239">
            <v>0</v>
          </cell>
          <cell r="BD239">
            <v>0</v>
          </cell>
          <cell r="BE239">
            <v>0</v>
          </cell>
          <cell r="BF239">
            <v>0</v>
          </cell>
          <cell r="BG239">
            <v>0</v>
          </cell>
          <cell r="BH239">
            <v>0</v>
          </cell>
          <cell r="BI239">
            <v>0</v>
          </cell>
          <cell r="BJ239">
            <v>0</v>
          </cell>
          <cell r="BM239">
            <v>-2726280</v>
          </cell>
          <cell r="BN239">
            <v>-279888</v>
          </cell>
          <cell r="BO239">
            <v>-347527.6</v>
          </cell>
          <cell r="BP239">
            <v>3037123.35</v>
          </cell>
          <cell r="BQ239">
            <v>84542.28</v>
          </cell>
          <cell r="BR239">
            <v>90963.6</v>
          </cell>
          <cell r="BS239">
            <v>1241365.2</v>
          </cell>
          <cell r="BT239">
            <v>329436.63</v>
          </cell>
          <cell r="BU239">
            <v>37924.74</v>
          </cell>
          <cell r="BV239">
            <v>196217.7</v>
          </cell>
          <cell r="BW239">
            <v>424324.53</v>
          </cell>
          <cell r="BX239">
            <v>176538.88</v>
          </cell>
          <cell r="BY239">
            <v>30688.077656903763</v>
          </cell>
          <cell r="BZ239">
            <v>258192.70496955636</v>
          </cell>
          <cell r="CA239">
            <v>127294.2</v>
          </cell>
          <cell r="CB239">
            <v>90090.9</v>
          </cell>
          <cell r="CC239">
            <v>81654.06</v>
          </cell>
          <cell r="CD239">
            <v>715636.2</v>
          </cell>
          <cell r="CE239">
            <v>17430.599999999999</v>
          </cell>
          <cell r="CF239">
            <v>0</v>
          </cell>
          <cell r="CG239">
            <v>0</v>
          </cell>
          <cell r="CH239">
            <v>0</v>
          </cell>
          <cell r="CI239">
            <v>0</v>
          </cell>
          <cell r="CJ239">
            <v>149350.5</v>
          </cell>
          <cell r="CK239">
            <v>0</v>
          </cell>
          <cell r="CL239">
            <v>126796.41</v>
          </cell>
          <cell r="CM239">
            <v>104602.32</v>
          </cell>
          <cell r="CN239">
            <v>0</v>
          </cell>
          <cell r="CO239">
            <v>59043.75</v>
          </cell>
          <cell r="CP239">
            <v>342118.43120000005</v>
          </cell>
          <cell r="CQ239">
            <v>34691.189400000003</v>
          </cell>
          <cell r="CR239">
            <v>1714883.3</v>
          </cell>
          <cell r="CS239">
            <v>276065.11800000002</v>
          </cell>
          <cell r="CT239">
            <v>0</v>
          </cell>
          <cell r="CU239">
            <v>0</v>
          </cell>
          <cell r="CV239">
            <v>0</v>
          </cell>
          <cell r="CW239">
            <v>0</v>
          </cell>
          <cell r="CX239">
            <v>0</v>
          </cell>
          <cell r="CY239">
            <v>0</v>
          </cell>
          <cell r="CZ239">
            <v>0</v>
          </cell>
          <cell r="DA239">
            <v>5761.6893225663307</v>
          </cell>
          <cell r="DB239">
            <v>1442.84136859608</v>
          </cell>
          <cell r="DC239">
            <v>348158.91110000003</v>
          </cell>
          <cell r="DD239">
            <v>0</v>
          </cell>
          <cell r="DE239">
            <v>50394.515599999999</v>
          </cell>
          <cell r="DF239">
            <v>88128.807517298133</v>
          </cell>
          <cell r="DG239">
            <v>106682.04</v>
          </cell>
          <cell r="DH239">
            <v>179784.79199999999</v>
          </cell>
          <cell r="DI239">
            <v>175406</v>
          </cell>
          <cell r="DJ239">
            <v>247664.13</v>
          </cell>
          <cell r="DK239">
            <v>0</v>
          </cell>
          <cell r="DL239">
            <v>0</v>
          </cell>
          <cell r="DM239">
            <v>0</v>
          </cell>
          <cell r="DN239">
            <v>0</v>
          </cell>
          <cell r="DO239">
            <v>0</v>
          </cell>
          <cell r="DP239">
            <v>0</v>
          </cell>
          <cell r="DQ239">
            <v>0</v>
          </cell>
          <cell r="DR239">
            <v>0</v>
          </cell>
          <cell r="DS239">
            <v>0</v>
          </cell>
          <cell r="DU239">
            <v>580987.71</v>
          </cell>
          <cell r="DV239">
            <v>0</v>
          </cell>
          <cell r="DW239">
            <v>-317148</v>
          </cell>
          <cell r="DX239">
            <v>-19464.32</v>
          </cell>
          <cell r="DY239">
            <v>-62396</v>
          </cell>
          <cell r="DZ239">
            <v>0</v>
          </cell>
          <cell r="EA239">
            <v>0</v>
          </cell>
          <cell r="EB239">
            <v>18779</v>
          </cell>
          <cell r="EC239">
            <v>0</v>
          </cell>
          <cell r="ED239">
            <v>0</v>
          </cell>
          <cell r="EE239">
            <v>1938742</v>
          </cell>
          <cell r="EF239">
            <v>45000</v>
          </cell>
          <cell r="EG239">
            <v>0</v>
          </cell>
          <cell r="EH239">
            <v>0</v>
          </cell>
          <cell r="EI239">
            <v>26918</v>
          </cell>
          <cell r="EJ239">
            <v>0</v>
          </cell>
          <cell r="EK239">
            <v>0</v>
          </cell>
          <cell r="EL239">
            <v>0</v>
          </cell>
        </row>
        <row r="240">
          <cell r="A240">
            <v>880</v>
          </cell>
          <cell r="B240" t="str">
            <v>Wormerland</v>
          </cell>
          <cell r="C240">
            <v>7</v>
          </cell>
          <cell r="D240">
            <v>539040</v>
          </cell>
          <cell r="E240">
            <v>76720</v>
          </cell>
          <cell r="F240">
            <v>76720</v>
          </cell>
          <cell r="G240">
            <v>15856</v>
          </cell>
          <cell r="H240">
            <v>1</v>
          </cell>
          <cell r="I240">
            <v>274</v>
          </cell>
          <cell r="J240">
            <v>3994</v>
          </cell>
          <cell r="K240">
            <v>2504</v>
          </cell>
          <cell r="L240">
            <v>747</v>
          </cell>
          <cell r="M240">
            <v>1630</v>
          </cell>
          <cell r="N240">
            <v>978.3</v>
          </cell>
          <cell r="O240">
            <v>119</v>
          </cell>
          <cell r="P240">
            <v>0.2537313432835821</v>
          </cell>
          <cell r="Q240">
            <v>63.933113737146762</v>
          </cell>
          <cell r="R240">
            <v>926</v>
          </cell>
          <cell r="S240">
            <v>425</v>
          </cell>
          <cell r="T240">
            <v>376</v>
          </cell>
          <cell r="U240">
            <v>9970</v>
          </cell>
          <cell r="V240">
            <v>1320</v>
          </cell>
          <cell r="W240">
            <v>0</v>
          </cell>
          <cell r="X240">
            <v>0</v>
          </cell>
          <cell r="Y240">
            <v>207.8</v>
          </cell>
          <cell r="Z240">
            <v>0</v>
          </cell>
          <cell r="AA240">
            <v>3875</v>
          </cell>
          <cell r="AB240">
            <v>0</v>
          </cell>
          <cell r="AC240">
            <v>4223.75</v>
          </cell>
          <cell r="AD240">
            <v>639</v>
          </cell>
          <cell r="AE240">
            <v>0</v>
          </cell>
          <cell r="AF240">
            <v>78</v>
          </cell>
          <cell r="AG240">
            <v>64.349999999999994</v>
          </cell>
          <cell r="AH240">
            <v>23.54</v>
          </cell>
          <cell r="AI240">
            <v>6517</v>
          </cell>
          <cell r="AJ240">
            <v>7624.89</v>
          </cell>
          <cell r="AK240">
            <v>0</v>
          </cell>
          <cell r="AL240">
            <v>0</v>
          </cell>
          <cell r="AM240">
            <v>0</v>
          </cell>
          <cell r="AN240">
            <v>0</v>
          </cell>
          <cell r="AO240">
            <v>0</v>
          </cell>
          <cell r="AP240">
            <v>886</v>
          </cell>
          <cell r="AQ240">
            <v>0</v>
          </cell>
          <cell r="AR240">
            <v>1.9986E-4</v>
          </cell>
          <cell r="AS240">
            <v>2.07359E-4</v>
          </cell>
          <cell r="AT240">
            <v>8185.3519999999999</v>
          </cell>
          <cell r="AU240">
            <v>0</v>
          </cell>
          <cell r="AV240">
            <v>5919.79</v>
          </cell>
          <cell r="AW240">
            <v>31614.10307487816</v>
          </cell>
          <cell r="AX240">
            <v>4</v>
          </cell>
          <cell r="AY240">
            <v>4.28</v>
          </cell>
          <cell r="AZ240">
            <v>750</v>
          </cell>
          <cell r="BA240">
            <v>1</v>
          </cell>
          <cell r="BB240">
            <v>0</v>
          </cell>
          <cell r="BC240">
            <v>0</v>
          </cell>
          <cell r="BD240">
            <v>0</v>
          </cell>
          <cell r="BE240">
            <v>0</v>
          </cell>
          <cell r="BF240">
            <v>0</v>
          </cell>
          <cell r="BG240">
            <v>0</v>
          </cell>
          <cell r="BH240">
            <v>0</v>
          </cell>
          <cell r="BI240">
            <v>0</v>
          </cell>
          <cell r="BJ240">
            <v>0</v>
          </cell>
          <cell r="BM240">
            <v>-1212840</v>
          </cell>
          <cell r="BN240">
            <v>-184128</v>
          </cell>
          <cell r="BO240">
            <v>-228625.6</v>
          </cell>
          <cell r="BP240">
            <v>2043045.6</v>
          </cell>
          <cell r="BQ240">
            <v>28180.76</v>
          </cell>
          <cell r="BR240">
            <v>59841.599999999999</v>
          </cell>
          <cell r="BS240">
            <v>876283.6</v>
          </cell>
          <cell r="BT240">
            <v>201246.48</v>
          </cell>
          <cell r="BU240">
            <v>19922.490000000002</v>
          </cell>
          <cell r="BV240">
            <v>143423.70000000001</v>
          </cell>
          <cell r="BW240">
            <v>346797.56699999998</v>
          </cell>
          <cell r="BX240">
            <v>164125.99</v>
          </cell>
          <cell r="BY240">
            <v>29077.812388059701</v>
          </cell>
          <cell r="BZ240">
            <v>242324.40233563265</v>
          </cell>
          <cell r="CA240">
            <v>99220.9</v>
          </cell>
          <cell r="CB240">
            <v>125536.5</v>
          </cell>
          <cell r="CC240">
            <v>53117.52</v>
          </cell>
          <cell r="CD240">
            <v>510364.3</v>
          </cell>
          <cell r="CE240">
            <v>20182.8</v>
          </cell>
          <cell r="CF240">
            <v>0</v>
          </cell>
          <cell r="CG240">
            <v>0</v>
          </cell>
          <cell r="CH240">
            <v>35313.531999999956</v>
          </cell>
          <cell r="CI240">
            <v>0</v>
          </cell>
          <cell r="CJ240">
            <v>120318.75</v>
          </cell>
          <cell r="CK240">
            <v>0</v>
          </cell>
          <cell r="CL240">
            <v>110239.875</v>
          </cell>
          <cell r="CM240">
            <v>23502.42</v>
          </cell>
          <cell r="CN240">
            <v>0</v>
          </cell>
          <cell r="CO240">
            <v>36843.300000000003</v>
          </cell>
          <cell r="CP240">
            <v>209589.8805</v>
          </cell>
          <cell r="CQ240">
            <v>38124.677800000005</v>
          </cell>
          <cell r="CR240">
            <v>1081887.17</v>
          </cell>
          <cell r="CS240">
            <v>201754.5894</v>
          </cell>
          <cell r="CT240">
            <v>0</v>
          </cell>
          <cell r="CU240">
            <v>0</v>
          </cell>
          <cell r="CV240">
            <v>0</v>
          </cell>
          <cell r="CW240">
            <v>0</v>
          </cell>
          <cell r="CX240">
            <v>0</v>
          </cell>
          <cell r="CY240">
            <v>27288.799999999999</v>
          </cell>
          <cell r="CZ240">
            <v>0</v>
          </cell>
          <cell r="DA240">
            <v>3528.8080460406004</v>
          </cell>
          <cell r="DB240">
            <v>2293.1940134341603</v>
          </cell>
          <cell r="DC240">
            <v>511830.06056000001</v>
          </cell>
          <cell r="DD240">
            <v>0</v>
          </cell>
          <cell r="DE240">
            <v>40017.780400000003</v>
          </cell>
          <cell r="DF240">
            <v>109384.79663907843</v>
          </cell>
          <cell r="DG240">
            <v>35560.68</v>
          </cell>
          <cell r="DH240">
            <v>62865.923999999999</v>
          </cell>
          <cell r="DI240">
            <v>77385</v>
          </cell>
          <cell r="DJ240">
            <v>247664.13</v>
          </cell>
          <cell r="DK240">
            <v>0</v>
          </cell>
          <cell r="DL240">
            <v>0</v>
          </cell>
          <cell r="DM240">
            <v>0</v>
          </cell>
          <cell r="DN240">
            <v>0</v>
          </cell>
          <cell r="DO240">
            <v>0</v>
          </cell>
          <cell r="DP240">
            <v>0</v>
          </cell>
          <cell r="DQ240">
            <v>0</v>
          </cell>
          <cell r="DR240">
            <v>0</v>
          </cell>
          <cell r="DS240">
            <v>0</v>
          </cell>
          <cell r="DU240">
            <v>116420.53</v>
          </cell>
          <cell r="DV240">
            <v>0</v>
          </cell>
          <cell r="DW240">
            <v>-221594</v>
          </cell>
          <cell r="DX240">
            <v>-14732.48</v>
          </cell>
          <cell r="DY240">
            <v>94477</v>
          </cell>
          <cell r="DZ240">
            <v>0</v>
          </cell>
          <cell r="EA240">
            <v>0</v>
          </cell>
          <cell r="EB240">
            <v>26740</v>
          </cell>
          <cell r="EC240">
            <v>0</v>
          </cell>
          <cell r="ED240">
            <v>0</v>
          </cell>
          <cell r="EE240">
            <v>1172286</v>
          </cell>
          <cell r="EF240">
            <v>0</v>
          </cell>
          <cell r="EG240">
            <v>26359</v>
          </cell>
          <cell r="EH240">
            <v>0</v>
          </cell>
          <cell r="EI240">
            <v>18107</v>
          </cell>
          <cell r="EJ240">
            <v>0</v>
          </cell>
          <cell r="EK240">
            <v>0</v>
          </cell>
          <cell r="EL240">
            <v>0</v>
          </cell>
        </row>
        <row r="241">
          <cell r="A241">
            <v>479</v>
          </cell>
          <cell r="B241" t="str">
            <v>Zaanstad</v>
          </cell>
          <cell r="C241">
            <v>7</v>
          </cell>
          <cell r="D241">
            <v>4016640</v>
          </cell>
          <cell r="E241">
            <v>782600</v>
          </cell>
          <cell r="F241">
            <v>782600</v>
          </cell>
          <cell r="G241">
            <v>141402</v>
          </cell>
          <cell r="H241">
            <v>3</v>
          </cell>
          <cell r="I241">
            <v>2795</v>
          </cell>
          <cell r="J241">
            <v>33919</v>
          </cell>
          <cell r="K241">
            <v>20458</v>
          </cell>
          <cell r="L241">
            <v>6768</v>
          </cell>
          <cell r="M241">
            <v>18550</v>
          </cell>
          <cell r="N241">
            <v>12273.4</v>
          </cell>
          <cell r="O241">
            <v>2624</v>
          </cell>
          <cell r="P241">
            <v>0.88231338264963011</v>
          </cell>
          <cell r="Q241">
            <v>942.97142557357347</v>
          </cell>
          <cell r="R241">
            <v>12744</v>
          </cell>
          <cell r="S241">
            <v>17795</v>
          </cell>
          <cell r="T241">
            <v>4718</v>
          </cell>
          <cell r="U241">
            <v>151540</v>
          </cell>
          <cell r="V241">
            <v>160800</v>
          </cell>
          <cell r="W241">
            <v>2837.96</v>
          </cell>
          <cell r="X241">
            <v>6560.8</v>
          </cell>
          <cell r="Y241">
            <v>0</v>
          </cell>
          <cell r="Z241">
            <v>0</v>
          </cell>
          <cell r="AA241">
            <v>7378</v>
          </cell>
          <cell r="AB241">
            <v>3172.54</v>
          </cell>
          <cell r="AC241">
            <v>9443.84</v>
          </cell>
          <cell r="AD241">
            <v>926</v>
          </cell>
          <cell r="AE241">
            <v>0</v>
          </cell>
          <cell r="AF241">
            <v>607</v>
          </cell>
          <cell r="AG241">
            <v>726</v>
          </cell>
          <cell r="AH241">
            <v>71.25</v>
          </cell>
          <cell r="AI241">
            <v>62766</v>
          </cell>
          <cell r="AJ241">
            <v>82851.12</v>
          </cell>
          <cell r="AK241">
            <v>26989.38</v>
          </cell>
          <cell r="AL241">
            <v>12</v>
          </cell>
          <cell r="AM241">
            <v>0</v>
          </cell>
          <cell r="AN241">
            <v>0</v>
          </cell>
          <cell r="AO241">
            <v>10200</v>
          </cell>
          <cell r="AP241">
            <v>15821</v>
          </cell>
          <cell r="AQ241">
            <v>8346</v>
          </cell>
          <cell r="AR241">
            <v>6.7552769999999996E-3</v>
          </cell>
          <cell r="AS241">
            <v>1.0170678000000001E-2</v>
          </cell>
          <cell r="AT241">
            <v>111409.65</v>
          </cell>
          <cell r="AU241">
            <v>47906.1495</v>
          </cell>
          <cell r="AV241">
            <v>9779.2000000000007</v>
          </cell>
          <cell r="AW241">
            <v>400480.97849710984</v>
          </cell>
          <cell r="AX241">
            <v>7</v>
          </cell>
          <cell r="AY241">
            <v>8.75</v>
          </cell>
          <cell r="AZ241">
            <v>6285</v>
          </cell>
          <cell r="BA241">
            <v>1</v>
          </cell>
          <cell r="BB241">
            <v>0</v>
          </cell>
          <cell r="BC241">
            <v>0</v>
          </cell>
          <cell r="BD241">
            <v>0</v>
          </cell>
          <cell r="BE241">
            <v>0</v>
          </cell>
          <cell r="BF241">
            <v>0</v>
          </cell>
          <cell r="BG241">
            <v>0</v>
          </cell>
          <cell r="BH241">
            <v>0</v>
          </cell>
          <cell r="BI241">
            <v>0</v>
          </cell>
          <cell r="BJ241">
            <v>0</v>
          </cell>
          <cell r="BM241">
            <v>-9037440.0000000019</v>
          </cell>
          <cell r="BN241">
            <v>-1878240</v>
          </cell>
          <cell r="BO241">
            <v>-2332148</v>
          </cell>
          <cell r="BP241">
            <v>18219647.699999999</v>
          </cell>
          <cell r="BQ241">
            <v>84542.28</v>
          </cell>
          <cell r="BR241">
            <v>610428</v>
          </cell>
          <cell r="BS241">
            <v>7441828.6000000006</v>
          </cell>
          <cell r="BT241">
            <v>1644209.46</v>
          </cell>
          <cell r="BU241">
            <v>180502.56</v>
          </cell>
          <cell r="BV241">
            <v>1632214.5</v>
          </cell>
          <cell r="BW241">
            <v>4350797.5659999996</v>
          </cell>
          <cell r="BX241">
            <v>3619047.04</v>
          </cell>
          <cell r="BY241">
            <v>101113.8106792199</v>
          </cell>
          <cell r="BZ241">
            <v>3574125.7349230042</v>
          </cell>
          <cell r="CA241">
            <v>1365519.6</v>
          </cell>
          <cell r="CB241">
            <v>5256287.0999999996</v>
          </cell>
          <cell r="CC241">
            <v>666511.86</v>
          </cell>
          <cell r="CD241">
            <v>7757332.5999999996</v>
          </cell>
          <cell r="CE241">
            <v>2458632</v>
          </cell>
          <cell r="CF241">
            <v>896284.52720000001</v>
          </cell>
          <cell r="CG241">
            <v>2746941.352</v>
          </cell>
          <cell r="CH241">
            <v>0</v>
          </cell>
          <cell r="CI241">
            <v>0</v>
          </cell>
          <cell r="CJ241">
            <v>229086.9</v>
          </cell>
          <cell r="CK241">
            <v>-6979.5880000000016</v>
          </cell>
          <cell r="CL241">
            <v>246484.22400000002</v>
          </cell>
          <cell r="CM241">
            <v>34058.28</v>
          </cell>
          <cell r="CN241">
            <v>0</v>
          </cell>
          <cell r="CO241">
            <v>286716.45</v>
          </cell>
          <cell r="CP241">
            <v>2364603.7799999998</v>
          </cell>
          <cell r="CQ241">
            <v>115394.36249999999</v>
          </cell>
          <cell r="CR241">
            <v>10419783.66</v>
          </cell>
          <cell r="CS241">
            <v>2192240.6352000004</v>
          </cell>
          <cell r="CT241">
            <v>654762.35880000016</v>
          </cell>
          <cell r="CU241">
            <v>38010.120000000003</v>
          </cell>
          <cell r="CV241">
            <v>0</v>
          </cell>
          <cell r="CW241">
            <v>0</v>
          </cell>
          <cell r="CX241">
            <v>150042</v>
          </cell>
          <cell r="CY241">
            <v>487286.8</v>
          </cell>
          <cell r="CZ241">
            <v>731944.2</v>
          </cell>
          <cell r="DA241">
            <v>119273.87086376967</v>
          </cell>
          <cell r="DB241">
            <v>112478.05931821873</v>
          </cell>
          <cell r="DC241">
            <v>6966445.4145</v>
          </cell>
          <cell r="DD241">
            <v>19641.521294999999</v>
          </cell>
          <cell r="DE241">
            <v>66107.392000000007</v>
          </cell>
          <cell r="DF241">
            <v>1385664.1856</v>
          </cell>
          <cell r="DG241">
            <v>62231.19</v>
          </cell>
          <cell r="DH241">
            <v>128522.625</v>
          </cell>
          <cell r="DI241">
            <v>648486.30000000005</v>
          </cell>
          <cell r="DJ241">
            <v>247664.13</v>
          </cell>
          <cell r="DK241">
            <v>0</v>
          </cell>
          <cell r="DL241">
            <v>0</v>
          </cell>
          <cell r="DM241">
            <v>0</v>
          </cell>
          <cell r="DN241">
            <v>0</v>
          </cell>
          <cell r="DO241">
            <v>0</v>
          </cell>
          <cell r="DP241">
            <v>0</v>
          </cell>
          <cell r="DQ241">
            <v>0</v>
          </cell>
          <cell r="DR241">
            <v>0</v>
          </cell>
          <cell r="DS241">
            <v>0</v>
          </cell>
          <cell r="DU241">
            <v>287589.43</v>
          </cell>
          <cell r="DV241">
            <v>0</v>
          </cell>
          <cell r="DW241">
            <v>-1889931</v>
          </cell>
          <cell r="DX241">
            <v>93510.73</v>
          </cell>
          <cell r="DY241">
            <v>1290565</v>
          </cell>
          <cell r="DZ241">
            <v>0</v>
          </cell>
          <cell r="EA241">
            <v>0</v>
          </cell>
          <cell r="EB241">
            <v>162901</v>
          </cell>
          <cell r="EC241">
            <v>52685</v>
          </cell>
          <cell r="ED241">
            <v>0</v>
          </cell>
          <cell r="EE241">
            <v>13038300</v>
          </cell>
          <cell r="EF241">
            <v>145000</v>
          </cell>
          <cell r="EG241">
            <v>0</v>
          </cell>
          <cell r="EH241">
            <v>0</v>
          </cell>
          <cell r="EI241">
            <v>0</v>
          </cell>
          <cell r="EJ241">
            <v>491192</v>
          </cell>
          <cell r="EK241">
            <v>0</v>
          </cell>
          <cell r="EL241">
            <v>0</v>
          </cell>
        </row>
        <row r="242">
          <cell r="A242">
            <v>473</v>
          </cell>
          <cell r="B242" t="str">
            <v>Zandvoort</v>
          </cell>
          <cell r="C242">
            <v>7</v>
          </cell>
          <cell r="D242">
            <v>862880</v>
          </cell>
          <cell r="E242">
            <v>104020</v>
          </cell>
          <cell r="F242">
            <v>104020</v>
          </cell>
          <cell r="G242">
            <v>16599</v>
          </cell>
          <cell r="H242">
            <v>1</v>
          </cell>
          <cell r="I242">
            <v>371.5</v>
          </cell>
          <cell r="J242">
            <v>3213</v>
          </cell>
          <cell r="K242">
            <v>3207</v>
          </cell>
          <cell r="L242">
            <v>1155</v>
          </cell>
          <cell r="M242">
            <v>2660</v>
          </cell>
          <cell r="N242">
            <v>1730.2</v>
          </cell>
          <cell r="O242">
            <v>304</v>
          </cell>
          <cell r="P242">
            <v>0.46483180428134557</v>
          </cell>
          <cell r="Q242">
            <v>144.57726929290737</v>
          </cell>
          <cell r="R242">
            <v>1483</v>
          </cell>
          <cell r="S242">
            <v>425</v>
          </cell>
          <cell r="T242">
            <v>556</v>
          </cell>
          <cell r="U242">
            <v>13270</v>
          </cell>
          <cell r="V242">
            <v>2330</v>
          </cell>
          <cell r="W242">
            <v>0</v>
          </cell>
          <cell r="X242">
            <v>136</v>
          </cell>
          <cell r="Y242">
            <v>202.3</v>
          </cell>
          <cell r="Z242">
            <v>54.5</v>
          </cell>
          <cell r="AA242">
            <v>3211</v>
          </cell>
          <cell r="AB242">
            <v>0</v>
          </cell>
          <cell r="AC242">
            <v>3211</v>
          </cell>
          <cell r="AD242">
            <v>166</v>
          </cell>
          <cell r="AE242">
            <v>1058</v>
          </cell>
          <cell r="AF242">
            <v>63</v>
          </cell>
          <cell r="AG242">
            <v>57</v>
          </cell>
          <cell r="AH242">
            <v>6</v>
          </cell>
          <cell r="AI242">
            <v>9298</v>
          </cell>
          <cell r="AJ242">
            <v>9298</v>
          </cell>
          <cell r="AK242">
            <v>0</v>
          </cell>
          <cell r="AL242">
            <v>0</v>
          </cell>
          <cell r="AM242">
            <v>0</v>
          </cell>
          <cell r="AN242">
            <v>0</v>
          </cell>
          <cell r="AO242">
            <v>0</v>
          </cell>
          <cell r="AP242">
            <v>2296</v>
          </cell>
          <cell r="AQ242">
            <v>0</v>
          </cell>
          <cell r="AR242">
            <v>5.7862799999999998E-4</v>
          </cell>
          <cell r="AS242">
            <v>8.82229E-4</v>
          </cell>
          <cell r="AT242">
            <v>13221.755999999999</v>
          </cell>
          <cell r="AU242">
            <v>0</v>
          </cell>
          <cell r="AV242">
            <v>1505</v>
          </cell>
          <cell r="AW242">
            <v>7397.5407166123778</v>
          </cell>
          <cell r="AX242">
            <v>2</v>
          </cell>
          <cell r="AY242">
            <v>2</v>
          </cell>
          <cell r="AZ242">
            <v>980</v>
          </cell>
          <cell r="BA242">
            <v>1</v>
          </cell>
          <cell r="BB242">
            <v>0</v>
          </cell>
          <cell r="BC242">
            <v>0</v>
          </cell>
          <cell r="BD242">
            <v>0</v>
          </cell>
          <cell r="BE242">
            <v>0</v>
          </cell>
          <cell r="BF242">
            <v>0</v>
          </cell>
          <cell r="BG242">
            <v>0</v>
          </cell>
          <cell r="BH242">
            <v>0</v>
          </cell>
          <cell r="BI242">
            <v>0</v>
          </cell>
          <cell r="BJ242">
            <v>0</v>
          </cell>
          <cell r="BM242">
            <v>-1941480</v>
          </cell>
          <cell r="BN242">
            <v>-249648</v>
          </cell>
          <cell r="BO242">
            <v>-309979.59999999998</v>
          </cell>
          <cell r="BP242">
            <v>2138781.15</v>
          </cell>
          <cell r="BQ242">
            <v>28180.76</v>
          </cell>
          <cell r="BR242">
            <v>81135.600000000006</v>
          </cell>
          <cell r="BS242">
            <v>704932.2</v>
          </cell>
          <cell r="BT242">
            <v>257746.59</v>
          </cell>
          <cell r="BU242">
            <v>30803.85</v>
          </cell>
          <cell r="BV242">
            <v>234053.4</v>
          </cell>
          <cell r="BW242">
            <v>613338.598</v>
          </cell>
          <cell r="BX242">
            <v>419279.84</v>
          </cell>
          <cell r="BY242">
            <v>53270.091987767584</v>
          </cell>
          <cell r="BZ242">
            <v>547988.33225552097</v>
          </cell>
          <cell r="CA242">
            <v>158903.45000000001</v>
          </cell>
          <cell r="CB242">
            <v>125536.5</v>
          </cell>
          <cell r="CC242">
            <v>78546.12</v>
          </cell>
          <cell r="CD242">
            <v>679291.3</v>
          </cell>
          <cell r="CE242">
            <v>35625.699999999997</v>
          </cell>
          <cell r="CF242">
            <v>0</v>
          </cell>
          <cell r="CG242">
            <v>56941.84</v>
          </cell>
          <cell r="CH242">
            <v>34378.86199999995</v>
          </cell>
          <cell r="CI242">
            <v>12088.644999999997</v>
          </cell>
          <cell r="CJ242">
            <v>99701.55</v>
          </cell>
          <cell r="CK242">
            <v>0</v>
          </cell>
          <cell r="CL242">
            <v>83807.100000000006</v>
          </cell>
          <cell r="CM242">
            <v>6105.48</v>
          </cell>
          <cell r="CN242">
            <v>24259.94</v>
          </cell>
          <cell r="CO242">
            <v>29758.05</v>
          </cell>
          <cell r="CP242">
            <v>185650.71</v>
          </cell>
          <cell r="CQ242">
            <v>9717.42</v>
          </cell>
          <cell r="CR242">
            <v>1543560.98</v>
          </cell>
          <cell r="CS242">
            <v>246025.08</v>
          </cell>
          <cell r="CT242">
            <v>0</v>
          </cell>
          <cell r="CU242">
            <v>0</v>
          </cell>
          <cell r="CV242">
            <v>0</v>
          </cell>
          <cell r="CW242">
            <v>0</v>
          </cell>
          <cell r="CX242">
            <v>0</v>
          </cell>
          <cell r="CY242">
            <v>70716.800000000003</v>
          </cell>
          <cell r="CZ242">
            <v>0</v>
          </cell>
          <cell r="DA242">
            <v>10216.487251397881</v>
          </cell>
          <cell r="DB242">
            <v>9756.6165986429605</v>
          </cell>
          <cell r="DC242">
            <v>826756.40267999994</v>
          </cell>
          <cell r="DD242">
            <v>0</v>
          </cell>
          <cell r="DE242">
            <v>10173.799999999999</v>
          </cell>
          <cell r="DF242">
            <v>25595.490879478828</v>
          </cell>
          <cell r="DG242">
            <v>17780.34</v>
          </cell>
          <cell r="DH242">
            <v>29376.6</v>
          </cell>
          <cell r="DI242">
            <v>101116.4</v>
          </cell>
          <cell r="DJ242">
            <v>247664.13</v>
          </cell>
          <cell r="DK242">
            <v>0</v>
          </cell>
          <cell r="DL242">
            <v>0</v>
          </cell>
          <cell r="DM242">
            <v>0</v>
          </cell>
          <cell r="DN242">
            <v>0</v>
          </cell>
          <cell r="DO242">
            <v>0</v>
          </cell>
          <cell r="DP242">
            <v>0</v>
          </cell>
          <cell r="DQ242">
            <v>0</v>
          </cell>
          <cell r="DR242">
            <v>0</v>
          </cell>
          <cell r="DS242">
            <v>0</v>
          </cell>
          <cell r="DU242">
            <v>0</v>
          </cell>
          <cell r="DV242">
            <v>0</v>
          </cell>
          <cell r="DW242">
            <v>-542155</v>
          </cell>
          <cell r="DX242">
            <v>-33839.08</v>
          </cell>
          <cell r="DY242">
            <v>12549</v>
          </cell>
          <cell r="DZ242">
            <v>0</v>
          </cell>
          <cell r="EA242">
            <v>0</v>
          </cell>
          <cell r="EB242">
            <v>7406</v>
          </cell>
          <cell r="EC242">
            <v>0</v>
          </cell>
          <cell r="ED242">
            <v>0</v>
          </cell>
          <cell r="EE242">
            <v>2243973</v>
          </cell>
          <cell r="EF242">
            <v>0</v>
          </cell>
          <cell r="EG242">
            <v>0</v>
          </cell>
          <cell r="EH242">
            <v>0</v>
          </cell>
          <cell r="EI242">
            <v>18956</v>
          </cell>
          <cell r="EJ242">
            <v>0</v>
          </cell>
          <cell r="EK242">
            <v>0</v>
          </cell>
          <cell r="EL242">
            <v>0</v>
          </cell>
        </row>
        <row r="243">
          <cell r="A243">
            <v>478</v>
          </cell>
          <cell r="B243" t="str">
            <v>Zeevang</v>
          </cell>
          <cell r="C243">
            <v>7</v>
          </cell>
          <cell r="D243">
            <v>251360</v>
          </cell>
          <cell r="E243">
            <v>23520</v>
          </cell>
          <cell r="F243">
            <v>23520</v>
          </cell>
          <cell r="G243">
            <v>6318</v>
          </cell>
          <cell r="H243">
            <v>1</v>
          </cell>
          <cell r="I243">
            <v>84</v>
          </cell>
          <cell r="J243">
            <v>1667</v>
          </cell>
          <cell r="K243">
            <v>793</v>
          </cell>
          <cell r="L243">
            <v>227</v>
          </cell>
          <cell r="M243">
            <v>560</v>
          </cell>
          <cell r="N243">
            <v>310.7</v>
          </cell>
          <cell r="O243">
            <v>28</v>
          </cell>
          <cell r="P243">
            <v>7.407407407407407E-2</v>
          </cell>
          <cell r="Q243">
            <v>18.156305736146201</v>
          </cell>
          <cell r="R243">
            <v>383</v>
          </cell>
          <cell r="S243">
            <v>75</v>
          </cell>
          <cell r="T243">
            <v>112</v>
          </cell>
          <cell r="U243">
            <v>3290</v>
          </cell>
          <cell r="V243">
            <v>100</v>
          </cell>
          <cell r="W243">
            <v>0</v>
          </cell>
          <cell r="X243">
            <v>0</v>
          </cell>
          <cell r="Y243">
            <v>0</v>
          </cell>
          <cell r="Z243">
            <v>0</v>
          </cell>
          <cell r="AA243">
            <v>3809</v>
          </cell>
          <cell r="AB243">
            <v>2856.75</v>
          </cell>
          <cell r="AC243">
            <v>5408.78</v>
          </cell>
          <cell r="AD243">
            <v>224</v>
          </cell>
          <cell r="AE243">
            <v>1490</v>
          </cell>
          <cell r="AF243">
            <v>41</v>
          </cell>
          <cell r="AG243">
            <v>34.32</v>
          </cell>
          <cell r="AH243">
            <v>24.14</v>
          </cell>
          <cell r="AI243">
            <v>2493</v>
          </cell>
          <cell r="AJ243">
            <v>3564.99</v>
          </cell>
          <cell r="AK243">
            <v>1869.75</v>
          </cell>
          <cell r="AL243">
            <v>0</v>
          </cell>
          <cell r="AM243">
            <v>0</v>
          </cell>
          <cell r="AN243">
            <v>0</v>
          </cell>
          <cell r="AO243">
            <v>0</v>
          </cell>
          <cell r="AP243">
            <v>0</v>
          </cell>
          <cell r="AQ243">
            <v>0</v>
          </cell>
          <cell r="AR243">
            <v>5.9917000000000002E-5</v>
          </cell>
          <cell r="AS243">
            <v>1.7173999999999999E-5</v>
          </cell>
          <cell r="AT243">
            <v>605.79899999999998</v>
          </cell>
          <cell r="AU243">
            <v>454.34924999999998</v>
          </cell>
          <cell r="AV243">
            <v>5917.14</v>
          </cell>
          <cell r="AW243">
            <v>27457.467165881473</v>
          </cell>
          <cell r="AX243">
            <v>11</v>
          </cell>
          <cell r="AY243">
            <v>15.62</v>
          </cell>
          <cell r="AZ243">
            <v>400</v>
          </cell>
          <cell r="BA243">
            <v>1</v>
          </cell>
          <cell r="BB243">
            <v>0</v>
          </cell>
          <cell r="BC243">
            <v>0</v>
          </cell>
          <cell r="BD243">
            <v>0</v>
          </cell>
          <cell r="BE243">
            <v>0</v>
          </cell>
          <cell r="BF243">
            <v>0</v>
          </cell>
          <cell r="BG243">
            <v>0</v>
          </cell>
          <cell r="BH243">
            <v>0</v>
          </cell>
          <cell r="BI243">
            <v>0</v>
          </cell>
          <cell r="BJ243">
            <v>0</v>
          </cell>
          <cell r="BM243">
            <v>-565560</v>
          </cell>
          <cell r="BN243">
            <v>-56448</v>
          </cell>
          <cell r="BO243">
            <v>-70089.600000000006</v>
          </cell>
          <cell r="BP243">
            <v>814074.3</v>
          </cell>
          <cell r="BQ243">
            <v>28180.76</v>
          </cell>
          <cell r="BR243">
            <v>18345.599999999999</v>
          </cell>
          <cell r="BS243">
            <v>365739.8</v>
          </cell>
          <cell r="BT243">
            <v>63733.41</v>
          </cell>
          <cell r="BU243">
            <v>6054.09</v>
          </cell>
          <cell r="BV243">
            <v>49274.400000000001</v>
          </cell>
          <cell r="BW243">
            <v>110140.04300000001</v>
          </cell>
          <cell r="BX243">
            <v>38617.879999999997</v>
          </cell>
          <cell r="BY243">
            <v>8488.947407407406</v>
          </cell>
          <cell r="BZ243">
            <v>68817.48250560023</v>
          </cell>
          <cell r="CA243">
            <v>41038.449999999997</v>
          </cell>
          <cell r="CB243">
            <v>22153.5</v>
          </cell>
          <cell r="CC243">
            <v>15822.24</v>
          </cell>
          <cell r="CD243">
            <v>168415.1</v>
          </cell>
          <cell r="CE243">
            <v>1529</v>
          </cell>
          <cell r="CF243">
            <v>0</v>
          </cell>
          <cell r="CG243">
            <v>0</v>
          </cell>
          <cell r="CH243">
            <v>0</v>
          </cell>
          <cell r="CI243">
            <v>0</v>
          </cell>
          <cell r="CJ243">
            <v>118269.45</v>
          </cell>
          <cell r="CK243">
            <v>-6284.85</v>
          </cell>
          <cell r="CL243">
            <v>141169.158</v>
          </cell>
          <cell r="CM243">
            <v>8238.7199999999993</v>
          </cell>
          <cell r="CN243">
            <v>34165.699999999997</v>
          </cell>
          <cell r="CO243">
            <v>19366.349999999999</v>
          </cell>
          <cell r="CP243">
            <v>111781.26960000001</v>
          </cell>
          <cell r="CQ243">
            <v>39096.419799999996</v>
          </cell>
          <cell r="CR243">
            <v>413862.93</v>
          </cell>
          <cell r="CS243">
            <v>94329.635399999999</v>
          </cell>
          <cell r="CT243">
            <v>45360.135000000002</v>
          </cell>
          <cell r="CU243">
            <v>0</v>
          </cell>
          <cell r="CV243">
            <v>0</v>
          </cell>
          <cell r="CW243">
            <v>0</v>
          </cell>
          <cell r="CX243">
            <v>0</v>
          </cell>
          <cell r="CY243">
            <v>0</v>
          </cell>
          <cell r="CZ243">
            <v>0</v>
          </cell>
          <cell r="DA243">
            <v>1057.9185014240702</v>
          </cell>
          <cell r="DB243">
            <v>189.92816316975998</v>
          </cell>
          <cell r="DC243">
            <v>37880.611469999996</v>
          </cell>
          <cell r="DD243">
            <v>186.28319249999998</v>
          </cell>
          <cell r="DE243">
            <v>39999.866399999992</v>
          </cell>
          <cell r="DF243">
            <v>95002.836393949896</v>
          </cell>
          <cell r="DG243">
            <v>97791.87</v>
          </cell>
          <cell r="DH243">
            <v>229431.24599999998</v>
          </cell>
          <cell r="DI243">
            <v>41272</v>
          </cell>
          <cell r="DJ243">
            <v>247664.13</v>
          </cell>
          <cell r="DK243">
            <v>0</v>
          </cell>
          <cell r="DL243">
            <v>0</v>
          </cell>
          <cell r="DM243">
            <v>0</v>
          </cell>
          <cell r="DN243">
            <v>0</v>
          </cell>
          <cell r="DO243">
            <v>0</v>
          </cell>
          <cell r="DP243">
            <v>0</v>
          </cell>
          <cell r="DQ243">
            <v>0</v>
          </cell>
          <cell r="DR243">
            <v>0</v>
          </cell>
          <cell r="DS243">
            <v>0</v>
          </cell>
          <cell r="DU243">
            <v>265694.89</v>
          </cell>
          <cell r="DV243">
            <v>0</v>
          </cell>
          <cell r="DW243">
            <v>-67059</v>
          </cell>
          <cell r="DX243">
            <v>-4613.6000000000004</v>
          </cell>
          <cell r="DY243">
            <v>-9753</v>
          </cell>
          <cell r="DZ243">
            <v>0</v>
          </cell>
          <cell r="EA243">
            <v>0</v>
          </cell>
          <cell r="EB243">
            <v>12297</v>
          </cell>
          <cell r="EC243">
            <v>0</v>
          </cell>
          <cell r="ED243">
            <v>0</v>
          </cell>
          <cell r="EE243">
            <v>432124</v>
          </cell>
          <cell r="EF243">
            <v>0</v>
          </cell>
          <cell r="EG243">
            <v>22739</v>
          </cell>
          <cell r="EH243">
            <v>0</v>
          </cell>
          <cell r="EI243">
            <v>7215</v>
          </cell>
          <cell r="EJ243">
            <v>0</v>
          </cell>
          <cell r="EK243">
            <v>0</v>
          </cell>
          <cell r="EL243">
            <v>0</v>
          </cell>
        </row>
        <row r="244">
          <cell r="A244">
            <v>476</v>
          </cell>
          <cell r="B244" t="str">
            <v>Zijpe</v>
          </cell>
          <cell r="C244">
            <v>7</v>
          </cell>
          <cell r="D244">
            <v>426880</v>
          </cell>
          <cell r="E244">
            <v>77280</v>
          </cell>
          <cell r="F244">
            <v>77280</v>
          </cell>
          <cell r="G244">
            <v>11558</v>
          </cell>
          <cell r="H244">
            <v>4</v>
          </cell>
          <cell r="I244">
            <v>276</v>
          </cell>
          <cell r="J244">
            <v>2853</v>
          </cell>
          <cell r="K244">
            <v>1625</v>
          </cell>
          <cell r="L244">
            <v>485</v>
          </cell>
          <cell r="M244">
            <v>1200</v>
          </cell>
          <cell r="N244">
            <v>488.3</v>
          </cell>
          <cell r="O244">
            <v>88</v>
          </cell>
          <cell r="P244">
            <v>0.20091324200913241</v>
          </cell>
          <cell r="Q244">
            <v>49.169967900467149</v>
          </cell>
          <cell r="R244">
            <v>762</v>
          </cell>
          <cell r="S244">
            <v>90</v>
          </cell>
          <cell r="T244">
            <v>228</v>
          </cell>
          <cell r="U244">
            <v>7640</v>
          </cell>
          <cell r="V244">
            <v>340</v>
          </cell>
          <cell r="W244">
            <v>0</v>
          </cell>
          <cell r="X244">
            <v>0</v>
          </cell>
          <cell r="Y244">
            <v>0</v>
          </cell>
          <cell r="Z244">
            <v>0</v>
          </cell>
          <cell r="AA244">
            <v>9509</v>
          </cell>
          <cell r="AB244">
            <v>5229.95</v>
          </cell>
          <cell r="AC244">
            <v>12456.79</v>
          </cell>
          <cell r="AD244">
            <v>224</v>
          </cell>
          <cell r="AE244">
            <v>1602</v>
          </cell>
          <cell r="AF244">
            <v>120</v>
          </cell>
          <cell r="AG244">
            <v>63.92</v>
          </cell>
          <cell r="AH244">
            <v>94.9</v>
          </cell>
          <cell r="AI244">
            <v>7117</v>
          </cell>
          <cell r="AJ244">
            <v>9679.1200000000008</v>
          </cell>
          <cell r="AK244">
            <v>3914.35</v>
          </cell>
          <cell r="AL244">
            <v>0</v>
          </cell>
          <cell r="AM244">
            <v>0</v>
          </cell>
          <cell r="AN244">
            <v>0</v>
          </cell>
          <cell r="AO244">
            <v>0</v>
          </cell>
          <cell r="AP244">
            <v>0</v>
          </cell>
          <cell r="AQ244">
            <v>0</v>
          </cell>
          <cell r="AR244">
            <v>1.6975399999999999E-4</v>
          </cell>
          <cell r="AS244">
            <v>4.4780999999999997E-5</v>
          </cell>
          <cell r="AT244">
            <v>1337.9960000000001</v>
          </cell>
          <cell r="AU244">
            <v>735.89780000000007</v>
          </cell>
          <cell r="AV244">
            <v>3434.82</v>
          </cell>
          <cell r="AW244">
            <v>9168.9033309359911</v>
          </cell>
          <cell r="AX244">
            <v>12</v>
          </cell>
          <cell r="AY244">
            <v>15.6</v>
          </cell>
          <cell r="AZ244">
            <v>810</v>
          </cell>
          <cell r="BA244">
            <v>1</v>
          </cell>
          <cell r="BB244">
            <v>0</v>
          </cell>
          <cell r="BC244">
            <v>0</v>
          </cell>
          <cell r="BD244">
            <v>0</v>
          </cell>
          <cell r="BE244">
            <v>0</v>
          </cell>
          <cell r="BF244">
            <v>0</v>
          </cell>
          <cell r="BG244">
            <v>0</v>
          </cell>
          <cell r="BH244">
            <v>0</v>
          </cell>
          <cell r="BI244">
            <v>0</v>
          </cell>
          <cell r="BJ244">
            <v>0</v>
          </cell>
          <cell r="BM244">
            <v>-960480</v>
          </cell>
          <cell r="BN244">
            <v>-185472</v>
          </cell>
          <cell r="BO244">
            <v>-230294.39999999999</v>
          </cell>
          <cell r="BP244">
            <v>1489248.3</v>
          </cell>
          <cell r="BQ244">
            <v>112723.04</v>
          </cell>
          <cell r="BR244">
            <v>60278.400000000001</v>
          </cell>
          <cell r="BS244">
            <v>625948.19999999995</v>
          </cell>
          <cell r="BT244">
            <v>130601.25</v>
          </cell>
          <cell r="BU244">
            <v>12934.95</v>
          </cell>
          <cell r="BV244">
            <v>105588</v>
          </cell>
          <cell r="BW244">
            <v>173097.46699999998</v>
          </cell>
          <cell r="BX244">
            <v>121370.48</v>
          </cell>
          <cell r="BY244">
            <v>23024.816255707759</v>
          </cell>
          <cell r="BZ244">
            <v>186367.94593378264</v>
          </cell>
          <cell r="CA244">
            <v>81648.3</v>
          </cell>
          <cell r="CB244">
            <v>26584.2</v>
          </cell>
          <cell r="CC244">
            <v>32209.56</v>
          </cell>
          <cell r="CD244">
            <v>391091.6</v>
          </cell>
          <cell r="CE244">
            <v>5198.6000000000004</v>
          </cell>
          <cell r="CF244">
            <v>0</v>
          </cell>
          <cell r="CG244">
            <v>0</v>
          </cell>
          <cell r="CH244">
            <v>0</v>
          </cell>
          <cell r="CI244">
            <v>0</v>
          </cell>
          <cell r="CJ244">
            <v>295254.45</v>
          </cell>
          <cell r="CK244">
            <v>-11505.89</v>
          </cell>
          <cell r="CL244">
            <v>325122.21900000004</v>
          </cell>
          <cell r="CM244">
            <v>8238.7199999999993</v>
          </cell>
          <cell r="CN244">
            <v>36733.86</v>
          </cell>
          <cell r="CO244">
            <v>56682</v>
          </cell>
          <cell r="CP244">
            <v>208189.35760000002</v>
          </cell>
          <cell r="CQ244">
            <v>153697.193</v>
          </cell>
          <cell r="CR244">
            <v>1181493.17</v>
          </cell>
          <cell r="CS244">
            <v>256109.51520000002</v>
          </cell>
          <cell r="CT244">
            <v>94962.131000000008</v>
          </cell>
          <cell r="CU244">
            <v>0</v>
          </cell>
          <cell r="CV244">
            <v>0</v>
          </cell>
          <cell r="CW244">
            <v>0</v>
          </cell>
          <cell r="CX244">
            <v>0</v>
          </cell>
          <cell r="CY244">
            <v>0</v>
          </cell>
          <cell r="CZ244">
            <v>0</v>
          </cell>
          <cell r="DA244">
            <v>2997.2444763713397</v>
          </cell>
          <cell r="DB244">
            <v>495.23541835943996</v>
          </cell>
          <cell r="DC244">
            <v>83664.889880000002</v>
          </cell>
          <cell r="DD244">
            <v>301.718098</v>
          </cell>
          <cell r="DE244">
            <v>23219.3832</v>
          </cell>
          <cell r="DF244">
            <v>31724.405525038528</v>
          </cell>
          <cell r="DG244">
            <v>106682.04</v>
          </cell>
          <cell r="DH244">
            <v>229137.48</v>
          </cell>
          <cell r="DI244">
            <v>83575.8</v>
          </cell>
          <cell r="DJ244">
            <v>247664.13</v>
          </cell>
          <cell r="DK244">
            <v>0</v>
          </cell>
          <cell r="DL244">
            <v>0</v>
          </cell>
          <cell r="DM244">
            <v>0</v>
          </cell>
          <cell r="DN244">
            <v>0</v>
          </cell>
          <cell r="DO244">
            <v>0</v>
          </cell>
          <cell r="DP244">
            <v>0</v>
          </cell>
          <cell r="DQ244">
            <v>0</v>
          </cell>
          <cell r="DR244">
            <v>0</v>
          </cell>
          <cell r="DS244">
            <v>0</v>
          </cell>
          <cell r="DU244">
            <v>120312.31</v>
          </cell>
          <cell r="DV244">
            <v>0</v>
          </cell>
          <cell r="DW244">
            <v>-45962</v>
          </cell>
          <cell r="DX244">
            <v>-10664.43</v>
          </cell>
          <cell r="DY244">
            <v>-35874</v>
          </cell>
          <cell r="DZ244">
            <v>0</v>
          </cell>
          <cell r="EA244">
            <v>0</v>
          </cell>
          <cell r="EB244">
            <v>30622</v>
          </cell>
          <cell r="EC244">
            <v>0</v>
          </cell>
          <cell r="ED244">
            <v>0</v>
          </cell>
          <cell r="EE244">
            <v>744707</v>
          </cell>
          <cell r="EF244">
            <v>0</v>
          </cell>
          <cell r="EG244">
            <v>54330</v>
          </cell>
          <cell r="EH244">
            <v>0</v>
          </cell>
          <cell r="EI244">
            <v>13199</v>
          </cell>
          <cell r="EJ244">
            <v>0</v>
          </cell>
          <cell r="EK244">
            <v>0</v>
          </cell>
          <cell r="EL244">
            <v>0</v>
          </cell>
        </row>
        <row r="245">
          <cell r="A245">
            <v>482</v>
          </cell>
          <cell r="B245" t="str">
            <v>Alblasserdam</v>
          </cell>
          <cell r="C245">
            <v>8</v>
          </cell>
          <cell r="D245">
            <v>535520</v>
          </cell>
          <cell r="E245">
            <v>115080</v>
          </cell>
          <cell r="F245">
            <v>115080</v>
          </cell>
          <cell r="G245">
            <v>18666</v>
          </cell>
          <cell r="H245">
            <v>1</v>
          </cell>
          <cell r="I245">
            <v>411</v>
          </cell>
          <cell r="J245">
            <v>5000</v>
          </cell>
          <cell r="K245">
            <v>3086</v>
          </cell>
          <cell r="L245">
            <v>1075</v>
          </cell>
          <cell r="M245">
            <v>2340</v>
          </cell>
          <cell r="N245">
            <v>1572.4</v>
          </cell>
          <cell r="O245">
            <v>247</v>
          </cell>
          <cell r="P245">
            <v>0.41373534338358459</v>
          </cell>
          <cell r="Q245">
            <v>120.68306996633657</v>
          </cell>
          <cell r="R245">
            <v>1000</v>
          </cell>
          <cell r="S245">
            <v>870</v>
          </cell>
          <cell r="T245">
            <v>415</v>
          </cell>
          <cell r="U245">
            <v>16120</v>
          </cell>
          <cell r="V245">
            <v>3740</v>
          </cell>
          <cell r="W245">
            <v>0</v>
          </cell>
          <cell r="X245">
            <v>101.6</v>
          </cell>
          <cell r="Y245">
            <v>0</v>
          </cell>
          <cell r="Z245">
            <v>0</v>
          </cell>
          <cell r="AA245">
            <v>878</v>
          </cell>
          <cell r="AB245">
            <v>561.91999999999996</v>
          </cell>
          <cell r="AC245">
            <v>1202.8599999999999</v>
          </cell>
          <cell r="AD245">
            <v>118</v>
          </cell>
          <cell r="AE245">
            <v>0</v>
          </cell>
          <cell r="AF245">
            <v>85</v>
          </cell>
          <cell r="AG245">
            <v>91.74</v>
          </cell>
          <cell r="AH245">
            <v>27</v>
          </cell>
          <cell r="AI245">
            <v>7676</v>
          </cell>
          <cell r="AJ245">
            <v>10669.64</v>
          </cell>
          <cell r="AK245">
            <v>4912.6400000000003</v>
          </cell>
          <cell r="AL245">
            <v>0</v>
          </cell>
          <cell r="AM245">
            <v>0</v>
          </cell>
          <cell r="AN245">
            <v>0</v>
          </cell>
          <cell r="AO245">
            <v>0</v>
          </cell>
          <cell r="AP245">
            <v>1467</v>
          </cell>
          <cell r="AQ245">
            <v>0</v>
          </cell>
          <cell r="AR245">
            <v>2.5461E-4</v>
          </cell>
          <cell r="AS245">
            <v>6.5696400000000001E-4</v>
          </cell>
          <cell r="AT245">
            <v>10615.907999999999</v>
          </cell>
          <cell r="AU245">
            <v>6794.1811200000002</v>
          </cell>
          <cell r="AV245">
            <v>802.82</v>
          </cell>
          <cell r="AW245">
            <v>40772.091325301204</v>
          </cell>
          <cell r="AX245">
            <v>1</v>
          </cell>
          <cell r="AY245">
            <v>1.35</v>
          </cell>
          <cell r="AZ245">
            <v>840</v>
          </cell>
          <cell r="BA245">
            <v>1</v>
          </cell>
          <cell r="BB245">
            <v>0</v>
          </cell>
          <cell r="BC245">
            <v>0</v>
          </cell>
          <cell r="BD245">
            <v>0</v>
          </cell>
          <cell r="BE245">
            <v>0</v>
          </cell>
          <cell r="BF245">
            <v>0</v>
          </cell>
          <cell r="BG245">
            <v>0</v>
          </cell>
          <cell r="BH245">
            <v>0</v>
          </cell>
          <cell r="BI245">
            <v>0</v>
          </cell>
          <cell r="BJ245">
            <v>0</v>
          </cell>
          <cell r="BM245">
            <v>-1204920</v>
          </cell>
          <cell r="BN245">
            <v>-276192</v>
          </cell>
          <cell r="BO245">
            <v>-342938.4</v>
          </cell>
          <cell r="BP245">
            <v>2405114.1</v>
          </cell>
          <cell r="BQ245">
            <v>28180.76</v>
          </cell>
          <cell r="BR245">
            <v>89762.4</v>
          </cell>
          <cell r="BS245">
            <v>1097000</v>
          </cell>
          <cell r="BT245">
            <v>248021.82</v>
          </cell>
          <cell r="BU245">
            <v>28670.25</v>
          </cell>
          <cell r="BV245">
            <v>205896.6</v>
          </cell>
          <cell r="BW245">
            <v>557400.076</v>
          </cell>
          <cell r="BX245">
            <v>340664.87</v>
          </cell>
          <cell r="BY245">
            <v>47414.397202680062</v>
          </cell>
          <cell r="BZ245">
            <v>457422.62643200619</v>
          </cell>
          <cell r="CA245">
            <v>107150</v>
          </cell>
          <cell r="CB245">
            <v>256980.6</v>
          </cell>
          <cell r="CC245">
            <v>58627.05</v>
          </cell>
          <cell r="CD245">
            <v>825182.8</v>
          </cell>
          <cell r="CE245">
            <v>57184.6</v>
          </cell>
          <cell r="CF245">
            <v>0</v>
          </cell>
          <cell r="CG245">
            <v>42538.904000000002</v>
          </cell>
          <cell r="CH245">
            <v>0</v>
          </cell>
          <cell r="CI245">
            <v>0</v>
          </cell>
          <cell r="CJ245">
            <v>27261.9</v>
          </cell>
          <cell r="CK245">
            <v>-1236.2239999999999</v>
          </cell>
          <cell r="CL245">
            <v>31394.646000000004</v>
          </cell>
          <cell r="CM245">
            <v>4340.04</v>
          </cell>
          <cell r="CN245">
            <v>0</v>
          </cell>
          <cell r="CO245">
            <v>40149.75</v>
          </cell>
          <cell r="CP245">
            <v>298799.93219999998</v>
          </cell>
          <cell r="CQ245">
            <v>43728.39</v>
          </cell>
          <cell r="CR245">
            <v>1274292.76</v>
          </cell>
          <cell r="CS245">
            <v>282318.67440000002</v>
          </cell>
          <cell r="CT245">
            <v>119180.64640000001</v>
          </cell>
          <cell r="CU245">
            <v>0</v>
          </cell>
          <cell r="CV245">
            <v>0</v>
          </cell>
          <cell r="CW245">
            <v>0</v>
          </cell>
          <cell r="CX245">
            <v>0</v>
          </cell>
          <cell r="CY245">
            <v>45183.6</v>
          </cell>
          <cell r="CZ245">
            <v>0</v>
          </cell>
          <cell r="DA245">
            <v>4495.4959301631006</v>
          </cell>
          <cell r="DB245">
            <v>7265.3991957993603</v>
          </cell>
          <cell r="DC245">
            <v>663812.72723999992</v>
          </cell>
          <cell r="DD245">
            <v>2785.6142592000001</v>
          </cell>
          <cell r="DE245">
            <v>5427.0632000000005</v>
          </cell>
          <cell r="DF245">
            <v>141071.43598554216</v>
          </cell>
          <cell r="DG245">
            <v>8890.17</v>
          </cell>
          <cell r="DH245">
            <v>19829.205000000002</v>
          </cell>
          <cell r="DI245">
            <v>86671.2</v>
          </cell>
          <cell r="DJ245">
            <v>247664.13</v>
          </cell>
          <cell r="DK245">
            <v>0</v>
          </cell>
          <cell r="DL245">
            <v>0</v>
          </cell>
          <cell r="DM245">
            <v>0</v>
          </cell>
          <cell r="DN245">
            <v>0</v>
          </cell>
          <cell r="DO245">
            <v>0</v>
          </cell>
          <cell r="DP245">
            <v>0</v>
          </cell>
          <cell r="DQ245">
            <v>0</v>
          </cell>
          <cell r="DR245">
            <v>0</v>
          </cell>
          <cell r="DS245">
            <v>0</v>
          </cell>
          <cell r="DU245">
            <v>89025.98</v>
          </cell>
          <cell r="DV245">
            <v>0</v>
          </cell>
          <cell r="DW245">
            <v>-238710</v>
          </cell>
          <cell r="DX245">
            <v>-24185.49</v>
          </cell>
          <cell r="DY245">
            <v>95544</v>
          </cell>
          <cell r="DZ245">
            <v>0</v>
          </cell>
          <cell r="EA245">
            <v>0</v>
          </cell>
          <cell r="EB245">
            <v>8142</v>
          </cell>
          <cell r="EC245">
            <v>0</v>
          </cell>
          <cell r="ED245">
            <v>0</v>
          </cell>
          <cell r="EE245">
            <v>1804890</v>
          </cell>
          <cell r="EF245">
            <v>0</v>
          </cell>
          <cell r="EG245">
            <v>3284</v>
          </cell>
          <cell r="EH245">
            <v>0</v>
          </cell>
          <cell r="EI245">
            <v>21317</v>
          </cell>
          <cell r="EJ245">
            <v>0</v>
          </cell>
          <cell r="EK245">
            <v>0</v>
          </cell>
          <cell r="EL245">
            <v>0</v>
          </cell>
        </row>
        <row r="246">
          <cell r="A246">
            <v>613</v>
          </cell>
          <cell r="B246" t="str">
            <v>Albrandswaard</v>
          </cell>
          <cell r="C246">
            <v>8</v>
          </cell>
          <cell r="D246">
            <v>792640</v>
          </cell>
          <cell r="E246">
            <v>135240</v>
          </cell>
          <cell r="F246">
            <v>135240</v>
          </cell>
          <cell r="G246">
            <v>21523</v>
          </cell>
          <cell r="H246">
            <v>2</v>
          </cell>
          <cell r="I246">
            <v>483</v>
          </cell>
          <cell r="J246">
            <v>5480</v>
          </cell>
          <cell r="K246">
            <v>2780</v>
          </cell>
          <cell r="L246">
            <v>945</v>
          </cell>
          <cell r="M246">
            <v>1720</v>
          </cell>
          <cell r="N246">
            <v>777.8</v>
          </cell>
          <cell r="O246">
            <v>145</v>
          </cell>
          <cell r="P246">
            <v>0.29292929292929293</v>
          </cell>
          <cell r="Q246">
            <v>75.925937297942994</v>
          </cell>
          <cell r="R246">
            <v>989</v>
          </cell>
          <cell r="S246">
            <v>1140</v>
          </cell>
          <cell r="T246">
            <v>479</v>
          </cell>
          <cell r="U246">
            <v>14770</v>
          </cell>
          <cell r="V246">
            <v>2230</v>
          </cell>
          <cell r="W246">
            <v>0</v>
          </cell>
          <cell r="X246">
            <v>0</v>
          </cell>
          <cell r="Y246">
            <v>1476</v>
          </cell>
          <cell r="Z246">
            <v>0</v>
          </cell>
          <cell r="AA246">
            <v>2180</v>
          </cell>
          <cell r="AB246">
            <v>719.4</v>
          </cell>
          <cell r="AC246">
            <v>2681.4</v>
          </cell>
          <cell r="AD246">
            <v>194</v>
          </cell>
          <cell r="AE246">
            <v>0</v>
          </cell>
          <cell r="AF246">
            <v>107</v>
          </cell>
          <cell r="AG246">
            <v>115.7</v>
          </cell>
          <cell r="AH246">
            <v>20.23</v>
          </cell>
          <cell r="AI246">
            <v>9422</v>
          </cell>
          <cell r="AJ246">
            <v>12248.6</v>
          </cell>
          <cell r="AK246">
            <v>3109.26</v>
          </cell>
          <cell r="AL246">
            <v>0</v>
          </cell>
          <cell r="AM246">
            <v>0</v>
          </cell>
          <cell r="AN246">
            <v>0</v>
          </cell>
          <cell r="AO246">
            <v>0</v>
          </cell>
          <cell r="AP246">
            <v>0</v>
          </cell>
          <cell r="AQ246">
            <v>0</v>
          </cell>
          <cell r="AR246">
            <v>9.2294999999999996E-5</v>
          </cell>
          <cell r="AS246">
            <v>2.2937700000000001E-4</v>
          </cell>
          <cell r="AT246">
            <v>8611.7080000000005</v>
          </cell>
          <cell r="AU246">
            <v>2841.86364</v>
          </cell>
          <cell r="AV246">
            <v>1214.01</v>
          </cell>
          <cell r="AW246">
            <v>19392.186735467563</v>
          </cell>
          <cell r="AX246">
            <v>3</v>
          </cell>
          <cell r="AY246">
            <v>3.57</v>
          </cell>
          <cell r="AZ246">
            <v>865</v>
          </cell>
          <cell r="BA246">
            <v>1</v>
          </cell>
          <cell r="BB246">
            <v>0</v>
          </cell>
          <cell r="BC246">
            <v>0</v>
          </cell>
          <cell r="BD246">
            <v>0</v>
          </cell>
          <cell r="BE246">
            <v>0</v>
          </cell>
          <cell r="BF246">
            <v>0</v>
          </cell>
          <cell r="BG246">
            <v>0</v>
          </cell>
          <cell r="BH246">
            <v>0</v>
          </cell>
          <cell r="BI246">
            <v>0</v>
          </cell>
          <cell r="BJ246">
            <v>0</v>
          </cell>
          <cell r="BM246">
            <v>-1783440</v>
          </cell>
          <cell r="BN246">
            <v>-324576</v>
          </cell>
          <cell r="BO246">
            <v>-403015.2</v>
          </cell>
          <cell r="BP246">
            <v>2773238.55</v>
          </cell>
          <cell r="BQ246">
            <v>56361.52</v>
          </cell>
          <cell r="BR246">
            <v>105487.2</v>
          </cell>
          <cell r="BS246">
            <v>1202312</v>
          </cell>
          <cell r="BT246">
            <v>223428.6</v>
          </cell>
          <cell r="BU246">
            <v>25203.15</v>
          </cell>
          <cell r="BV246">
            <v>151342.79999999999</v>
          </cell>
          <cell r="BW246">
            <v>275722.32199999999</v>
          </cell>
          <cell r="BX246">
            <v>199985.45</v>
          </cell>
          <cell r="BY246">
            <v>33569.928383838385</v>
          </cell>
          <cell r="BZ246">
            <v>287780.56162164739</v>
          </cell>
          <cell r="CA246">
            <v>105971.35</v>
          </cell>
          <cell r="CB246">
            <v>336733.2</v>
          </cell>
          <cell r="CC246">
            <v>67668.33</v>
          </cell>
          <cell r="CD246">
            <v>756076.3</v>
          </cell>
          <cell r="CE246">
            <v>34096.699999999997</v>
          </cell>
          <cell r="CF246">
            <v>0</v>
          </cell>
          <cell r="CG246">
            <v>0</v>
          </cell>
          <cell r="CH246">
            <v>250831.44</v>
          </cell>
          <cell r="CI246">
            <v>0</v>
          </cell>
          <cell r="CJ246">
            <v>67689</v>
          </cell>
          <cell r="CK246">
            <v>-1582.68</v>
          </cell>
          <cell r="CL246">
            <v>69984.539999999994</v>
          </cell>
          <cell r="CM246">
            <v>7135.32</v>
          </cell>
          <cell r="CN246">
            <v>0</v>
          </cell>
          <cell r="CO246">
            <v>50541.45</v>
          </cell>
          <cell r="CP246">
            <v>376838.37100000004</v>
          </cell>
          <cell r="CQ246">
            <v>32763.901099999999</v>
          </cell>
          <cell r="CR246">
            <v>1564146.22</v>
          </cell>
          <cell r="CS246">
            <v>324097.95600000001</v>
          </cell>
          <cell r="CT246">
            <v>75430.647599999997</v>
          </cell>
          <cell r="CU246">
            <v>0</v>
          </cell>
          <cell r="CV246">
            <v>0</v>
          </cell>
          <cell r="CW246">
            <v>0</v>
          </cell>
          <cell r="CX246">
            <v>0</v>
          </cell>
          <cell r="CY246">
            <v>0</v>
          </cell>
          <cell r="CZ246">
            <v>0</v>
          </cell>
          <cell r="DA246">
            <v>1629.59741123445</v>
          </cell>
          <cell r="DB246">
            <v>2536.6922256544804</v>
          </cell>
          <cell r="DC246">
            <v>538490.10123999999</v>
          </cell>
          <cell r="DD246">
            <v>1165.1640923999998</v>
          </cell>
          <cell r="DE246">
            <v>8206.7075999999997</v>
          </cell>
          <cell r="DF246">
            <v>67096.966104717765</v>
          </cell>
          <cell r="DG246">
            <v>26670.51</v>
          </cell>
          <cell r="DH246">
            <v>52437.230999999992</v>
          </cell>
          <cell r="DI246">
            <v>89250.7</v>
          </cell>
          <cell r="DJ246">
            <v>247664.13</v>
          </cell>
          <cell r="DK246">
            <v>0</v>
          </cell>
          <cell r="DL246">
            <v>0</v>
          </cell>
          <cell r="DM246">
            <v>0</v>
          </cell>
          <cell r="DN246">
            <v>0</v>
          </cell>
          <cell r="DO246">
            <v>0</v>
          </cell>
          <cell r="DP246">
            <v>0</v>
          </cell>
          <cell r="DQ246">
            <v>0</v>
          </cell>
          <cell r="DR246">
            <v>0</v>
          </cell>
          <cell r="DS246">
            <v>0</v>
          </cell>
          <cell r="DU246">
            <v>170053.66</v>
          </cell>
          <cell r="DV246">
            <v>0</v>
          </cell>
          <cell r="DW246">
            <v>-283725</v>
          </cell>
          <cell r="DX246">
            <v>-24783.01</v>
          </cell>
          <cell r="DY246">
            <v>110264</v>
          </cell>
          <cell r="DZ246">
            <v>0</v>
          </cell>
          <cell r="EA246">
            <v>0</v>
          </cell>
          <cell r="EB246">
            <v>4950</v>
          </cell>
          <cell r="EC246">
            <v>0</v>
          </cell>
          <cell r="ED246">
            <v>0</v>
          </cell>
          <cell r="EE246">
            <v>1196440</v>
          </cell>
          <cell r="EF246">
            <v>0</v>
          </cell>
          <cell r="EG246">
            <v>11103</v>
          </cell>
          <cell r="EH246">
            <v>0</v>
          </cell>
          <cell r="EI246">
            <v>24579</v>
          </cell>
          <cell r="EJ246">
            <v>0</v>
          </cell>
          <cell r="EK246">
            <v>0</v>
          </cell>
          <cell r="EL246">
            <v>0</v>
          </cell>
        </row>
        <row r="247">
          <cell r="A247">
            <v>483</v>
          </cell>
          <cell r="B247" t="str">
            <v>Alkemade</v>
          </cell>
          <cell r="C247">
            <v>8</v>
          </cell>
          <cell r="D247">
            <v>576800</v>
          </cell>
          <cell r="E247">
            <v>106680</v>
          </cell>
          <cell r="F247">
            <v>106680</v>
          </cell>
          <cell r="G247">
            <v>14536</v>
          </cell>
          <cell r="H247">
            <v>2</v>
          </cell>
          <cell r="I247">
            <v>381</v>
          </cell>
          <cell r="J247">
            <v>3811</v>
          </cell>
          <cell r="K247">
            <v>1977</v>
          </cell>
          <cell r="L247">
            <v>666</v>
          </cell>
          <cell r="M247">
            <v>1430</v>
          </cell>
          <cell r="N247">
            <v>853.6</v>
          </cell>
          <cell r="O247">
            <v>63</v>
          </cell>
          <cell r="P247">
            <v>0.15254237288135594</v>
          </cell>
          <cell r="Q247">
            <v>36.764298027278791</v>
          </cell>
          <cell r="R247">
            <v>538</v>
          </cell>
          <cell r="S247">
            <v>160</v>
          </cell>
          <cell r="T247">
            <v>265</v>
          </cell>
          <cell r="U247">
            <v>11290</v>
          </cell>
          <cell r="V247">
            <v>1350</v>
          </cell>
          <cell r="W247">
            <v>0</v>
          </cell>
          <cell r="X247">
            <v>280</v>
          </cell>
          <cell r="Y247">
            <v>0</v>
          </cell>
          <cell r="Z247">
            <v>0</v>
          </cell>
          <cell r="AA247">
            <v>2693</v>
          </cell>
          <cell r="AB247">
            <v>1373.43</v>
          </cell>
          <cell r="AC247">
            <v>3500.9</v>
          </cell>
          <cell r="AD247">
            <v>397</v>
          </cell>
          <cell r="AE247">
            <v>0</v>
          </cell>
          <cell r="AF247">
            <v>93</v>
          </cell>
          <cell r="AG247">
            <v>100.1</v>
          </cell>
          <cell r="AH247">
            <v>20.8</v>
          </cell>
          <cell r="AI247">
            <v>5764</v>
          </cell>
          <cell r="AJ247">
            <v>7493.2</v>
          </cell>
          <cell r="AK247">
            <v>2939.64</v>
          </cell>
          <cell r="AL247">
            <v>0</v>
          </cell>
          <cell r="AM247">
            <v>0</v>
          </cell>
          <cell r="AN247">
            <v>0</v>
          </cell>
          <cell r="AO247">
            <v>0</v>
          </cell>
          <cell r="AP247">
            <v>542</v>
          </cell>
          <cell r="AQ247">
            <v>0</v>
          </cell>
          <cell r="AR247">
            <v>1.0309E-4</v>
          </cell>
          <cell r="AS247">
            <v>7.0550999999999996E-5</v>
          </cell>
          <cell r="AT247">
            <v>3302.7719999999999</v>
          </cell>
          <cell r="AU247">
            <v>1684.41372</v>
          </cell>
          <cell r="AV247">
            <v>4306.8999999999996</v>
          </cell>
          <cell r="AW247">
            <v>52109.913527508092</v>
          </cell>
          <cell r="AX247">
            <v>6</v>
          </cell>
          <cell r="AY247">
            <v>7.8</v>
          </cell>
          <cell r="AZ247">
            <v>880</v>
          </cell>
          <cell r="BA247">
            <v>1</v>
          </cell>
          <cell r="BB247">
            <v>0</v>
          </cell>
          <cell r="BC247">
            <v>0</v>
          </cell>
          <cell r="BD247">
            <v>0</v>
          </cell>
          <cell r="BE247">
            <v>0</v>
          </cell>
          <cell r="BF247">
            <v>0</v>
          </cell>
          <cell r="BG247">
            <v>0</v>
          </cell>
          <cell r="BH247">
            <v>0</v>
          </cell>
          <cell r="BI247">
            <v>0</v>
          </cell>
          <cell r="BJ247">
            <v>0</v>
          </cell>
          <cell r="BM247">
            <v>-1297800</v>
          </cell>
          <cell r="BN247">
            <v>-256032</v>
          </cell>
          <cell r="BO247">
            <v>-317906.40000000002</v>
          </cell>
          <cell r="BP247">
            <v>1872963.6</v>
          </cell>
          <cell r="BQ247">
            <v>56361.52</v>
          </cell>
          <cell r="BR247">
            <v>83210.399999999994</v>
          </cell>
          <cell r="BS247">
            <v>836133.4</v>
          </cell>
          <cell r="BT247">
            <v>158891.49</v>
          </cell>
          <cell r="BU247">
            <v>17762.22</v>
          </cell>
          <cell r="BV247">
            <v>125825.7</v>
          </cell>
          <cell r="BW247">
            <v>302592.66399999999</v>
          </cell>
          <cell r="BX247">
            <v>86890.23</v>
          </cell>
          <cell r="BY247">
            <v>17481.476440677965</v>
          </cell>
          <cell r="BZ247">
            <v>139346.98352683426</v>
          </cell>
          <cell r="CA247">
            <v>57646.7</v>
          </cell>
          <cell r="CB247">
            <v>47260.800000000003</v>
          </cell>
          <cell r="CC247">
            <v>37436.550000000003</v>
          </cell>
          <cell r="CD247">
            <v>577935.1</v>
          </cell>
          <cell r="CE247">
            <v>20641.5</v>
          </cell>
          <cell r="CF247">
            <v>0</v>
          </cell>
          <cell r="CG247">
            <v>117233.2</v>
          </cell>
          <cell r="CH247">
            <v>0</v>
          </cell>
          <cell r="CI247">
            <v>0</v>
          </cell>
          <cell r="CJ247">
            <v>83617.649999999994</v>
          </cell>
          <cell r="CK247">
            <v>-3021.5460000000003</v>
          </cell>
          <cell r="CL247">
            <v>91373.49</v>
          </cell>
          <cell r="CM247">
            <v>14601.66</v>
          </cell>
          <cell r="CN247">
            <v>0</v>
          </cell>
          <cell r="CO247">
            <v>43928.55</v>
          </cell>
          <cell r="CP247">
            <v>326028.70300000004</v>
          </cell>
          <cell r="CQ247">
            <v>33687.055999999997</v>
          </cell>
          <cell r="CR247">
            <v>956881.64</v>
          </cell>
          <cell r="CS247">
            <v>198270.07200000001</v>
          </cell>
          <cell r="CT247">
            <v>71315.666400000002</v>
          </cell>
          <cell r="CU247">
            <v>0</v>
          </cell>
          <cell r="CV247">
            <v>0</v>
          </cell>
          <cell r="CW247">
            <v>0</v>
          </cell>
          <cell r="CX247">
            <v>0</v>
          </cell>
          <cell r="CY247">
            <v>16693.599999999999</v>
          </cell>
          <cell r="CZ247">
            <v>0</v>
          </cell>
          <cell r="DA247">
            <v>1820.1982461039001</v>
          </cell>
          <cell r="DB247">
            <v>780.22719458424001</v>
          </cell>
          <cell r="DC247">
            <v>206522.33316000001</v>
          </cell>
          <cell r="DD247">
            <v>690.60962519999998</v>
          </cell>
          <cell r="DE247">
            <v>29114.644000000004</v>
          </cell>
          <cell r="DF247">
            <v>180300.30080517801</v>
          </cell>
          <cell r="DG247">
            <v>53341.02</v>
          </cell>
          <cell r="DH247">
            <v>114568.74</v>
          </cell>
          <cell r="DI247">
            <v>90798.399999999994</v>
          </cell>
          <cell r="DJ247">
            <v>247664.13</v>
          </cell>
          <cell r="DK247">
            <v>0</v>
          </cell>
          <cell r="DL247">
            <v>0</v>
          </cell>
          <cell r="DM247">
            <v>0</v>
          </cell>
          <cell r="DN247">
            <v>0</v>
          </cell>
          <cell r="DO247">
            <v>0</v>
          </cell>
          <cell r="DP247">
            <v>0</v>
          </cell>
          <cell r="DQ247">
            <v>0</v>
          </cell>
          <cell r="DR247">
            <v>0</v>
          </cell>
          <cell r="DS247">
            <v>0</v>
          </cell>
          <cell r="DU247">
            <v>244527.35</v>
          </cell>
          <cell r="DV247">
            <v>0</v>
          </cell>
          <cell r="DW247">
            <v>-153701</v>
          </cell>
          <cell r="DX247">
            <v>-14601.18</v>
          </cell>
          <cell r="DY247">
            <v>-82006</v>
          </cell>
          <cell r="DZ247">
            <v>0</v>
          </cell>
          <cell r="EA247">
            <v>30926.68</v>
          </cell>
          <cell r="EB247">
            <v>0</v>
          </cell>
          <cell r="EC247">
            <v>0</v>
          </cell>
          <cell r="ED247">
            <v>0</v>
          </cell>
          <cell r="EE247">
            <v>944189</v>
          </cell>
          <cell r="EF247">
            <v>0</v>
          </cell>
          <cell r="EG247">
            <v>0</v>
          </cell>
          <cell r="EH247">
            <v>0</v>
          </cell>
          <cell r="EI247">
            <v>16600</v>
          </cell>
          <cell r="EJ247">
            <v>0</v>
          </cell>
          <cell r="EK247">
            <v>150000</v>
          </cell>
          <cell r="EL247">
            <v>0</v>
          </cell>
        </row>
        <row r="248">
          <cell r="A248">
            <v>484</v>
          </cell>
          <cell r="B248" t="str">
            <v>Alphen aan den Rijn</v>
          </cell>
          <cell r="C248">
            <v>8</v>
          </cell>
          <cell r="D248">
            <v>2226720</v>
          </cell>
          <cell r="E248">
            <v>536760</v>
          </cell>
          <cell r="F248">
            <v>536760</v>
          </cell>
          <cell r="G248">
            <v>71100</v>
          </cell>
          <cell r="H248">
            <v>2</v>
          </cell>
          <cell r="I248">
            <v>1917</v>
          </cell>
          <cell r="J248">
            <v>17894</v>
          </cell>
          <cell r="K248">
            <v>8393</v>
          </cell>
          <cell r="L248">
            <v>2713</v>
          </cell>
          <cell r="M248">
            <v>7730</v>
          </cell>
          <cell r="N248">
            <v>4628.6000000000004</v>
          </cell>
          <cell r="O248">
            <v>757</v>
          </cell>
          <cell r="P248">
            <v>0.68383017163504967</v>
          </cell>
          <cell r="Q248">
            <v>319.75210716955621</v>
          </cell>
          <cell r="R248">
            <v>4292</v>
          </cell>
          <cell r="S248">
            <v>4875</v>
          </cell>
          <cell r="T248">
            <v>1883</v>
          </cell>
          <cell r="U248">
            <v>79560</v>
          </cell>
          <cell r="V248">
            <v>64360</v>
          </cell>
          <cell r="W248">
            <v>2254.7399999999998</v>
          </cell>
          <cell r="X248">
            <v>4881.6000000000004</v>
          </cell>
          <cell r="Y248">
            <v>0</v>
          </cell>
          <cell r="Z248">
            <v>0</v>
          </cell>
          <cell r="AA248">
            <v>5506</v>
          </cell>
          <cell r="AB248">
            <v>2753</v>
          </cell>
          <cell r="AC248">
            <v>7267.92</v>
          </cell>
          <cell r="AD248">
            <v>261</v>
          </cell>
          <cell r="AE248">
            <v>0</v>
          </cell>
          <cell r="AF248">
            <v>295</v>
          </cell>
          <cell r="AG248">
            <v>326.39</v>
          </cell>
          <cell r="AH248">
            <v>49.95</v>
          </cell>
          <cell r="AI248">
            <v>31014</v>
          </cell>
          <cell r="AJ248">
            <v>39387.78</v>
          </cell>
          <cell r="AK248">
            <v>15507</v>
          </cell>
          <cell r="AL248">
            <v>0</v>
          </cell>
          <cell r="AM248">
            <v>0</v>
          </cell>
          <cell r="AN248">
            <v>0</v>
          </cell>
          <cell r="AO248">
            <v>0</v>
          </cell>
          <cell r="AP248">
            <v>2267</v>
          </cell>
          <cell r="AQ248">
            <v>0</v>
          </cell>
          <cell r="AR248">
            <v>8.0069500000000003E-4</v>
          </cell>
          <cell r="AS248">
            <v>2.0916250000000002E-3</v>
          </cell>
          <cell r="AT248">
            <v>66059.820000000007</v>
          </cell>
          <cell r="AU248">
            <v>33029.910000000003</v>
          </cell>
          <cell r="AV248">
            <v>4818</v>
          </cell>
          <cell r="AW248">
            <v>134813.5890410959</v>
          </cell>
          <cell r="AX248">
            <v>4</v>
          </cell>
          <cell r="AY248">
            <v>5.4</v>
          </cell>
          <cell r="AZ248">
            <v>3195</v>
          </cell>
          <cell r="BA248">
            <v>1</v>
          </cell>
          <cell r="BB248">
            <v>0</v>
          </cell>
          <cell r="BC248">
            <v>0</v>
          </cell>
          <cell r="BD248">
            <v>0</v>
          </cell>
          <cell r="BE248">
            <v>0</v>
          </cell>
          <cell r="BF248">
            <v>0</v>
          </cell>
          <cell r="BG248">
            <v>0</v>
          </cell>
          <cell r="BH248">
            <v>0</v>
          </cell>
          <cell r="BI248">
            <v>0</v>
          </cell>
          <cell r="BJ248">
            <v>0</v>
          </cell>
          <cell r="BM248">
            <v>-5010120</v>
          </cell>
          <cell r="BN248">
            <v>-1288224</v>
          </cell>
          <cell r="BO248">
            <v>-1599544.8</v>
          </cell>
          <cell r="BP248">
            <v>9161235</v>
          </cell>
          <cell r="BQ248">
            <v>56361.52</v>
          </cell>
          <cell r="BR248">
            <v>418672.8</v>
          </cell>
          <cell r="BS248">
            <v>3925943.6</v>
          </cell>
          <cell r="BT248">
            <v>674545.41</v>
          </cell>
          <cell r="BU248">
            <v>72355.710000000006</v>
          </cell>
          <cell r="BV248">
            <v>680162.7</v>
          </cell>
          <cell r="BW248">
            <v>1640792.4140000001</v>
          </cell>
          <cell r="BX248">
            <v>1044061.97</v>
          </cell>
          <cell r="BY248">
            <v>78367.477895212272</v>
          </cell>
          <cell r="BZ248">
            <v>1211950.0167626257</v>
          </cell>
          <cell r="CA248">
            <v>459887.8</v>
          </cell>
          <cell r="CB248">
            <v>1439977.5</v>
          </cell>
          <cell r="CC248">
            <v>266011.40999999997</v>
          </cell>
          <cell r="CD248">
            <v>4072676.4</v>
          </cell>
          <cell r="CE248">
            <v>984064.4</v>
          </cell>
          <cell r="CF248">
            <v>712091.98679999996</v>
          </cell>
          <cell r="CG248">
            <v>2043877.1040000001</v>
          </cell>
          <cell r="CH248">
            <v>0</v>
          </cell>
          <cell r="CI248">
            <v>0</v>
          </cell>
          <cell r="CJ248">
            <v>170961.3</v>
          </cell>
          <cell r="CK248">
            <v>-6056.6</v>
          </cell>
          <cell r="CL248">
            <v>189692.712</v>
          </cell>
          <cell r="CM248">
            <v>9599.58</v>
          </cell>
          <cell r="CN248">
            <v>0</v>
          </cell>
          <cell r="CO248">
            <v>139343.25</v>
          </cell>
          <cell r="CP248">
            <v>1063062.0216999999</v>
          </cell>
          <cell r="CQ248">
            <v>80897.521500000003</v>
          </cell>
          <cell r="CR248">
            <v>5148634.1399999997</v>
          </cell>
          <cell r="CS248">
            <v>1042200.6588</v>
          </cell>
          <cell r="CT248">
            <v>376199.82</v>
          </cell>
          <cell r="CU248">
            <v>0</v>
          </cell>
          <cell r="CV248">
            <v>0</v>
          </cell>
          <cell r="CW248">
            <v>0</v>
          </cell>
          <cell r="CX248">
            <v>0</v>
          </cell>
          <cell r="CY248">
            <v>69823.600000000006</v>
          </cell>
          <cell r="CZ248">
            <v>0</v>
          </cell>
          <cell r="DA248">
            <v>14137.390965798451</v>
          </cell>
          <cell r="DB248">
            <v>23131.390141490003</v>
          </cell>
          <cell r="DC248">
            <v>4130720.5446000006</v>
          </cell>
          <cell r="DD248">
            <v>13542.2631</v>
          </cell>
          <cell r="DE248">
            <v>32569.68</v>
          </cell>
          <cell r="DF248">
            <v>466455.01808219182</v>
          </cell>
          <cell r="DG248">
            <v>35560.68</v>
          </cell>
          <cell r="DH248">
            <v>79316.820000000007</v>
          </cell>
          <cell r="DI248">
            <v>329660.09999999998</v>
          </cell>
          <cell r="DJ248">
            <v>247664.13</v>
          </cell>
          <cell r="DK248">
            <v>0</v>
          </cell>
          <cell r="DL248">
            <v>0</v>
          </cell>
          <cell r="DM248">
            <v>0</v>
          </cell>
          <cell r="DN248">
            <v>0</v>
          </cell>
          <cell r="DO248">
            <v>0</v>
          </cell>
          <cell r="DP248">
            <v>0</v>
          </cell>
          <cell r="DQ248">
            <v>0</v>
          </cell>
          <cell r="DR248">
            <v>0</v>
          </cell>
          <cell r="DS248">
            <v>0</v>
          </cell>
          <cell r="DU248">
            <v>107894.54</v>
          </cell>
          <cell r="DV248">
            <v>0</v>
          </cell>
          <cell r="DW248">
            <v>-557282</v>
          </cell>
          <cell r="DX248">
            <v>-105438.21</v>
          </cell>
          <cell r="DY248">
            <v>284462</v>
          </cell>
          <cell r="DZ248">
            <v>0</v>
          </cell>
          <cell r="EA248">
            <v>0</v>
          </cell>
          <cell r="EB248">
            <v>69417</v>
          </cell>
          <cell r="EC248">
            <v>0</v>
          </cell>
          <cell r="ED248">
            <v>0</v>
          </cell>
          <cell r="EE248">
            <v>4798535</v>
          </cell>
          <cell r="EF248">
            <v>45000</v>
          </cell>
          <cell r="EG248">
            <v>0</v>
          </cell>
          <cell r="EH248">
            <v>0</v>
          </cell>
          <cell r="EI248">
            <v>0</v>
          </cell>
          <cell r="EJ248">
            <v>0</v>
          </cell>
          <cell r="EK248">
            <v>0</v>
          </cell>
          <cell r="EL248">
            <v>0</v>
          </cell>
        </row>
        <row r="249">
          <cell r="A249">
            <v>489</v>
          </cell>
          <cell r="B249" t="str">
            <v>Barendrecht</v>
          </cell>
          <cell r="C249">
            <v>8</v>
          </cell>
          <cell r="D249">
            <v>1516640</v>
          </cell>
          <cell r="E249">
            <v>305620</v>
          </cell>
          <cell r="F249">
            <v>305620</v>
          </cell>
          <cell r="G249">
            <v>43044</v>
          </cell>
          <cell r="H249">
            <v>1</v>
          </cell>
          <cell r="I249">
            <v>1091.5</v>
          </cell>
          <cell r="J249">
            <v>11911</v>
          </cell>
          <cell r="K249">
            <v>5036</v>
          </cell>
          <cell r="L249">
            <v>1733</v>
          </cell>
          <cell r="M249">
            <v>2830</v>
          </cell>
          <cell r="N249">
            <v>1100.0999999999999</v>
          </cell>
          <cell r="O249">
            <v>197</v>
          </cell>
          <cell r="P249">
            <v>0.36014625228519198</v>
          </cell>
          <cell r="Q249">
            <v>99.125551537696992</v>
          </cell>
          <cell r="R249">
            <v>1698</v>
          </cell>
          <cell r="S249">
            <v>3040</v>
          </cell>
          <cell r="T249">
            <v>873</v>
          </cell>
          <cell r="U249">
            <v>40000</v>
          </cell>
          <cell r="V249">
            <v>16340</v>
          </cell>
          <cell r="W249">
            <v>1293.5999999999999</v>
          </cell>
          <cell r="X249">
            <v>2055.1999999999998</v>
          </cell>
          <cell r="Y249">
            <v>4737.8999999999996</v>
          </cell>
          <cell r="Z249">
            <v>1759.4</v>
          </cell>
          <cell r="AA249">
            <v>1975</v>
          </cell>
          <cell r="AB249">
            <v>1106</v>
          </cell>
          <cell r="AC249">
            <v>2666.25</v>
          </cell>
          <cell r="AD249">
            <v>197</v>
          </cell>
          <cell r="AE249">
            <v>0</v>
          </cell>
          <cell r="AF249">
            <v>184</v>
          </cell>
          <cell r="AG249">
            <v>231.53</v>
          </cell>
          <cell r="AH249">
            <v>19.5</v>
          </cell>
          <cell r="AI249">
            <v>17299</v>
          </cell>
          <cell r="AJ249">
            <v>23699.63</v>
          </cell>
          <cell r="AK249">
            <v>9687.44</v>
          </cell>
          <cell r="AL249">
            <v>0</v>
          </cell>
          <cell r="AM249">
            <v>0</v>
          </cell>
          <cell r="AN249">
            <v>0</v>
          </cell>
          <cell r="AO249">
            <v>0</v>
          </cell>
          <cell r="AP249">
            <v>716</v>
          </cell>
          <cell r="AQ249">
            <v>0</v>
          </cell>
          <cell r="AR249">
            <v>1.34437E-4</v>
          </cell>
          <cell r="AS249">
            <v>1.66699E-4</v>
          </cell>
          <cell r="AT249">
            <v>26761.553</v>
          </cell>
          <cell r="AU249">
            <v>14986.469680000002</v>
          </cell>
          <cell r="AV249">
            <v>2350.35</v>
          </cell>
          <cell r="AW249">
            <v>117315.70856353591</v>
          </cell>
          <cell r="AX249">
            <v>3</v>
          </cell>
          <cell r="AY249">
            <v>3.9</v>
          </cell>
          <cell r="AZ249">
            <v>1980</v>
          </cell>
          <cell r="BA249">
            <v>1</v>
          </cell>
          <cell r="BB249">
            <v>0</v>
          </cell>
          <cell r="BC249">
            <v>0</v>
          </cell>
          <cell r="BD249">
            <v>0</v>
          </cell>
          <cell r="BE249">
            <v>0</v>
          </cell>
          <cell r="BF249">
            <v>0</v>
          </cell>
          <cell r="BG249">
            <v>0</v>
          </cell>
          <cell r="BH249">
            <v>0</v>
          </cell>
          <cell r="BI249">
            <v>0</v>
          </cell>
          <cell r="BJ249">
            <v>0</v>
          </cell>
          <cell r="BM249">
            <v>-3412440</v>
          </cell>
          <cell r="BN249">
            <v>-733488</v>
          </cell>
          <cell r="BO249">
            <v>-910747.6</v>
          </cell>
          <cell r="BP249">
            <v>5546219.3999999994</v>
          </cell>
          <cell r="BQ249">
            <v>28180.76</v>
          </cell>
          <cell r="BR249">
            <v>238383.6</v>
          </cell>
          <cell r="BS249">
            <v>2613273.4</v>
          </cell>
          <cell r="BT249">
            <v>404743.32</v>
          </cell>
          <cell r="BU249">
            <v>46219.11</v>
          </cell>
          <cell r="BV249">
            <v>249011.7</v>
          </cell>
          <cell r="BW249">
            <v>389974.44899999996</v>
          </cell>
          <cell r="BX249">
            <v>271704.37</v>
          </cell>
          <cell r="BY249">
            <v>41273.045027422304</v>
          </cell>
          <cell r="BZ249">
            <v>375713.59548230219</v>
          </cell>
          <cell r="CA249">
            <v>181940.7</v>
          </cell>
          <cell r="CB249">
            <v>897955.2</v>
          </cell>
          <cell r="CC249">
            <v>123328.71</v>
          </cell>
          <cell r="CD249">
            <v>2047600</v>
          </cell>
          <cell r="CE249">
            <v>249838.6</v>
          </cell>
          <cell r="CF249">
            <v>408544.75199999998</v>
          </cell>
          <cell r="CG249">
            <v>860491.68800000008</v>
          </cell>
          <cell r="CH249">
            <v>805158.72599999991</v>
          </cell>
          <cell r="CI249">
            <v>390252.51400000002</v>
          </cell>
          <cell r="CJ249">
            <v>61323.75</v>
          </cell>
          <cell r="CK249">
            <v>-2433.1999999999998</v>
          </cell>
          <cell r="CL249">
            <v>69589.125</v>
          </cell>
          <cell r="CM249">
            <v>7245.66</v>
          </cell>
          <cell r="CN249">
            <v>0</v>
          </cell>
          <cell r="CO249">
            <v>86912.4</v>
          </cell>
          <cell r="CP249">
            <v>754100.15590000013</v>
          </cell>
          <cell r="CQ249">
            <v>31581.614999999998</v>
          </cell>
          <cell r="CR249">
            <v>2871806.99</v>
          </cell>
          <cell r="CS249">
            <v>627092.20980000007</v>
          </cell>
          <cell r="CT249">
            <v>235017.29440000001</v>
          </cell>
          <cell r="CU249">
            <v>0</v>
          </cell>
          <cell r="CV249">
            <v>0</v>
          </cell>
          <cell r="CW249">
            <v>0</v>
          </cell>
          <cell r="CX249">
            <v>0</v>
          </cell>
          <cell r="CY249">
            <v>22052.799999999999</v>
          </cell>
          <cell r="CZ249">
            <v>0</v>
          </cell>
          <cell r="DA249">
            <v>2373.6734078132699</v>
          </cell>
          <cell r="DB249">
            <v>1843.5329493557599</v>
          </cell>
          <cell r="DC249">
            <v>1673399.90909</v>
          </cell>
          <cell r="DD249">
            <v>6144.4525688000003</v>
          </cell>
          <cell r="DE249">
            <v>15888.366000000002</v>
          </cell>
          <cell r="DF249">
            <v>405912.35162983427</v>
          </cell>
          <cell r="DG249">
            <v>26670.51</v>
          </cell>
          <cell r="DH249">
            <v>57284.37</v>
          </cell>
          <cell r="DI249">
            <v>204296.4</v>
          </cell>
          <cell r="DJ249">
            <v>247664.13</v>
          </cell>
          <cell r="DK249">
            <v>0</v>
          </cell>
          <cell r="DL249">
            <v>0</v>
          </cell>
          <cell r="DM249">
            <v>0</v>
          </cell>
          <cell r="DN249">
            <v>0</v>
          </cell>
          <cell r="DO249">
            <v>0</v>
          </cell>
          <cell r="DP249">
            <v>0</v>
          </cell>
          <cell r="DQ249">
            <v>0</v>
          </cell>
          <cell r="DR249">
            <v>0</v>
          </cell>
          <cell r="DS249">
            <v>0</v>
          </cell>
          <cell r="DU249">
            <v>247090.06</v>
          </cell>
          <cell r="DV249">
            <v>0</v>
          </cell>
          <cell r="DW249">
            <v>-80055</v>
          </cell>
          <cell r="DX249">
            <v>-39591.99</v>
          </cell>
          <cell r="DY249">
            <v>280011</v>
          </cell>
          <cell r="DZ249">
            <v>0</v>
          </cell>
          <cell r="EA249">
            <v>0</v>
          </cell>
          <cell r="EB249">
            <v>5022</v>
          </cell>
          <cell r="EC249">
            <v>0</v>
          </cell>
          <cell r="ED249">
            <v>0</v>
          </cell>
          <cell r="EE249">
            <v>2131699</v>
          </cell>
          <cell r="EF249">
            <v>0</v>
          </cell>
          <cell r="EG249">
            <v>7458</v>
          </cell>
          <cell r="EH249">
            <v>0</v>
          </cell>
          <cell r="EI249">
            <v>0</v>
          </cell>
          <cell r="EJ249">
            <v>0</v>
          </cell>
          <cell r="EK249">
            <v>0</v>
          </cell>
          <cell r="EL249">
            <v>0</v>
          </cell>
        </row>
        <row r="250">
          <cell r="A250">
            <v>491</v>
          </cell>
          <cell r="B250" t="str">
            <v>Bergambacht</v>
          </cell>
          <cell r="C250">
            <v>8</v>
          </cell>
          <cell r="D250">
            <v>373280</v>
          </cell>
          <cell r="E250">
            <v>73500</v>
          </cell>
          <cell r="F250">
            <v>73500</v>
          </cell>
          <cell r="G250">
            <v>9482</v>
          </cell>
          <cell r="H250">
            <v>2</v>
          </cell>
          <cell r="I250">
            <v>262.5</v>
          </cell>
          <cell r="J250">
            <v>2603</v>
          </cell>
          <cell r="K250">
            <v>1457</v>
          </cell>
          <cell r="L250">
            <v>469</v>
          </cell>
          <cell r="M250">
            <v>940</v>
          </cell>
          <cell r="N250">
            <v>563.1</v>
          </cell>
          <cell r="O250">
            <v>39</v>
          </cell>
          <cell r="P250">
            <v>0.10025706940874037</v>
          </cell>
          <cell r="Q250">
            <v>24.222904006953065</v>
          </cell>
          <cell r="R250">
            <v>320</v>
          </cell>
          <cell r="S250">
            <v>150</v>
          </cell>
          <cell r="T250">
            <v>149</v>
          </cell>
          <cell r="U250">
            <v>6800</v>
          </cell>
          <cell r="V250">
            <v>360</v>
          </cell>
          <cell r="W250">
            <v>0</v>
          </cell>
          <cell r="X250">
            <v>0</v>
          </cell>
          <cell r="Y250">
            <v>0</v>
          </cell>
          <cell r="Z250">
            <v>0</v>
          </cell>
          <cell r="AA250">
            <v>3513</v>
          </cell>
          <cell r="AB250">
            <v>2459.1</v>
          </cell>
          <cell r="AC250">
            <v>5866.71</v>
          </cell>
          <cell r="AD250">
            <v>292</v>
          </cell>
          <cell r="AE250">
            <v>0</v>
          </cell>
          <cell r="AF250">
            <v>75</v>
          </cell>
          <cell r="AG250">
            <v>76.819999999999993</v>
          </cell>
          <cell r="AH250">
            <v>48.43</v>
          </cell>
          <cell r="AI250">
            <v>3769</v>
          </cell>
          <cell r="AJ250">
            <v>6294.23</v>
          </cell>
          <cell r="AK250">
            <v>2638.3</v>
          </cell>
          <cell r="AL250">
            <v>0</v>
          </cell>
          <cell r="AM250">
            <v>0</v>
          </cell>
          <cell r="AN250">
            <v>0</v>
          </cell>
          <cell r="AO250">
            <v>0</v>
          </cell>
          <cell r="AP250">
            <v>0</v>
          </cell>
          <cell r="AQ250">
            <v>0</v>
          </cell>
          <cell r="AR250">
            <v>1.48756E-4</v>
          </cell>
          <cell r="AS250">
            <v>8.0914000000000005E-5</v>
          </cell>
          <cell r="AT250">
            <v>1669.6669999999999</v>
          </cell>
          <cell r="AU250">
            <v>1168.7668999999999</v>
          </cell>
          <cell r="AV250">
            <v>8017.67</v>
          </cell>
          <cell r="AW250">
            <v>59382.065403416556</v>
          </cell>
          <cell r="AX250">
            <v>4</v>
          </cell>
          <cell r="AY250">
            <v>6.68</v>
          </cell>
          <cell r="AZ250">
            <v>590</v>
          </cell>
          <cell r="BA250">
            <v>1</v>
          </cell>
          <cell r="BB250">
            <v>0</v>
          </cell>
          <cell r="BC250">
            <v>0</v>
          </cell>
          <cell r="BD250">
            <v>0</v>
          </cell>
          <cell r="BE250">
            <v>0</v>
          </cell>
          <cell r="BF250">
            <v>0</v>
          </cell>
          <cell r="BG250">
            <v>0</v>
          </cell>
          <cell r="BH250">
            <v>0</v>
          </cell>
          <cell r="BI250">
            <v>0</v>
          </cell>
          <cell r="BJ250">
            <v>0</v>
          </cell>
          <cell r="BM250">
            <v>-839880</v>
          </cell>
          <cell r="BN250">
            <v>-176400</v>
          </cell>
          <cell r="BO250">
            <v>-219030</v>
          </cell>
          <cell r="BP250">
            <v>1221755.7</v>
          </cell>
          <cell r="BQ250">
            <v>56361.52</v>
          </cell>
          <cell r="BR250">
            <v>57330</v>
          </cell>
          <cell r="BS250">
            <v>571098.19999999995</v>
          </cell>
          <cell r="BT250">
            <v>117099.09</v>
          </cell>
          <cell r="BU250">
            <v>12508.23</v>
          </cell>
          <cell r="BV250">
            <v>82710.600000000006</v>
          </cell>
          <cell r="BW250">
            <v>199613.31899999996</v>
          </cell>
          <cell r="BX250">
            <v>53789.19</v>
          </cell>
          <cell r="BY250">
            <v>11489.539357326477</v>
          </cell>
          <cell r="BZ250">
            <v>91811.588599474067</v>
          </cell>
          <cell r="CA250">
            <v>34288</v>
          </cell>
          <cell r="CB250">
            <v>44307</v>
          </cell>
          <cell r="CC250">
            <v>21049.23</v>
          </cell>
          <cell r="CD250">
            <v>348092</v>
          </cell>
          <cell r="CE250">
            <v>5504.4</v>
          </cell>
          <cell r="CF250">
            <v>0</v>
          </cell>
          <cell r="CG250">
            <v>0</v>
          </cell>
          <cell r="CH250">
            <v>0</v>
          </cell>
          <cell r="CI250">
            <v>0</v>
          </cell>
          <cell r="CJ250">
            <v>109078.65</v>
          </cell>
          <cell r="CK250">
            <v>-5410.02</v>
          </cell>
          <cell r="CL250">
            <v>153121.13100000002</v>
          </cell>
          <cell r="CM250">
            <v>10739.76</v>
          </cell>
          <cell r="CN250">
            <v>0</v>
          </cell>
          <cell r="CO250">
            <v>35426.25</v>
          </cell>
          <cell r="CP250">
            <v>250205.04459999999</v>
          </cell>
          <cell r="CQ250">
            <v>78435.775099999999</v>
          </cell>
          <cell r="CR250">
            <v>625691.68999999994</v>
          </cell>
          <cell r="CS250">
            <v>166545.32579999999</v>
          </cell>
          <cell r="CT250">
            <v>64005.157999999996</v>
          </cell>
          <cell r="CU250">
            <v>0</v>
          </cell>
          <cell r="CV250">
            <v>0</v>
          </cell>
          <cell r="CW250">
            <v>0</v>
          </cell>
          <cell r="CX250">
            <v>0</v>
          </cell>
          <cell r="CY250">
            <v>0</v>
          </cell>
          <cell r="CZ250">
            <v>0</v>
          </cell>
          <cell r="DA250">
            <v>2626.4953952607602</v>
          </cell>
          <cell r="DB250">
            <v>894.8321529473601</v>
          </cell>
          <cell r="DC250">
            <v>104404.27751</v>
          </cell>
          <cell r="DD250">
            <v>479.1944289999999</v>
          </cell>
          <cell r="DE250">
            <v>54199.449199999995</v>
          </cell>
          <cell r="DF250">
            <v>205461.94629582128</v>
          </cell>
          <cell r="DG250">
            <v>35560.68</v>
          </cell>
          <cell r="DH250">
            <v>98117.843999999997</v>
          </cell>
          <cell r="DI250">
            <v>60876.2</v>
          </cell>
          <cell r="DJ250">
            <v>247664.13</v>
          </cell>
          <cell r="DK250">
            <v>0</v>
          </cell>
          <cell r="DL250">
            <v>0</v>
          </cell>
          <cell r="DM250">
            <v>0</v>
          </cell>
          <cell r="DN250">
            <v>0</v>
          </cell>
          <cell r="DO250">
            <v>0</v>
          </cell>
          <cell r="DP250">
            <v>0</v>
          </cell>
          <cell r="DQ250">
            <v>0</v>
          </cell>
          <cell r="DR250">
            <v>0</v>
          </cell>
          <cell r="DS250">
            <v>0</v>
          </cell>
          <cell r="DU250">
            <v>332829.05</v>
          </cell>
          <cell r="DV250">
            <v>0</v>
          </cell>
          <cell r="DW250">
            <v>-94269</v>
          </cell>
          <cell r="DX250">
            <v>-5601.14</v>
          </cell>
          <cell r="DY250">
            <v>97712</v>
          </cell>
          <cell r="DZ250">
            <v>0</v>
          </cell>
          <cell r="EA250">
            <v>0</v>
          </cell>
          <cell r="EB250">
            <v>16153</v>
          </cell>
          <cell r="EC250">
            <v>0</v>
          </cell>
          <cell r="ED250">
            <v>0</v>
          </cell>
          <cell r="EE250">
            <v>688062</v>
          </cell>
          <cell r="EF250">
            <v>0</v>
          </cell>
          <cell r="EG250">
            <v>22224</v>
          </cell>
          <cell r="EH250">
            <v>0</v>
          </cell>
          <cell r="EI250">
            <v>10828</v>
          </cell>
          <cell r="EJ250">
            <v>0</v>
          </cell>
          <cell r="EK250">
            <v>0</v>
          </cell>
          <cell r="EL250">
            <v>0</v>
          </cell>
        </row>
        <row r="251">
          <cell r="A251">
            <v>568</v>
          </cell>
          <cell r="B251" t="str">
            <v>Bernisse</v>
          </cell>
          <cell r="C251">
            <v>8</v>
          </cell>
          <cell r="D251">
            <v>404000</v>
          </cell>
          <cell r="E251">
            <v>52360</v>
          </cell>
          <cell r="F251">
            <v>52360</v>
          </cell>
          <cell r="G251">
            <v>12669</v>
          </cell>
          <cell r="H251">
            <v>3</v>
          </cell>
          <cell r="I251">
            <v>187</v>
          </cell>
          <cell r="J251">
            <v>3011</v>
          </cell>
          <cell r="K251">
            <v>1859</v>
          </cell>
          <cell r="L251">
            <v>541</v>
          </cell>
          <cell r="M251">
            <v>1240</v>
          </cell>
          <cell r="N251">
            <v>714.1</v>
          </cell>
          <cell r="O251">
            <v>71</v>
          </cell>
          <cell r="P251">
            <v>0.16864608076009502</v>
          </cell>
          <cell r="Q251">
            <v>40.793856456510547</v>
          </cell>
          <cell r="R251">
            <v>472</v>
          </cell>
          <cell r="S251">
            <v>90</v>
          </cell>
          <cell r="T251">
            <v>250</v>
          </cell>
          <cell r="U251">
            <v>6900</v>
          </cell>
          <cell r="V251">
            <v>310</v>
          </cell>
          <cell r="W251">
            <v>0</v>
          </cell>
          <cell r="X251">
            <v>0</v>
          </cell>
          <cell r="Y251">
            <v>0</v>
          </cell>
          <cell r="Z251">
            <v>0</v>
          </cell>
          <cell r="AA251">
            <v>5735</v>
          </cell>
          <cell r="AB251">
            <v>1605.8</v>
          </cell>
          <cell r="AC251">
            <v>6996.7</v>
          </cell>
          <cell r="AD251">
            <v>1123</v>
          </cell>
          <cell r="AE251">
            <v>0</v>
          </cell>
          <cell r="AF251">
            <v>76</v>
          </cell>
          <cell r="AG251">
            <v>62.04</v>
          </cell>
          <cell r="AH251">
            <v>35.090000000000003</v>
          </cell>
          <cell r="AI251">
            <v>5259</v>
          </cell>
          <cell r="AJ251">
            <v>6941.88</v>
          </cell>
          <cell r="AK251">
            <v>1472.52</v>
          </cell>
          <cell r="AL251">
            <v>5</v>
          </cell>
          <cell r="AM251">
            <v>0</v>
          </cell>
          <cell r="AN251">
            <v>0</v>
          </cell>
          <cell r="AO251">
            <v>0</v>
          </cell>
          <cell r="AP251">
            <v>0</v>
          </cell>
          <cell r="AQ251">
            <v>0</v>
          </cell>
          <cell r="AR251">
            <v>1.72776E-4</v>
          </cell>
          <cell r="AS251">
            <v>5.7188000000000002E-5</v>
          </cell>
          <cell r="AT251">
            <v>2077.3049999999998</v>
          </cell>
          <cell r="AU251">
            <v>581.6454</v>
          </cell>
          <cell r="AV251">
            <v>2422.92</v>
          </cell>
          <cell r="AW251">
            <v>8456.0494838145223</v>
          </cell>
          <cell r="AX251">
            <v>6</v>
          </cell>
          <cell r="AY251">
            <v>7.26</v>
          </cell>
          <cell r="AZ251">
            <v>625</v>
          </cell>
          <cell r="BA251">
            <v>1</v>
          </cell>
          <cell r="BB251">
            <v>0</v>
          </cell>
          <cell r="BC251">
            <v>0</v>
          </cell>
          <cell r="BD251">
            <v>0</v>
          </cell>
          <cell r="BE251">
            <v>0</v>
          </cell>
          <cell r="BF251">
            <v>0</v>
          </cell>
          <cell r="BG251">
            <v>0</v>
          </cell>
          <cell r="BH251">
            <v>0</v>
          </cell>
          <cell r="BI251">
            <v>0</v>
          </cell>
          <cell r="BJ251">
            <v>0</v>
          </cell>
          <cell r="BM251">
            <v>-909000</v>
          </cell>
          <cell r="BN251">
            <v>-125664</v>
          </cell>
          <cell r="BO251">
            <v>-156032.79999999999</v>
          </cell>
          <cell r="BP251">
            <v>1632400.65</v>
          </cell>
          <cell r="BQ251">
            <v>84542.28</v>
          </cell>
          <cell r="BR251">
            <v>40840.800000000003</v>
          </cell>
          <cell r="BS251">
            <v>660613.4</v>
          </cell>
          <cell r="BT251">
            <v>149407.82999999999</v>
          </cell>
          <cell r="BU251">
            <v>14428.47</v>
          </cell>
          <cell r="BV251">
            <v>109107.6</v>
          </cell>
          <cell r="BW251">
            <v>253141.30900000001</v>
          </cell>
          <cell r="BX251">
            <v>97923.91</v>
          </cell>
          <cell r="BY251">
            <v>19326.97408551069</v>
          </cell>
          <cell r="BZ251">
            <v>154620.13824998279</v>
          </cell>
          <cell r="CA251">
            <v>50574.8</v>
          </cell>
          <cell r="CB251">
            <v>26584.2</v>
          </cell>
          <cell r="CC251">
            <v>35317.5</v>
          </cell>
          <cell r="CD251">
            <v>353211</v>
          </cell>
          <cell r="CE251">
            <v>4739.8999999999996</v>
          </cell>
          <cell r="CF251">
            <v>0</v>
          </cell>
          <cell r="CG251">
            <v>0</v>
          </cell>
          <cell r="CH251">
            <v>0</v>
          </cell>
          <cell r="CI251">
            <v>0</v>
          </cell>
          <cell r="CJ251">
            <v>178071.75</v>
          </cell>
          <cell r="CK251">
            <v>-3532.76</v>
          </cell>
          <cell r="CL251">
            <v>182613.87</v>
          </cell>
          <cell r="CM251">
            <v>41303.94</v>
          </cell>
          <cell r="CN251">
            <v>0</v>
          </cell>
          <cell r="CO251">
            <v>35898.6</v>
          </cell>
          <cell r="CP251">
            <v>202066.14120000004</v>
          </cell>
          <cell r="CQ251">
            <v>56830.711299999995</v>
          </cell>
          <cell r="CR251">
            <v>873046.59</v>
          </cell>
          <cell r="CS251">
            <v>183682.14480000001</v>
          </cell>
          <cell r="CT251">
            <v>35723.335200000009</v>
          </cell>
          <cell r="CU251">
            <v>15837.55</v>
          </cell>
          <cell r="CV251">
            <v>0</v>
          </cell>
          <cell r="CW251">
            <v>0</v>
          </cell>
          <cell r="CX251">
            <v>0</v>
          </cell>
          <cell r="CY251">
            <v>0</v>
          </cell>
          <cell r="CZ251">
            <v>0</v>
          </cell>
          <cell r="DA251">
            <v>3050.6021162949601</v>
          </cell>
          <cell r="DB251">
            <v>632.44507950112006</v>
          </cell>
          <cell r="DC251">
            <v>129893.88165</v>
          </cell>
          <cell r="DD251">
            <v>238.47461399999997</v>
          </cell>
          <cell r="DE251">
            <v>16378.939200000001</v>
          </cell>
          <cell r="DF251">
            <v>29257.931213998247</v>
          </cell>
          <cell r="DG251">
            <v>53341.02</v>
          </cell>
          <cell r="DH251">
            <v>106637.05799999999</v>
          </cell>
          <cell r="DI251">
            <v>64487.5</v>
          </cell>
          <cell r="DJ251">
            <v>247664.13</v>
          </cell>
          <cell r="DK251">
            <v>0</v>
          </cell>
          <cell r="DL251">
            <v>0</v>
          </cell>
          <cell r="DM251">
            <v>0</v>
          </cell>
          <cell r="DN251">
            <v>0</v>
          </cell>
          <cell r="DO251">
            <v>0</v>
          </cell>
          <cell r="DP251">
            <v>0</v>
          </cell>
          <cell r="DQ251">
            <v>0</v>
          </cell>
          <cell r="DR251">
            <v>0</v>
          </cell>
          <cell r="DS251">
            <v>0</v>
          </cell>
          <cell r="DU251">
            <v>149534.68</v>
          </cell>
          <cell r="DV251">
            <v>0</v>
          </cell>
          <cell r="DW251">
            <v>-126516</v>
          </cell>
          <cell r="DX251">
            <v>-9394.9500000000007</v>
          </cell>
          <cell r="DY251">
            <v>62487</v>
          </cell>
          <cell r="DZ251">
            <v>0</v>
          </cell>
          <cell r="EA251">
            <v>0</v>
          </cell>
          <cell r="EB251">
            <v>34544</v>
          </cell>
          <cell r="EC251">
            <v>0</v>
          </cell>
          <cell r="ED251">
            <v>0</v>
          </cell>
          <cell r="EE251">
            <v>770612</v>
          </cell>
          <cell r="EF251">
            <v>0</v>
          </cell>
          <cell r="EG251">
            <v>39693</v>
          </cell>
          <cell r="EH251">
            <v>0</v>
          </cell>
          <cell r="EI251">
            <v>14468</v>
          </cell>
          <cell r="EJ251">
            <v>0</v>
          </cell>
          <cell r="EK251">
            <v>0</v>
          </cell>
          <cell r="EL251">
            <v>0</v>
          </cell>
        </row>
        <row r="252">
          <cell r="A252">
            <v>585</v>
          </cell>
          <cell r="B252" t="str">
            <v>Binnenmaas</v>
          </cell>
          <cell r="C252">
            <v>8</v>
          </cell>
          <cell r="D252">
            <v>995840</v>
          </cell>
          <cell r="E252">
            <v>162680</v>
          </cell>
          <cell r="F252">
            <v>162680</v>
          </cell>
          <cell r="G252">
            <v>28649</v>
          </cell>
          <cell r="H252">
            <v>5</v>
          </cell>
          <cell r="I252">
            <v>581</v>
          </cell>
          <cell r="J252">
            <v>6619</v>
          </cell>
          <cell r="K252">
            <v>4222</v>
          </cell>
          <cell r="L252">
            <v>1358</v>
          </cell>
          <cell r="M252">
            <v>2730</v>
          </cell>
          <cell r="N252">
            <v>1528.3</v>
          </cell>
          <cell r="O252">
            <v>145</v>
          </cell>
          <cell r="P252">
            <v>0.29292929292929293</v>
          </cell>
          <cell r="Q252">
            <v>75.925937297942994</v>
          </cell>
          <cell r="R252">
            <v>1098</v>
          </cell>
          <cell r="S252">
            <v>330</v>
          </cell>
          <cell r="T252">
            <v>551</v>
          </cell>
          <cell r="U252">
            <v>16970</v>
          </cell>
          <cell r="V252">
            <v>1300</v>
          </cell>
          <cell r="W252">
            <v>0</v>
          </cell>
          <cell r="X252">
            <v>0</v>
          </cell>
          <cell r="Y252">
            <v>0</v>
          </cell>
          <cell r="Z252">
            <v>0</v>
          </cell>
          <cell r="AA252">
            <v>6929</v>
          </cell>
          <cell r="AB252">
            <v>3395.21</v>
          </cell>
          <cell r="AC252">
            <v>9146.2800000000007</v>
          </cell>
          <cell r="AD252">
            <v>630</v>
          </cell>
          <cell r="AE252">
            <v>0</v>
          </cell>
          <cell r="AF252">
            <v>173</v>
          </cell>
          <cell r="AG252">
            <v>175.5</v>
          </cell>
          <cell r="AH252">
            <v>56.76</v>
          </cell>
          <cell r="AI252">
            <v>12017</v>
          </cell>
          <cell r="AJ252">
            <v>16222.95</v>
          </cell>
          <cell r="AK252">
            <v>5888.33</v>
          </cell>
          <cell r="AL252">
            <v>0</v>
          </cell>
          <cell r="AM252">
            <v>0</v>
          </cell>
          <cell r="AN252">
            <v>0</v>
          </cell>
          <cell r="AO252">
            <v>0</v>
          </cell>
          <cell r="AP252">
            <v>1435</v>
          </cell>
          <cell r="AQ252">
            <v>0</v>
          </cell>
          <cell r="AR252">
            <v>3.57406E-4</v>
          </cell>
          <cell r="AS252">
            <v>2.4084399999999999E-4</v>
          </cell>
          <cell r="AT252">
            <v>7017.9279999999999</v>
          </cell>
          <cell r="AU252">
            <v>3438.7847200000001</v>
          </cell>
          <cell r="AV252">
            <v>2746.92</v>
          </cell>
          <cell r="AW252">
            <v>22788.064214843234</v>
          </cell>
          <cell r="AX252">
            <v>10</v>
          </cell>
          <cell r="AY252">
            <v>13.2</v>
          </cell>
          <cell r="AZ252">
            <v>1410</v>
          </cell>
          <cell r="BA252">
            <v>1</v>
          </cell>
          <cell r="BB252">
            <v>0</v>
          </cell>
          <cell r="BC252">
            <v>0</v>
          </cell>
          <cell r="BD252">
            <v>0</v>
          </cell>
          <cell r="BE252">
            <v>0</v>
          </cell>
          <cell r="BF252">
            <v>0</v>
          </cell>
          <cell r="BG252">
            <v>0</v>
          </cell>
          <cell r="BH252">
            <v>0</v>
          </cell>
          <cell r="BI252">
            <v>0</v>
          </cell>
          <cell r="BJ252">
            <v>0</v>
          </cell>
          <cell r="BM252">
            <v>-2240640</v>
          </cell>
          <cell r="BN252">
            <v>-390432</v>
          </cell>
          <cell r="BO252">
            <v>-484786.4</v>
          </cell>
          <cell r="BP252">
            <v>3691423.65</v>
          </cell>
          <cell r="BQ252">
            <v>140903.79999999999</v>
          </cell>
          <cell r="BR252">
            <v>126890.4</v>
          </cell>
          <cell r="BS252">
            <v>1452208.6</v>
          </cell>
          <cell r="BT252">
            <v>339322.14</v>
          </cell>
          <cell r="BU252">
            <v>36217.86</v>
          </cell>
          <cell r="BV252">
            <v>240212.7</v>
          </cell>
          <cell r="BW252">
            <v>541767.06700000004</v>
          </cell>
          <cell r="BX252">
            <v>199985.45</v>
          </cell>
          <cell r="BY252">
            <v>33569.928383838385</v>
          </cell>
          <cell r="BZ252">
            <v>287780.56162164739</v>
          </cell>
          <cell r="CA252">
            <v>117650.7</v>
          </cell>
          <cell r="CB252">
            <v>97475.4</v>
          </cell>
          <cell r="CC252">
            <v>77839.77</v>
          </cell>
          <cell r="CD252">
            <v>868694.3</v>
          </cell>
          <cell r="CE252">
            <v>19877</v>
          </cell>
          <cell r="CF252">
            <v>0</v>
          </cell>
          <cell r="CG252">
            <v>0</v>
          </cell>
          <cell r="CH252">
            <v>0</v>
          </cell>
          <cell r="CI252">
            <v>0</v>
          </cell>
          <cell r="CJ252">
            <v>215145.45</v>
          </cell>
          <cell r="CK252">
            <v>-7469.4620000000004</v>
          </cell>
          <cell r="CL252">
            <v>238717.90800000002</v>
          </cell>
          <cell r="CM252">
            <v>23171.4</v>
          </cell>
          <cell r="CN252">
            <v>0</v>
          </cell>
          <cell r="CO252">
            <v>81716.55</v>
          </cell>
          <cell r="CP252">
            <v>571608.76500000001</v>
          </cell>
          <cell r="CQ252">
            <v>91926.7932</v>
          </cell>
          <cell r="CR252">
            <v>1994942.17</v>
          </cell>
          <cell r="CS252">
            <v>429259.25700000004</v>
          </cell>
          <cell r="CT252">
            <v>142850.88580000002</v>
          </cell>
          <cell r="CU252">
            <v>0</v>
          </cell>
          <cell r="CV252">
            <v>0</v>
          </cell>
          <cell r="CW252">
            <v>0</v>
          </cell>
          <cell r="CX252">
            <v>0</v>
          </cell>
          <cell r="CY252">
            <v>44198</v>
          </cell>
          <cell r="CZ252">
            <v>0</v>
          </cell>
          <cell r="DA252">
            <v>6310.5031947522602</v>
          </cell>
          <cell r="DB252">
            <v>2663.5063776905599</v>
          </cell>
          <cell r="DC252">
            <v>438831.03784</v>
          </cell>
          <cell r="DD252">
            <v>1409.9017351999998</v>
          </cell>
          <cell r="DE252">
            <v>18569.179199999999</v>
          </cell>
          <cell r="DF252">
            <v>78846.702183357585</v>
          </cell>
          <cell r="DG252">
            <v>88901.7</v>
          </cell>
          <cell r="DH252">
            <v>193885.56</v>
          </cell>
          <cell r="DI252">
            <v>145483.79999999999</v>
          </cell>
          <cell r="DJ252">
            <v>247664.13</v>
          </cell>
          <cell r="DK252">
            <v>0</v>
          </cell>
          <cell r="DL252">
            <v>0</v>
          </cell>
          <cell r="DM252">
            <v>0</v>
          </cell>
          <cell r="DN252">
            <v>0</v>
          </cell>
          <cell r="DO252">
            <v>0</v>
          </cell>
          <cell r="DP252">
            <v>0</v>
          </cell>
          <cell r="DQ252">
            <v>0</v>
          </cell>
          <cell r="DR252">
            <v>0</v>
          </cell>
          <cell r="DS252">
            <v>0</v>
          </cell>
          <cell r="DU252">
            <v>592270.05000000005</v>
          </cell>
          <cell r="DV252">
            <v>570676</v>
          </cell>
          <cell r="DW252">
            <v>-308811</v>
          </cell>
          <cell r="DX252">
            <v>-21984.42</v>
          </cell>
          <cell r="DY252">
            <v>-14809</v>
          </cell>
          <cell r="DZ252">
            <v>0</v>
          </cell>
          <cell r="EA252">
            <v>9980.89</v>
          </cell>
          <cell r="EB252">
            <v>48980</v>
          </cell>
          <cell r="EC252">
            <v>0</v>
          </cell>
          <cell r="ED252">
            <v>0</v>
          </cell>
          <cell r="EE252">
            <v>1967184</v>
          </cell>
          <cell r="EF252">
            <v>0</v>
          </cell>
          <cell r="EG252">
            <v>44094</v>
          </cell>
          <cell r="EH252">
            <v>0</v>
          </cell>
          <cell r="EI252">
            <v>32717</v>
          </cell>
          <cell r="EJ252">
            <v>0</v>
          </cell>
          <cell r="EK252">
            <v>0</v>
          </cell>
          <cell r="EL252">
            <v>0</v>
          </cell>
        </row>
        <row r="253">
          <cell r="A253">
            <v>497</v>
          </cell>
          <cell r="B253" t="str">
            <v>Bodegraven</v>
          </cell>
          <cell r="C253">
            <v>8</v>
          </cell>
          <cell r="D253">
            <v>648640</v>
          </cell>
          <cell r="E253">
            <v>124320</v>
          </cell>
          <cell r="F253">
            <v>124320</v>
          </cell>
          <cell r="G253">
            <v>19366</v>
          </cell>
          <cell r="H253">
            <v>2</v>
          </cell>
          <cell r="I253">
            <v>444</v>
          </cell>
          <cell r="J253">
            <v>5441</v>
          </cell>
          <cell r="K253">
            <v>2466</v>
          </cell>
          <cell r="L253">
            <v>794</v>
          </cell>
          <cell r="M253">
            <v>1780</v>
          </cell>
          <cell r="N253">
            <v>1043.4000000000001</v>
          </cell>
          <cell r="O253">
            <v>164</v>
          </cell>
          <cell r="P253">
            <v>0.31906614785992216</v>
          </cell>
          <cell r="Q253">
            <v>84.511176526887013</v>
          </cell>
          <cell r="R253">
            <v>968</v>
          </cell>
          <cell r="S253">
            <v>810</v>
          </cell>
          <cell r="T253">
            <v>356</v>
          </cell>
          <cell r="U253">
            <v>17600</v>
          </cell>
          <cell r="V253">
            <v>3680</v>
          </cell>
          <cell r="W253">
            <v>0</v>
          </cell>
          <cell r="X253">
            <v>124.8</v>
          </cell>
          <cell r="Y253">
            <v>0</v>
          </cell>
          <cell r="Z253">
            <v>0</v>
          </cell>
          <cell r="AA253">
            <v>3748</v>
          </cell>
          <cell r="AB253">
            <v>2248.8000000000002</v>
          </cell>
          <cell r="AC253">
            <v>5547.04</v>
          </cell>
          <cell r="AD253">
            <v>102</v>
          </cell>
          <cell r="AE253">
            <v>0</v>
          </cell>
          <cell r="AF253">
            <v>116</v>
          </cell>
          <cell r="AG253">
            <v>111.02</v>
          </cell>
          <cell r="AH253">
            <v>40.04</v>
          </cell>
          <cell r="AI253">
            <v>7366</v>
          </cell>
          <cell r="AJ253">
            <v>8986.52</v>
          </cell>
          <cell r="AK253">
            <v>4419.6000000000004</v>
          </cell>
          <cell r="AL253">
            <v>0</v>
          </cell>
          <cell r="AM253">
            <v>0</v>
          </cell>
          <cell r="AN253">
            <v>0</v>
          </cell>
          <cell r="AO253">
            <v>0</v>
          </cell>
          <cell r="AP253">
            <v>870</v>
          </cell>
          <cell r="AQ253">
            <v>0</v>
          </cell>
          <cell r="AR253">
            <v>2.87125E-4</v>
          </cell>
          <cell r="AS253">
            <v>1.56923E-4</v>
          </cell>
          <cell r="AT253">
            <v>9023.35</v>
          </cell>
          <cell r="AU253">
            <v>5414.01</v>
          </cell>
          <cell r="AV253">
            <v>2566.3200000000002</v>
          </cell>
          <cell r="AW253">
            <v>29197.690638961034</v>
          </cell>
          <cell r="AX253">
            <v>4</v>
          </cell>
          <cell r="AY253">
            <v>6.16</v>
          </cell>
          <cell r="AZ253">
            <v>1060</v>
          </cell>
          <cell r="BA253">
            <v>1</v>
          </cell>
          <cell r="BB253">
            <v>0</v>
          </cell>
          <cell r="BC253">
            <v>0</v>
          </cell>
          <cell r="BD253">
            <v>0</v>
          </cell>
          <cell r="BE253">
            <v>0</v>
          </cell>
          <cell r="BF253">
            <v>0</v>
          </cell>
          <cell r="BG253">
            <v>0</v>
          </cell>
          <cell r="BH253">
            <v>0</v>
          </cell>
          <cell r="BI253">
            <v>0</v>
          </cell>
          <cell r="BJ253">
            <v>0</v>
          </cell>
          <cell r="BM253">
            <v>-1459440</v>
          </cell>
          <cell r="BN253">
            <v>-298368</v>
          </cell>
          <cell r="BO253">
            <v>-370473.6</v>
          </cell>
          <cell r="BP253">
            <v>2495309.1</v>
          </cell>
          <cell r="BQ253">
            <v>56361.52</v>
          </cell>
          <cell r="BR253">
            <v>96969.600000000006</v>
          </cell>
          <cell r="BS253">
            <v>1193755.3999999999</v>
          </cell>
          <cell r="BT253">
            <v>198192.42</v>
          </cell>
          <cell r="BU253">
            <v>21175.98</v>
          </cell>
          <cell r="BV253">
            <v>156622.20000000001</v>
          </cell>
          <cell r="BW253">
            <v>369874.86600000004</v>
          </cell>
          <cell r="BX253">
            <v>226190.44</v>
          </cell>
          <cell r="BY253">
            <v>36565.232607003883</v>
          </cell>
          <cell r="BZ253">
            <v>320321.02216632932</v>
          </cell>
          <cell r="CA253">
            <v>103721.2</v>
          </cell>
          <cell r="CB253">
            <v>239257.8</v>
          </cell>
          <cell r="CC253">
            <v>50292.12</v>
          </cell>
          <cell r="CD253">
            <v>900944</v>
          </cell>
          <cell r="CE253">
            <v>56267.199999999997</v>
          </cell>
          <cell r="CF253">
            <v>0</v>
          </cell>
          <cell r="CG253">
            <v>52252.512000000002</v>
          </cell>
          <cell r="CH253">
            <v>0</v>
          </cell>
          <cell r="CI253">
            <v>0</v>
          </cell>
          <cell r="CJ253">
            <v>116375.4</v>
          </cell>
          <cell r="CK253">
            <v>-4947.3599999999997</v>
          </cell>
          <cell r="CL253">
            <v>144777.74400000001</v>
          </cell>
          <cell r="CM253">
            <v>3751.56</v>
          </cell>
          <cell r="CN253">
            <v>0</v>
          </cell>
          <cell r="CO253">
            <v>54792.6</v>
          </cell>
          <cell r="CP253">
            <v>361595.4706</v>
          </cell>
          <cell r="CQ253">
            <v>64847.582799999996</v>
          </cell>
          <cell r="CR253">
            <v>1222829.6599999999</v>
          </cell>
          <cell r="CS253">
            <v>237783.31920000003</v>
          </cell>
          <cell r="CT253">
            <v>107219.496</v>
          </cell>
          <cell r="CU253">
            <v>0</v>
          </cell>
          <cell r="CV253">
            <v>0</v>
          </cell>
          <cell r="CW253">
            <v>0</v>
          </cell>
          <cell r="CX253">
            <v>0</v>
          </cell>
          <cell r="CY253">
            <v>26796</v>
          </cell>
          <cell r="CZ253">
            <v>0</v>
          </cell>
          <cell r="DA253">
            <v>5069.5937667337503</v>
          </cell>
          <cell r="DB253">
            <v>1735.4196546575201</v>
          </cell>
          <cell r="DC253">
            <v>564230.07550000004</v>
          </cell>
          <cell r="DD253">
            <v>2219.7440999999999</v>
          </cell>
          <cell r="DE253">
            <v>17348.323199999999</v>
          </cell>
          <cell r="DF253">
            <v>101024.00961080518</v>
          </cell>
          <cell r="DG253">
            <v>35560.68</v>
          </cell>
          <cell r="DH253">
            <v>90479.928</v>
          </cell>
          <cell r="DI253">
            <v>109370.8</v>
          </cell>
          <cell r="DJ253">
            <v>247664.13</v>
          </cell>
          <cell r="DK253">
            <v>0</v>
          </cell>
          <cell r="DL253">
            <v>0</v>
          </cell>
          <cell r="DM253">
            <v>0</v>
          </cell>
          <cell r="DN253">
            <v>0</v>
          </cell>
          <cell r="DO253">
            <v>0</v>
          </cell>
          <cell r="DP253">
            <v>0</v>
          </cell>
          <cell r="DQ253">
            <v>0</v>
          </cell>
          <cell r="DR253">
            <v>0</v>
          </cell>
          <cell r="DS253">
            <v>0</v>
          </cell>
          <cell r="DU253">
            <v>207760.3</v>
          </cell>
          <cell r="DV253">
            <v>0</v>
          </cell>
          <cell r="DW253">
            <v>14373</v>
          </cell>
          <cell r="DX253">
            <v>-16097.43</v>
          </cell>
          <cell r="DY253">
            <v>8001</v>
          </cell>
          <cell r="DZ253">
            <v>0</v>
          </cell>
          <cell r="EA253">
            <v>0</v>
          </cell>
          <cell r="EB253">
            <v>31689</v>
          </cell>
          <cell r="EC253">
            <v>0</v>
          </cell>
          <cell r="ED253">
            <v>0</v>
          </cell>
          <cell r="EE253">
            <v>1249147</v>
          </cell>
          <cell r="EF253">
            <v>0</v>
          </cell>
          <cell r="EG253">
            <v>0</v>
          </cell>
          <cell r="EH253">
            <v>0</v>
          </cell>
          <cell r="EI253">
            <v>22116</v>
          </cell>
          <cell r="EJ253">
            <v>0</v>
          </cell>
          <cell r="EK253">
            <v>0</v>
          </cell>
          <cell r="EL253">
            <v>0</v>
          </cell>
        </row>
        <row r="254">
          <cell r="A254">
            <v>499</v>
          </cell>
          <cell r="B254" t="str">
            <v>Boskoop</v>
          </cell>
          <cell r="C254">
            <v>8</v>
          </cell>
          <cell r="D254">
            <v>487040</v>
          </cell>
          <cell r="E254">
            <v>55440</v>
          </cell>
          <cell r="F254">
            <v>55440</v>
          </cell>
          <cell r="G254">
            <v>15223</v>
          </cell>
          <cell r="H254">
            <v>1</v>
          </cell>
          <cell r="I254">
            <v>198</v>
          </cell>
          <cell r="J254">
            <v>4128</v>
          </cell>
          <cell r="K254">
            <v>2003</v>
          </cell>
          <cell r="L254">
            <v>644</v>
          </cell>
          <cell r="M254">
            <v>1490</v>
          </cell>
          <cell r="N254">
            <v>865.1</v>
          </cell>
          <cell r="O254">
            <v>137</v>
          </cell>
          <cell r="P254">
            <v>0.28131416837782341</v>
          </cell>
          <cell r="Q254">
            <v>72.268142697555348</v>
          </cell>
          <cell r="R254">
            <v>660</v>
          </cell>
          <cell r="S254">
            <v>825</v>
          </cell>
          <cell r="T254">
            <v>287</v>
          </cell>
          <cell r="U254">
            <v>12610</v>
          </cell>
          <cell r="V254">
            <v>2260</v>
          </cell>
          <cell r="W254">
            <v>0</v>
          </cell>
          <cell r="X254">
            <v>165.6</v>
          </cell>
          <cell r="Y254">
            <v>0</v>
          </cell>
          <cell r="Z254">
            <v>7.8999999999999773</v>
          </cell>
          <cell r="AA254">
            <v>1485</v>
          </cell>
          <cell r="AB254">
            <v>1084.05</v>
          </cell>
          <cell r="AC254">
            <v>2079</v>
          </cell>
          <cell r="AD254">
            <v>211</v>
          </cell>
          <cell r="AE254">
            <v>0</v>
          </cell>
          <cell r="AF254">
            <v>76</v>
          </cell>
          <cell r="AG254">
            <v>78.09</v>
          </cell>
          <cell r="AH254">
            <v>28.8</v>
          </cell>
          <cell r="AI254">
            <v>6249</v>
          </cell>
          <cell r="AJ254">
            <v>8561.1299999999992</v>
          </cell>
          <cell r="AK254">
            <v>4561.7700000000004</v>
          </cell>
          <cell r="AL254">
            <v>0</v>
          </cell>
          <cell r="AM254">
            <v>0</v>
          </cell>
          <cell r="AN254">
            <v>0</v>
          </cell>
          <cell r="AO254">
            <v>0</v>
          </cell>
          <cell r="AP254">
            <v>1464</v>
          </cell>
          <cell r="AQ254">
            <v>0</v>
          </cell>
          <cell r="AR254">
            <v>2.6359000000000002E-4</v>
          </cell>
          <cell r="AS254">
            <v>2.6854299999999999E-4</v>
          </cell>
          <cell r="AT254">
            <v>4867.9709999999995</v>
          </cell>
          <cell r="AU254">
            <v>3553.6188299999994</v>
          </cell>
          <cell r="AV254">
            <v>6211.8</v>
          </cell>
          <cell r="AW254">
            <v>165282.64540094338</v>
          </cell>
          <cell r="AX254">
            <v>4</v>
          </cell>
          <cell r="AY254">
            <v>5.76</v>
          </cell>
          <cell r="AZ254">
            <v>1020</v>
          </cell>
          <cell r="BA254">
            <v>1</v>
          </cell>
          <cell r="BB254">
            <v>0</v>
          </cell>
          <cell r="BC254">
            <v>0</v>
          </cell>
          <cell r="BD254">
            <v>0</v>
          </cell>
          <cell r="BE254">
            <v>0</v>
          </cell>
          <cell r="BF254">
            <v>0</v>
          </cell>
          <cell r="BG254">
            <v>0</v>
          </cell>
          <cell r="BH254">
            <v>0</v>
          </cell>
          <cell r="BI254">
            <v>0</v>
          </cell>
          <cell r="BJ254">
            <v>0</v>
          </cell>
          <cell r="BM254">
            <v>-1095840</v>
          </cell>
          <cell r="BN254">
            <v>-133056</v>
          </cell>
          <cell r="BO254">
            <v>-165211.20000000001</v>
          </cell>
          <cell r="BP254">
            <v>1961483.55</v>
          </cell>
          <cell r="BQ254">
            <v>28180.76</v>
          </cell>
          <cell r="BR254">
            <v>43243.199999999997</v>
          </cell>
          <cell r="BS254">
            <v>905683.2</v>
          </cell>
          <cell r="BT254">
            <v>160981.10999999999</v>
          </cell>
          <cell r="BU254">
            <v>17175.48</v>
          </cell>
          <cell r="BV254">
            <v>131105.1</v>
          </cell>
          <cell r="BW254">
            <v>306669.299</v>
          </cell>
          <cell r="BX254">
            <v>188951.77</v>
          </cell>
          <cell r="BY254">
            <v>32238.825934291581</v>
          </cell>
          <cell r="BZ254">
            <v>273916.49590369011</v>
          </cell>
          <cell r="CA254">
            <v>70719</v>
          </cell>
          <cell r="CB254">
            <v>243688.5</v>
          </cell>
          <cell r="CC254">
            <v>40544.49</v>
          </cell>
          <cell r="CD254">
            <v>645505.9</v>
          </cell>
          <cell r="CE254">
            <v>34555.4</v>
          </cell>
          <cell r="CF254">
            <v>0</v>
          </cell>
          <cell r="CG254">
            <v>69335.064000000013</v>
          </cell>
          <cell r="CH254">
            <v>0</v>
          </cell>
          <cell r="CI254">
            <v>1752.298999999995</v>
          </cell>
          <cell r="CJ254">
            <v>46109.25</v>
          </cell>
          <cell r="CK254">
            <v>-2384.91</v>
          </cell>
          <cell r="CL254">
            <v>54261.9</v>
          </cell>
          <cell r="CM254">
            <v>7760.58</v>
          </cell>
          <cell r="CN254">
            <v>0</v>
          </cell>
          <cell r="CO254">
            <v>35898.6</v>
          </cell>
          <cell r="CP254">
            <v>254341.47270000001</v>
          </cell>
          <cell r="CQ254">
            <v>46643.615999999995</v>
          </cell>
          <cell r="CR254">
            <v>1037396.49</v>
          </cell>
          <cell r="CS254">
            <v>226527.49980000005</v>
          </cell>
          <cell r="CT254">
            <v>110668.54019999999</v>
          </cell>
          <cell r="CU254">
            <v>0</v>
          </cell>
          <cell r="CV254">
            <v>0</v>
          </cell>
          <cell r="CW254">
            <v>0</v>
          </cell>
          <cell r="CX254">
            <v>0</v>
          </cell>
          <cell r="CY254">
            <v>45091.199999999997</v>
          </cell>
          <cell r="CZ254">
            <v>0</v>
          </cell>
          <cell r="DA254">
            <v>4654.0503995589006</v>
          </cell>
          <cell r="DB254">
            <v>2969.83106568632</v>
          </cell>
          <cell r="DC254">
            <v>304394.22662999999</v>
          </cell>
          <cell r="DD254">
            <v>1456.9837202999997</v>
          </cell>
          <cell r="DE254">
            <v>41991.767999999996</v>
          </cell>
          <cell r="DF254">
            <v>571877.95308726409</v>
          </cell>
          <cell r="DG254">
            <v>35560.68</v>
          </cell>
          <cell r="DH254">
            <v>84604.607999999993</v>
          </cell>
          <cell r="DI254">
            <v>105243.6</v>
          </cell>
          <cell r="DJ254">
            <v>247664.13</v>
          </cell>
          <cell r="DK254">
            <v>0</v>
          </cell>
          <cell r="DL254">
            <v>0</v>
          </cell>
          <cell r="DM254">
            <v>0</v>
          </cell>
          <cell r="DN254">
            <v>0</v>
          </cell>
          <cell r="DO254">
            <v>0</v>
          </cell>
          <cell r="DP254">
            <v>0</v>
          </cell>
          <cell r="DQ254">
            <v>0</v>
          </cell>
          <cell r="DR254">
            <v>0</v>
          </cell>
          <cell r="DS254">
            <v>0</v>
          </cell>
          <cell r="DU254">
            <v>374106.05</v>
          </cell>
          <cell r="DV254">
            <v>0</v>
          </cell>
          <cell r="DW254">
            <v>20075</v>
          </cell>
          <cell r="DX254">
            <v>-13289.61</v>
          </cell>
          <cell r="DY254">
            <v>231900</v>
          </cell>
          <cell r="DZ254">
            <v>437500</v>
          </cell>
          <cell r="EA254">
            <v>0</v>
          </cell>
          <cell r="EB254">
            <v>27870</v>
          </cell>
          <cell r="EC254">
            <v>0</v>
          </cell>
          <cell r="ED254">
            <v>0</v>
          </cell>
          <cell r="EE254">
            <v>1005420</v>
          </cell>
          <cell r="EF254">
            <v>0</v>
          </cell>
          <cell r="EG254">
            <v>0</v>
          </cell>
          <cell r="EH254">
            <v>0</v>
          </cell>
          <cell r="EI254">
            <v>17385</v>
          </cell>
          <cell r="EJ254">
            <v>0</v>
          </cell>
          <cell r="EK254">
            <v>0</v>
          </cell>
          <cell r="EL254">
            <v>0</v>
          </cell>
        </row>
        <row r="255">
          <cell r="A255">
            <v>501</v>
          </cell>
          <cell r="B255" t="str">
            <v>Brielle</v>
          </cell>
          <cell r="C255">
            <v>8</v>
          </cell>
          <cell r="D255">
            <v>555520</v>
          </cell>
          <cell r="E255">
            <v>97440</v>
          </cell>
          <cell r="F255">
            <v>97440</v>
          </cell>
          <cell r="G255">
            <v>15918</v>
          </cell>
          <cell r="H255">
            <v>3</v>
          </cell>
          <cell r="I255">
            <v>348</v>
          </cell>
          <cell r="J255">
            <v>3719</v>
          </cell>
          <cell r="K255">
            <v>2318</v>
          </cell>
          <cell r="L255">
            <v>770</v>
          </cell>
          <cell r="M255">
            <v>1360</v>
          </cell>
          <cell r="N255">
            <v>640.29999999999995</v>
          </cell>
          <cell r="O255">
            <v>128</v>
          </cell>
          <cell r="P255">
            <v>0.26778242677824265</v>
          </cell>
          <cell r="Q255">
            <v>68.119691677014984</v>
          </cell>
          <cell r="R255">
            <v>737</v>
          </cell>
          <cell r="S255">
            <v>265</v>
          </cell>
          <cell r="T255">
            <v>398</v>
          </cell>
          <cell r="U255">
            <v>12900</v>
          </cell>
          <cell r="V255">
            <v>2060</v>
          </cell>
          <cell r="W255">
            <v>757.3</v>
          </cell>
          <cell r="X255">
            <v>1158.4000000000001</v>
          </cell>
          <cell r="Y255">
            <v>0</v>
          </cell>
          <cell r="Z255">
            <v>0</v>
          </cell>
          <cell r="AA255">
            <v>2750</v>
          </cell>
          <cell r="AB255">
            <v>412.5</v>
          </cell>
          <cell r="AC255">
            <v>3217.5</v>
          </cell>
          <cell r="AD255">
            <v>362</v>
          </cell>
          <cell r="AE255">
            <v>0</v>
          </cell>
          <cell r="AF255">
            <v>81</v>
          </cell>
          <cell r="AG255">
            <v>75.03</v>
          </cell>
          <cell r="AH255">
            <v>23.2</v>
          </cell>
          <cell r="AI255">
            <v>7197</v>
          </cell>
          <cell r="AJ255">
            <v>8852.31</v>
          </cell>
          <cell r="AK255">
            <v>1079.55</v>
          </cell>
          <cell r="AL255">
            <v>26</v>
          </cell>
          <cell r="AM255">
            <v>0</v>
          </cell>
          <cell r="AN255">
            <v>0</v>
          </cell>
          <cell r="AO255">
            <v>5800</v>
          </cell>
          <cell r="AP255">
            <v>870</v>
          </cell>
          <cell r="AQ255">
            <v>870</v>
          </cell>
          <cell r="AR255">
            <v>4.11502E-4</v>
          </cell>
          <cell r="AS255">
            <v>1.6783299999999999E-4</v>
          </cell>
          <cell r="AT255">
            <v>5728.8119999999999</v>
          </cell>
          <cell r="AU255">
            <v>859.32180000000017</v>
          </cell>
          <cell r="AV255">
            <v>1521</v>
          </cell>
          <cell r="AW255">
            <v>13465.339010282778</v>
          </cell>
          <cell r="AX255">
            <v>4</v>
          </cell>
          <cell r="AY255">
            <v>4.6399999999999997</v>
          </cell>
          <cell r="AZ255">
            <v>880</v>
          </cell>
          <cell r="BA255">
            <v>1</v>
          </cell>
          <cell r="BB255">
            <v>0</v>
          </cell>
          <cell r="BC255">
            <v>0</v>
          </cell>
          <cell r="BD255">
            <v>0</v>
          </cell>
          <cell r="BE255">
            <v>0</v>
          </cell>
          <cell r="BF255">
            <v>0</v>
          </cell>
          <cell r="BG255">
            <v>0</v>
          </cell>
          <cell r="BH255">
            <v>0</v>
          </cell>
          <cell r="BI255">
            <v>0</v>
          </cell>
          <cell r="BJ255">
            <v>0</v>
          </cell>
          <cell r="BM255">
            <v>-1249920</v>
          </cell>
          <cell r="BN255">
            <v>-233856</v>
          </cell>
          <cell r="BO255">
            <v>-290371.20000000001</v>
          </cell>
          <cell r="BP255">
            <v>2051034.3</v>
          </cell>
          <cell r="BQ255">
            <v>84542.28</v>
          </cell>
          <cell r="BR255">
            <v>76003.199999999997</v>
          </cell>
          <cell r="BS255">
            <v>815948.6</v>
          </cell>
          <cell r="BT255">
            <v>186297.66</v>
          </cell>
          <cell r="BU255">
            <v>20535.900000000001</v>
          </cell>
          <cell r="BV255">
            <v>119666.4</v>
          </cell>
          <cell r="BW255">
            <v>226979.94699999999</v>
          </cell>
          <cell r="BX255">
            <v>176538.88</v>
          </cell>
          <cell r="BY255">
            <v>30688.077656903763</v>
          </cell>
          <cell r="BZ255">
            <v>258192.70496955636</v>
          </cell>
          <cell r="CA255">
            <v>78969.55</v>
          </cell>
          <cell r="CB255">
            <v>78275.7</v>
          </cell>
          <cell r="CC255">
            <v>56225.46</v>
          </cell>
          <cell r="CD255">
            <v>660351</v>
          </cell>
          <cell r="CE255">
            <v>31497.4</v>
          </cell>
          <cell r="CF255">
            <v>239170.48599999998</v>
          </cell>
          <cell r="CG255">
            <v>485010.49600000004</v>
          </cell>
          <cell r="CH255">
            <v>0</v>
          </cell>
          <cell r="CI255">
            <v>0</v>
          </cell>
          <cell r="CJ255">
            <v>85387.5</v>
          </cell>
          <cell r="CK255">
            <v>-907.5</v>
          </cell>
          <cell r="CL255">
            <v>83976.75</v>
          </cell>
          <cell r="CM255">
            <v>13314.36</v>
          </cell>
          <cell r="CN255">
            <v>0</v>
          </cell>
          <cell r="CO255">
            <v>38260.35</v>
          </cell>
          <cell r="CP255">
            <v>244374.96090000001</v>
          </cell>
          <cell r="CQ255">
            <v>37574.023999999998</v>
          </cell>
          <cell r="CR255">
            <v>1194773.97</v>
          </cell>
          <cell r="CS255">
            <v>234232.1226</v>
          </cell>
          <cell r="CT255">
            <v>26189.883000000005</v>
          </cell>
          <cell r="CU255">
            <v>82355.259999999995</v>
          </cell>
          <cell r="CV255">
            <v>0</v>
          </cell>
          <cell r="CW255">
            <v>0</v>
          </cell>
          <cell r="CX255">
            <v>85318</v>
          </cell>
          <cell r="CY255">
            <v>26796</v>
          </cell>
          <cell r="CZ255">
            <v>76299</v>
          </cell>
          <cell r="DA255">
            <v>7265.64379346442</v>
          </cell>
          <cell r="DB255">
            <v>1856.0739145959199</v>
          </cell>
          <cell r="DC255">
            <v>358222.61436000001</v>
          </cell>
          <cell r="DD255">
            <v>352.32193800000005</v>
          </cell>
          <cell r="DE255">
            <v>10281.959999999999</v>
          </cell>
          <cell r="DF255">
            <v>46590.072975578412</v>
          </cell>
          <cell r="DG255">
            <v>35560.68</v>
          </cell>
          <cell r="DH255">
            <v>68153.711999999985</v>
          </cell>
          <cell r="DI255">
            <v>90798.399999999994</v>
          </cell>
          <cell r="DJ255">
            <v>247664.13</v>
          </cell>
          <cell r="DK255">
            <v>0</v>
          </cell>
          <cell r="DL255">
            <v>0</v>
          </cell>
          <cell r="DM255">
            <v>0</v>
          </cell>
          <cell r="DN255">
            <v>0</v>
          </cell>
          <cell r="DO255">
            <v>0</v>
          </cell>
          <cell r="DP255">
            <v>0</v>
          </cell>
          <cell r="DQ255">
            <v>0</v>
          </cell>
          <cell r="DR255">
            <v>0</v>
          </cell>
          <cell r="DS255">
            <v>0</v>
          </cell>
          <cell r="DU255">
            <v>114463.46</v>
          </cell>
          <cell r="DV255">
            <v>0</v>
          </cell>
          <cell r="DW255">
            <v>-66351</v>
          </cell>
          <cell r="DX255">
            <v>-11784.84</v>
          </cell>
          <cell r="DY255">
            <v>4506</v>
          </cell>
          <cell r="DZ255">
            <v>0</v>
          </cell>
          <cell r="EA255">
            <v>0</v>
          </cell>
          <cell r="EB255">
            <v>14872</v>
          </cell>
          <cell r="EC255">
            <v>0</v>
          </cell>
          <cell r="ED255">
            <v>0</v>
          </cell>
          <cell r="EE255">
            <v>1063427</v>
          </cell>
          <cell r="EF255">
            <v>0</v>
          </cell>
          <cell r="EG255">
            <v>19647</v>
          </cell>
          <cell r="EH255">
            <v>0</v>
          </cell>
          <cell r="EI255">
            <v>18178</v>
          </cell>
          <cell r="EJ255">
            <v>0</v>
          </cell>
          <cell r="EK255">
            <v>0</v>
          </cell>
          <cell r="EL255">
            <v>0</v>
          </cell>
        </row>
        <row r="256">
          <cell r="A256">
            <v>502</v>
          </cell>
          <cell r="B256" t="str">
            <v>Capelle aan den IJssel</v>
          </cell>
          <cell r="C256">
            <v>8</v>
          </cell>
          <cell r="D256">
            <v>1893280</v>
          </cell>
          <cell r="E256">
            <v>390600</v>
          </cell>
          <cell r="F256">
            <v>390600</v>
          </cell>
          <cell r="G256">
            <v>65374</v>
          </cell>
          <cell r="H256">
            <v>1</v>
          </cell>
          <cell r="I256">
            <v>1395</v>
          </cell>
          <cell r="J256">
            <v>15696</v>
          </cell>
          <cell r="K256">
            <v>9218</v>
          </cell>
          <cell r="L256">
            <v>3388</v>
          </cell>
          <cell r="M256">
            <v>9030</v>
          </cell>
          <cell r="N256">
            <v>5998.4</v>
          </cell>
          <cell r="O256">
            <v>1534</v>
          </cell>
          <cell r="P256">
            <v>0.8142250530785563</v>
          </cell>
          <cell r="Q256">
            <v>591.10966837450235</v>
          </cell>
          <cell r="R256">
            <v>4594</v>
          </cell>
          <cell r="S256">
            <v>7535</v>
          </cell>
          <cell r="T256">
            <v>2778</v>
          </cell>
          <cell r="U256">
            <v>65870</v>
          </cell>
          <cell r="V256">
            <v>36580</v>
          </cell>
          <cell r="W256">
            <v>1559.06</v>
          </cell>
          <cell r="X256">
            <v>3266.4</v>
          </cell>
          <cell r="Y256">
            <v>0</v>
          </cell>
          <cell r="Z256">
            <v>0</v>
          </cell>
          <cell r="AA256">
            <v>1426</v>
          </cell>
          <cell r="AB256">
            <v>983.94</v>
          </cell>
          <cell r="AC256">
            <v>2053.44</v>
          </cell>
          <cell r="AD256">
            <v>116</v>
          </cell>
          <cell r="AE256">
            <v>0</v>
          </cell>
          <cell r="AF256">
            <v>209</v>
          </cell>
          <cell r="AG256">
            <v>298.08</v>
          </cell>
          <cell r="AH256">
            <v>1.33</v>
          </cell>
          <cell r="AI256">
            <v>30316</v>
          </cell>
          <cell r="AJ256">
            <v>43655.040000000001</v>
          </cell>
          <cell r="AK256">
            <v>20918.04</v>
          </cell>
          <cell r="AL256">
            <v>0</v>
          </cell>
          <cell r="AM256">
            <v>0</v>
          </cell>
          <cell r="AN256">
            <v>0</v>
          </cell>
          <cell r="AO256">
            <v>0</v>
          </cell>
          <cell r="AP256">
            <v>841</v>
          </cell>
          <cell r="AQ256">
            <v>0</v>
          </cell>
          <cell r="AR256">
            <v>2.61582E-4</v>
          </cell>
          <cell r="AS256">
            <v>3.3265220000000002E-3</v>
          </cell>
          <cell r="AT256">
            <v>65906.983999999997</v>
          </cell>
          <cell r="AU256">
            <v>45475.818959999997</v>
          </cell>
          <cell r="AV256">
            <v>2977.92</v>
          </cell>
          <cell r="AW256">
            <v>370693.47361867706</v>
          </cell>
          <cell r="AX256">
            <v>1</v>
          </cell>
          <cell r="AY256">
            <v>1.33</v>
          </cell>
          <cell r="AZ256">
            <v>2850</v>
          </cell>
          <cell r="BA256">
            <v>1</v>
          </cell>
          <cell r="BB256">
            <v>0</v>
          </cell>
          <cell r="BC256">
            <v>0</v>
          </cell>
          <cell r="BD256">
            <v>0</v>
          </cell>
          <cell r="BE256">
            <v>0</v>
          </cell>
          <cell r="BF256">
            <v>0</v>
          </cell>
          <cell r="BG256">
            <v>0</v>
          </cell>
          <cell r="BH256">
            <v>0</v>
          </cell>
          <cell r="BI256">
            <v>0</v>
          </cell>
          <cell r="BJ256">
            <v>0</v>
          </cell>
          <cell r="BM256">
            <v>-4259880</v>
          </cell>
          <cell r="BN256">
            <v>-937440</v>
          </cell>
          <cell r="BO256">
            <v>-1163988</v>
          </cell>
          <cell r="BP256">
            <v>8423439.9000000004</v>
          </cell>
          <cell r="BQ256">
            <v>28180.76</v>
          </cell>
          <cell r="BR256">
            <v>304668</v>
          </cell>
          <cell r="BS256">
            <v>3443702.4</v>
          </cell>
          <cell r="BT256">
            <v>740850.66</v>
          </cell>
          <cell r="BU256">
            <v>90357.96</v>
          </cell>
          <cell r="BV256">
            <v>794549.7</v>
          </cell>
          <cell r="BW256">
            <v>2126372.8160000001</v>
          </cell>
          <cell r="BX256">
            <v>2115708.14</v>
          </cell>
          <cell r="BY256">
            <v>93310.834320594484</v>
          </cell>
          <cell r="BZ256">
            <v>2240471.1538465088</v>
          </cell>
          <cell r="CA256">
            <v>492247.1</v>
          </cell>
          <cell r="CB256">
            <v>2225688.2999999998</v>
          </cell>
          <cell r="CC256">
            <v>392448.06</v>
          </cell>
          <cell r="CD256">
            <v>3371885.3</v>
          </cell>
          <cell r="CE256">
            <v>559308.19999999995</v>
          </cell>
          <cell r="CF256">
            <v>492382.32919999998</v>
          </cell>
          <cell r="CG256">
            <v>1367609.0160000001</v>
          </cell>
          <cell r="CH256">
            <v>0</v>
          </cell>
          <cell r="CI256">
            <v>0</v>
          </cell>
          <cell r="CJ256">
            <v>44277.3</v>
          </cell>
          <cell r="CK256">
            <v>-2164.6680000000001</v>
          </cell>
          <cell r="CL256">
            <v>53594.784000000007</v>
          </cell>
          <cell r="CM256">
            <v>4266.4799999999996</v>
          </cell>
          <cell r="CN256">
            <v>0</v>
          </cell>
          <cell r="CO256">
            <v>98721.15</v>
          </cell>
          <cell r="CP256">
            <v>970855.5024</v>
          </cell>
          <cell r="CQ256">
            <v>2154.0281</v>
          </cell>
          <cell r="CR256">
            <v>5032759.16</v>
          </cell>
          <cell r="CS256">
            <v>1155112.3584</v>
          </cell>
          <cell r="CT256">
            <v>507471.65039999998</v>
          </cell>
          <cell r="CU256">
            <v>0</v>
          </cell>
          <cell r="CV256">
            <v>0</v>
          </cell>
          <cell r="CW256">
            <v>0</v>
          </cell>
          <cell r="CX256">
            <v>0</v>
          </cell>
          <cell r="CY256">
            <v>25902.799999999999</v>
          </cell>
          <cell r="CZ256">
            <v>0</v>
          </cell>
          <cell r="DA256">
            <v>4618.5963489412206</v>
          </cell>
          <cell r="DB256">
            <v>36788.180575509279</v>
          </cell>
          <cell r="DC256">
            <v>4121163.70952</v>
          </cell>
          <cell r="DD256">
            <v>18645.085773599996</v>
          </cell>
          <cell r="DE256">
            <v>20130.7392</v>
          </cell>
          <cell r="DF256">
            <v>1282599.4187206225</v>
          </cell>
          <cell r="DG256">
            <v>8890.17</v>
          </cell>
          <cell r="DH256">
            <v>19535.438999999998</v>
          </cell>
          <cell r="DI256">
            <v>294063</v>
          </cell>
          <cell r="DJ256">
            <v>247664.13</v>
          </cell>
          <cell r="DK256">
            <v>0</v>
          </cell>
          <cell r="DL256">
            <v>0</v>
          </cell>
          <cell r="DM256">
            <v>0</v>
          </cell>
          <cell r="DN256">
            <v>0</v>
          </cell>
          <cell r="DO256">
            <v>0</v>
          </cell>
          <cell r="DP256">
            <v>0</v>
          </cell>
          <cell r="DQ256">
            <v>0</v>
          </cell>
          <cell r="DR256">
            <v>0</v>
          </cell>
          <cell r="DS256">
            <v>0</v>
          </cell>
          <cell r="DU256">
            <v>230009.12</v>
          </cell>
          <cell r="DV256">
            <v>0</v>
          </cell>
          <cell r="DW256">
            <v>-1184728</v>
          </cell>
          <cell r="DX256">
            <v>-147367.47</v>
          </cell>
          <cell r="DY256">
            <v>314722</v>
          </cell>
          <cell r="DZ256">
            <v>0</v>
          </cell>
          <cell r="EA256">
            <v>0</v>
          </cell>
          <cell r="EB256">
            <v>53146</v>
          </cell>
          <cell r="EC256">
            <v>0</v>
          </cell>
          <cell r="ED256">
            <v>0</v>
          </cell>
          <cell r="EE256">
            <v>5796933</v>
          </cell>
          <cell r="EF256">
            <v>0</v>
          </cell>
          <cell r="EG256">
            <v>0</v>
          </cell>
          <cell r="EH256">
            <v>0</v>
          </cell>
          <cell r="EI256">
            <v>0</v>
          </cell>
          <cell r="EJ256">
            <v>0</v>
          </cell>
          <cell r="EK256">
            <v>0</v>
          </cell>
          <cell r="EL256">
            <v>0</v>
          </cell>
        </row>
        <row r="257">
          <cell r="A257">
            <v>611</v>
          </cell>
          <cell r="B257" t="str">
            <v>Cromstrijen</v>
          </cell>
          <cell r="C257">
            <v>8</v>
          </cell>
          <cell r="D257">
            <v>448000</v>
          </cell>
          <cell r="E257">
            <v>78540</v>
          </cell>
          <cell r="F257">
            <v>78540</v>
          </cell>
          <cell r="G257">
            <v>12980</v>
          </cell>
          <cell r="H257">
            <v>2</v>
          </cell>
          <cell r="I257">
            <v>280.5</v>
          </cell>
          <cell r="J257">
            <v>3054</v>
          </cell>
          <cell r="K257">
            <v>1863</v>
          </cell>
          <cell r="L257">
            <v>588</v>
          </cell>
          <cell r="M257">
            <v>1310</v>
          </cell>
          <cell r="N257">
            <v>760.5</v>
          </cell>
          <cell r="O257">
            <v>67</v>
          </cell>
          <cell r="P257">
            <v>0.16067146282973621</v>
          </cell>
          <cell r="Q257">
            <v>38.786900702677052</v>
          </cell>
          <cell r="R257">
            <v>540</v>
          </cell>
          <cell r="S257">
            <v>125</v>
          </cell>
          <cell r="T257">
            <v>267</v>
          </cell>
          <cell r="U257">
            <v>10520</v>
          </cell>
          <cell r="V257">
            <v>1010</v>
          </cell>
          <cell r="W257">
            <v>0</v>
          </cell>
          <cell r="X257">
            <v>0</v>
          </cell>
          <cell r="Y257">
            <v>0</v>
          </cell>
          <cell r="Z257">
            <v>0</v>
          </cell>
          <cell r="AA257">
            <v>5436</v>
          </cell>
          <cell r="AB257">
            <v>489.24</v>
          </cell>
          <cell r="AC257">
            <v>6197.04</v>
          </cell>
          <cell r="AD257">
            <v>1594</v>
          </cell>
          <cell r="AE257">
            <v>0</v>
          </cell>
          <cell r="AF257">
            <v>85</v>
          </cell>
          <cell r="AG257">
            <v>75.599999999999994</v>
          </cell>
          <cell r="AH257">
            <v>25.08</v>
          </cell>
          <cell r="AI257">
            <v>5495</v>
          </cell>
          <cell r="AJ257">
            <v>6594</v>
          </cell>
          <cell r="AK257">
            <v>494.55</v>
          </cell>
          <cell r="AL257">
            <v>0</v>
          </cell>
          <cell r="AM257">
            <v>0</v>
          </cell>
          <cell r="AN257">
            <v>0</v>
          </cell>
          <cell r="AO257">
            <v>0</v>
          </cell>
          <cell r="AP257">
            <v>0</v>
          </cell>
          <cell r="AQ257">
            <v>0</v>
          </cell>
          <cell r="AR257">
            <v>1.8846600000000001E-4</v>
          </cell>
          <cell r="AS257">
            <v>7.7620999999999994E-5</v>
          </cell>
          <cell r="AT257">
            <v>3434.375</v>
          </cell>
          <cell r="AU257">
            <v>309.09375</v>
          </cell>
          <cell r="AV257">
            <v>1216.3800000000001</v>
          </cell>
          <cell r="AW257">
            <v>3681.4086486486485</v>
          </cell>
          <cell r="AX257">
            <v>5</v>
          </cell>
          <cell r="AY257">
            <v>5.7</v>
          </cell>
          <cell r="AZ257">
            <v>770</v>
          </cell>
          <cell r="BA257">
            <v>1</v>
          </cell>
          <cell r="BB257">
            <v>0</v>
          </cell>
          <cell r="BC257">
            <v>0</v>
          </cell>
          <cell r="BD257">
            <v>0</v>
          </cell>
          <cell r="BE257">
            <v>0</v>
          </cell>
          <cell r="BF257">
            <v>0</v>
          </cell>
          <cell r="BG257">
            <v>0</v>
          </cell>
          <cell r="BH257">
            <v>0</v>
          </cell>
          <cell r="BI257">
            <v>0</v>
          </cell>
          <cell r="BJ257">
            <v>0</v>
          </cell>
          <cell r="BM257">
            <v>-1008000</v>
          </cell>
          <cell r="BN257">
            <v>-188496</v>
          </cell>
          <cell r="BO257">
            <v>-234049.2</v>
          </cell>
          <cell r="BP257">
            <v>1672473</v>
          </cell>
          <cell r="BQ257">
            <v>56361.52</v>
          </cell>
          <cell r="BR257">
            <v>61261.2</v>
          </cell>
          <cell r="BS257">
            <v>670047.6</v>
          </cell>
          <cell r="BT257">
            <v>149729.31</v>
          </cell>
          <cell r="BU257">
            <v>15681.96</v>
          </cell>
          <cell r="BV257">
            <v>115266.9</v>
          </cell>
          <cell r="BW257">
            <v>269589.64500000002</v>
          </cell>
          <cell r="BX257">
            <v>92407.07</v>
          </cell>
          <cell r="BY257">
            <v>18413.076570743404</v>
          </cell>
          <cell r="BZ257">
            <v>147013.21399534278</v>
          </cell>
          <cell r="CA257">
            <v>57861</v>
          </cell>
          <cell r="CB257">
            <v>36922.5</v>
          </cell>
          <cell r="CC257">
            <v>37719.089999999997</v>
          </cell>
          <cell r="CD257">
            <v>538518.80000000005</v>
          </cell>
          <cell r="CE257">
            <v>15442.9</v>
          </cell>
          <cell r="CF257">
            <v>0</v>
          </cell>
          <cell r="CG257">
            <v>0</v>
          </cell>
          <cell r="CH257">
            <v>0</v>
          </cell>
          <cell r="CI257">
            <v>0</v>
          </cell>
          <cell r="CJ257">
            <v>168787.8</v>
          </cell>
          <cell r="CK257">
            <v>-1076.3280000000004</v>
          </cell>
          <cell r="CL257">
            <v>161742.74399999998</v>
          </cell>
          <cell r="CM257">
            <v>58627.32</v>
          </cell>
          <cell r="CN257">
            <v>0</v>
          </cell>
          <cell r="CO257">
            <v>40149.75</v>
          </cell>
          <cell r="CP257">
            <v>246231.46799999999</v>
          </cell>
          <cell r="CQ257">
            <v>40618.815599999994</v>
          </cell>
          <cell r="CR257">
            <v>912224.95</v>
          </cell>
          <cell r="CS257">
            <v>174477.24</v>
          </cell>
          <cell r="CT257">
            <v>11997.783000000003</v>
          </cell>
          <cell r="CU257">
            <v>0</v>
          </cell>
          <cell r="CV257">
            <v>0</v>
          </cell>
          <cell r="CW257">
            <v>0</v>
          </cell>
          <cell r="CX257">
            <v>0</v>
          </cell>
          <cell r="CY257">
            <v>0</v>
          </cell>
          <cell r="CZ257">
            <v>0</v>
          </cell>
          <cell r="DA257">
            <v>3327.6310277448601</v>
          </cell>
          <cell r="DB257">
            <v>858.41469392104</v>
          </cell>
          <cell r="DC257">
            <v>214751.46875</v>
          </cell>
          <cell r="DD257">
            <v>126.7284375</v>
          </cell>
          <cell r="DE257">
            <v>8222.728799999999</v>
          </cell>
          <cell r="DF257">
            <v>12737.673924324325</v>
          </cell>
          <cell r="DG257">
            <v>44450.85</v>
          </cell>
          <cell r="DH257">
            <v>83723.31</v>
          </cell>
          <cell r="DI257">
            <v>79448.600000000006</v>
          </cell>
          <cell r="DJ257">
            <v>247664.13</v>
          </cell>
          <cell r="DK257">
            <v>0</v>
          </cell>
          <cell r="DL257">
            <v>0</v>
          </cell>
          <cell r="DM257">
            <v>0</v>
          </cell>
          <cell r="DN257">
            <v>0</v>
          </cell>
          <cell r="DO257">
            <v>0</v>
          </cell>
          <cell r="DP257">
            <v>0</v>
          </cell>
          <cell r="DQ257">
            <v>0</v>
          </cell>
          <cell r="DR257">
            <v>0</v>
          </cell>
          <cell r="DS257">
            <v>0</v>
          </cell>
          <cell r="DU257">
            <v>168480.43</v>
          </cell>
          <cell r="DV257">
            <v>0</v>
          </cell>
          <cell r="DW257">
            <v>3091</v>
          </cell>
          <cell r="DX257">
            <v>-9688.26</v>
          </cell>
          <cell r="DY257">
            <v>68116</v>
          </cell>
          <cell r="DZ257">
            <v>0</v>
          </cell>
          <cell r="EA257">
            <v>0</v>
          </cell>
          <cell r="EB257">
            <v>27596</v>
          </cell>
          <cell r="EC257">
            <v>0</v>
          </cell>
          <cell r="ED257">
            <v>0</v>
          </cell>
          <cell r="EE257">
            <v>876976</v>
          </cell>
          <cell r="EF257">
            <v>0</v>
          </cell>
          <cell r="EG257">
            <v>41517</v>
          </cell>
          <cell r="EH257">
            <v>0</v>
          </cell>
          <cell r="EI257">
            <v>14823</v>
          </cell>
          <cell r="EJ257">
            <v>0</v>
          </cell>
          <cell r="EK257">
            <v>0</v>
          </cell>
          <cell r="EL257">
            <v>0</v>
          </cell>
        </row>
        <row r="258">
          <cell r="A258">
            <v>503</v>
          </cell>
          <cell r="B258" t="str">
            <v>Delft</v>
          </cell>
          <cell r="C258">
            <v>8</v>
          </cell>
          <cell r="D258">
            <v>2783680</v>
          </cell>
          <cell r="E258">
            <v>709660</v>
          </cell>
          <cell r="F258">
            <v>709660</v>
          </cell>
          <cell r="G258">
            <v>95379</v>
          </cell>
          <cell r="H258">
            <v>1</v>
          </cell>
          <cell r="I258">
            <v>2534.5</v>
          </cell>
          <cell r="J258">
            <v>19505</v>
          </cell>
          <cell r="K258">
            <v>12633</v>
          </cell>
          <cell r="L258">
            <v>4773</v>
          </cell>
          <cell r="M258">
            <v>14680</v>
          </cell>
          <cell r="N258">
            <v>9679.2000000000007</v>
          </cell>
          <cell r="O258">
            <v>2553</v>
          </cell>
          <cell r="P258">
            <v>0.87943506717189113</v>
          </cell>
          <cell r="Q258">
            <v>920.73405981465987</v>
          </cell>
          <cell r="R258">
            <v>7372</v>
          </cell>
          <cell r="S258">
            <v>7855</v>
          </cell>
          <cell r="T258">
            <v>3170</v>
          </cell>
          <cell r="U258">
            <v>101930</v>
          </cell>
          <cell r="V258">
            <v>88630</v>
          </cell>
          <cell r="W258">
            <v>2398.48</v>
          </cell>
          <cell r="X258">
            <v>5499.2</v>
          </cell>
          <cell r="Y258">
            <v>0</v>
          </cell>
          <cell r="Z258">
            <v>644.70000000000005</v>
          </cell>
          <cell r="AA258">
            <v>2283</v>
          </cell>
          <cell r="AB258">
            <v>1073.01</v>
          </cell>
          <cell r="AC258">
            <v>2922.24</v>
          </cell>
          <cell r="AD258">
            <v>125</v>
          </cell>
          <cell r="AE258">
            <v>0</v>
          </cell>
          <cell r="AF258">
            <v>366</v>
          </cell>
          <cell r="AG258">
            <v>438.48</v>
          </cell>
          <cell r="AH258">
            <v>23.94</v>
          </cell>
          <cell r="AI258">
            <v>50008</v>
          </cell>
          <cell r="AJ258">
            <v>63010.080000000002</v>
          </cell>
          <cell r="AK258">
            <v>23503.759999999998</v>
          </cell>
          <cell r="AL258">
            <v>0</v>
          </cell>
          <cell r="AM258">
            <v>0</v>
          </cell>
          <cell r="AN258">
            <v>85</v>
          </cell>
          <cell r="AO258">
            <v>18100</v>
          </cell>
          <cell r="AP258">
            <v>11645</v>
          </cell>
          <cell r="AQ258">
            <v>11645</v>
          </cell>
          <cell r="AR258">
            <v>7.1732109999999996E-3</v>
          </cell>
          <cell r="AS258">
            <v>9.7634409999999994E-3</v>
          </cell>
          <cell r="AT258">
            <v>166476.63200000001</v>
          </cell>
          <cell r="AU258">
            <v>78244.017040000006</v>
          </cell>
          <cell r="AV258">
            <v>3110.4</v>
          </cell>
          <cell r="AW258">
            <v>253499.00332225912</v>
          </cell>
          <cell r="AX258">
            <v>2</v>
          </cell>
          <cell r="AY258">
            <v>2.66</v>
          </cell>
          <cell r="AZ258">
            <v>3955</v>
          </cell>
          <cell r="BA258">
            <v>1</v>
          </cell>
          <cell r="BB258">
            <v>0</v>
          </cell>
          <cell r="BC258">
            <v>0</v>
          </cell>
          <cell r="BD258">
            <v>0</v>
          </cell>
          <cell r="BE258">
            <v>0</v>
          </cell>
          <cell r="BF258">
            <v>0</v>
          </cell>
          <cell r="BG258">
            <v>0</v>
          </cell>
          <cell r="BH258">
            <v>0</v>
          </cell>
          <cell r="BI258">
            <v>0</v>
          </cell>
          <cell r="BJ258">
            <v>0</v>
          </cell>
          <cell r="BM258">
            <v>-6263280</v>
          </cell>
          <cell r="BN258">
            <v>-1703184</v>
          </cell>
          <cell r="BO258">
            <v>-2114786.7999999998</v>
          </cell>
          <cell r="BP258">
            <v>12289584.15</v>
          </cell>
          <cell r="BQ258">
            <v>28180.76</v>
          </cell>
          <cell r="BR258">
            <v>553534.80000000005</v>
          </cell>
          <cell r="BS258">
            <v>4279397</v>
          </cell>
          <cell r="BT258">
            <v>1015314.21</v>
          </cell>
          <cell r="BU258">
            <v>127295.91</v>
          </cell>
          <cell r="BV258">
            <v>1291693.2</v>
          </cell>
          <cell r="BW258">
            <v>3431179.6080000005</v>
          </cell>
          <cell r="BX258">
            <v>3521123.13</v>
          </cell>
          <cell r="BY258">
            <v>100783.95345160179</v>
          </cell>
          <cell r="BZ258">
            <v>3489839.8922343091</v>
          </cell>
          <cell r="CA258">
            <v>789909.8</v>
          </cell>
          <cell r="CB258">
            <v>2320209.9</v>
          </cell>
          <cell r="CC258">
            <v>447825.9</v>
          </cell>
          <cell r="CD258">
            <v>5217796.7</v>
          </cell>
          <cell r="CE258">
            <v>1355152.7</v>
          </cell>
          <cell r="CF258">
            <v>757487.95360000001</v>
          </cell>
          <cell r="CG258">
            <v>2302460.0480000004</v>
          </cell>
          <cell r="CH258">
            <v>0</v>
          </cell>
          <cell r="CI258">
            <v>143000.90699999995</v>
          </cell>
          <cell r="CJ258">
            <v>70887.149999999994</v>
          </cell>
          <cell r="CK258">
            <v>-2360.6220000000003</v>
          </cell>
          <cell r="CL258">
            <v>76270.464000000007</v>
          </cell>
          <cell r="CM258">
            <v>4597.5</v>
          </cell>
          <cell r="CN258">
            <v>0</v>
          </cell>
          <cell r="CO258">
            <v>172880.1</v>
          </cell>
          <cell r="CP258">
            <v>1428142.5144000002</v>
          </cell>
          <cell r="CQ258">
            <v>38772.505799999999</v>
          </cell>
          <cell r="CR258">
            <v>8301828.0799999991</v>
          </cell>
          <cell r="CS258">
            <v>1667246.7168000001</v>
          </cell>
          <cell r="CT258">
            <v>570201.21759999997</v>
          </cell>
          <cell r="CU258">
            <v>0</v>
          </cell>
          <cell r="CV258">
            <v>0</v>
          </cell>
          <cell r="CW258">
            <v>1307399.45</v>
          </cell>
          <cell r="CX258">
            <v>266251</v>
          </cell>
          <cell r="CY258">
            <v>358666</v>
          </cell>
          <cell r="CZ258">
            <v>1021266.5</v>
          </cell>
          <cell r="DA258">
            <v>126653.08062016881</v>
          </cell>
          <cell r="DB258">
            <v>107974.40406115784</v>
          </cell>
          <cell r="DC258">
            <v>10409783.79896</v>
          </cell>
          <cell r="DD258">
            <v>32080.046986400001</v>
          </cell>
          <cell r="DE258">
            <v>21026.304</v>
          </cell>
          <cell r="DF258">
            <v>877106.55149501655</v>
          </cell>
          <cell r="DG258">
            <v>17780.34</v>
          </cell>
          <cell r="DH258">
            <v>39070.877999999997</v>
          </cell>
          <cell r="DI258">
            <v>408076.9</v>
          </cell>
          <cell r="DJ258">
            <v>247664.13</v>
          </cell>
          <cell r="DK258">
            <v>0</v>
          </cell>
          <cell r="DL258">
            <v>0</v>
          </cell>
          <cell r="DM258">
            <v>0</v>
          </cell>
          <cell r="DN258">
            <v>0</v>
          </cell>
          <cell r="DO258">
            <v>0</v>
          </cell>
          <cell r="DP258">
            <v>0</v>
          </cell>
          <cell r="DQ258">
            <v>0</v>
          </cell>
          <cell r="DR258">
            <v>0</v>
          </cell>
          <cell r="DS258">
            <v>0</v>
          </cell>
          <cell r="DU258">
            <v>19693.830000000002</v>
          </cell>
          <cell r="DV258">
            <v>0</v>
          </cell>
          <cell r="DW258">
            <v>-176142</v>
          </cell>
          <cell r="DX258">
            <v>33126.699999999997</v>
          </cell>
          <cell r="DY258">
            <v>1213624</v>
          </cell>
          <cell r="DZ258">
            <v>0</v>
          </cell>
          <cell r="EA258">
            <v>0</v>
          </cell>
          <cell r="EB258">
            <v>72000</v>
          </cell>
          <cell r="EC258">
            <v>0</v>
          </cell>
          <cell r="ED258">
            <v>0</v>
          </cell>
          <cell r="EE258">
            <v>8327504</v>
          </cell>
          <cell r="EF258">
            <v>145000</v>
          </cell>
          <cell r="EG258">
            <v>0</v>
          </cell>
          <cell r="EH258">
            <v>0</v>
          </cell>
          <cell r="EI258">
            <v>0</v>
          </cell>
          <cell r="EJ258">
            <v>0</v>
          </cell>
          <cell r="EK258">
            <v>0</v>
          </cell>
          <cell r="EL258">
            <v>0</v>
          </cell>
        </row>
        <row r="259">
          <cell r="A259">
            <v>504</v>
          </cell>
          <cell r="B259" t="str">
            <v>Dirksland</v>
          </cell>
          <cell r="C259">
            <v>8</v>
          </cell>
          <cell r="D259">
            <v>244000</v>
          </cell>
          <cell r="E259">
            <v>40880</v>
          </cell>
          <cell r="F259">
            <v>40880</v>
          </cell>
          <cell r="G259">
            <v>8321</v>
          </cell>
          <cell r="H259">
            <v>2</v>
          </cell>
          <cell r="I259">
            <v>146</v>
          </cell>
          <cell r="J259">
            <v>2260</v>
          </cell>
          <cell r="K259">
            <v>1154</v>
          </cell>
          <cell r="L259">
            <v>362</v>
          </cell>
          <cell r="M259">
            <v>890</v>
          </cell>
          <cell r="N259">
            <v>523.29999999999995</v>
          </cell>
          <cell r="O259">
            <v>49</v>
          </cell>
          <cell r="P259">
            <v>0.12280701754385964</v>
          </cell>
          <cell r="Q259">
            <v>29.544088094607297</v>
          </cell>
          <cell r="R259">
            <v>444</v>
          </cell>
          <cell r="S259">
            <v>75</v>
          </cell>
          <cell r="T259">
            <v>138</v>
          </cell>
          <cell r="U259">
            <v>7080</v>
          </cell>
          <cell r="V259">
            <v>420</v>
          </cell>
          <cell r="W259">
            <v>0</v>
          </cell>
          <cell r="X259">
            <v>0</v>
          </cell>
          <cell r="Y259">
            <v>0</v>
          </cell>
          <cell r="Z259">
            <v>0</v>
          </cell>
          <cell r="AA259">
            <v>5550</v>
          </cell>
          <cell r="AB259">
            <v>0</v>
          </cell>
          <cell r="AC259">
            <v>5550</v>
          </cell>
          <cell r="AD259">
            <v>1864</v>
          </cell>
          <cell r="AE259">
            <v>0</v>
          </cell>
          <cell r="AF259">
            <v>54</v>
          </cell>
          <cell r="AG259">
            <v>37</v>
          </cell>
          <cell r="AH259">
            <v>17</v>
          </cell>
          <cell r="AI259">
            <v>3667</v>
          </cell>
          <cell r="AJ259">
            <v>3667</v>
          </cell>
          <cell r="AK259">
            <v>0</v>
          </cell>
          <cell r="AL259">
            <v>0</v>
          </cell>
          <cell r="AM259">
            <v>0</v>
          </cell>
          <cell r="AN259">
            <v>0</v>
          </cell>
          <cell r="AO259">
            <v>0</v>
          </cell>
          <cell r="AP259">
            <v>649</v>
          </cell>
          <cell r="AQ259">
            <v>0</v>
          </cell>
          <cell r="AR259">
            <v>1.82864E-4</v>
          </cell>
          <cell r="AS259">
            <v>5.6274999999999999E-5</v>
          </cell>
          <cell r="AT259">
            <v>1565.809</v>
          </cell>
          <cell r="AU259">
            <v>0</v>
          </cell>
          <cell r="AV259">
            <v>1378</v>
          </cell>
          <cell r="AW259">
            <v>1546.5791745346642</v>
          </cell>
          <cell r="AX259">
            <v>3</v>
          </cell>
          <cell r="AY259">
            <v>3</v>
          </cell>
          <cell r="AZ259">
            <v>425</v>
          </cell>
          <cell r="BA259">
            <v>1</v>
          </cell>
          <cell r="BB259">
            <v>0</v>
          </cell>
          <cell r="BC259">
            <v>0</v>
          </cell>
          <cell r="BD259">
            <v>0</v>
          </cell>
          <cell r="BE259">
            <v>0</v>
          </cell>
          <cell r="BF259">
            <v>0</v>
          </cell>
          <cell r="BG259">
            <v>0</v>
          </cell>
          <cell r="BH259">
            <v>0</v>
          </cell>
          <cell r="BI259">
            <v>0</v>
          </cell>
          <cell r="BJ259">
            <v>0</v>
          </cell>
          <cell r="BM259">
            <v>-549000</v>
          </cell>
          <cell r="BN259">
            <v>-98112</v>
          </cell>
          <cell r="BO259">
            <v>-121822.39999999999</v>
          </cell>
          <cell r="BP259">
            <v>1072160.8500000001</v>
          </cell>
          <cell r="BQ259">
            <v>56361.52</v>
          </cell>
          <cell r="BR259">
            <v>31886.400000000001</v>
          </cell>
          <cell r="BS259">
            <v>495844</v>
          </cell>
          <cell r="BT259">
            <v>92746.98</v>
          </cell>
          <cell r="BU259">
            <v>9654.5400000000009</v>
          </cell>
          <cell r="BV259">
            <v>78311.100000000006</v>
          </cell>
          <cell r="BW259">
            <v>185504.617</v>
          </cell>
          <cell r="BX259">
            <v>67581.289999999994</v>
          </cell>
          <cell r="BY259">
            <v>14073.781228070175</v>
          </cell>
          <cell r="BZ259">
            <v>111980.36622322815</v>
          </cell>
          <cell r="CA259">
            <v>47574.6</v>
          </cell>
          <cell r="CB259">
            <v>22153.5</v>
          </cell>
          <cell r="CC259">
            <v>19495.259999999998</v>
          </cell>
          <cell r="CD259">
            <v>362425.2</v>
          </cell>
          <cell r="CE259">
            <v>6421.8</v>
          </cell>
          <cell r="CF259">
            <v>0</v>
          </cell>
          <cell r="CG259">
            <v>0</v>
          </cell>
          <cell r="CH259">
            <v>0</v>
          </cell>
          <cell r="CI259">
            <v>0</v>
          </cell>
          <cell r="CJ259">
            <v>172327.5</v>
          </cell>
          <cell r="CK259">
            <v>0</v>
          </cell>
          <cell r="CL259">
            <v>144855</v>
          </cell>
          <cell r="CM259">
            <v>68557.919999999998</v>
          </cell>
          <cell r="CN259">
            <v>0</v>
          </cell>
          <cell r="CO259">
            <v>25506.9</v>
          </cell>
          <cell r="CP259">
            <v>120510.11</v>
          </cell>
          <cell r="CQ259">
            <v>27532.69</v>
          </cell>
          <cell r="CR259">
            <v>608758.67000000004</v>
          </cell>
          <cell r="CS259">
            <v>97028.82</v>
          </cell>
          <cell r="CT259">
            <v>0</v>
          </cell>
          <cell r="CU259">
            <v>0</v>
          </cell>
          <cell r="CV259">
            <v>0</v>
          </cell>
          <cell r="CW259">
            <v>0</v>
          </cell>
          <cell r="CX259">
            <v>0</v>
          </cell>
          <cell r="CY259">
            <v>19989.2</v>
          </cell>
          <cell r="CZ259">
            <v>0</v>
          </cell>
          <cell r="DA259">
            <v>3228.7198765694402</v>
          </cell>
          <cell r="DB259">
            <v>622.348164806</v>
          </cell>
          <cell r="DC259">
            <v>97910.036770000006</v>
          </cell>
          <cell r="DD259">
            <v>0</v>
          </cell>
          <cell r="DE259">
            <v>9315.2800000000007</v>
          </cell>
          <cell r="DF259">
            <v>5351.1639438899383</v>
          </cell>
          <cell r="DG259">
            <v>26670.51</v>
          </cell>
          <cell r="DH259">
            <v>44064.9</v>
          </cell>
          <cell r="DI259">
            <v>43851.5</v>
          </cell>
          <cell r="DJ259">
            <v>247664.13</v>
          </cell>
          <cell r="DK259">
            <v>0</v>
          </cell>
          <cell r="DL259">
            <v>0</v>
          </cell>
          <cell r="DM259">
            <v>0</v>
          </cell>
          <cell r="DN259">
            <v>0</v>
          </cell>
          <cell r="DO259">
            <v>0</v>
          </cell>
          <cell r="DP259">
            <v>0</v>
          </cell>
          <cell r="DQ259">
            <v>0</v>
          </cell>
          <cell r="DR259">
            <v>0</v>
          </cell>
          <cell r="DS259">
            <v>0</v>
          </cell>
          <cell r="DU259">
            <v>57546.91</v>
          </cell>
          <cell r="DV259">
            <v>0</v>
          </cell>
          <cell r="DW259">
            <v>15238</v>
          </cell>
          <cell r="DX259">
            <v>-4593.3999999999996</v>
          </cell>
          <cell r="DY259">
            <v>-53246</v>
          </cell>
          <cell r="DZ259">
            <v>0</v>
          </cell>
          <cell r="EA259">
            <v>0</v>
          </cell>
          <cell r="EB259">
            <v>12618</v>
          </cell>
          <cell r="EC259">
            <v>0</v>
          </cell>
          <cell r="ED259">
            <v>0</v>
          </cell>
          <cell r="EE259">
            <v>693381</v>
          </cell>
          <cell r="EF259">
            <v>0</v>
          </cell>
          <cell r="EG259">
            <v>42012</v>
          </cell>
          <cell r="EH259">
            <v>0</v>
          </cell>
          <cell r="EI259">
            <v>9503</v>
          </cell>
          <cell r="EJ259">
            <v>0</v>
          </cell>
          <cell r="EK259">
            <v>0</v>
          </cell>
          <cell r="EL259">
            <v>0</v>
          </cell>
        </row>
        <row r="260">
          <cell r="A260">
            <v>505</v>
          </cell>
          <cell r="B260" t="str">
            <v>Dordrecht</v>
          </cell>
          <cell r="C260">
            <v>8</v>
          </cell>
          <cell r="D260">
            <v>3006560</v>
          </cell>
          <cell r="E260">
            <v>731780</v>
          </cell>
          <cell r="F260">
            <v>731780</v>
          </cell>
          <cell r="G260">
            <v>118541</v>
          </cell>
          <cell r="H260">
            <v>1</v>
          </cell>
          <cell r="I260">
            <v>2613.5</v>
          </cell>
          <cell r="J260">
            <v>28686</v>
          </cell>
          <cell r="K260">
            <v>17174</v>
          </cell>
          <cell r="L260">
            <v>6047</v>
          </cell>
          <cell r="M260">
            <v>18260</v>
          </cell>
          <cell r="N260">
            <v>12611.5</v>
          </cell>
          <cell r="O260">
            <v>3727</v>
          </cell>
          <cell r="P260">
            <v>0.91415256315918569</v>
          </cell>
          <cell r="Q260">
            <v>1279.6248685915018</v>
          </cell>
          <cell r="R260">
            <v>10485</v>
          </cell>
          <cell r="S260">
            <v>15215</v>
          </cell>
          <cell r="T260">
            <v>4142</v>
          </cell>
          <cell r="U260">
            <v>139660</v>
          </cell>
          <cell r="V260">
            <v>173890</v>
          </cell>
          <cell r="W260">
            <v>3453.62</v>
          </cell>
          <cell r="X260">
            <v>5111.2</v>
          </cell>
          <cell r="Y260">
            <v>0</v>
          </cell>
          <cell r="Z260">
            <v>0</v>
          </cell>
          <cell r="AA260">
            <v>7914</v>
          </cell>
          <cell r="AB260">
            <v>1028.82</v>
          </cell>
          <cell r="AC260">
            <v>9180.24</v>
          </cell>
          <cell r="AD260">
            <v>2031</v>
          </cell>
          <cell r="AE260">
            <v>0</v>
          </cell>
          <cell r="AF260">
            <v>484</v>
          </cell>
          <cell r="AG260">
            <v>543.84</v>
          </cell>
          <cell r="AH260">
            <v>78.48</v>
          </cell>
          <cell r="AI260">
            <v>56485</v>
          </cell>
          <cell r="AJ260">
            <v>74560.2</v>
          </cell>
          <cell r="AK260">
            <v>7343.05</v>
          </cell>
          <cell r="AL260">
            <v>0</v>
          </cell>
          <cell r="AM260">
            <v>0</v>
          </cell>
          <cell r="AN260">
            <v>72</v>
          </cell>
          <cell r="AO260">
            <v>10800</v>
          </cell>
          <cell r="AP260">
            <v>14520</v>
          </cell>
          <cell r="AQ260">
            <v>13939</v>
          </cell>
          <cell r="AR260">
            <v>1.1176350999999999E-2</v>
          </cell>
          <cell r="AS260">
            <v>1.2927908E-2</v>
          </cell>
          <cell r="AT260">
            <v>136185.33499999999</v>
          </cell>
          <cell r="AU260">
            <v>17704.093549999998</v>
          </cell>
          <cell r="AV260">
            <v>5931.08</v>
          </cell>
          <cell r="AW260">
            <v>121523.77524786325</v>
          </cell>
          <cell r="AX260">
            <v>2</v>
          </cell>
          <cell r="AY260">
            <v>2.1800000000000002</v>
          </cell>
          <cell r="AZ260">
            <v>4915</v>
          </cell>
          <cell r="BA260">
            <v>1</v>
          </cell>
          <cell r="BB260">
            <v>0</v>
          </cell>
          <cell r="BC260">
            <v>0</v>
          </cell>
          <cell r="BD260">
            <v>0</v>
          </cell>
          <cell r="BE260">
            <v>0</v>
          </cell>
          <cell r="BF260">
            <v>0</v>
          </cell>
          <cell r="BG260">
            <v>0</v>
          </cell>
          <cell r="BH260">
            <v>0</v>
          </cell>
          <cell r="BI260">
            <v>0</v>
          </cell>
          <cell r="BJ260">
            <v>0</v>
          </cell>
          <cell r="BM260">
            <v>-6764760.0000000009</v>
          </cell>
          <cell r="BN260">
            <v>-1756272</v>
          </cell>
          <cell r="BO260">
            <v>-2180704.4</v>
          </cell>
          <cell r="BP260">
            <v>15274007.85</v>
          </cell>
          <cell r="BQ260">
            <v>28180.76</v>
          </cell>
          <cell r="BR260">
            <v>570788.4</v>
          </cell>
          <cell r="BS260">
            <v>6293708.4000000004</v>
          </cell>
          <cell r="BT260">
            <v>1380274.38</v>
          </cell>
          <cell r="BU260">
            <v>161273.49</v>
          </cell>
          <cell r="BV260">
            <v>1606697.4</v>
          </cell>
          <cell r="BW260">
            <v>4470650.6349999998</v>
          </cell>
          <cell r="BX260">
            <v>5140315.67</v>
          </cell>
          <cell r="BY260">
            <v>104762.60591856757</v>
          </cell>
          <cell r="BZ260">
            <v>4850136.5469249981</v>
          </cell>
          <cell r="CA260">
            <v>1123467.75</v>
          </cell>
          <cell r="CB260">
            <v>4494206.7</v>
          </cell>
          <cell r="CC260">
            <v>585140.34</v>
          </cell>
          <cell r="CD260">
            <v>7149195.3999999994</v>
          </cell>
          <cell r="CE260">
            <v>2658778.1</v>
          </cell>
          <cell r="CF260">
            <v>1090722.2683999999</v>
          </cell>
          <cell r="CG260">
            <v>2140008.3280000002</v>
          </cell>
          <cell r="CH260">
            <v>0</v>
          </cell>
          <cell r="CI260">
            <v>0</v>
          </cell>
          <cell r="CJ260">
            <v>245729.7</v>
          </cell>
          <cell r="CK260">
            <v>-2263.404</v>
          </cell>
          <cell r="CL260">
            <v>239604.264</v>
          </cell>
          <cell r="CM260">
            <v>74700.179999999993</v>
          </cell>
          <cell r="CN260">
            <v>0</v>
          </cell>
          <cell r="CO260">
            <v>228617.4</v>
          </cell>
          <cell r="CP260">
            <v>1771303.1952000002</v>
          </cell>
          <cell r="CQ260">
            <v>127103.8536</v>
          </cell>
          <cell r="CR260">
            <v>9377074.8499999996</v>
          </cell>
          <cell r="CS260">
            <v>1972862.892</v>
          </cell>
          <cell r="CT260">
            <v>178142.39300000001</v>
          </cell>
          <cell r="CU260">
            <v>0</v>
          </cell>
          <cell r="CV260">
            <v>0</v>
          </cell>
          <cell r="CW260">
            <v>1107444.24</v>
          </cell>
          <cell r="CX260">
            <v>158868</v>
          </cell>
          <cell r="CY260">
            <v>447216</v>
          </cell>
          <cell r="CZ260">
            <v>1222450.3</v>
          </cell>
          <cell r="DA260">
            <v>197334.12055525821</v>
          </cell>
          <cell r="DB260">
            <v>142970.40992591393</v>
          </cell>
          <cell r="DC260">
            <v>8515668.9975499995</v>
          </cell>
          <cell r="DD260">
            <v>7258.6783554999984</v>
          </cell>
          <cell r="DE260">
            <v>40094.1008</v>
          </cell>
          <cell r="DF260">
            <v>420472.26235760684</v>
          </cell>
          <cell r="DG260">
            <v>17780.34</v>
          </cell>
          <cell r="DH260">
            <v>32020.494000000002</v>
          </cell>
          <cell r="DI260">
            <v>507129.7</v>
          </cell>
          <cell r="DJ260">
            <v>247664.13</v>
          </cell>
          <cell r="DK260">
            <v>0</v>
          </cell>
          <cell r="DL260">
            <v>0</v>
          </cell>
          <cell r="DM260">
            <v>0</v>
          </cell>
          <cell r="DN260">
            <v>0</v>
          </cell>
          <cell r="DO260">
            <v>0</v>
          </cell>
          <cell r="DP260">
            <v>0</v>
          </cell>
          <cell r="DQ260">
            <v>0</v>
          </cell>
          <cell r="DR260">
            <v>0</v>
          </cell>
          <cell r="DS260">
            <v>0</v>
          </cell>
          <cell r="DU260">
            <v>350187.05</v>
          </cell>
          <cell r="DV260">
            <v>0</v>
          </cell>
          <cell r="DW260">
            <v>-198566</v>
          </cell>
          <cell r="DX260">
            <v>254943.8</v>
          </cell>
          <cell r="DY260">
            <v>1146837</v>
          </cell>
          <cell r="DZ260">
            <v>0</v>
          </cell>
          <cell r="EA260">
            <v>0</v>
          </cell>
          <cell r="EB260">
            <v>148299</v>
          </cell>
          <cell r="EC260">
            <v>41515</v>
          </cell>
          <cell r="ED260">
            <v>0</v>
          </cell>
          <cell r="EE260">
            <v>11526028</v>
          </cell>
          <cell r="EF260">
            <v>145000</v>
          </cell>
          <cell r="EG260">
            <v>0</v>
          </cell>
          <cell r="EH260">
            <v>0</v>
          </cell>
          <cell r="EI260">
            <v>0</v>
          </cell>
          <cell r="EJ260">
            <v>413736</v>
          </cell>
          <cell r="EK260">
            <v>0</v>
          </cell>
          <cell r="EL260">
            <v>0</v>
          </cell>
        </row>
        <row r="261">
          <cell r="A261">
            <v>689</v>
          </cell>
          <cell r="B261" t="str">
            <v>Giessenlanden</v>
          </cell>
          <cell r="C261">
            <v>8</v>
          </cell>
          <cell r="D261">
            <v>526400</v>
          </cell>
          <cell r="E261">
            <v>69440</v>
          </cell>
          <cell r="F261">
            <v>69440</v>
          </cell>
          <cell r="G261">
            <v>14456</v>
          </cell>
          <cell r="H261">
            <v>3</v>
          </cell>
          <cell r="I261">
            <v>248</v>
          </cell>
          <cell r="J261">
            <v>3896</v>
          </cell>
          <cell r="K261">
            <v>1893</v>
          </cell>
          <cell r="L261">
            <v>637</v>
          </cell>
          <cell r="M261">
            <v>1070</v>
          </cell>
          <cell r="N261">
            <v>513.29999999999995</v>
          </cell>
          <cell r="O261">
            <v>52</v>
          </cell>
          <cell r="P261">
            <v>0.12935323383084577</v>
          </cell>
          <cell r="Q261">
            <v>31.111640294854666</v>
          </cell>
          <cell r="R261">
            <v>540</v>
          </cell>
          <cell r="S261">
            <v>105</v>
          </cell>
          <cell r="T261">
            <v>216</v>
          </cell>
          <cell r="U261">
            <v>10220</v>
          </cell>
          <cell r="V261">
            <v>550</v>
          </cell>
          <cell r="W261">
            <v>0</v>
          </cell>
          <cell r="X261">
            <v>0</v>
          </cell>
          <cell r="Y261">
            <v>0</v>
          </cell>
          <cell r="Z261">
            <v>0</v>
          </cell>
          <cell r="AA261">
            <v>6357</v>
          </cell>
          <cell r="AB261">
            <v>3941.34</v>
          </cell>
          <cell r="AC261">
            <v>8963.3700000000008</v>
          </cell>
          <cell r="AD261">
            <v>155</v>
          </cell>
          <cell r="AE261">
            <v>0</v>
          </cell>
          <cell r="AF261">
            <v>108</v>
          </cell>
          <cell r="AG261">
            <v>98.64</v>
          </cell>
          <cell r="AH261">
            <v>51.12</v>
          </cell>
          <cell r="AI261">
            <v>5567</v>
          </cell>
          <cell r="AJ261">
            <v>7626.79</v>
          </cell>
          <cell r="AK261">
            <v>3451.54</v>
          </cell>
          <cell r="AL261">
            <v>0</v>
          </cell>
          <cell r="AM261">
            <v>0</v>
          </cell>
          <cell r="AN261">
            <v>0</v>
          </cell>
          <cell r="AO261">
            <v>0</v>
          </cell>
          <cell r="AP261">
            <v>0</v>
          </cell>
          <cell r="AQ261">
            <v>0</v>
          </cell>
          <cell r="AR261">
            <v>1.7655000000000001E-4</v>
          </cell>
          <cell r="AS261">
            <v>8.3642999999999999E-5</v>
          </cell>
          <cell r="AT261">
            <v>1464.1210000000001</v>
          </cell>
          <cell r="AU261">
            <v>907.75502000000006</v>
          </cell>
          <cell r="AV261">
            <v>3324.78</v>
          </cell>
          <cell r="AW261">
            <v>19963.531769041765</v>
          </cell>
          <cell r="AX261">
            <v>10</v>
          </cell>
          <cell r="AY261">
            <v>14.2</v>
          </cell>
          <cell r="AZ261">
            <v>920</v>
          </cell>
          <cell r="BA261">
            <v>1</v>
          </cell>
          <cell r="BB261">
            <v>0</v>
          </cell>
          <cell r="BC261">
            <v>0</v>
          </cell>
          <cell r="BD261">
            <v>0</v>
          </cell>
          <cell r="BE261">
            <v>0</v>
          </cell>
          <cell r="BF261">
            <v>0</v>
          </cell>
          <cell r="BG261">
            <v>0</v>
          </cell>
          <cell r="BH261">
            <v>0</v>
          </cell>
          <cell r="BI261">
            <v>0</v>
          </cell>
          <cell r="BJ261">
            <v>0</v>
          </cell>
          <cell r="BM261">
            <v>-1184400</v>
          </cell>
          <cell r="BN261">
            <v>-166656</v>
          </cell>
          <cell r="BO261">
            <v>-206931.20000000001</v>
          </cell>
          <cell r="BP261">
            <v>1862655.6</v>
          </cell>
          <cell r="BQ261">
            <v>84542.28</v>
          </cell>
          <cell r="BR261">
            <v>54163.199999999997</v>
          </cell>
          <cell r="BS261">
            <v>854782.4</v>
          </cell>
          <cell r="BT261">
            <v>152140.41</v>
          </cell>
          <cell r="BU261">
            <v>16988.79</v>
          </cell>
          <cell r="BV261">
            <v>94149.3</v>
          </cell>
          <cell r="BW261">
            <v>181959.71699999998</v>
          </cell>
          <cell r="BX261">
            <v>71718.92</v>
          </cell>
          <cell r="BY261">
            <v>14823.98278606965</v>
          </cell>
          <cell r="BZ261">
            <v>117921.82797678176</v>
          </cell>
          <cell r="CA261">
            <v>57861</v>
          </cell>
          <cell r="CB261">
            <v>31014.9</v>
          </cell>
          <cell r="CC261">
            <v>30514.32</v>
          </cell>
          <cell r="CD261">
            <v>523161.8</v>
          </cell>
          <cell r="CE261">
            <v>8409.5</v>
          </cell>
          <cell r="CF261">
            <v>0</v>
          </cell>
          <cell r="CG261">
            <v>0</v>
          </cell>
          <cell r="CH261">
            <v>0</v>
          </cell>
          <cell r="CI261">
            <v>0</v>
          </cell>
          <cell r="CJ261">
            <v>197384.85</v>
          </cell>
          <cell r="CK261">
            <v>-8670.9480000000003</v>
          </cell>
          <cell r="CL261">
            <v>233943.95699999999</v>
          </cell>
          <cell r="CM261">
            <v>5700.9</v>
          </cell>
          <cell r="CN261">
            <v>0</v>
          </cell>
          <cell r="CO261">
            <v>51013.8</v>
          </cell>
          <cell r="CP261">
            <v>321273.43920000008</v>
          </cell>
          <cell r="CQ261">
            <v>82792.418399999995</v>
          </cell>
          <cell r="CR261">
            <v>924177.67</v>
          </cell>
          <cell r="CS261">
            <v>201804.86340000003</v>
          </cell>
          <cell r="CT261">
            <v>83734.360400000005</v>
          </cell>
          <cell r="CU261">
            <v>0</v>
          </cell>
          <cell r="CV261">
            <v>0</v>
          </cell>
          <cell r="CW261">
            <v>0</v>
          </cell>
          <cell r="CX261">
            <v>0</v>
          </cell>
          <cell r="CY261">
            <v>0</v>
          </cell>
          <cell r="CZ261">
            <v>0</v>
          </cell>
          <cell r="DA261">
            <v>3117.2373688005005</v>
          </cell>
          <cell r="DB261">
            <v>925.01230651032006</v>
          </cell>
          <cell r="DC261">
            <v>91551.486130000005</v>
          </cell>
          <cell r="DD261">
            <v>372.17955819999997</v>
          </cell>
          <cell r="DE261">
            <v>22475.512799999997</v>
          </cell>
          <cell r="DF261">
            <v>69073.819920884504</v>
          </cell>
          <cell r="DG261">
            <v>88901.7</v>
          </cell>
          <cell r="DH261">
            <v>208573.86</v>
          </cell>
          <cell r="DI261">
            <v>94925.6</v>
          </cell>
          <cell r="DJ261">
            <v>247664.13</v>
          </cell>
          <cell r="DK261">
            <v>0</v>
          </cell>
          <cell r="DL261">
            <v>0</v>
          </cell>
          <cell r="DM261">
            <v>0</v>
          </cell>
          <cell r="DN261">
            <v>0</v>
          </cell>
          <cell r="DO261">
            <v>0</v>
          </cell>
          <cell r="DP261">
            <v>0</v>
          </cell>
          <cell r="DQ261">
            <v>0</v>
          </cell>
          <cell r="DR261">
            <v>0</v>
          </cell>
          <cell r="DS261">
            <v>0</v>
          </cell>
          <cell r="DU261">
            <v>503923.25</v>
          </cell>
          <cell r="DV261">
            <v>0</v>
          </cell>
          <cell r="DW261">
            <v>-23076</v>
          </cell>
          <cell r="DX261">
            <v>-7143.4</v>
          </cell>
          <cell r="DY261">
            <v>-218603</v>
          </cell>
          <cell r="DZ261">
            <v>0</v>
          </cell>
          <cell r="EA261">
            <v>0</v>
          </cell>
          <cell r="EB261">
            <v>26980</v>
          </cell>
          <cell r="EC261">
            <v>0</v>
          </cell>
          <cell r="ED261">
            <v>0</v>
          </cell>
          <cell r="EE261">
            <v>895282</v>
          </cell>
          <cell r="EF261">
            <v>0</v>
          </cell>
          <cell r="EG261">
            <v>45601</v>
          </cell>
          <cell r="EH261">
            <v>0</v>
          </cell>
          <cell r="EI261">
            <v>16509</v>
          </cell>
          <cell r="EJ261">
            <v>0</v>
          </cell>
          <cell r="EK261">
            <v>0</v>
          </cell>
          <cell r="EL261">
            <v>0</v>
          </cell>
        </row>
        <row r="262">
          <cell r="A262">
            <v>511</v>
          </cell>
          <cell r="B262" t="str">
            <v>Goedereede</v>
          </cell>
          <cell r="C262">
            <v>8</v>
          </cell>
          <cell r="D262">
            <v>544640</v>
          </cell>
          <cell r="E262">
            <v>86240</v>
          </cell>
          <cell r="F262">
            <v>86240</v>
          </cell>
          <cell r="G262">
            <v>11646</v>
          </cell>
          <cell r="H262">
            <v>3</v>
          </cell>
          <cell r="I262">
            <v>308</v>
          </cell>
          <cell r="J262">
            <v>2923</v>
          </cell>
          <cell r="K262">
            <v>1819</v>
          </cell>
          <cell r="L262">
            <v>618</v>
          </cell>
          <cell r="M262">
            <v>1070</v>
          </cell>
          <cell r="N262">
            <v>339.6</v>
          </cell>
          <cell r="O262">
            <v>76</v>
          </cell>
          <cell r="P262">
            <v>0.17840375586854459</v>
          </cell>
          <cell r="Q262">
            <v>43.28205028755319</v>
          </cell>
          <cell r="R262">
            <v>513</v>
          </cell>
          <cell r="S262">
            <v>90</v>
          </cell>
          <cell r="T262">
            <v>158</v>
          </cell>
          <cell r="U262">
            <v>10670</v>
          </cell>
          <cell r="V262">
            <v>650</v>
          </cell>
          <cell r="W262">
            <v>0</v>
          </cell>
          <cell r="X262">
            <v>82.4</v>
          </cell>
          <cell r="Y262">
            <v>0</v>
          </cell>
          <cell r="Z262">
            <v>0</v>
          </cell>
          <cell r="AA262">
            <v>7118</v>
          </cell>
          <cell r="AB262">
            <v>0</v>
          </cell>
          <cell r="AC262">
            <v>7118</v>
          </cell>
          <cell r="AD262">
            <v>3779</v>
          </cell>
          <cell r="AE262">
            <v>4487</v>
          </cell>
          <cell r="AF262">
            <v>93</v>
          </cell>
          <cell r="AG262">
            <v>58</v>
          </cell>
          <cell r="AH262">
            <v>34</v>
          </cell>
          <cell r="AI262">
            <v>7304</v>
          </cell>
          <cell r="AJ262">
            <v>7304</v>
          </cell>
          <cell r="AK262">
            <v>0</v>
          </cell>
          <cell r="AL262">
            <v>7</v>
          </cell>
          <cell r="AM262">
            <v>0</v>
          </cell>
          <cell r="AN262">
            <v>0</v>
          </cell>
          <cell r="AO262">
            <v>0</v>
          </cell>
          <cell r="AP262">
            <v>0</v>
          </cell>
          <cell r="AQ262">
            <v>0</v>
          </cell>
          <cell r="AR262">
            <v>2.4224000000000001E-4</v>
          </cell>
          <cell r="AS262">
            <v>5.1969000000000003E-5</v>
          </cell>
          <cell r="AT262">
            <v>2395.712</v>
          </cell>
          <cell r="AU262">
            <v>0</v>
          </cell>
          <cell r="AV262">
            <v>2608</v>
          </cell>
          <cell r="AW262">
            <v>2787.2596127374504</v>
          </cell>
          <cell r="AX262">
            <v>8</v>
          </cell>
          <cell r="AY262">
            <v>8</v>
          </cell>
          <cell r="AZ262">
            <v>685</v>
          </cell>
          <cell r="BA262">
            <v>1</v>
          </cell>
          <cell r="BB262">
            <v>0</v>
          </cell>
          <cell r="BC262">
            <v>0</v>
          </cell>
          <cell r="BD262">
            <v>0</v>
          </cell>
          <cell r="BE262">
            <v>0</v>
          </cell>
          <cell r="BF262">
            <v>0</v>
          </cell>
          <cell r="BG262">
            <v>0</v>
          </cell>
          <cell r="BH262">
            <v>0</v>
          </cell>
          <cell r="BI262">
            <v>0</v>
          </cell>
          <cell r="BJ262">
            <v>0</v>
          </cell>
          <cell r="BM262">
            <v>-1225440</v>
          </cell>
          <cell r="BN262">
            <v>-206976</v>
          </cell>
          <cell r="BO262">
            <v>-256995.20000000001</v>
          </cell>
          <cell r="BP262">
            <v>1500587.1</v>
          </cell>
          <cell r="BQ262">
            <v>84542.28</v>
          </cell>
          <cell r="BR262">
            <v>67267.199999999997</v>
          </cell>
          <cell r="BS262">
            <v>641306.19999999995</v>
          </cell>
          <cell r="BT262">
            <v>146193.03</v>
          </cell>
          <cell r="BU262">
            <v>16482.060000000001</v>
          </cell>
          <cell r="BV262">
            <v>94149.3</v>
          </cell>
          <cell r="BW262">
            <v>120384.80399999997</v>
          </cell>
          <cell r="BX262">
            <v>104819.96</v>
          </cell>
          <cell r="BY262">
            <v>20445.211361502345</v>
          </cell>
          <cell r="BZ262">
            <v>164051.08956390712</v>
          </cell>
          <cell r="CA262">
            <v>54967.95</v>
          </cell>
          <cell r="CB262">
            <v>26584.2</v>
          </cell>
          <cell r="CC262">
            <v>22320.66</v>
          </cell>
          <cell r="CD262">
            <v>546197.30000000005</v>
          </cell>
          <cell r="CE262">
            <v>9938.5</v>
          </cell>
          <cell r="CF262">
            <v>0</v>
          </cell>
          <cell r="CG262">
            <v>34500.056000000004</v>
          </cell>
          <cell r="CH262">
            <v>0</v>
          </cell>
          <cell r="CI262">
            <v>0</v>
          </cell>
          <cell r="CJ262">
            <v>221013.9</v>
          </cell>
          <cell r="CK262">
            <v>0</v>
          </cell>
          <cell r="CL262">
            <v>185779.8</v>
          </cell>
          <cell r="CM262">
            <v>138991.62</v>
          </cell>
          <cell r="CN262">
            <v>102886.91</v>
          </cell>
          <cell r="CO262">
            <v>43928.55</v>
          </cell>
          <cell r="CP262">
            <v>188907.74</v>
          </cell>
          <cell r="CQ262">
            <v>55065.38</v>
          </cell>
          <cell r="CR262">
            <v>1212537.04</v>
          </cell>
          <cell r="CS262">
            <v>193263.84</v>
          </cell>
          <cell r="CT262">
            <v>0</v>
          </cell>
          <cell r="CU262">
            <v>22172.57</v>
          </cell>
          <cell r="CV262">
            <v>0</v>
          </cell>
          <cell r="CW262">
            <v>0</v>
          </cell>
          <cell r="CX262">
            <v>0</v>
          </cell>
          <cell r="CY262">
            <v>0</v>
          </cell>
          <cell r="CZ262">
            <v>0</v>
          </cell>
          <cell r="DA262">
            <v>4277.0862657504003</v>
          </cell>
          <cell r="DB262">
            <v>574.72788586056004</v>
          </cell>
          <cell r="DC262">
            <v>149803.87135999999</v>
          </cell>
          <cell r="DD262">
            <v>0</v>
          </cell>
          <cell r="DE262">
            <v>17630.080000000002</v>
          </cell>
          <cell r="DF262">
            <v>9643.9182600715776</v>
          </cell>
          <cell r="DG262">
            <v>71121.36</v>
          </cell>
          <cell r="DH262">
            <v>117506.4</v>
          </cell>
          <cell r="DI262">
            <v>70678.3</v>
          </cell>
          <cell r="DJ262">
            <v>247664.13</v>
          </cell>
          <cell r="DK262">
            <v>0</v>
          </cell>
          <cell r="DL262">
            <v>0</v>
          </cell>
          <cell r="DM262">
            <v>0</v>
          </cell>
          <cell r="DN262">
            <v>0</v>
          </cell>
          <cell r="DO262">
            <v>0</v>
          </cell>
          <cell r="DP262">
            <v>0</v>
          </cell>
          <cell r="DQ262">
            <v>0</v>
          </cell>
          <cell r="DR262">
            <v>0</v>
          </cell>
          <cell r="DS262">
            <v>0</v>
          </cell>
          <cell r="DU262">
            <v>3917.3</v>
          </cell>
          <cell r="DV262">
            <v>0</v>
          </cell>
          <cell r="DW262">
            <v>287229</v>
          </cell>
          <cell r="DX262">
            <v>-7733.12</v>
          </cell>
          <cell r="DY262">
            <v>-100107</v>
          </cell>
          <cell r="DZ262">
            <v>0</v>
          </cell>
          <cell r="EA262">
            <v>0</v>
          </cell>
          <cell r="EB262">
            <v>12166</v>
          </cell>
          <cell r="EC262">
            <v>0</v>
          </cell>
          <cell r="ED262">
            <v>0</v>
          </cell>
          <cell r="EE262">
            <v>740190</v>
          </cell>
          <cell r="EF262">
            <v>0</v>
          </cell>
          <cell r="EG262">
            <v>51183</v>
          </cell>
          <cell r="EH262">
            <v>0</v>
          </cell>
          <cell r="EI262">
            <v>13300</v>
          </cell>
          <cell r="EJ262">
            <v>0</v>
          </cell>
          <cell r="EK262">
            <v>0</v>
          </cell>
          <cell r="EL262">
            <v>0</v>
          </cell>
        </row>
        <row r="263">
          <cell r="A263">
            <v>512</v>
          </cell>
          <cell r="B263" t="str">
            <v>Gorinchem</v>
          </cell>
          <cell r="C263">
            <v>8</v>
          </cell>
          <cell r="D263">
            <v>1002080</v>
          </cell>
          <cell r="E263">
            <v>236040</v>
          </cell>
          <cell r="F263">
            <v>236040</v>
          </cell>
          <cell r="G263">
            <v>34288</v>
          </cell>
          <cell r="H263">
            <v>1</v>
          </cell>
          <cell r="I263">
            <v>843</v>
          </cell>
          <cell r="J263">
            <v>8262</v>
          </cell>
          <cell r="K263">
            <v>5066</v>
          </cell>
          <cell r="L263">
            <v>1799</v>
          </cell>
          <cell r="M263">
            <v>5010</v>
          </cell>
          <cell r="N263">
            <v>3407.7</v>
          </cell>
          <cell r="O263">
            <v>557</v>
          </cell>
          <cell r="P263">
            <v>0.61411245865490627</v>
          </cell>
          <cell r="Q263">
            <v>244.84656737113428</v>
          </cell>
          <cell r="R263">
            <v>2832</v>
          </cell>
          <cell r="S263">
            <v>3960</v>
          </cell>
          <cell r="T263">
            <v>889</v>
          </cell>
          <cell r="U263">
            <v>42730</v>
          </cell>
          <cell r="V263">
            <v>27260</v>
          </cell>
          <cell r="W263">
            <v>2036.44</v>
          </cell>
          <cell r="X263">
            <v>4761.6000000000004</v>
          </cell>
          <cell r="Y263">
            <v>0</v>
          </cell>
          <cell r="Z263">
            <v>125.29999999999927</v>
          </cell>
          <cell r="AA263">
            <v>1895</v>
          </cell>
          <cell r="AB263">
            <v>1080.1500000000001</v>
          </cell>
          <cell r="AC263">
            <v>2577.1999999999998</v>
          </cell>
          <cell r="AD263">
            <v>304</v>
          </cell>
          <cell r="AE263">
            <v>0</v>
          </cell>
          <cell r="AF263">
            <v>153</v>
          </cell>
          <cell r="AG263">
            <v>184.71</v>
          </cell>
          <cell r="AH263">
            <v>28.82</v>
          </cell>
          <cell r="AI263">
            <v>16023</v>
          </cell>
          <cell r="AJ263">
            <v>22592.43</v>
          </cell>
          <cell r="AK263">
            <v>9133.11</v>
          </cell>
          <cell r="AL263">
            <v>31</v>
          </cell>
          <cell r="AM263">
            <v>0</v>
          </cell>
          <cell r="AN263">
            <v>0</v>
          </cell>
          <cell r="AO263">
            <v>5750</v>
          </cell>
          <cell r="AP263">
            <v>3432</v>
          </cell>
          <cell r="AQ263">
            <v>3432</v>
          </cell>
          <cell r="AR263">
            <v>1.1021029999999999E-3</v>
          </cell>
          <cell r="AS263">
            <v>2.1945409999999999E-3</v>
          </cell>
          <cell r="AT263">
            <v>25700.892</v>
          </cell>
          <cell r="AU263">
            <v>14649.508439999998</v>
          </cell>
          <cell r="AV263">
            <v>1501.44</v>
          </cell>
          <cell r="AW263">
            <v>53099.466448385625</v>
          </cell>
          <cell r="AX263">
            <v>1</v>
          </cell>
          <cell r="AY263">
            <v>1.31</v>
          </cell>
          <cell r="AZ263">
            <v>1715</v>
          </cell>
          <cell r="BA263">
            <v>1</v>
          </cell>
          <cell r="BB263">
            <v>0</v>
          </cell>
          <cell r="BC263">
            <v>0</v>
          </cell>
          <cell r="BD263">
            <v>0</v>
          </cell>
          <cell r="BE263">
            <v>0</v>
          </cell>
          <cell r="BF263">
            <v>0</v>
          </cell>
          <cell r="BG263">
            <v>0</v>
          </cell>
          <cell r="BH263">
            <v>0</v>
          </cell>
          <cell r="BI263">
            <v>0</v>
          </cell>
          <cell r="BJ263">
            <v>0</v>
          </cell>
          <cell r="BM263">
            <v>-2254680</v>
          </cell>
          <cell r="BN263">
            <v>-566496</v>
          </cell>
          <cell r="BO263">
            <v>-703399.2</v>
          </cell>
          <cell r="BP263">
            <v>4418008.8</v>
          </cell>
          <cell r="BQ263">
            <v>28180.76</v>
          </cell>
          <cell r="BR263">
            <v>184111.2</v>
          </cell>
          <cell r="BS263">
            <v>1812682.8</v>
          </cell>
          <cell r="BT263">
            <v>407154.42</v>
          </cell>
          <cell r="BU263">
            <v>47979.33</v>
          </cell>
          <cell r="BV263">
            <v>440829.9</v>
          </cell>
          <cell r="BW263">
            <v>1207995.5729999999</v>
          </cell>
          <cell r="BX263">
            <v>768219.97</v>
          </cell>
          <cell r="BY263">
            <v>70377.772910694592</v>
          </cell>
          <cell r="BZ263">
            <v>928037.04737546295</v>
          </cell>
          <cell r="CA263">
            <v>303448.8</v>
          </cell>
          <cell r="CB263">
            <v>1169704.8</v>
          </cell>
          <cell r="CC263">
            <v>125589.03</v>
          </cell>
          <cell r="CD263">
            <v>2187348.7000000002</v>
          </cell>
          <cell r="CE263">
            <v>416805.4</v>
          </cell>
          <cell r="CF263">
            <v>643148.48080000002</v>
          </cell>
          <cell r="CG263">
            <v>1993634.3040000002</v>
          </cell>
          <cell r="CH263">
            <v>0</v>
          </cell>
          <cell r="CI263">
            <v>27792.792999999838</v>
          </cell>
          <cell r="CJ263">
            <v>58839.75</v>
          </cell>
          <cell r="CK263">
            <v>-2376.33</v>
          </cell>
          <cell r="CL263">
            <v>67264.92</v>
          </cell>
          <cell r="CM263">
            <v>11181.12</v>
          </cell>
          <cell r="CN263">
            <v>0</v>
          </cell>
          <cell r="CO263">
            <v>72269.55</v>
          </cell>
          <cell r="CP263">
            <v>601606.01130000001</v>
          </cell>
          <cell r="CQ263">
            <v>46676.007400000002</v>
          </cell>
          <cell r="CR263">
            <v>2659978.23</v>
          </cell>
          <cell r="CS263">
            <v>597795.69780000008</v>
          </cell>
          <cell r="CT263">
            <v>221569.24859999999</v>
          </cell>
          <cell r="CU263">
            <v>98192.81</v>
          </cell>
          <cell r="CV263">
            <v>0</v>
          </cell>
          <cell r="CW263">
            <v>0</v>
          </cell>
          <cell r="CX263">
            <v>84582.5</v>
          </cell>
          <cell r="CY263">
            <v>105705.60000000001</v>
          </cell>
          <cell r="CZ263">
            <v>300986.40000000002</v>
          </cell>
          <cell r="DA263">
            <v>19459.171089590131</v>
          </cell>
          <cell r="DB263">
            <v>24269.54356182184</v>
          </cell>
          <cell r="DC263">
            <v>1607076.77676</v>
          </cell>
          <cell r="DD263">
            <v>6006.2984603999985</v>
          </cell>
          <cell r="DE263">
            <v>10149.734399999999</v>
          </cell>
          <cell r="DF263">
            <v>183724.15391141427</v>
          </cell>
          <cell r="DG263">
            <v>8890.17</v>
          </cell>
          <cell r="DH263">
            <v>19241.672999999999</v>
          </cell>
          <cell r="DI263">
            <v>176953.7</v>
          </cell>
          <cell r="DJ263">
            <v>247664.13</v>
          </cell>
          <cell r="DK263">
            <v>0</v>
          </cell>
          <cell r="DL263">
            <v>0</v>
          </cell>
          <cell r="DM263">
            <v>0</v>
          </cell>
          <cell r="DN263">
            <v>0</v>
          </cell>
          <cell r="DO263">
            <v>0</v>
          </cell>
          <cell r="DP263">
            <v>0</v>
          </cell>
          <cell r="DQ263">
            <v>0</v>
          </cell>
          <cell r="DR263">
            <v>0</v>
          </cell>
          <cell r="DS263">
            <v>0</v>
          </cell>
          <cell r="DU263">
            <v>58904.88</v>
          </cell>
          <cell r="DV263">
            <v>0</v>
          </cell>
          <cell r="DW263">
            <v>-682358</v>
          </cell>
          <cell r="DX263">
            <v>8922.08</v>
          </cell>
          <cell r="DY263">
            <v>-155456</v>
          </cell>
          <cell r="DZ263">
            <v>0</v>
          </cell>
          <cell r="EA263">
            <v>0</v>
          </cell>
          <cell r="EB263">
            <v>15078</v>
          </cell>
          <cell r="EC263">
            <v>0</v>
          </cell>
          <cell r="ED263">
            <v>0</v>
          </cell>
          <cell r="EE263">
            <v>3406327</v>
          </cell>
          <cell r="EF263">
            <v>45000</v>
          </cell>
          <cell r="EG263">
            <v>7195</v>
          </cell>
          <cell r="EH263">
            <v>0</v>
          </cell>
          <cell r="EI263">
            <v>0</v>
          </cell>
          <cell r="EJ263">
            <v>0</v>
          </cell>
          <cell r="EK263">
            <v>0</v>
          </cell>
          <cell r="EL263">
            <v>0</v>
          </cell>
        </row>
        <row r="264">
          <cell r="A264">
            <v>513</v>
          </cell>
          <cell r="B264" t="str">
            <v>Gouda</v>
          </cell>
          <cell r="C264">
            <v>8</v>
          </cell>
          <cell r="D264">
            <v>2058720</v>
          </cell>
          <cell r="E264">
            <v>455000</v>
          </cell>
          <cell r="F264">
            <v>455000</v>
          </cell>
          <cell r="G264">
            <v>70953</v>
          </cell>
          <cell r="H264">
            <v>1</v>
          </cell>
          <cell r="I264">
            <v>1625</v>
          </cell>
          <cell r="J264">
            <v>18351</v>
          </cell>
          <cell r="K264">
            <v>9733</v>
          </cell>
          <cell r="L264">
            <v>3410</v>
          </cell>
          <cell r="M264">
            <v>9190</v>
          </cell>
          <cell r="N264">
            <v>6028.4</v>
          </cell>
          <cell r="O264">
            <v>1478</v>
          </cell>
          <cell r="P264">
            <v>0.80853391684901532</v>
          </cell>
          <cell r="Q264">
            <v>572.29079113586135</v>
          </cell>
          <cell r="R264">
            <v>5063</v>
          </cell>
          <cell r="S264">
            <v>8255</v>
          </cell>
          <cell r="T264">
            <v>1935</v>
          </cell>
          <cell r="U264">
            <v>81550</v>
          </cell>
          <cell r="V264">
            <v>69660</v>
          </cell>
          <cell r="W264">
            <v>3041.64</v>
          </cell>
          <cell r="X264">
            <v>6968.8</v>
          </cell>
          <cell r="Y264">
            <v>0</v>
          </cell>
          <cell r="Z264">
            <v>0</v>
          </cell>
          <cell r="AA264">
            <v>1684</v>
          </cell>
          <cell r="AB264">
            <v>1229.32</v>
          </cell>
          <cell r="AC264">
            <v>3132.24</v>
          </cell>
          <cell r="AD264">
            <v>127</v>
          </cell>
          <cell r="AE264">
            <v>0</v>
          </cell>
          <cell r="AF264">
            <v>255</v>
          </cell>
          <cell r="AG264">
            <v>475</v>
          </cell>
          <cell r="AH264">
            <v>8.4499999999999993</v>
          </cell>
          <cell r="AI264">
            <v>31616</v>
          </cell>
          <cell r="AJ264">
            <v>60070.400000000001</v>
          </cell>
          <cell r="AK264">
            <v>23079.68</v>
          </cell>
          <cell r="AL264">
            <v>0</v>
          </cell>
          <cell r="AM264">
            <v>53</v>
          </cell>
          <cell r="AN264">
            <v>0</v>
          </cell>
          <cell r="AO264">
            <v>10350</v>
          </cell>
          <cell r="AP264">
            <v>7377</v>
          </cell>
          <cell r="AQ264">
            <v>7377</v>
          </cell>
          <cell r="AR264">
            <v>2.922872E-3</v>
          </cell>
          <cell r="AS264">
            <v>3.2183989999999998E-3</v>
          </cell>
          <cell r="AT264">
            <v>73728.512000000002</v>
          </cell>
          <cell r="AU264">
            <v>53821.813759999997</v>
          </cell>
          <cell r="AV264">
            <v>4625.82</v>
          </cell>
          <cell r="AW264">
            <v>543120.7281833241</v>
          </cell>
          <cell r="AX264">
            <v>1</v>
          </cell>
          <cell r="AY264">
            <v>1.69</v>
          </cell>
          <cell r="AZ264">
            <v>3040</v>
          </cell>
          <cell r="BA264">
            <v>1</v>
          </cell>
          <cell r="BB264">
            <v>0</v>
          </cell>
          <cell r="BC264">
            <v>0</v>
          </cell>
          <cell r="BD264">
            <v>0</v>
          </cell>
          <cell r="BE264">
            <v>0</v>
          </cell>
          <cell r="BF264">
            <v>0</v>
          </cell>
          <cell r="BG264">
            <v>0</v>
          </cell>
          <cell r="BH264">
            <v>0</v>
          </cell>
          <cell r="BI264">
            <v>0</v>
          </cell>
          <cell r="BJ264">
            <v>0</v>
          </cell>
          <cell r="BM264">
            <v>-4632120</v>
          </cell>
          <cell r="BN264">
            <v>-1092000</v>
          </cell>
          <cell r="BO264">
            <v>-1355900</v>
          </cell>
          <cell r="BP264">
            <v>9142294.0499999989</v>
          </cell>
          <cell r="BQ264">
            <v>28180.76</v>
          </cell>
          <cell r="BR264">
            <v>354900</v>
          </cell>
          <cell r="BS264">
            <v>4026209.4</v>
          </cell>
          <cell r="BT264">
            <v>782241.21</v>
          </cell>
          <cell r="BU264">
            <v>90944.7</v>
          </cell>
          <cell r="BV264">
            <v>808628.1</v>
          </cell>
          <cell r="BW264">
            <v>2137007.5159999998</v>
          </cell>
          <cell r="BX264">
            <v>2038472.38</v>
          </cell>
          <cell r="BY264">
            <v>92658.625612691467</v>
          </cell>
          <cell r="BZ264">
            <v>2169142.3398264325</v>
          </cell>
          <cell r="CA264">
            <v>542500.44999999995</v>
          </cell>
          <cell r="CB264">
            <v>2438361.9</v>
          </cell>
          <cell r="CC264">
            <v>273357.45</v>
          </cell>
          <cell r="CD264">
            <v>4174544.5</v>
          </cell>
          <cell r="CE264">
            <v>1065101.3999999999</v>
          </cell>
          <cell r="CF264">
            <v>960610.74479999999</v>
          </cell>
          <cell r="CG264">
            <v>2917766.872</v>
          </cell>
          <cell r="CH264">
            <v>0</v>
          </cell>
          <cell r="CI264">
            <v>0</v>
          </cell>
          <cell r="CJ264">
            <v>52288.2</v>
          </cell>
          <cell r="CK264">
            <v>-2704.5039999999999</v>
          </cell>
          <cell r="CL264">
            <v>81751.464000000007</v>
          </cell>
          <cell r="CM264">
            <v>4671.0600000000004</v>
          </cell>
          <cell r="CN264">
            <v>0</v>
          </cell>
          <cell r="CO264">
            <v>120449.25</v>
          </cell>
          <cell r="CP264">
            <v>1547089.25</v>
          </cell>
          <cell r="CQ264">
            <v>13685.366499999998</v>
          </cell>
          <cell r="CR264">
            <v>5248572.16</v>
          </cell>
          <cell r="CS264">
            <v>1589462.784</v>
          </cell>
          <cell r="CT264">
            <v>559913.0368</v>
          </cell>
          <cell r="CU264">
            <v>0</v>
          </cell>
          <cell r="CV264">
            <v>362809.38</v>
          </cell>
          <cell r="CW264">
            <v>0</v>
          </cell>
          <cell r="CX264">
            <v>152248.5</v>
          </cell>
          <cell r="CY264">
            <v>227211.6</v>
          </cell>
          <cell r="CZ264">
            <v>646962.9</v>
          </cell>
          <cell r="DA264">
            <v>51607.396333167126</v>
          </cell>
          <cell r="DB264">
            <v>35592.442670163757</v>
          </cell>
          <cell r="DC264">
            <v>4610243.8553600004</v>
          </cell>
          <cell r="DD264">
            <v>22066.943641599999</v>
          </cell>
          <cell r="DE264">
            <v>31270.543200000004</v>
          </cell>
          <cell r="DF264">
            <v>1879197.7195143013</v>
          </cell>
          <cell r="DG264">
            <v>8890.17</v>
          </cell>
          <cell r="DH264">
            <v>24823.226999999999</v>
          </cell>
          <cell r="DI264">
            <v>313667.20000000001</v>
          </cell>
          <cell r="DJ264">
            <v>247664.13</v>
          </cell>
          <cell r="DK264">
            <v>0</v>
          </cell>
          <cell r="DL264">
            <v>0</v>
          </cell>
          <cell r="DM264">
            <v>0</v>
          </cell>
          <cell r="DN264">
            <v>0</v>
          </cell>
          <cell r="DO264">
            <v>0</v>
          </cell>
          <cell r="DP264">
            <v>0</v>
          </cell>
          <cell r="DQ264">
            <v>0</v>
          </cell>
          <cell r="DR264">
            <v>0</v>
          </cell>
          <cell r="DS264">
            <v>0</v>
          </cell>
          <cell r="DU264">
            <v>152397.5</v>
          </cell>
          <cell r="DV264">
            <v>0</v>
          </cell>
          <cell r="DW264">
            <v>-127474</v>
          </cell>
          <cell r="DX264">
            <v>12825.4</v>
          </cell>
          <cell r="DY264">
            <v>1120406</v>
          </cell>
          <cell r="DZ264">
            <v>0</v>
          </cell>
          <cell r="EA264">
            <v>296405.32</v>
          </cell>
          <cell r="EB264">
            <v>37613</v>
          </cell>
          <cell r="EC264">
            <v>24806</v>
          </cell>
          <cell r="ED264">
            <v>0</v>
          </cell>
          <cell r="EE264">
            <v>5984180</v>
          </cell>
          <cell r="EF264">
            <v>45000</v>
          </cell>
          <cell r="EG264">
            <v>0</v>
          </cell>
          <cell r="EH264">
            <v>0</v>
          </cell>
          <cell r="EI264">
            <v>0</v>
          </cell>
          <cell r="EJ264">
            <v>0</v>
          </cell>
          <cell r="EK264">
            <v>0</v>
          </cell>
          <cell r="EL264">
            <v>0</v>
          </cell>
        </row>
        <row r="265">
          <cell r="A265">
            <v>693</v>
          </cell>
          <cell r="B265" t="str">
            <v>Graafstroom</v>
          </cell>
          <cell r="C265">
            <v>8</v>
          </cell>
          <cell r="D265">
            <v>313120</v>
          </cell>
          <cell r="E265">
            <v>43400</v>
          </cell>
          <cell r="F265">
            <v>43400</v>
          </cell>
          <cell r="G265">
            <v>9755</v>
          </cell>
          <cell r="H265">
            <v>3</v>
          </cell>
          <cell r="I265">
            <v>155</v>
          </cell>
          <cell r="J265">
            <v>3108</v>
          </cell>
          <cell r="K265">
            <v>1196</v>
          </cell>
          <cell r="L265">
            <v>365</v>
          </cell>
          <cell r="M265">
            <v>580</v>
          </cell>
          <cell r="N265">
            <v>234.2</v>
          </cell>
          <cell r="O265">
            <v>24</v>
          </cell>
          <cell r="P265">
            <v>6.4171122994652413E-2</v>
          </cell>
          <cell r="Q265">
            <v>15.877560647525153</v>
          </cell>
          <cell r="R265">
            <v>262</v>
          </cell>
          <cell r="S265">
            <v>40</v>
          </cell>
          <cell r="T265">
            <v>148</v>
          </cell>
          <cell r="U265">
            <v>4910</v>
          </cell>
          <cell r="V265">
            <v>110</v>
          </cell>
          <cell r="W265">
            <v>0</v>
          </cell>
          <cell r="X265">
            <v>0</v>
          </cell>
          <cell r="Y265">
            <v>0</v>
          </cell>
          <cell r="Z265">
            <v>0</v>
          </cell>
          <cell r="AA265">
            <v>6705</v>
          </cell>
          <cell r="AB265">
            <v>4492.3500000000004</v>
          </cell>
          <cell r="AC265">
            <v>10057.5</v>
          </cell>
          <cell r="AD265">
            <v>227</v>
          </cell>
          <cell r="AE265">
            <v>0</v>
          </cell>
          <cell r="AF265">
            <v>82</v>
          </cell>
          <cell r="AG265">
            <v>75.48</v>
          </cell>
          <cell r="AH265">
            <v>46.5</v>
          </cell>
          <cell r="AI265">
            <v>3458</v>
          </cell>
          <cell r="AJ265">
            <v>5117.84</v>
          </cell>
          <cell r="AK265">
            <v>2316.86</v>
          </cell>
          <cell r="AL265">
            <v>0</v>
          </cell>
          <cell r="AM265">
            <v>0</v>
          </cell>
          <cell r="AN265">
            <v>0</v>
          </cell>
          <cell r="AO265">
            <v>0</v>
          </cell>
          <cell r="AP265">
            <v>0</v>
          </cell>
          <cell r="AQ265">
            <v>0</v>
          </cell>
          <cell r="AR265">
            <v>1.5828500000000001E-4</v>
          </cell>
          <cell r="AS265">
            <v>3.3958000000000003E-5</v>
          </cell>
          <cell r="AT265">
            <v>546.36400000000003</v>
          </cell>
          <cell r="AU265">
            <v>366.06388000000004</v>
          </cell>
          <cell r="AV265">
            <v>6339</v>
          </cell>
          <cell r="AW265">
            <v>25305.021638776689</v>
          </cell>
          <cell r="AX265">
            <v>11</v>
          </cell>
          <cell r="AY265">
            <v>16.5</v>
          </cell>
          <cell r="AZ265">
            <v>650</v>
          </cell>
          <cell r="BA265">
            <v>1</v>
          </cell>
          <cell r="BB265">
            <v>0</v>
          </cell>
          <cell r="BC265">
            <v>0</v>
          </cell>
          <cell r="BD265">
            <v>0</v>
          </cell>
          <cell r="BE265">
            <v>0</v>
          </cell>
          <cell r="BF265">
            <v>0</v>
          </cell>
          <cell r="BG265">
            <v>0</v>
          </cell>
          <cell r="BH265">
            <v>0</v>
          </cell>
          <cell r="BI265">
            <v>0</v>
          </cell>
          <cell r="BJ265">
            <v>0</v>
          </cell>
          <cell r="BM265">
            <v>-704520</v>
          </cell>
          <cell r="BN265">
            <v>-104160</v>
          </cell>
          <cell r="BO265">
            <v>-129332</v>
          </cell>
          <cell r="BP265">
            <v>1256931.75</v>
          </cell>
          <cell r="BQ265">
            <v>84542.28</v>
          </cell>
          <cell r="BR265">
            <v>33852</v>
          </cell>
          <cell r="BS265">
            <v>681895.2</v>
          </cell>
          <cell r="BT265">
            <v>96122.52</v>
          </cell>
          <cell r="BU265">
            <v>9734.5499999999993</v>
          </cell>
          <cell r="BV265">
            <v>51034.2</v>
          </cell>
          <cell r="BW265">
            <v>83021.558000000005</v>
          </cell>
          <cell r="BX265">
            <v>33101.040000000001</v>
          </cell>
          <cell r="BY265">
            <v>7354.0613903743315</v>
          </cell>
          <cell r="BZ265">
            <v>60180.400571101636</v>
          </cell>
          <cell r="CA265">
            <v>28073.3</v>
          </cell>
          <cell r="CB265">
            <v>11815.2</v>
          </cell>
          <cell r="CC265">
            <v>20907.96</v>
          </cell>
          <cell r="CD265">
            <v>251342.9</v>
          </cell>
          <cell r="CE265">
            <v>1681.9</v>
          </cell>
          <cell r="CF265">
            <v>0</v>
          </cell>
          <cell r="CG265">
            <v>0</v>
          </cell>
          <cell r="CH265">
            <v>0</v>
          </cell>
          <cell r="CI265">
            <v>0</v>
          </cell>
          <cell r="CJ265">
            <v>208190.25</v>
          </cell>
          <cell r="CK265">
            <v>-9883.17</v>
          </cell>
          <cell r="CL265">
            <v>262500.75</v>
          </cell>
          <cell r="CM265">
            <v>8349.06</v>
          </cell>
          <cell r="CN265">
            <v>0</v>
          </cell>
          <cell r="CO265">
            <v>38732.699999999997</v>
          </cell>
          <cell r="CP265">
            <v>245840.62440000003</v>
          </cell>
          <cell r="CQ265">
            <v>75310.00499999999</v>
          </cell>
          <cell r="CR265">
            <v>574062.57999999996</v>
          </cell>
          <cell r="CS265">
            <v>135418.04640000002</v>
          </cell>
          <cell r="CT265">
            <v>56207.023600000008</v>
          </cell>
          <cell r="CU265">
            <v>0</v>
          </cell>
          <cell r="CV265">
            <v>0</v>
          </cell>
          <cell r="CW265">
            <v>0</v>
          </cell>
          <cell r="CX265">
            <v>0</v>
          </cell>
          <cell r="CY265">
            <v>0</v>
          </cell>
          <cell r="CZ265">
            <v>0</v>
          </cell>
          <cell r="DA265">
            <v>2794.7432280973503</v>
          </cell>
          <cell r="DB265">
            <v>375.54329596592004</v>
          </cell>
          <cell r="DC265">
            <v>34164.140920000005</v>
          </cell>
          <cell r="DD265">
            <v>150.0861908</v>
          </cell>
          <cell r="DE265">
            <v>42851.64</v>
          </cell>
          <cell r="DF265">
            <v>87555.374870167347</v>
          </cell>
          <cell r="DG265">
            <v>97791.87</v>
          </cell>
          <cell r="DH265">
            <v>242356.95</v>
          </cell>
          <cell r="DI265">
            <v>67067</v>
          </cell>
          <cell r="DJ265">
            <v>247664.13</v>
          </cell>
          <cell r="DK265">
            <v>0</v>
          </cell>
          <cell r="DL265">
            <v>0</v>
          </cell>
          <cell r="DM265">
            <v>0</v>
          </cell>
          <cell r="DN265">
            <v>0</v>
          </cell>
          <cell r="DO265">
            <v>0</v>
          </cell>
          <cell r="DP265">
            <v>0</v>
          </cell>
          <cell r="DQ265">
            <v>0</v>
          </cell>
          <cell r="DR265">
            <v>0</v>
          </cell>
          <cell r="DS265">
            <v>0</v>
          </cell>
          <cell r="DU265">
            <v>548669.5</v>
          </cell>
          <cell r="DV265">
            <v>0</v>
          </cell>
          <cell r="DW265">
            <v>-82665</v>
          </cell>
          <cell r="DX265">
            <v>-3605.34</v>
          </cell>
          <cell r="DY265">
            <v>-36062</v>
          </cell>
          <cell r="DZ265">
            <v>0</v>
          </cell>
          <cell r="EA265">
            <v>0</v>
          </cell>
          <cell r="EB265">
            <v>31281</v>
          </cell>
          <cell r="EC265">
            <v>0</v>
          </cell>
          <cell r="ED265">
            <v>0</v>
          </cell>
          <cell r="EE265">
            <v>522554</v>
          </cell>
          <cell r="EF265">
            <v>0</v>
          </cell>
          <cell r="EG265">
            <v>40484</v>
          </cell>
          <cell r="EH265">
            <v>0</v>
          </cell>
          <cell r="EI265">
            <v>11140</v>
          </cell>
          <cell r="EJ265">
            <v>0</v>
          </cell>
          <cell r="EK265">
            <v>0</v>
          </cell>
          <cell r="EL265">
            <v>0</v>
          </cell>
        </row>
        <row r="266">
          <cell r="A266">
            <v>523</v>
          </cell>
          <cell r="B266" t="str">
            <v>Hardinxveld-Giessendam</v>
          </cell>
          <cell r="C266">
            <v>8</v>
          </cell>
          <cell r="D266">
            <v>539200</v>
          </cell>
          <cell r="E266">
            <v>117040</v>
          </cell>
          <cell r="F266">
            <v>117040</v>
          </cell>
          <cell r="G266">
            <v>17693</v>
          </cell>
          <cell r="H266">
            <v>1</v>
          </cell>
          <cell r="I266">
            <v>418</v>
          </cell>
          <cell r="J266">
            <v>5058</v>
          </cell>
          <cell r="K266">
            <v>2475</v>
          </cell>
          <cell r="L266">
            <v>863</v>
          </cell>
          <cell r="M266">
            <v>1690</v>
          </cell>
          <cell r="N266">
            <v>1006.3</v>
          </cell>
          <cell r="O266">
            <v>49</v>
          </cell>
          <cell r="P266">
            <v>0.12280701754385964</v>
          </cell>
          <cell r="Q266">
            <v>29.544088094607297</v>
          </cell>
          <cell r="R266">
            <v>628</v>
          </cell>
          <cell r="S266">
            <v>155</v>
          </cell>
          <cell r="T266">
            <v>244</v>
          </cell>
          <cell r="U266">
            <v>18030</v>
          </cell>
          <cell r="V266">
            <v>5750</v>
          </cell>
          <cell r="W266">
            <v>0</v>
          </cell>
          <cell r="X266">
            <v>624</v>
          </cell>
          <cell r="Y266">
            <v>0</v>
          </cell>
          <cell r="Z266">
            <v>286.10000000000002</v>
          </cell>
          <cell r="AA266">
            <v>1689</v>
          </cell>
          <cell r="AB266">
            <v>1013.4</v>
          </cell>
          <cell r="AC266">
            <v>2449.0500000000002</v>
          </cell>
          <cell r="AD266">
            <v>247</v>
          </cell>
          <cell r="AE266">
            <v>0</v>
          </cell>
          <cell r="AF266">
            <v>96</v>
          </cell>
          <cell r="AG266">
            <v>130.13</v>
          </cell>
          <cell r="AH266">
            <v>7.35</v>
          </cell>
          <cell r="AI266">
            <v>6837</v>
          </cell>
          <cell r="AJ266">
            <v>9776.91</v>
          </cell>
          <cell r="AK266">
            <v>4102.2</v>
          </cell>
          <cell r="AL266">
            <v>0</v>
          </cell>
          <cell r="AM266">
            <v>0</v>
          </cell>
          <cell r="AN266">
            <v>0</v>
          </cell>
          <cell r="AO266">
            <v>0</v>
          </cell>
          <cell r="AP266">
            <v>2315</v>
          </cell>
          <cell r="AQ266">
            <v>0</v>
          </cell>
          <cell r="AR266">
            <v>3.3441699999999999E-4</v>
          </cell>
          <cell r="AS266">
            <v>2.5330300000000002E-4</v>
          </cell>
          <cell r="AT266">
            <v>5982.375</v>
          </cell>
          <cell r="AU266">
            <v>3589.4249999999997</v>
          </cell>
          <cell r="AV266">
            <v>1071.55</v>
          </cell>
          <cell r="AW266">
            <v>23786.39243285124</v>
          </cell>
          <cell r="AX266">
            <v>2</v>
          </cell>
          <cell r="AY266">
            <v>2.94</v>
          </cell>
          <cell r="AZ266">
            <v>895</v>
          </cell>
          <cell r="BA266">
            <v>1</v>
          </cell>
          <cell r="BB266">
            <v>0</v>
          </cell>
          <cell r="BC266">
            <v>0</v>
          </cell>
          <cell r="BD266">
            <v>0</v>
          </cell>
          <cell r="BE266">
            <v>0</v>
          </cell>
          <cell r="BF266">
            <v>0</v>
          </cell>
          <cell r="BG266">
            <v>0</v>
          </cell>
          <cell r="BH266">
            <v>0</v>
          </cell>
          <cell r="BI266">
            <v>0</v>
          </cell>
          <cell r="BJ266">
            <v>0</v>
          </cell>
          <cell r="BM266">
            <v>-1213200</v>
          </cell>
          <cell r="BN266">
            <v>-280896</v>
          </cell>
          <cell r="BO266">
            <v>-348779.2</v>
          </cell>
          <cell r="BP266">
            <v>2279743.0499999998</v>
          </cell>
          <cell r="BQ266">
            <v>28180.76</v>
          </cell>
          <cell r="BR266">
            <v>91291.199999999997</v>
          </cell>
          <cell r="BS266">
            <v>1109725.2</v>
          </cell>
          <cell r="BT266">
            <v>198915.75</v>
          </cell>
          <cell r="BU266">
            <v>23016.21</v>
          </cell>
          <cell r="BV266">
            <v>148703.1</v>
          </cell>
          <cell r="BW266">
            <v>356723.28700000001</v>
          </cell>
          <cell r="BX266">
            <v>67581.289999999994</v>
          </cell>
          <cell r="BY266">
            <v>14073.781228070175</v>
          </cell>
          <cell r="BZ266">
            <v>111980.36622322815</v>
          </cell>
          <cell r="CA266">
            <v>67290.2</v>
          </cell>
          <cell r="CB266">
            <v>45783.9</v>
          </cell>
          <cell r="CC266">
            <v>34469.879999999997</v>
          </cell>
          <cell r="CD266">
            <v>922955.7</v>
          </cell>
          <cell r="CE266">
            <v>87917.5</v>
          </cell>
          <cell r="CF266">
            <v>0</v>
          </cell>
          <cell r="CG266">
            <v>261262.56</v>
          </cell>
          <cell r="CH266">
            <v>0</v>
          </cell>
          <cell r="CI266">
            <v>63459.840999999993</v>
          </cell>
          <cell r="CJ266">
            <v>52443.45</v>
          </cell>
          <cell r="CK266">
            <v>-2229.48</v>
          </cell>
          <cell r="CL266">
            <v>63920.204999999994</v>
          </cell>
          <cell r="CM266">
            <v>9084.66</v>
          </cell>
          <cell r="CN266">
            <v>0</v>
          </cell>
          <cell r="CO266">
            <v>45345.599999999999</v>
          </cell>
          <cell r="CP266">
            <v>423837.31390000001</v>
          </cell>
          <cell r="CQ266">
            <v>11903.839499999998</v>
          </cell>
          <cell r="CR266">
            <v>1135010.3700000001</v>
          </cell>
          <cell r="CS266">
            <v>258697.0386</v>
          </cell>
          <cell r="CT266">
            <v>99519.372000000003</v>
          </cell>
          <cell r="CU266">
            <v>0</v>
          </cell>
          <cell r="CV266">
            <v>0</v>
          </cell>
          <cell r="CW266">
            <v>0</v>
          </cell>
          <cell r="CX266">
            <v>0</v>
          </cell>
          <cell r="CY266">
            <v>71302</v>
          </cell>
          <cell r="CZ266">
            <v>0</v>
          </cell>
          <cell r="DA266">
            <v>5904.6002218190706</v>
          </cell>
          <cell r="DB266">
            <v>2801.2911095487202</v>
          </cell>
          <cell r="DC266">
            <v>374077.90875</v>
          </cell>
          <cell r="DD266">
            <v>1471.6642499999998</v>
          </cell>
          <cell r="DE266">
            <v>7243.6779999999999</v>
          </cell>
          <cell r="DF266">
            <v>82300.917817665293</v>
          </cell>
          <cell r="DG266">
            <v>17780.34</v>
          </cell>
          <cell r="DH266">
            <v>43183.601999999999</v>
          </cell>
          <cell r="DI266">
            <v>92346.1</v>
          </cell>
          <cell r="DJ266">
            <v>247664.13</v>
          </cell>
          <cell r="DK266">
            <v>0</v>
          </cell>
          <cell r="DL266">
            <v>0</v>
          </cell>
          <cell r="DM266">
            <v>0</v>
          </cell>
          <cell r="DN266">
            <v>0</v>
          </cell>
          <cell r="DO266">
            <v>0</v>
          </cell>
          <cell r="DP266">
            <v>0</v>
          </cell>
          <cell r="DQ266">
            <v>0</v>
          </cell>
          <cell r="DR266">
            <v>0</v>
          </cell>
          <cell r="DS266">
            <v>0</v>
          </cell>
          <cell r="DU266">
            <v>465930.8</v>
          </cell>
          <cell r="DV266">
            <v>0</v>
          </cell>
          <cell r="DW266">
            <v>-95084</v>
          </cell>
          <cell r="DX266">
            <v>-7805.18</v>
          </cell>
          <cell r="DY266">
            <v>10470</v>
          </cell>
          <cell r="DZ266">
            <v>0</v>
          </cell>
          <cell r="EA266">
            <v>0</v>
          </cell>
          <cell r="EB266">
            <v>11314</v>
          </cell>
          <cell r="EC266">
            <v>0</v>
          </cell>
          <cell r="ED266">
            <v>0</v>
          </cell>
          <cell r="EE266">
            <v>1322736</v>
          </cell>
          <cell r="EF266">
            <v>0</v>
          </cell>
          <cell r="EG266">
            <v>6905</v>
          </cell>
          <cell r="EH266">
            <v>0</v>
          </cell>
          <cell r="EI266">
            <v>20205</v>
          </cell>
          <cell r="EJ266">
            <v>0</v>
          </cell>
          <cell r="EK266">
            <v>0</v>
          </cell>
          <cell r="EL266">
            <v>0</v>
          </cell>
        </row>
        <row r="267">
          <cell r="A267">
            <v>530</v>
          </cell>
          <cell r="B267" t="str">
            <v>Hellevoetsluis</v>
          </cell>
          <cell r="C267">
            <v>8</v>
          </cell>
          <cell r="D267">
            <v>1213440</v>
          </cell>
          <cell r="E267">
            <v>140140</v>
          </cell>
          <cell r="F267">
            <v>140140</v>
          </cell>
          <cell r="G267">
            <v>39968</v>
          </cell>
          <cell r="H267">
            <v>1</v>
          </cell>
          <cell r="I267">
            <v>500.5</v>
          </cell>
          <cell r="J267">
            <v>9602</v>
          </cell>
          <cell r="K267">
            <v>4815</v>
          </cell>
          <cell r="L267">
            <v>1591</v>
          </cell>
          <cell r="M267">
            <v>4330</v>
          </cell>
          <cell r="N267">
            <v>2549</v>
          </cell>
          <cell r="O267">
            <v>682</v>
          </cell>
          <cell r="P267">
            <v>0.66085271317829453</v>
          </cell>
          <cell r="Q267">
            <v>292.00642408687969</v>
          </cell>
          <cell r="R267">
            <v>2528</v>
          </cell>
          <cell r="S267">
            <v>2175</v>
          </cell>
          <cell r="T267">
            <v>1157</v>
          </cell>
          <cell r="U267">
            <v>43310</v>
          </cell>
          <cell r="V267">
            <v>29970</v>
          </cell>
          <cell r="W267">
            <v>264.2</v>
          </cell>
          <cell r="X267">
            <v>2288</v>
          </cell>
          <cell r="Y267">
            <v>0</v>
          </cell>
          <cell r="Z267">
            <v>0</v>
          </cell>
          <cell r="AA267">
            <v>3156</v>
          </cell>
          <cell r="AB267">
            <v>0</v>
          </cell>
          <cell r="AC267">
            <v>3408.48</v>
          </cell>
          <cell r="AD267">
            <v>1350</v>
          </cell>
          <cell r="AE267">
            <v>108</v>
          </cell>
          <cell r="AF267">
            <v>151</v>
          </cell>
          <cell r="AG267">
            <v>138.32</v>
          </cell>
          <cell r="AH267">
            <v>19.8</v>
          </cell>
          <cell r="AI267">
            <v>17810</v>
          </cell>
          <cell r="AJ267">
            <v>18522.400000000001</v>
          </cell>
          <cell r="AK267">
            <v>0</v>
          </cell>
          <cell r="AL267">
            <v>5</v>
          </cell>
          <cell r="AM267">
            <v>0</v>
          </cell>
          <cell r="AN267">
            <v>0</v>
          </cell>
          <cell r="AO267">
            <v>3700</v>
          </cell>
          <cell r="AP267">
            <v>1211</v>
          </cell>
          <cell r="AQ267">
            <v>636</v>
          </cell>
          <cell r="AR267">
            <v>2.6959400000000001E-4</v>
          </cell>
          <cell r="AS267">
            <v>4.1202699999999998E-4</v>
          </cell>
          <cell r="AT267">
            <v>27534.26</v>
          </cell>
          <cell r="AU267">
            <v>0</v>
          </cell>
          <cell r="AV267">
            <v>1629.72</v>
          </cell>
          <cell r="AW267">
            <v>19302.787749667114</v>
          </cell>
          <cell r="AX267">
            <v>2</v>
          </cell>
          <cell r="AY267">
            <v>2.2000000000000002</v>
          </cell>
          <cell r="AZ267">
            <v>1460</v>
          </cell>
          <cell r="BA267">
            <v>1</v>
          </cell>
          <cell r="BB267">
            <v>0</v>
          </cell>
          <cell r="BC267">
            <v>0</v>
          </cell>
          <cell r="BD267">
            <v>0</v>
          </cell>
          <cell r="BE267">
            <v>0</v>
          </cell>
          <cell r="BF267">
            <v>0</v>
          </cell>
          <cell r="BG267">
            <v>0</v>
          </cell>
          <cell r="BH267">
            <v>0</v>
          </cell>
          <cell r="BI267">
            <v>0</v>
          </cell>
          <cell r="BJ267">
            <v>0</v>
          </cell>
          <cell r="BM267">
            <v>-2730240</v>
          </cell>
          <cell r="BN267">
            <v>-336336</v>
          </cell>
          <cell r="BO267">
            <v>-417617.2</v>
          </cell>
          <cell r="BP267">
            <v>5149876.8</v>
          </cell>
          <cell r="BQ267">
            <v>28180.76</v>
          </cell>
          <cell r="BR267">
            <v>109309.2</v>
          </cell>
          <cell r="BS267">
            <v>2106678.7999999998</v>
          </cell>
          <cell r="BT267">
            <v>386981.55</v>
          </cell>
          <cell r="BU267">
            <v>42431.97</v>
          </cell>
          <cell r="BV267">
            <v>380996.7</v>
          </cell>
          <cell r="BW267">
            <v>903595.01</v>
          </cell>
          <cell r="BX267">
            <v>940621.22</v>
          </cell>
          <cell r="BY267">
            <v>75734.243003875963</v>
          </cell>
          <cell r="BZ267">
            <v>1106786.1090880183</v>
          </cell>
          <cell r="CA267">
            <v>270875.2</v>
          </cell>
          <cell r="CB267">
            <v>642451.5</v>
          </cell>
          <cell r="CC267">
            <v>163449.39000000001</v>
          </cell>
          <cell r="CD267">
            <v>2217038.9</v>
          </cell>
          <cell r="CE267">
            <v>458241.3</v>
          </cell>
          <cell r="CF267">
            <v>83439.644</v>
          </cell>
          <cell r="CG267">
            <v>957962.72</v>
          </cell>
          <cell r="CH267">
            <v>0</v>
          </cell>
          <cell r="CI267">
            <v>0</v>
          </cell>
          <cell r="CJ267">
            <v>97993.8</v>
          </cell>
          <cell r="CK267">
            <v>0</v>
          </cell>
          <cell r="CL267">
            <v>88961.328000000009</v>
          </cell>
          <cell r="CM267">
            <v>49653</v>
          </cell>
          <cell r="CN267">
            <v>2476.44</v>
          </cell>
          <cell r="CO267">
            <v>71324.850000000006</v>
          </cell>
          <cell r="CP267">
            <v>450512.38959999999</v>
          </cell>
          <cell r="CQ267">
            <v>32067.486000000001</v>
          </cell>
          <cell r="CR267">
            <v>2956638.1</v>
          </cell>
          <cell r="CS267">
            <v>490102.70400000003</v>
          </cell>
          <cell r="CT267">
            <v>0</v>
          </cell>
          <cell r="CU267">
            <v>15837.55</v>
          </cell>
          <cell r="CV267">
            <v>0</v>
          </cell>
          <cell r="CW267">
            <v>0</v>
          </cell>
          <cell r="CX267">
            <v>54427</v>
          </cell>
          <cell r="CY267">
            <v>37298.800000000003</v>
          </cell>
          <cell r="CZ267">
            <v>55777.2</v>
          </cell>
          <cell r="DA267">
            <v>4760.0594234177406</v>
          </cell>
          <cell r="DB267">
            <v>4556.6281172904801</v>
          </cell>
          <cell r="DC267">
            <v>1721717.2778</v>
          </cell>
          <cell r="DD267">
            <v>0</v>
          </cell>
          <cell r="DE267">
            <v>11016.9072</v>
          </cell>
          <cell r="DF267">
            <v>66787.645613848217</v>
          </cell>
          <cell r="DG267">
            <v>17780.34</v>
          </cell>
          <cell r="DH267">
            <v>32314.26</v>
          </cell>
          <cell r="DI267">
            <v>150642.79999999999</v>
          </cell>
          <cell r="DJ267">
            <v>247664.13</v>
          </cell>
          <cell r="DK267">
            <v>0</v>
          </cell>
          <cell r="DL267">
            <v>0</v>
          </cell>
          <cell r="DM267">
            <v>0</v>
          </cell>
          <cell r="DN267">
            <v>0</v>
          </cell>
          <cell r="DO267">
            <v>0</v>
          </cell>
          <cell r="DP267">
            <v>0</v>
          </cell>
          <cell r="DQ267">
            <v>0</v>
          </cell>
          <cell r="DR267">
            <v>0</v>
          </cell>
          <cell r="DS267">
            <v>0</v>
          </cell>
          <cell r="DU267">
            <v>11005.5</v>
          </cell>
          <cell r="DV267">
            <v>0</v>
          </cell>
          <cell r="DW267">
            <v>-6896</v>
          </cell>
          <cell r="DX267">
            <v>-60094.67</v>
          </cell>
          <cell r="DY267">
            <v>-92198</v>
          </cell>
          <cell r="DZ267">
            <v>0</v>
          </cell>
          <cell r="EA267">
            <v>0</v>
          </cell>
          <cell r="EB267">
            <v>47404</v>
          </cell>
          <cell r="EC267">
            <v>0</v>
          </cell>
          <cell r="ED267">
            <v>0</v>
          </cell>
          <cell r="EE267">
            <v>2642407</v>
          </cell>
          <cell r="EF267">
            <v>0</v>
          </cell>
          <cell r="EG267">
            <v>23465</v>
          </cell>
          <cell r="EH267">
            <v>0</v>
          </cell>
          <cell r="EI267">
            <v>0</v>
          </cell>
          <cell r="EJ267">
            <v>0</v>
          </cell>
          <cell r="EK267">
            <v>0</v>
          </cell>
          <cell r="EL267">
            <v>0</v>
          </cell>
        </row>
        <row r="268">
          <cell r="A268">
            <v>531</v>
          </cell>
          <cell r="B268" t="str">
            <v>Hendrik-Ido-Ambacht</v>
          </cell>
          <cell r="C268">
            <v>8</v>
          </cell>
          <cell r="D268">
            <v>724480</v>
          </cell>
          <cell r="E268">
            <v>94220</v>
          </cell>
          <cell r="F268">
            <v>94220</v>
          </cell>
          <cell r="G268">
            <v>24825</v>
          </cell>
          <cell r="H268">
            <v>1</v>
          </cell>
          <cell r="I268">
            <v>336.5</v>
          </cell>
          <cell r="J268">
            <v>7059</v>
          </cell>
          <cell r="K268">
            <v>3257</v>
          </cell>
          <cell r="L268">
            <v>1126</v>
          </cell>
          <cell r="M268">
            <v>1930</v>
          </cell>
          <cell r="N268">
            <v>948.3</v>
          </cell>
          <cell r="O268">
            <v>121</v>
          </cell>
          <cell r="P268">
            <v>0.25690021231422505</v>
          </cell>
          <cell r="Q268">
            <v>64.866919231062695</v>
          </cell>
          <cell r="R268">
            <v>930</v>
          </cell>
          <cell r="S268">
            <v>800</v>
          </cell>
          <cell r="T268">
            <v>464</v>
          </cell>
          <cell r="U268">
            <v>22640</v>
          </cell>
          <cell r="V268">
            <v>7650</v>
          </cell>
          <cell r="W268">
            <v>0</v>
          </cell>
          <cell r="X268">
            <v>576.79999999999995</v>
          </cell>
          <cell r="Y268">
            <v>724.09999999999945</v>
          </cell>
          <cell r="Z268">
            <v>0</v>
          </cell>
          <cell r="AA268">
            <v>1075</v>
          </cell>
          <cell r="AB268">
            <v>505.25</v>
          </cell>
          <cell r="AC268">
            <v>1419</v>
          </cell>
          <cell r="AD268">
            <v>124</v>
          </cell>
          <cell r="AE268">
            <v>0</v>
          </cell>
          <cell r="AF268">
            <v>87</v>
          </cell>
          <cell r="AG268">
            <v>114.54</v>
          </cell>
          <cell r="AH268">
            <v>4.92</v>
          </cell>
          <cell r="AI268">
            <v>9817</v>
          </cell>
          <cell r="AJ268">
            <v>13547.46</v>
          </cell>
          <cell r="AK268">
            <v>4613.99</v>
          </cell>
          <cell r="AL268">
            <v>0</v>
          </cell>
          <cell r="AM268">
            <v>0</v>
          </cell>
          <cell r="AN268">
            <v>0</v>
          </cell>
          <cell r="AO268">
            <v>0</v>
          </cell>
          <cell r="AP268">
            <v>964</v>
          </cell>
          <cell r="AQ268">
            <v>0</v>
          </cell>
          <cell r="AR268">
            <v>9.9487000000000005E-5</v>
          </cell>
          <cell r="AS268">
            <v>2.9904699999999998E-4</v>
          </cell>
          <cell r="AT268">
            <v>14303.369000000001</v>
          </cell>
          <cell r="AU268">
            <v>6722.5834299999997</v>
          </cell>
          <cell r="AV268">
            <v>720.72</v>
          </cell>
          <cell r="AW268">
            <v>32850.990825688074</v>
          </cell>
          <cell r="AX268">
            <v>1</v>
          </cell>
          <cell r="AY268">
            <v>1.23</v>
          </cell>
          <cell r="AZ268">
            <v>945</v>
          </cell>
          <cell r="BA268">
            <v>1</v>
          </cell>
          <cell r="BB268">
            <v>0</v>
          </cell>
          <cell r="BC268">
            <v>0</v>
          </cell>
          <cell r="BD268">
            <v>0</v>
          </cell>
          <cell r="BE268">
            <v>0</v>
          </cell>
          <cell r="BF268">
            <v>0</v>
          </cell>
          <cell r="BG268">
            <v>0</v>
          </cell>
          <cell r="BH268">
            <v>0</v>
          </cell>
          <cell r="BI268">
            <v>0</v>
          </cell>
          <cell r="BJ268">
            <v>0</v>
          </cell>
          <cell r="BM268">
            <v>-1630080</v>
          </cell>
          <cell r="BN268">
            <v>-226128</v>
          </cell>
          <cell r="BO268">
            <v>-280775.59999999998</v>
          </cell>
          <cell r="BP268">
            <v>3198701.25</v>
          </cell>
          <cell r="BQ268">
            <v>28180.76</v>
          </cell>
          <cell r="BR268">
            <v>73491.600000000006</v>
          </cell>
          <cell r="BS268">
            <v>1548744.6</v>
          </cell>
          <cell r="BT268">
            <v>261765.09</v>
          </cell>
          <cell r="BU268">
            <v>30030.42</v>
          </cell>
          <cell r="BV268">
            <v>169820.7</v>
          </cell>
          <cell r="BW268">
            <v>336162.86699999997</v>
          </cell>
          <cell r="BX268">
            <v>166884.41</v>
          </cell>
          <cell r="BY268">
            <v>29440.967282377918</v>
          </cell>
          <cell r="BZ268">
            <v>245863.78662311233</v>
          </cell>
          <cell r="CA268">
            <v>99649.5</v>
          </cell>
          <cell r="CB268">
            <v>236304</v>
          </cell>
          <cell r="CC268">
            <v>65549.279999999999</v>
          </cell>
          <cell r="CD268">
            <v>1158941.6000000001</v>
          </cell>
          <cell r="CE268">
            <v>116968.5</v>
          </cell>
          <cell r="CF268">
            <v>0</v>
          </cell>
          <cell r="CG268">
            <v>241500.39200000002</v>
          </cell>
          <cell r="CH268">
            <v>123053.5539999999</v>
          </cell>
          <cell r="CI268">
            <v>0</v>
          </cell>
          <cell r="CJ268">
            <v>33378.75</v>
          </cell>
          <cell r="CK268">
            <v>-1111.55</v>
          </cell>
          <cell r="CL268">
            <v>37035.9</v>
          </cell>
          <cell r="CM268">
            <v>4560.72</v>
          </cell>
          <cell r="CN268">
            <v>0</v>
          </cell>
          <cell r="CO268">
            <v>41094.449999999997</v>
          </cell>
          <cell r="CP268">
            <v>373060.21620000002</v>
          </cell>
          <cell r="CQ268">
            <v>7968.2843999999996</v>
          </cell>
          <cell r="CR268">
            <v>1629720.17</v>
          </cell>
          <cell r="CS268">
            <v>358465.7916</v>
          </cell>
          <cell r="CT268">
            <v>111935.3974</v>
          </cell>
          <cell r="CU268">
            <v>0</v>
          </cell>
          <cell r="CV268">
            <v>0</v>
          </cell>
          <cell r="CW268">
            <v>0</v>
          </cell>
          <cell r="CX268">
            <v>0</v>
          </cell>
          <cell r="CY268">
            <v>29691.200000000001</v>
          </cell>
          <cell r="CZ268">
            <v>0</v>
          </cell>
          <cell r="DA268">
            <v>1756.5822379487702</v>
          </cell>
          <cell r="DB268">
            <v>3307.1763952152801</v>
          </cell>
          <cell r="DC268">
            <v>894389.66357000009</v>
          </cell>
          <cell r="DD268">
            <v>2756.2592062999997</v>
          </cell>
          <cell r="DE268">
            <v>4872.0672000000004</v>
          </cell>
          <cell r="DF268">
            <v>113664.42825688074</v>
          </cell>
          <cell r="DG268">
            <v>8890.17</v>
          </cell>
          <cell r="DH268">
            <v>18066.609</v>
          </cell>
          <cell r="DI268">
            <v>97505.1</v>
          </cell>
          <cell r="DJ268">
            <v>247664.13</v>
          </cell>
          <cell r="DK268">
            <v>0</v>
          </cell>
          <cell r="DL268">
            <v>0</v>
          </cell>
          <cell r="DM268">
            <v>0</v>
          </cell>
          <cell r="DN268">
            <v>0</v>
          </cell>
          <cell r="DO268">
            <v>0</v>
          </cell>
          <cell r="DP268">
            <v>0</v>
          </cell>
          <cell r="DQ268">
            <v>0</v>
          </cell>
          <cell r="DR268">
            <v>0</v>
          </cell>
          <cell r="DS268">
            <v>0</v>
          </cell>
          <cell r="DU268">
            <v>139316.96</v>
          </cell>
          <cell r="DV268">
            <v>0</v>
          </cell>
          <cell r="DW268">
            <v>1275295</v>
          </cell>
          <cell r="DX268">
            <v>-26553.93</v>
          </cell>
          <cell r="DY268">
            <v>283393</v>
          </cell>
          <cell r="DZ268">
            <v>0</v>
          </cell>
          <cell r="EA268">
            <v>0</v>
          </cell>
          <cell r="EB268">
            <v>13886</v>
          </cell>
          <cell r="EC268">
            <v>0</v>
          </cell>
          <cell r="ED268">
            <v>0</v>
          </cell>
          <cell r="EE268">
            <v>1359970</v>
          </cell>
          <cell r="EF268">
            <v>0</v>
          </cell>
          <cell r="EG268">
            <v>3550</v>
          </cell>
          <cell r="EH268">
            <v>0</v>
          </cell>
          <cell r="EI268">
            <v>28350</v>
          </cell>
          <cell r="EJ268">
            <v>0</v>
          </cell>
          <cell r="EK268">
            <v>0</v>
          </cell>
          <cell r="EL268">
            <v>0</v>
          </cell>
        </row>
        <row r="269">
          <cell r="A269">
            <v>534</v>
          </cell>
          <cell r="B269" t="str">
            <v>Hillegom</v>
          </cell>
          <cell r="C269">
            <v>8</v>
          </cell>
          <cell r="D269">
            <v>740640</v>
          </cell>
          <cell r="E269">
            <v>110180</v>
          </cell>
          <cell r="F269">
            <v>110180</v>
          </cell>
          <cell r="G269">
            <v>20295</v>
          </cell>
          <cell r="H269">
            <v>1</v>
          </cell>
          <cell r="I269">
            <v>393.5</v>
          </cell>
          <cell r="J269">
            <v>4838</v>
          </cell>
          <cell r="K269">
            <v>3216</v>
          </cell>
          <cell r="L269">
            <v>1100</v>
          </cell>
          <cell r="M269">
            <v>2560</v>
          </cell>
          <cell r="N269">
            <v>1671.4</v>
          </cell>
          <cell r="O269">
            <v>140</v>
          </cell>
          <cell r="P269">
            <v>0.2857142857142857</v>
          </cell>
          <cell r="Q269">
            <v>73.642986258664109</v>
          </cell>
          <cell r="R269">
            <v>1218</v>
          </cell>
          <cell r="S269">
            <v>525</v>
          </cell>
          <cell r="T269">
            <v>529</v>
          </cell>
          <cell r="U269">
            <v>18920</v>
          </cell>
          <cell r="V269">
            <v>4980</v>
          </cell>
          <cell r="W269">
            <v>190.08</v>
          </cell>
          <cell r="X269">
            <v>480.8</v>
          </cell>
          <cell r="Y269">
            <v>0</v>
          </cell>
          <cell r="Z269">
            <v>89.499999999999943</v>
          </cell>
          <cell r="AA269">
            <v>1291</v>
          </cell>
          <cell r="AB269">
            <v>0</v>
          </cell>
          <cell r="AC269">
            <v>1407.19</v>
          </cell>
          <cell r="AD269">
            <v>57</v>
          </cell>
          <cell r="AE269">
            <v>0</v>
          </cell>
          <cell r="AF269">
            <v>112</v>
          </cell>
          <cell r="AG269">
            <v>103.23</v>
          </cell>
          <cell r="AH269">
            <v>18.899999999999999</v>
          </cell>
          <cell r="AI269">
            <v>8886</v>
          </cell>
          <cell r="AJ269">
            <v>9863.4599999999991</v>
          </cell>
          <cell r="AK269">
            <v>0</v>
          </cell>
          <cell r="AL269">
            <v>0</v>
          </cell>
          <cell r="AM269">
            <v>0</v>
          </cell>
          <cell r="AN269">
            <v>0</v>
          </cell>
          <cell r="AO269">
            <v>0</v>
          </cell>
          <cell r="AP269">
            <v>1874</v>
          </cell>
          <cell r="AQ269">
            <v>0</v>
          </cell>
          <cell r="AR269">
            <v>4.74611E-4</v>
          </cell>
          <cell r="AS269">
            <v>3.7355199999999998E-4</v>
          </cell>
          <cell r="AT269">
            <v>12289.338</v>
          </cell>
          <cell r="AU269">
            <v>0</v>
          </cell>
          <cell r="AV269">
            <v>1674.24</v>
          </cell>
          <cell r="AW269">
            <v>33970.035979228487</v>
          </cell>
          <cell r="AX269">
            <v>2</v>
          </cell>
          <cell r="AY269">
            <v>2.1</v>
          </cell>
          <cell r="AZ269">
            <v>990</v>
          </cell>
          <cell r="BA269">
            <v>1</v>
          </cell>
          <cell r="BB269">
            <v>0</v>
          </cell>
          <cell r="BC269">
            <v>0</v>
          </cell>
          <cell r="BD269">
            <v>0</v>
          </cell>
          <cell r="BE269">
            <v>0</v>
          </cell>
          <cell r="BF269">
            <v>0</v>
          </cell>
          <cell r="BG269">
            <v>0</v>
          </cell>
          <cell r="BH269">
            <v>0</v>
          </cell>
          <cell r="BI269">
            <v>0</v>
          </cell>
          <cell r="BJ269">
            <v>0</v>
          </cell>
          <cell r="BM269">
            <v>-1666440</v>
          </cell>
          <cell r="BN269">
            <v>-264432</v>
          </cell>
          <cell r="BO269">
            <v>-328336.40000000002</v>
          </cell>
          <cell r="BP269">
            <v>2615010.75</v>
          </cell>
          <cell r="BQ269">
            <v>28180.76</v>
          </cell>
          <cell r="BR269">
            <v>85940.4</v>
          </cell>
          <cell r="BS269">
            <v>1061457.2</v>
          </cell>
          <cell r="BT269">
            <v>258469.92</v>
          </cell>
          <cell r="BU269">
            <v>29337</v>
          </cell>
          <cell r="BV269">
            <v>225254.39999999999</v>
          </cell>
          <cell r="BW269">
            <v>592494.58600000001</v>
          </cell>
          <cell r="BX269">
            <v>193089.4</v>
          </cell>
          <cell r="BY269">
            <v>32743.082857142854</v>
          </cell>
          <cell r="BZ269">
            <v>279127.53795648942</v>
          </cell>
          <cell r="CA269">
            <v>130508.7</v>
          </cell>
          <cell r="CB269">
            <v>155074.5</v>
          </cell>
          <cell r="CC269">
            <v>74731.83</v>
          </cell>
          <cell r="CD269">
            <v>968514.8</v>
          </cell>
          <cell r="CE269">
            <v>76144.2</v>
          </cell>
          <cell r="CF269">
            <v>60031.065599999994</v>
          </cell>
          <cell r="CG269">
            <v>201306.152</v>
          </cell>
          <cell r="CH269">
            <v>0</v>
          </cell>
          <cell r="CI269">
            <v>19851.994999999988</v>
          </cell>
          <cell r="CJ269">
            <v>40085.550000000003</v>
          </cell>
          <cell r="CK269">
            <v>0</v>
          </cell>
          <cell r="CL269">
            <v>36727.659000000007</v>
          </cell>
          <cell r="CM269">
            <v>2096.46</v>
          </cell>
          <cell r="CN269">
            <v>0</v>
          </cell>
          <cell r="CO269">
            <v>52903.199999999997</v>
          </cell>
          <cell r="CP269">
            <v>336223.20690000005</v>
          </cell>
          <cell r="CQ269">
            <v>30609.873000000003</v>
          </cell>
          <cell r="CR269">
            <v>1475164.86</v>
          </cell>
          <cell r="CS269">
            <v>260987.15160000004</v>
          </cell>
          <cell r="CT269">
            <v>0</v>
          </cell>
          <cell r="CU269">
            <v>0</v>
          </cell>
          <cell r="CV269">
            <v>0</v>
          </cell>
          <cell r="CW269">
            <v>0</v>
          </cell>
          <cell r="CX269">
            <v>0</v>
          </cell>
          <cell r="CY269">
            <v>57719.199999999997</v>
          </cell>
          <cell r="CZ269">
            <v>0</v>
          </cell>
          <cell r="DA269">
            <v>8379.9215227628101</v>
          </cell>
          <cell r="DB269">
            <v>4131.13108235648</v>
          </cell>
          <cell r="DC269">
            <v>768452.30513999995</v>
          </cell>
          <cell r="DD269">
            <v>0</v>
          </cell>
          <cell r="DE269">
            <v>11317.862400000002</v>
          </cell>
          <cell r="DF269">
            <v>117536.32448813056</v>
          </cell>
          <cell r="DG269">
            <v>17780.34</v>
          </cell>
          <cell r="DH269">
            <v>30845.43</v>
          </cell>
          <cell r="DI269">
            <v>102148.2</v>
          </cell>
          <cell r="DJ269">
            <v>247664.13</v>
          </cell>
          <cell r="DK269">
            <v>0</v>
          </cell>
          <cell r="DL269">
            <v>0</v>
          </cell>
          <cell r="DM269">
            <v>0</v>
          </cell>
          <cell r="DN269">
            <v>0</v>
          </cell>
          <cell r="DO269">
            <v>0</v>
          </cell>
          <cell r="DP269">
            <v>0</v>
          </cell>
          <cell r="DQ269">
            <v>0</v>
          </cell>
          <cell r="DR269">
            <v>0</v>
          </cell>
          <cell r="DS269">
            <v>0</v>
          </cell>
          <cell r="DU269">
            <v>258141.23</v>
          </cell>
          <cell r="DV269">
            <v>0</v>
          </cell>
          <cell r="DW269">
            <v>-438013</v>
          </cell>
          <cell r="DX269">
            <v>-19497.72</v>
          </cell>
          <cell r="DY269">
            <v>2264</v>
          </cell>
          <cell r="DZ269">
            <v>0</v>
          </cell>
          <cell r="EA269">
            <v>0</v>
          </cell>
          <cell r="EB269">
            <v>11302</v>
          </cell>
          <cell r="EC269">
            <v>0</v>
          </cell>
          <cell r="ED269">
            <v>0</v>
          </cell>
          <cell r="EE269">
            <v>1763344</v>
          </cell>
          <cell r="EF269">
            <v>0</v>
          </cell>
          <cell r="EG269">
            <v>0</v>
          </cell>
          <cell r="EH269">
            <v>0</v>
          </cell>
          <cell r="EI269">
            <v>23177</v>
          </cell>
          <cell r="EJ269">
            <v>0</v>
          </cell>
          <cell r="EK269">
            <v>0</v>
          </cell>
          <cell r="EL269">
            <v>0</v>
          </cell>
        </row>
        <row r="270">
          <cell r="A270">
            <v>645</v>
          </cell>
          <cell r="B270" t="str">
            <v>Jacobswoude</v>
          </cell>
          <cell r="C270">
            <v>8</v>
          </cell>
          <cell r="D270">
            <v>440800</v>
          </cell>
          <cell r="E270">
            <v>45640</v>
          </cell>
          <cell r="F270">
            <v>45640</v>
          </cell>
          <cell r="G270">
            <v>10689</v>
          </cell>
          <cell r="H270">
            <v>3</v>
          </cell>
          <cell r="I270">
            <v>163</v>
          </cell>
          <cell r="J270">
            <v>2689</v>
          </cell>
          <cell r="K270">
            <v>1473</v>
          </cell>
          <cell r="L270">
            <v>418</v>
          </cell>
          <cell r="M270">
            <v>930</v>
          </cell>
          <cell r="N270">
            <v>509.2</v>
          </cell>
          <cell r="O270">
            <v>44</v>
          </cell>
          <cell r="P270">
            <v>0.1116751269035533</v>
          </cell>
          <cell r="Q270">
            <v>26.903193082336969</v>
          </cell>
          <cell r="R270">
            <v>385</v>
          </cell>
          <cell r="S270">
            <v>65</v>
          </cell>
          <cell r="T270">
            <v>211</v>
          </cell>
          <cell r="U270">
            <v>5840</v>
          </cell>
          <cell r="V270">
            <v>180</v>
          </cell>
          <cell r="W270">
            <v>0</v>
          </cell>
          <cell r="X270">
            <v>0</v>
          </cell>
          <cell r="Y270">
            <v>0</v>
          </cell>
          <cell r="Z270">
            <v>0</v>
          </cell>
          <cell r="AA270">
            <v>3651</v>
          </cell>
          <cell r="AB270">
            <v>1350.87</v>
          </cell>
          <cell r="AC270">
            <v>4417.71</v>
          </cell>
          <cell r="AD270">
            <v>487</v>
          </cell>
          <cell r="AE270">
            <v>0</v>
          </cell>
          <cell r="AF270">
            <v>67</v>
          </cell>
          <cell r="AG270">
            <v>55.88</v>
          </cell>
          <cell r="AH270">
            <v>27.6</v>
          </cell>
          <cell r="AI270">
            <v>4208</v>
          </cell>
          <cell r="AJ270">
            <v>5344.16</v>
          </cell>
          <cell r="AK270">
            <v>1556.96</v>
          </cell>
          <cell r="AL270">
            <v>0</v>
          </cell>
          <cell r="AM270">
            <v>0</v>
          </cell>
          <cell r="AN270">
            <v>0</v>
          </cell>
          <cell r="AO270">
            <v>0</v>
          </cell>
          <cell r="AP270">
            <v>0</v>
          </cell>
          <cell r="AQ270">
            <v>0</v>
          </cell>
          <cell r="AR270">
            <v>9.4628000000000003E-5</v>
          </cell>
          <cell r="AS270">
            <v>4.3068999999999997E-5</v>
          </cell>
          <cell r="AT270">
            <v>1540.1279999999999</v>
          </cell>
          <cell r="AU270">
            <v>569.84735999999998</v>
          </cell>
          <cell r="AV270">
            <v>1902.12</v>
          </cell>
          <cell r="AW270">
            <v>12339.82796520058</v>
          </cell>
          <cell r="AX270">
            <v>9</v>
          </cell>
          <cell r="AY270">
            <v>10.8</v>
          </cell>
          <cell r="AZ270">
            <v>690</v>
          </cell>
          <cell r="BA270">
            <v>1</v>
          </cell>
          <cell r="BB270">
            <v>0</v>
          </cell>
          <cell r="BC270">
            <v>0</v>
          </cell>
          <cell r="BD270">
            <v>0</v>
          </cell>
          <cell r="BE270">
            <v>0</v>
          </cell>
          <cell r="BF270">
            <v>0</v>
          </cell>
          <cell r="BG270">
            <v>0</v>
          </cell>
          <cell r="BH270">
            <v>0</v>
          </cell>
          <cell r="BI270">
            <v>0</v>
          </cell>
          <cell r="BJ270">
            <v>0</v>
          </cell>
          <cell r="BM270">
            <v>-991800</v>
          </cell>
          <cell r="BN270">
            <v>-109536</v>
          </cell>
          <cell r="BO270">
            <v>-136007.20000000001</v>
          </cell>
          <cell r="BP270">
            <v>1377277.65</v>
          </cell>
          <cell r="BQ270">
            <v>84542.28</v>
          </cell>
          <cell r="BR270">
            <v>35599.199999999997</v>
          </cell>
          <cell r="BS270">
            <v>589966.6</v>
          </cell>
          <cell r="BT270">
            <v>118385.01</v>
          </cell>
          <cell r="BU270">
            <v>11148.06</v>
          </cell>
          <cell r="BV270">
            <v>81830.7</v>
          </cell>
          <cell r="BW270">
            <v>180506.30799999999</v>
          </cell>
          <cell r="BX270">
            <v>60685.24</v>
          </cell>
          <cell r="BY270">
            <v>12798.057766497461</v>
          </cell>
          <cell r="BZ270">
            <v>101970.63467612017</v>
          </cell>
          <cell r="CA270">
            <v>41252.75</v>
          </cell>
          <cell r="CB270">
            <v>19199.7</v>
          </cell>
          <cell r="CC270">
            <v>29807.97</v>
          </cell>
          <cell r="CD270">
            <v>298949.59999999998</v>
          </cell>
          <cell r="CE270">
            <v>2752.2</v>
          </cell>
          <cell r="CF270">
            <v>0</v>
          </cell>
          <cell r="CG270">
            <v>0</v>
          </cell>
          <cell r="CH270">
            <v>0</v>
          </cell>
          <cell r="CI270">
            <v>0</v>
          </cell>
          <cell r="CJ270">
            <v>113363.55</v>
          </cell>
          <cell r="CK270">
            <v>-2971.9140000000002</v>
          </cell>
          <cell r="CL270">
            <v>115302.23100000001</v>
          </cell>
          <cell r="CM270">
            <v>17911.86</v>
          </cell>
          <cell r="CN270">
            <v>0</v>
          </cell>
          <cell r="CO270">
            <v>31647.45</v>
          </cell>
          <cell r="CP270">
            <v>182002.83640000003</v>
          </cell>
          <cell r="CQ270">
            <v>44700.131999999998</v>
          </cell>
          <cell r="CR270">
            <v>698570.08</v>
          </cell>
          <cell r="CS270">
            <v>141406.4736</v>
          </cell>
          <cell r="CT270">
            <v>37771.849600000001</v>
          </cell>
          <cell r="CU270">
            <v>0</v>
          </cell>
          <cell r="CV270">
            <v>0</v>
          </cell>
          <cell r="CW270">
            <v>0</v>
          </cell>
          <cell r="CX270">
            <v>0</v>
          </cell>
          <cell r="CY270">
            <v>0</v>
          </cell>
          <cell r="CZ270">
            <v>0</v>
          </cell>
          <cell r="DA270">
            <v>1670.78979175788</v>
          </cell>
          <cell r="DB270">
            <v>476.30232092455998</v>
          </cell>
          <cell r="DC270">
            <v>96304.203840000002</v>
          </cell>
          <cell r="DD270">
            <v>233.63741759999999</v>
          </cell>
          <cell r="DE270">
            <v>12858.331199999999</v>
          </cell>
          <cell r="DF270">
            <v>42695.804759594008</v>
          </cell>
          <cell r="DG270">
            <v>80011.53</v>
          </cell>
          <cell r="DH270">
            <v>158633.64000000001</v>
          </cell>
          <cell r="DI270">
            <v>71194.2</v>
          </cell>
          <cell r="DJ270">
            <v>247664.13</v>
          </cell>
          <cell r="DK270">
            <v>0</v>
          </cell>
          <cell r="DL270">
            <v>0</v>
          </cell>
          <cell r="DM270">
            <v>0</v>
          </cell>
          <cell r="DN270">
            <v>0</v>
          </cell>
          <cell r="DO270">
            <v>0</v>
          </cell>
          <cell r="DP270">
            <v>0</v>
          </cell>
          <cell r="DQ270">
            <v>0</v>
          </cell>
          <cell r="DR270">
            <v>0</v>
          </cell>
          <cell r="DS270">
            <v>0</v>
          </cell>
          <cell r="DU270">
            <v>252418.84</v>
          </cell>
          <cell r="DV270">
            <v>0</v>
          </cell>
          <cell r="DW270">
            <v>-135480</v>
          </cell>
          <cell r="DX270">
            <v>-8317.31</v>
          </cell>
          <cell r="DY270">
            <v>-54819</v>
          </cell>
          <cell r="DZ270">
            <v>0</v>
          </cell>
          <cell r="EA270">
            <v>0</v>
          </cell>
          <cell r="EB270">
            <v>22450</v>
          </cell>
          <cell r="EC270">
            <v>0</v>
          </cell>
          <cell r="ED270">
            <v>0</v>
          </cell>
          <cell r="EE270">
            <v>661042</v>
          </cell>
          <cell r="EF270">
            <v>0</v>
          </cell>
          <cell r="EG270">
            <v>0</v>
          </cell>
          <cell r="EH270">
            <v>0</v>
          </cell>
          <cell r="EI270">
            <v>12207</v>
          </cell>
          <cell r="EJ270">
            <v>0</v>
          </cell>
          <cell r="EK270">
            <v>0</v>
          </cell>
          <cell r="EL270">
            <v>0</v>
          </cell>
        </row>
        <row r="271">
          <cell r="A271">
            <v>537</v>
          </cell>
          <cell r="B271" t="str">
            <v>Katwijk</v>
          </cell>
          <cell r="C271">
            <v>8</v>
          </cell>
          <cell r="D271">
            <v>2033760</v>
          </cell>
          <cell r="E271">
            <v>313460</v>
          </cell>
          <cell r="F271">
            <v>313460</v>
          </cell>
          <cell r="G271">
            <v>61985</v>
          </cell>
          <cell r="H271">
            <v>1</v>
          </cell>
          <cell r="I271">
            <v>1119.5</v>
          </cell>
          <cell r="J271">
            <v>17000</v>
          </cell>
          <cell r="K271">
            <v>8500</v>
          </cell>
          <cell r="L271">
            <v>2810</v>
          </cell>
          <cell r="M271">
            <v>6180</v>
          </cell>
          <cell r="N271">
            <v>3603.2</v>
          </cell>
          <cell r="O271">
            <v>547</v>
          </cell>
          <cell r="P271">
            <v>0.60981047937569677</v>
          </cell>
          <cell r="Q271">
            <v>241.01772008399217</v>
          </cell>
          <cell r="R271">
            <v>2951</v>
          </cell>
          <cell r="S271">
            <v>1075</v>
          </cell>
          <cell r="T271">
            <v>1170</v>
          </cell>
          <cell r="U271">
            <v>63190</v>
          </cell>
          <cell r="V271">
            <v>49400</v>
          </cell>
          <cell r="W271">
            <v>1146.68</v>
          </cell>
          <cell r="X271">
            <v>2019.2</v>
          </cell>
          <cell r="Y271">
            <v>0</v>
          </cell>
          <cell r="Z271">
            <v>0</v>
          </cell>
          <cell r="AA271">
            <v>2451</v>
          </cell>
          <cell r="AB271">
            <v>0</v>
          </cell>
          <cell r="AC271">
            <v>2451</v>
          </cell>
          <cell r="AD271">
            <v>157</v>
          </cell>
          <cell r="AE271">
            <v>498</v>
          </cell>
          <cell r="AF271">
            <v>266</v>
          </cell>
          <cell r="AG271">
            <v>223</v>
          </cell>
          <cell r="AH271">
            <v>42</v>
          </cell>
          <cell r="AI271">
            <v>25768</v>
          </cell>
          <cell r="AJ271">
            <v>25768</v>
          </cell>
          <cell r="AK271">
            <v>0</v>
          </cell>
          <cell r="AL271">
            <v>0</v>
          </cell>
          <cell r="AM271">
            <v>0</v>
          </cell>
          <cell r="AN271">
            <v>0</v>
          </cell>
          <cell r="AO271">
            <v>0</v>
          </cell>
          <cell r="AP271">
            <v>5004</v>
          </cell>
          <cell r="AQ271">
            <v>0</v>
          </cell>
          <cell r="AR271">
            <v>9.2598599999999995E-4</v>
          </cell>
          <cell r="AS271">
            <v>2.3827739999999998E-3</v>
          </cell>
          <cell r="AT271">
            <v>49448.792000000001</v>
          </cell>
          <cell r="AU271">
            <v>0</v>
          </cell>
          <cell r="AV271">
            <v>1390</v>
          </cell>
          <cell r="AW271">
            <v>33036.483895705525</v>
          </cell>
          <cell r="AX271">
            <v>3</v>
          </cell>
          <cell r="AY271">
            <v>3</v>
          </cell>
          <cell r="AZ271">
            <v>2390</v>
          </cell>
          <cell r="BA271">
            <v>1</v>
          </cell>
          <cell r="BB271">
            <v>0</v>
          </cell>
          <cell r="BC271">
            <v>0</v>
          </cell>
          <cell r="BD271">
            <v>0</v>
          </cell>
          <cell r="BE271">
            <v>0</v>
          </cell>
          <cell r="BF271">
            <v>0</v>
          </cell>
          <cell r="BG271">
            <v>0</v>
          </cell>
          <cell r="BH271">
            <v>0</v>
          </cell>
          <cell r="BI271">
            <v>0</v>
          </cell>
          <cell r="BJ271">
            <v>0</v>
          </cell>
          <cell r="BM271">
            <v>-4575960</v>
          </cell>
          <cell r="BN271">
            <v>-752304</v>
          </cell>
          <cell r="BO271">
            <v>-934110.8</v>
          </cell>
          <cell r="BP271">
            <v>7986767.25</v>
          </cell>
          <cell r="BQ271">
            <v>28180.76</v>
          </cell>
          <cell r="BR271">
            <v>244498.8</v>
          </cell>
          <cell r="BS271">
            <v>3729800</v>
          </cell>
          <cell r="BT271">
            <v>683145</v>
          </cell>
          <cell r="BU271">
            <v>74942.7</v>
          </cell>
          <cell r="BV271">
            <v>543778.19999999995</v>
          </cell>
          <cell r="BW271">
            <v>1277298.368</v>
          </cell>
          <cell r="BX271">
            <v>754427.87</v>
          </cell>
          <cell r="BY271">
            <v>69884.762686733549</v>
          </cell>
          <cell r="BZ271">
            <v>913524.6440799539</v>
          </cell>
          <cell r="CA271">
            <v>316199.65000000002</v>
          </cell>
          <cell r="CB271">
            <v>317533.5</v>
          </cell>
          <cell r="CC271">
            <v>165285.9</v>
          </cell>
          <cell r="CD271">
            <v>3234696.1</v>
          </cell>
          <cell r="CE271">
            <v>755326</v>
          </cell>
          <cell r="CF271">
            <v>362144.47759999993</v>
          </cell>
          <cell r="CG271">
            <v>845418.848</v>
          </cell>
          <cell r="CH271">
            <v>0</v>
          </cell>
          <cell r="CI271">
            <v>0</v>
          </cell>
          <cell r="CJ271">
            <v>76103.55</v>
          </cell>
          <cell r="CK271">
            <v>0</v>
          </cell>
          <cell r="CL271">
            <v>63971.1</v>
          </cell>
          <cell r="CM271">
            <v>5774.46</v>
          </cell>
          <cell r="CN271">
            <v>11419.14</v>
          </cell>
          <cell r="CO271">
            <v>125645.1</v>
          </cell>
          <cell r="CP271">
            <v>726317.69</v>
          </cell>
          <cell r="CQ271">
            <v>68021.94</v>
          </cell>
          <cell r="CR271">
            <v>4277745.68</v>
          </cell>
          <cell r="CS271">
            <v>681821.28</v>
          </cell>
          <cell r="CT271">
            <v>0</v>
          </cell>
          <cell r="CU271">
            <v>0</v>
          </cell>
          <cell r="CV271">
            <v>0</v>
          </cell>
          <cell r="CW271">
            <v>0</v>
          </cell>
          <cell r="CX271">
            <v>0</v>
          </cell>
          <cell r="CY271">
            <v>154123.20000000001</v>
          </cell>
          <cell r="CZ271">
            <v>0</v>
          </cell>
          <cell r="DA271">
            <v>16349.57894186406</v>
          </cell>
          <cell r="DB271">
            <v>26351.222142113758</v>
          </cell>
          <cell r="DC271">
            <v>3092032.9637600002</v>
          </cell>
          <cell r="DD271">
            <v>0</v>
          </cell>
          <cell r="DE271">
            <v>9396.4</v>
          </cell>
          <cell r="DF271">
            <v>114306.23427914112</v>
          </cell>
          <cell r="DG271">
            <v>26670.51</v>
          </cell>
          <cell r="DH271">
            <v>44064.9</v>
          </cell>
          <cell r="DI271">
            <v>246600.2</v>
          </cell>
          <cell r="DJ271">
            <v>247664.13</v>
          </cell>
          <cell r="DK271">
            <v>0</v>
          </cell>
          <cell r="DL271">
            <v>0</v>
          </cell>
          <cell r="DM271">
            <v>0</v>
          </cell>
          <cell r="DN271">
            <v>0</v>
          </cell>
          <cell r="DO271">
            <v>0</v>
          </cell>
          <cell r="DP271">
            <v>0</v>
          </cell>
          <cell r="DQ271">
            <v>0</v>
          </cell>
          <cell r="DR271">
            <v>0</v>
          </cell>
          <cell r="DS271">
            <v>0</v>
          </cell>
          <cell r="DU271">
            <v>60070.84</v>
          </cell>
          <cell r="DV271">
            <v>1107002.73</v>
          </cell>
          <cell r="DW271">
            <v>3254</v>
          </cell>
          <cell r="DX271">
            <v>-74148.479999999996</v>
          </cell>
          <cell r="DY271">
            <v>-173596</v>
          </cell>
          <cell r="DZ271">
            <v>0</v>
          </cell>
          <cell r="EA271">
            <v>0</v>
          </cell>
          <cell r="EB271">
            <v>21695</v>
          </cell>
          <cell r="EC271">
            <v>0</v>
          </cell>
          <cell r="ED271">
            <v>0</v>
          </cell>
          <cell r="EE271">
            <v>4208824</v>
          </cell>
          <cell r="EF271">
            <v>0</v>
          </cell>
          <cell r="EG271">
            <v>1154</v>
          </cell>
          <cell r="EH271">
            <v>0</v>
          </cell>
          <cell r="EI271">
            <v>0</v>
          </cell>
          <cell r="EJ271">
            <v>0</v>
          </cell>
          <cell r="EK271">
            <v>150000</v>
          </cell>
          <cell r="EL271">
            <v>0</v>
          </cell>
        </row>
        <row r="272">
          <cell r="A272">
            <v>588</v>
          </cell>
          <cell r="B272" t="str">
            <v>Korendijk</v>
          </cell>
          <cell r="C272">
            <v>8</v>
          </cell>
          <cell r="D272">
            <v>352160</v>
          </cell>
          <cell r="E272">
            <v>41440</v>
          </cell>
          <cell r="F272">
            <v>41440</v>
          </cell>
          <cell r="G272">
            <v>10850</v>
          </cell>
          <cell r="H272">
            <v>4</v>
          </cell>
          <cell r="I272">
            <v>148</v>
          </cell>
          <cell r="J272">
            <v>2820</v>
          </cell>
          <cell r="K272">
            <v>1503</v>
          </cell>
          <cell r="L272">
            <v>468</v>
          </cell>
          <cell r="M272">
            <v>910</v>
          </cell>
          <cell r="N272">
            <v>477.7</v>
          </cell>
          <cell r="O272">
            <v>48</v>
          </cell>
          <cell r="P272">
            <v>0.12060301507537688</v>
          </cell>
          <cell r="Q272">
            <v>29.018828545266345</v>
          </cell>
          <cell r="R272">
            <v>440</v>
          </cell>
          <cell r="S272">
            <v>90</v>
          </cell>
          <cell r="T272">
            <v>186</v>
          </cell>
          <cell r="U272">
            <v>5670</v>
          </cell>
          <cell r="V272">
            <v>180</v>
          </cell>
          <cell r="W272">
            <v>0</v>
          </cell>
          <cell r="X272">
            <v>0</v>
          </cell>
          <cell r="Y272">
            <v>0</v>
          </cell>
          <cell r="Z272">
            <v>0</v>
          </cell>
          <cell r="AA272">
            <v>7789</v>
          </cell>
          <cell r="AB272">
            <v>1168.3499999999999</v>
          </cell>
          <cell r="AC272">
            <v>9035.24</v>
          </cell>
          <cell r="AD272">
            <v>2259</v>
          </cell>
          <cell r="AE272">
            <v>0</v>
          </cell>
          <cell r="AF272">
            <v>66</v>
          </cell>
          <cell r="AG272">
            <v>49.6</v>
          </cell>
          <cell r="AH272">
            <v>30.16</v>
          </cell>
          <cell r="AI272">
            <v>4323</v>
          </cell>
          <cell r="AJ272">
            <v>5360.52</v>
          </cell>
          <cell r="AK272">
            <v>648.45000000000005</v>
          </cell>
          <cell r="AL272">
            <v>0</v>
          </cell>
          <cell r="AM272">
            <v>0</v>
          </cell>
          <cell r="AN272">
            <v>0</v>
          </cell>
          <cell r="AO272">
            <v>0</v>
          </cell>
          <cell r="AP272">
            <v>0</v>
          </cell>
          <cell r="AQ272">
            <v>0</v>
          </cell>
          <cell r="AR272">
            <v>1.5625799999999999E-4</v>
          </cell>
          <cell r="AS272">
            <v>4.8885999999999999E-5</v>
          </cell>
          <cell r="AT272">
            <v>1227.732</v>
          </cell>
          <cell r="AU272">
            <v>184.15980000000002</v>
          </cell>
          <cell r="AV272">
            <v>2287.52</v>
          </cell>
          <cell r="AW272">
            <v>3612.4625796178339</v>
          </cell>
          <cell r="AX272">
            <v>7</v>
          </cell>
          <cell r="AY272">
            <v>8.1199999999999992</v>
          </cell>
          <cell r="AZ272">
            <v>545</v>
          </cell>
          <cell r="BA272">
            <v>1</v>
          </cell>
          <cell r="BB272">
            <v>0</v>
          </cell>
          <cell r="BC272">
            <v>0</v>
          </cell>
          <cell r="BD272">
            <v>0</v>
          </cell>
          <cell r="BE272">
            <v>0</v>
          </cell>
          <cell r="BF272">
            <v>0</v>
          </cell>
          <cell r="BG272">
            <v>0</v>
          </cell>
          <cell r="BH272">
            <v>0</v>
          </cell>
          <cell r="BI272">
            <v>0</v>
          </cell>
          <cell r="BJ272">
            <v>0</v>
          </cell>
          <cell r="BM272">
            <v>-792360</v>
          </cell>
          <cell r="BN272">
            <v>-99456</v>
          </cell>
          <cell r="BO272">
            <v>-123491.2</v>
          </cell>
          <cell r="BP272">
            <v>1398022.5</v>
          </cell>
          <cell r="BQ272">
            <v>112723.04</v>
          </cell>
          <cell r="BR272">
            <v>32323.200000000001</v>
          </cell>
          <cell r="BS272">
            <v>618708</v>
          </cell>
          <cell r="BT272">
            <v>120796.11</v>
          </cell>
          <cell r="BU272">
            <v>12481.56</v>
          </cell>
          <cell r="BV272">
            <v>80070.899999999994</v>
          </cell>
          <cell r="BW272">
            <v>169339.87299999999</v>
          </cell>
          <cell r="BX272">
            <v>66202.080000000002</v>
          </cell>
          <cell r="BY272">
            <v>13821.2008040201</v>
          </cell>
          <cell r="BZ272">
            <v>109989.48545855212</v>
          </cell>
          <cell r="CA272">
            <v>47146</v>
          </cell>
          <cell r="CB272">
            <v>26584.2</v>
          </cell>
          <cell r="CC272">
            <v>26276.22</v>
          </cell>
          <cell r="CD272">
            <v>290247.3</v>
          </cell>
          <cell r="CE272">
            <v>2752.2</v>
          </cell>
          <cell r="CF272">
            <v>0</v>
          </cell>
          <cell r="CG272">
            <v>0</v>
          </cell>
          <cell r="CH272">
            <v>0</v>
          </cell>
          <cell r="CI272">
            <v>0</v>
          </cell>
          <cell r="CJ272">
            <v>241848.45</v>
          </cell>
          <cell r="CK272">
            <v>-2570.37</v>
          </cell>
          <cell r="CL272">
            <v>235819.764</v>
          </cell>
          <cell r="CM272">
            <v>83086.02</v>
          </cell>
          <cell r="CN272">
            <v>0</v>
          </cell>
          <cell r="CO272">
            <v>31175.1</v>
          </cell>
          <cell r="CP272">
            <v>161548.68800000002</v>
          </cell>
          <cell r="CQ272">
            <v>48846.231199999995</v>
          </cell>
          <cell r="CR272">
            <v>717661.23</v>
          </cell>
          <cell r="CS272">
            <v>141839.35920000001</v>
          </cell>
          <cell r="CT272">
            <v>15731.397000000003</v>
          </cell>
          <cell r="CU272">
            <v>0</v>
          </cell>
          <cell r="CV272">
            <v>0</v>
          </cell>
          <cell r="CW272">
            <v>0</v>
          </cell>
          <cell r="CX272">
            <v>0</v>
          </cell>
          <cell r="CY272">
            <v>0</v>
          </cell>
          <cell r="CZ272">
            <v>0</v>
          </cell>
          <cell r="DA272">
            <v>2758.9537058851802</v>
          </cell>
          <cell r="DB272">
            <v>540.63282780463999</v>
          </cell>
          <cell r="DC272">
            <v>76770.081959999996</v>
          </cell>
          <cell r="DD272">
            <v>75.505518000000009</v>
          </cell>
          <cell r="DE272">
            <v>15463.635199999999</v>
          </cell>
          <cell r="DF272">
            <v>12499.120525477705</v>
          </cell>
          <cell r="DG272">
            <v>62231.19</v>
          </cell>
          <cell r="DH272">
            <v>119268.99599999998</v>
          </cell>
          <cell r="DI272">
            <v>56233.1</v>
          </cell>
          <cell r="DJ272">
            <v>247664.13</v>
          </cell>
          <cell r="DK272">
            <v>0</v>
          </cell>
          <cell r="DL272">
            <v>0</v>
          </cell>
          <cell r="DM272">
            <v>0</v>
          </cell>
          <cell r="DN272">
            <v>0</v>
          </cell>
          <cell r="DO272">
            <v>0</v>
          </cell>
          <cell r="DP272">
            <v>0</v>
          </cell>
          <cell r="DQ272">
            <v>0</v>
          </cell>
          <cell r="DR272">
            <v>0</v>
          </cell>
          <cell r="DS272">
            <v>0</v>
          </cell>
          <cell r="DU272">
            <v>203871.49</v>
          </cell>
          <cell r="DV272">
            <v>0</v>
          </cell>
          <cell r="DW272">
            <v>-136721</v>
          </cell>
          <cell r="DX272">
            <v>-9197.18</v>
          </cell>
          <cell r="DY272">
            <v>-63697</v>
          </cell>
          <cell r="DZ272">
            <v>0</v>
          </cell>
          <cell r="EA272">
            <v>0</v>
          </cell>
          <cell r="EB272">
            <v>25509</v>
          </cell>
          <cell r="EC272">
            <v>0</v>
          </cell>
          <cell r="ED272">
            <v>0</v>
          </cell>
          <cell r="EE272">
            <v>736655</v>
          </cell>
          <cell r="EF272">
            <v>0</v>
          </cell>
          <cell r="EG272">
            <v>58957</v>
          </cell>
          <cell r="EH272">
            <v>0</v>
          </cell>
          <cell r="EI272">
            <v>12391</v>
          </cell>
          <cell r="EJ272">
            <v>0</v>
          </cell>
          <cell r="EK272">
            <v>0</v>
          </cell>
          <cell r="EL272">
            <v>0</v>
          </cell>
        </row>
        <row r="273">
          <cell r="A273">
            <v>542</v>
          </cell>
          <cell r="B273" t="str">
            <v>Krimpen aan den IJssel</v>
          </cell>
          <cell r="C273">
            <v>8</v>
          </cell>
          <cell r="D273">
            <v>946560</v>
          </cell>
          <cell r="E273">
            <v>113400</v>
          </cell>
          <cell r="F273">
            <v>113400</v>
          </cell>
          <cell r="G273">
            <v>28719</v>
          </cell>
          <cell r="H273">
            <v>1</v>
          </cell>
          <cell r="I273">
            <v>405</v>
          </cell>
          <cell r="J273">
            <v>7291</v>
          </cell>
          <cell r="K273">
            <v>5026</v>
          </cell>
          <cell r="L273">
            <v>1706</v>
          </cell>
          <cell r="M273">
            <v>2980</v>
          </cell>
          <cell r="N273">
            <v>1741</v>
          </cell>
          <cell r="O273">
            <v>357</v>
          </cell>
          <cell r="P273">
            <v>0.50495049504950495</v>
          </cell>
          <cell r="Q273">
            <v>166.27285273482377</v>
          </cell>
          <cell r="R273">
            <v>1379</v>
          </cell>
          <cell r="S273">
            <v>725</v>
          </cell>
          <cell r="T273">
            <v>712</v>
          </cell>
          <cell r="U273">
            <v>24690</v>
          </cell>
          <cell r="V273">
            <v>6620</v>
          </cell>
          <cell r="W273">
            <v>0</v>
          </cell>
          <cell r="X273">
            <v>1255.2</v>
          </cell>
          <cell r="Y273">
            <v>0</v>
          </cell>
          <cell r="Z273">
            <v>333.7</v>
          </cell>
          <cell r="AA273">
            <v>781</v>
          </cell>
          <cell r="AB273">
            <v>507.65</v>
          </cell>
          <cell r="AC273">
            <v>1109.02</v>
          </cell>
          <cell r="AD273">
            <v>112</v>
          </cell>
          <cell r="AE273">
            <v>0</v>
          </cell>
          <cell r="AF273">
            <v>114</v>
          </cell>
          <cell r="AG273">
            <v>151.58000000000001</v>
          </cell>
          <cell r="AH273">
            <v>10.96</v>
          </cell>
          <cell r="AI273">
            <v>12390</v>
          </cell>
          <cell r="AJ273">
            <v>17717.7</v>
          </cell>
          <cell r="AK273">
            <v>8053.5</v>
          </cell>
          <cell r="AL273">
            <v>0</v>
          </cell>
          <cell r="AM273">
            <v>0</v>
          </cell>
          <cell r="AN273">
            <v>0</v>
          </cell>
          <cell r="AO273">
            <v>0</v>
          </cell>
          <cell r="AP273">
            <v>925</v>
          </cell>
          <cell r="AQ273">
            <v>0</v>
          </cell>
          <cell r="AR273">
            <v>2.18853E-4</v>
          </cell>
          <cell r="AS273">
            <v>6.5299800000000001E-4</v>
          </cell>
          <cell r="AT273">
            <v>20839.98</v>
          </cell>
          <cell r="AU273">
            <v>13545.987000000001</v>
          </cell>
          <cell r="AV273">
            <v>1137.42</v>
          </cell>
          <cell r="AW273">
            <v>109738.7401343785</v>
          </cell>
          <cell r="AX273">
            <v>1</v>
          </cell>
          <cell r="AY273">
            <v>1.37</v>
          </cell>
          <cell r="AZ273">
            <v>1195</v>
          </cell>
          <cell r="BA273">
            <v>1</v>
          </cell>
          <cell r="BB273">
            <v>0</v>
          </cell>
          <cell r="BC273">
            <v>0</v>
          </cell>
          <cell r="BD273">
            <v>0</v>
          </cell>
          <cell r="BE273">
            <v>0</v>
          </cell>
          <cell r="BF273">
            <v>0</v>
          </cell>
          <cell r="BG273">
            <v>0</v>
          </cell>
          <cell r="BH273">
            <v>0</v>
          </cell>
          <cell r="BI273">
            <v>0</v>
          </cell>
          <cell r="BJ273">
            <v>0</v>
          </cell>
          <cell r="BM273">
            <v>-2129760</v>
          </cell>
          <cell r="BN273">
            <v>-272160</v>
          </cell>
          <cell r="BO273">
            <v>-337932</v>
          </cell>
          <cell r="BP273">
            <v>3700443.15</v>
          </cell>
          <cell r="BQ273">
            <v>28180.76</v>
          </cell>
          <cell r="BR273">
            <v>88452</v>
          </cell>
          <cell r="BS273">
            <v>1599645.4</v>
          </cell>
          <cell r="BT273">
            <v>403939.62</v>
          </cell>
          <cell r="BU273">
            <v>45499.02</v>
          </cell>
          <cell r="BV273">
            <v>262210.2</v>
          </cell>
          <cell r="BW273">
            <v>617167.09</v>
          </cell>
          <cell r="BX273">
            <v>492377.97</v>
          </cell>
          <cell r="BY273">
            <v>57867.72564356435</v>
          </cell>
          <cell r="BZ273">
            <v>630220.66826374782</v>
          </cell>
          <cell r="CA273">
            <v>147759.85</v>
          </cell>
          <cell r="CB273">
            <v>214150.5</v>
          </cell>
          <cell r="CC273">
            <v>100584.24</v>
          </cell>
          <cell r="CD273">
            <v>1263881.1000000001</v>
          </cell>
          <cell r="CE273">
            <v>101219.8</v>
          </cell>
          <cell r="CF273">
            <v>0</v>
          </cell>
          <cell r="CG273">
            <v>525539.68799999997</v>
          </cell>
          <cell r="CH273">
            <v>0</v>
          </cell>
          <cell r="CI273">
            <v>74017.996999999959</v>
          </cell>
          <cell r="CJ273">
            <v>24250.05</v>
          </cell>
          <cell r="CK273">
            <v>-1116.83</v>
          </cell>
          <cell r="CL273">
            <v>28945.422000000002</v>
          </cell>
          <cell r="CM273">
            <v>4119.3599999999997</v>
          </cell>
          <cell r="CN273">
            <v>0</v>
          </cell>
          <cell r="CO273">
            <v>53847.9</v>
          </cell>
          <cell r="CP273">
            <v>493700.60739999998</v>
          </cell>
          <cell r="CQ273">
            <v>17750.4872</v>
          </cell>
          <cell r="CR273">
            <v>2056863.9</v>
          </cell>
          <cell r="CS273">
            <v>468810.34200000006</v>
          </cell>
          <cell r="CT273">
            <v>195377.91</v>
          </cell>
          <cell r="CU273">
            <v>0</v>
          </cell>
          <cell r="CV273">
            <v>0</v>
          </cell>
          <cell r="CW273">
            <v>0</v>
          </cell>
          <cell r="CX273">
            <v>0</v>
          </cell>
          <cell r="CY273">
            <v>28490</v>
          </cell>
          <cell r="CZ273">
            <v>0</v>
          </cell>
          <cell r="DA273">
            <v>3864.15604573263</v>
          </cell>
          <cell r="DB273">
            <v>7221.5389946155201</v>
          </cell>
          <cell r="DC273">
            <v>1303123.9494</v>
          </cell>
          <cell r="DD273">
            <v>5553.8546699999997</v>
          </cell>
          <cell r="DE273">
            <v>7688.9591999999984</v>
          </cell>
          <cell r="DF273">
            <v>379696.04086494964</v>
          </cell>
          <cell r="DG273">
            <v>8890.17</v>
          </cell>
          <cell r="DH273">
            <v>20122.971000000001</v>
          </cell>
          <cell r="DI273">
            <v>123300.1</v>
          </cell>
          <cell r="DJ273">
            <v>247664.13</v>
          </cell>
          <cell r="DK273">
            <v>0</v>
          </cell>
          <cell r="DL273">
            <v>0</v>
          </cell>
          <cell r="DM273">
            <v>0</v>
          </cell>
          <cell r="DN273">
            <v>0</v>
          </cell>
          <cell r="DO273">
            <v>0</v>
          </cell>
          <cell r="DP273">
            <v>0</v>
          </cell>
          <cell r="DQ273">
            <v>0</v>
          </cell>
          <cell r="DR273">
            <v>0</v>
          </cell>
          <cell r="DS273">
            <v>0</v>
          </cell>
          <cell r="DU273">
            <v>74480.69</v>
          </cell>
          <cell r="DV273">
            <v>0</v>
          </cell>
          <cell r="DW273">
            <v>-378803</v>
          </cell>
          <cell r="DX273">
            <v>-44004.51</v>
          </cell>
          <cell r="DY273">
            <v>654146</v>
          </cell>
          <cell r="DZ273">
            <v>0</v>
          </cell>
          <cell r="EA273">
            <v>16988.32</v>
          </cell>
          <cell r="EB273">
            <v>2197</v>
          </cell>
          <cell r="EC273">
            <v>0</v>
          </cell>
          <cell r="ED273">
            <v>0</v>
          </cell>
          <cell r="EE273">
            <v>2150081</v>
          </cell>
          <cell r="EF273">
            <v>0</v>
          </cell>
          <cell r="EG273">
            <v>2755</v>
          </cell>
          <cell r="EH273">
            <v>0</v>
          </cell>
          <cell r="EI273">
            <v>32797</v>
          </cell>
          <cell r="EJ273">
            <v>0</v>
          </cell>
          <cell r="EK273">
            <v>0</v>
          </cell>
          <cell r="EL273">
            <v>0</v>
          </cell>
        </row>
        <row r="274">
          <cell r="A274">
            <v>1621</v>
          </cell>
          <cell r="B274" t="str">
            <v>Lansingerland</v>
          </cell>
          <cell r="C274">
            <v>8</v>
          </cell>
          <cell r="D274">
            <v>1784480</v>
          </cell>
          <cell r="E274">
            <v>284620</v>
          </cell>
          <cell r="F274">
            <v>284620</v>
          </cell>
          <cell r="G274">
            <v>47927</v>
          </cell>
          <cell r="H274">
            <v>2</v>
          </cell>
          <cell r="I274">
            <v>1016.5</v>
          </cell>
          <cell r="J274">
            <v>13831</v>
          </cell>
          <cell r="K274">
            <v>5376</v>
          </cell>
          <cell r="L274">
            <v>1653</v>
          </cell>
          <cell r="M274">
            <v>3460</v>
          </cell>
          <cell r="N274">
            <v>1600.1</v>
          </cell>
          <cell r="O274">
            <v>318</v>
          </cell>
          <cell r="P274">
            <v>0.47604790419161674</v>
          </cell>
          <cell r="Q274">
            <v>150.35282564193872</v>
          </cell>
          <cell r="R274">
            <v>1736</v>
          </cell>
          <cell r="S274">
            <v>2090</v>
          </cell>
          <cell r="T274">
            <v>904</v>
          </cell>
          <cell r="U274">
            <v>37650</v>
          </cell>
          <cell r="V274">
            <v>11060</v>
          </cell>
          <cell r="W274">
            <v>0</v>
          </cell>
          <cell r="X274">
            <v>1271.2</v>
          </cell>
          <cell r="Y274">
            <v>2785.9</v>
          </cell>
          <cell r="Z274">
            <v>700.2</v>
          </cell>
          <cell r="AA274">
            <v>5426</v>
          </cell>
          <cell r="AB274">
            <v>3472.64</v>
          </cell>
          <cell r="AC274">
            <v>6999.54</v>
          </cell>
          <cell r="AD274">
            <v>214</v>
          </cell>
          <cell r="AE274">
            <v>0</v>
          </cell>
          <cell r="AF274">
            <v>293</v>
          </cell>
          <cell r="AG274">
            <v>278.2</v>
          </cell>
          <cell r="AH274">
            <v>100.62</v>
          </cell>
          <cell r="AI274">
            <v>18599</v>
          </cell>
          <cell r="AJ274">
            <v>24178.7</v>
          </cell>
          <cell r="AK274">
            <v>11903.36</v>
          </cell>
          <cell r="AL274">
            <v>0</v>
          </cell>
          <cell r="AM274">
            <v>0</v>
          </cell>
          <cell r="AN274">
            <v>0</v>
          </cell>
          <cell r="AO274">
            <v>0</v>
          </cell>
          <cell r="AP274">
            <v>501</v>
          </cell>
          <cell r="AQ274">
            <v>0</v>
          </cell>
          <cell r="AR274">
            <v>1.8708799999999999E-4</v>
          </cell>
          <cell r="AS274">
            <v>1.60922E-4</v>
          </cell>
          <cell r="AT274">
            <v>17650.451000000001</v>
          </cell>
          <cell r="AU274">
            <v>11296.288640000001</v>
          </cell>
          <cell r="AV274">
            <v>4076.4</v>
          </cell>
          <cell r="AW274">
            <v>57901.424478723398</v>
          </cell>
          <cell r="AX274">
            <v>6</v>
          </cell>
          <cell r="AY274">
            <v>7.74</v>
          </cell>
          <cell r="AZ274">
            <v>2440</v>
          </cell>
          <cell r="BA274">
            <v>1</v>
          </cell>
          <cell r="BB274">
            <v>0</v>
          </cell>
          <cell r="BC274">
            <v>0</v>
          </cell>
          <cell r="BD274">
            <v>0</v>
          </cell>
          <cell r="BE274">
            <v>0</v>
          </cell>
          <cell r="BF274">
            <v>0</v>
          </cell>
          <cell r="BG274">
            <v>0</v>
          </cell>
          <cell r="BH274">
            <v>0</v>
          </cell>
          <cell r="BI274">
            <v>0</v>
          </cell>
          <cell r="BJ274">
            <v>0</v>
          </cell>
          <cell r="BM274">
            <v>-4015080</v>
          </cell>
          <cell r="BN274">
            <v>-683088</v>
          </cell>
          <cell r="BO274">
            <v>-848167.6</v>
          </cell>
          <cell r="BP274">
            <v>6175393.9500000002</v>
          </cell>
          <cell r="BQ274">
            <v>56361.52</v>
          </cell>
          <cell r="BR274">
            <v>222003.6</v>
          </cell>
          <cell r="BS274">
            <v>3034521.4</v>
          </cell>
          <cell r="BT274">
            <v>432069.12</v>
          </cell>
          <cell r="BU274">
            <v>44085.51</v>
          </cell>
          <cell r="BV274">
            <v>304445.40000000002</v>
          </cell>
          <cell r="BW274">
            <v>567219.44900000002</v>
          </cell>
          <cell r="BX274">
            <v>438588.78</v>
          </cell>
          <cell r="BY274">
            <v>54555.465898203591</v>
          </cell>
          <cell r="BZ274">
            <v>569879.30797412759</v>
          </cell>
          <cell r="CA274">
            <v>186012.4</v>
          </cell>
          <cell r="CB274">
            <v>617344.19999999995</v>
          </cell>
          <cell r="CC274">
            <v>127708.08</v>
          </cell>
          <cell r="CD274">
            <v>1927303.5</v>
          </cell>
          <cell r="CE274">
            <v>169107.4</v>
          </cell>
          <cell r="CF274">
            <v>0</v>
          </cell>
          <cell r="CG274">
            <v>532238.728</v>
          </cell>
          <cell r="CH274">
            <v>473435.8459999999</v>
          </cell>
          <cell r="CI274">
            <v>155311.36199999999</v>
          </cell>
          <cell r="CJ274">
            <v>168477.3</v>
          </cell>
          <cell r="CK274">
            <v>-7639.808</v>
          </cell>
          <cell r="CL274">
            <v>182687.99400000001</v>
          </cell>
          <cell r="CM274">
            <v>7870.92</v>
          </cell>
          <cell r="CN274">
            <v>0</v>
          </cell>
          <cell r="CO274">
            <v>138398.54999999999</v>
          </cell>
          <cell r="CP274">
            <v>906105.74600000004</v>
          </cell>
          <cell r="CQ274">
            <v>162961.13339999999</v>
          </cell>
          <cell r="CR274">
            <v>3087619.99</v>
          </cell>
          <cell r="CS274">
            <v>639768.402</v>
          </cell>
          <cell r="CT274">
            <v>288775.51360000001</v>
          </cell>
          <cell r="CU274">
            <v>0</v>
          </cell>
          <cell r="CV274">
            <v>0</v>
          </cell>
          <cell r="CW274">
            <v>0</v>
          </cell>
          <cell r="CX274">
            <v>0</v>
          </cell>
          <cell r="CY274">
            <v>15430.8</v>
          </cell>
          <cell r="CZ274">
            <v>0</v>
          </cell>
          <cell r="DA274">
            <v>3303.30050894448</v>
          </cell>
          <cell r="DB274">
            <v>1779.6448045652801</v>
          </cell>
          <cell r="DC274">
            <v>1103682.7010300001</v>
          </cell>
          <cell r="DD274">
            <v>4631.4783423999997</v>
          </cell>
          <cell r="DE274">
            <v>27556.464</v>
          </cell>
          <cell r="DF274">
            <v>200338.92869638297</v>
          </cell>
          <cell r="DG274">
            <v>53341.02</v>
          </cell>
          <cell r="DH274">
            <v>113687.442</v>
          </cell>
          <cell r="DI274">
            <v>251759.2</v>
          </cell>
          <cell r="DJ274">
            <v>247664.13</v>
          </cell>
          <cell r="DK274">
            <v>0</v>
          </cell>
          <cell r="DL274">
            <v>0</v>
          </cell>
          <cell r="DM274">
            <v>0</v>
          </cell>
          <cell r="DN274">
            <v>0</v>
          </cell>
          <cell r="DO274">
            <v>0</v>
          </cell>
          <cell r="DP274">
            <v>0</v>
          </cell>
          <cell r="DQ274">
            <v>0</v>
          </cell>
          <cell r="DR274">
            <v>0</v>
          </cell>
          <cell r="DS274">
            <v>0</v>
          </cell>
          <cell r="DU274">
            <v>574457.85</v>
          </cell>
          <cell r="DV274">
            <v>1273355.77</v>
          </cell>
          <cell r="DW274">
            <v>-360232</v>
          </cell>
          <cell r="DX274">
            <v>-45556.41</v>
          </cell>
          <cell r="DY274">
            <v>255734</v>
          </cell>
          <cell r="DZ274">
            <v>0</v>
          </cell>
          <cell r="EA274">
            <v>0</v>
          </cell>
          <cell r="EB274">
            <v>49166</v>
          </cell>
          <cell r="EC274">
            <v>0</v>
          </cell>
          <cell r="ED274">
            <v>0</v>
          </cell>
          <cell r="EE274">
            <v>2059992</v>
          </cell>
          <cell r="EF274">
            <v>0</v>
          </cell>
          <cell r="EG274">
            <v>0</v>
          </cell>
          <cell r="EH274">
            <v>0</v>
          </cell>
          <cell r="EI274">
            <v>52556</v>
          </cell>
          <cell r="EJ274">
            <v>0</v>
          </cell>
          <cell r="EK274">
            <v>0</v>
          </cell>
          <cell r="EL274">
            <v>0</v>
          </cell>
        </row>
        <row r="275">
          <cell r="A275">
            <v>545</v>
          </cell>
          <cell r="B275" t="str">
            <v>Leerdam</v>
          </cell>
          <cell r="C275">
            <v>8</v>
          </cell>
          <cell r="D275">
            <v>607520</v>
          </cell>
          <cell r="E275">
            <v>102900</v>
          </cell>
          <cell r="F275">
            <v>102900</v>
          </cell>
          <cell r="G275">
            <v>21075</v>
          </cell>
          <cell r="H275">
            <v>1</v>
          </cell>
          <cell r="I275">
            <v>367.5</v>
          </cell>
          <cell r="J275">
            <v>5490</v>
          </cell>
          <cell r="K275">
            <v>3089</v>
          </cell>
          <cell r="L275">
            <v>1095</v>
          </cell>
          <cell r="M275">
            <v>2380</v>
          </cell>
          <cell r="N275">
            <v>1480.9</v>
          </cell>
          <cell r="O275">
            <v>258</v>
          </cell>
          <cell r="P275">
            <v>0.42434210526315791</v>
          </cell>
          <cell r="Q275">
            <v>125.34561461639852</v>
          </cell>
          <cell r="R275">
            <v>1599</v>
          </cell>
          <cell r="S275">
            <v>2320</v>
          </cell>
          <cell r="T275">
            <v>790</v>
          </cell>
          <cell r="U275">
            <v>22710</v>
          </cell>
          <cell r="V275">
            <v>7790</v>
          </cell>
          <cell r="W275">
            <v>0</v>
          </cell>
          <cell r="X275">
            <v>904.8</v>
          </cell>
          <cell r="Y275">
            <v>0</v>
          </cell>
          <cell r="Z275">
            <v>0</v>
          </cell>
          <cell r="AA275">
            <v>3379</v>
          </cell>
          <cell r="AB275">
            <v>1486.76</v>
          </cell>
          <cell r="AC275">
            <v>4460.28</v>
          </cell>
          <cell r="AD275">
            <v>53</v>
          </cell>
          <cell r="AE275">
            <v>0</v>
          </cell>
          <cell r="AF275">
            <v>102</v>
          </cell>
          <cell r="AG275">
            <v>104.8</v>
          </cell>
          <cell r="AH275">
            <v>29.26</v>
          </cell>
          <cell r="AI275">
            <v>8991</v>
          </cell>
          <cell r="AJ275">
            <v>11778.21</v>
          </cell>
          <cell r="AK275">
            <v>3956.04</v>
          </cell>
          <cell r="AL275">
            <v>8</v>
          </cell>
          <cell r="AM275">
            <v>0</v>
          </cell>
          <cell r="AN275">
            <v>0</v>
          </cell>
          <cell r="AO275">
            <v>0</v>
          </cell>
          <cell r="AP275">
            <v>1635</v>
          </cell>
          <cell r="AQ275">
            <v>810</v>
          </cell>
          <cell r="AR275">
            <v>5.1990100000000002E-4</v>
          </cell>
          <cell r="AS275">
            <v>4.1499899999999999E-4</v>
          </cell>
          <cell r="AT275">
            <v>10105.884</v>
          </cell>
          <cell r="AU275">
            <v>4446.5889599999991</v>
          </cell>
          <cell r="AV275">
            <v>1108.8</v>
          </cell>
          <cell r="AW275">
            <v>15400.961538461539</v>
          </cell>
          <cell r="AX275">
            <v>4</v>
          </cell>
          <cell r="AY275">
            <v>5.32</v>
          </cell>
          <cell r="AZ275">
            <v>960</v>
          </cell>
          <cell r="BA275">
            <v>1</v>
          </cell>
          <cell r="BB275">
            <v>0</v>
          </cell>
          <cell r="BC275">
            <v>0</v>
          </cell>
          <cell r="BD275">
            <v>0</v>
          </cell>
          <cell r="BE275">
            <v>0</v>
          </cell>
          <cell r="BF275">
            <v>0</v>
          </cell>
          <cell r="BG275">
            <v>0</v>
          </cell>
          <cell r="BH275">
            <v>0</v>
          </cell>
          <cell r="BI275">
            <v>0</v>
          </cell>
          <cell r="BJ275">
            <v>0</v>
          </cell>
          <cell r="BM275">
            <v>-1366920</v>
          </cell>
          <cell r="BN275">
            <v>-246960</v>
          </cell>
          <cell r="BO275">
            <v>-306642</v>
          </cell>
          <cell r="BP275">
            <v>2715513.75</v>
          </cell>
          <cell r="BQ275">
            <v>28180.76</v>
          </cell>
          <cell r="BR275">
            <v>80262</v>
          </cell>
          <cell r="BS275">
            <v>1204506</v>
          </cell>
          <cell r="BT275">
            <v>248262.93</v>
          </cell>
          <cell r="BU275">
            <v>29203.65</v>
          </cell>
          <cell r="BV275">
            <v>209416.2</v>
          </cell>
          <cell r="BW275">
            <v>524964.24100000004</v>
          </cell>
          <cell r="BX275">
            <v>355836.18</v>
          </cell>
          <cell r="BY275">
            <v>48629.940493421054</v>
          </cell>
          <cell r="BZ275">
            <v>475094.97616824304</v>
          </cell>
          <cell r="CA275">
            <v>171332.85</v>
          </cell>
          <cell r="CB275">
            <v>685281.6</v>
          </cell>
          <cell r="CC275">
            <v>111603.3</v>
          </cell>
          <cell r="CD275">
            <v>1162524.8999999999</v>
          </cell>
          <cell r="CE275">
            <v>119109.1</v>
          </cell>
          <cell r="CF275">
            <v>0</v>
          </cell>
          <cell r="CG275">
            <v>378830.712</v>
          </cell>
          <cell r="CH275">
            <v>0</v>
          </cell>
          <cell r="CI275">
            <v>0</v>
          </cell>
          <cell r="CJ275">
            <v>104917.95</v>
          </cell>
          <cell r="CK275">
            <v>-3270.8719999999998</v>
          </cell>
          <cell r="CL275">
            <v>116413.30800000002</v>
          </cell>
          <cell r="CM275">
            <v>1949.34</v>
          </cell>
          <cell r="CN275">
            <v>0</v>
          </cell>
          <cell r="CO275">
            <v>48179.7</v>
          </cell>
          <cell r="CP275">
            <v>341336.74400000006</v>
          </cell>
          <cell r="CQ275">
            <v>47388.618199999997</v>
          </cell>
          <cell r="CR275">
            <v>1492595.91</v>
          </cell>
          <cell r="CS275">
            <v>311651.43660000002</v>
          </cell>
          <cell r="CT275">
            <v>95973.530399999989</v>
          </cell>
          <cell r="CU275">
            <v>25340.080000000002</v>
          </cell>
          <cell r="CV275">
            <v>0</v>
          </cell>
          <cell r="CW275">
            <v>0</v>
          </cell>
          <cell r="CX275">
            <v>0</v>
          </cell>
          <cell r="CY275">
            <v>50358</v>
          </cell>
          <cell r="CZ275">
            <v>71037</v>
          </cell>
          <cell r="DA275">
            <v>9179.5798656287116</v>
          </cell>
          <cell r="DB275">
            <v>4589.4956205477602</v>
          </cell>
          <cell r="DC275">
            <v>631920.92651999998</v>
          </cell>
          <cell r="DD275">
            <v>1823.1014735999995</v>
          </cell>
          <cell r="DE275">
            <v>7495.4879999999994</v>
          </cell>
          <cell r="DF275">
            <v>53287.326923076922</v>
          </cell>
          <cell r="DG275">
            <v>35560.68</v>
          </cell>
          <cell r="DH275">
            <v>78141.755999999994</v>
          </cell>
          <cell r="DI275">
            <v>99052.800000000003</v>
          </cell>
          <cell r="DJ275">
            <v>247664.13</v>
          </cell>
          <cell r="DK275">
            <v>0</v>
          </cell>
          <cell r="DL275">
            <v>0</v>
          </cell>
          <cell r="DM275">
            <v>0</v>
          </cell>
          <cell r="DN275">
            <v>0</v>
          </cell>
          <cell r="DO275">
            <v>0</v>
          </cell>
          <cell r="DP275">
            <v>0</v>
          </cell>
          <cell r="DQ275">
            <v>0</v>
          </cell>
          <cell r="DR275">
            <v>0</v>
          </cell>
          <cell r="DS275">
            <v>0</v>
          </cell>
          <cell r="DU275">
            <v>299842.37</v>
          </cell>
          <cell r="DV275">
            <v>0</v>
          </cell>
          <cell r="DW275">
            <v>-68543</v>
          </cell>
          <cell r="DX275">
            <v>-17854.03</v>
          </cell>
          <cell r="DY275">
            <v>175141</v>
          </cell>
          <cell r="DZ275">
            <v>0</v>
          </cell>
          <cell r="EA275">
            <v>0</v>
          </cell>
          <cell r="EB275">
            <v>55397</v>
          </cell>
          <cell r="EC275">
            <v>0</v>
          </cell>
          <cell r="ED275">
            <v>0</v>
          </cell>
          <cell r="EE275">
            <v>1879987</v>
          </cell>
          <cell r="EF275">
            <v>0</v>
          </cell>
          <cell r="EG275">
            <v>19609</v>
          </cell>
          <cell r="EH275">
            <v>0</v>
          </cell>
          <cell r="EI275">
            <v>23626</v>
          </cell>
          <cell r="EJ275">
            <v>0</v>
          </cell>
          <cell r="EK275">
            <v>0</v>
          </cell>
          <cell r="EL275">
            <v>0</v>
          </cell>
        </row>
        <row r="276">
          <cell r="A276">
            <v>546</v>
          </cell>
          <cell r="B276" t="str">
            <v>Leiden</v>
          </cell>
          <cell r="C276">
            <v>8</v>
          </cell>
          <cell r="D276">
            <v>3930720</v>
          </cell>
          <cell r="E276">
            <v>905240</v>
          </cell>
          <cell r="F276">
            <v>905240</v>
          </cell>
          <cell r="G276">
            <v>117485</v>
          </cell>
          <cell r="H276">
            <v>1</v>
          </cell>
          <cell r="I276">
            <v>3233</v>
          </cell>
          <cell r="J276">
            <v>24805</v>
          </cell>
          <cell r="K276">
            <v>13819</v>
          </cell>
          <cell r="L276">
            <v>4814</v>
          </cell>
          <cell r="M276">
            <v>17760</v>
          </cell>
          <cell r="N276">
            <v>12017.1</v>
          </cell>
          <cell r="O276">
            <v>3108</v>
          </cell>
          <cell r="P276">
            <v>0.89878542510121462</v>
          </cell>
          <cell r="Q276">
            <v>1092.5931636587407</v>
          </cell>
          <cell r="R276">
            <v>9226</v>
          </cell>
          <cell r="S276">
            <v>10930</v>
          </cell>
          <cell r="T276">
            <v>3469</v>
          </cell>
          <cell r="U276">
            <v>141470</v>
          </cell>
          <cell r="V276">
            <v>159350</v>
          </cell>
          <cell r="W276">
            <v>4398.96</v>
          </cell>
          <cell r="X276">
            <v>8347.2000000000007</v>
          </cell>
          <cell r="Y276">
            <v>0</v>
          </cell>
          <cell r="Z276">
            <v>778.19999999999891</v>
          </cell>
          <cell r="AA276">
            <v>2184</v>
          </cell>
          <cell r="AB276">
            <v>371.28</v>
          </cell>
          <cell r="AC276">
            <v>2555.2800000000002</v>
          </cell>
          <cell r="AD276">
            <v>131</v>
          </cell>
          <cell r="AE276">
            <v>0</v>
          </cell>
          <cell r="AF276">
            <v>375</v>
          </cell>
          <cell r="AG276">
            <v>416.3</v>
          </cell>
          <cell r="AH276">
            <v>14.76</v>
          </cell>
          <cell r="AI276">
            <v>57429</v>
          </cell>
          <cell r="AJ276">
            <v>66043.350000000006</v>
          </cell>
          <cell r="AK276">
            <v>9762.93</v>
          </cell>
          <cell r="AL276">
            <v>0</v>
          </cell>
          <cell r="AM276">
            <v>0</v>
          </cell>
          <cell r="AN276">
            <v>125</v>
          </cell>
          <cell r="AO276">
            <v>21850</v>
          </cell>
          <cell r="AP276">
            <v>17166</v>
          </cell>
          <cell r="AQ276">
            <v>17166</v>
          </cell>
          <cell r="AR276">
            <v>1.2964207E-2</v>
          </cell>
          <cell r="AS276">
            <v>1.2078634E-2</v>
          </cell>
          <cell r="AT276">
            <v>188769.12299999999</v>
          </cell>
          <cell r="AU276">
            <v>32090.750909999995</v>
          </cell>
          <cell r="AV276">
            <v>2270.9699999999998</v>
          </cell>
          <cell r="AW276">
            <v>187215.26559395247</v>
          </cell>
          <cell r="AX276">
            <v>2</v>
          </cell>
          <cell r="AY276">
            <v>2.46</v>
          </cell>
          <cell r="AZ276">
            <v>5170</v>
          </cell>
          <cell r="BA276">
            <v>1</v>
          </cell>
          <cell r="BB276">
            <v>0</v>
          </cell>
          <cell r="BC276">
            <v>0</v>
          </cell>
          <cell r="BD276">
            <v>0</v>
          </cell>
          <cell r="BE276">
            <v>0</v>
          </cell>
          <cell r="BF276">
            <v>0</v>
          </cell>
          <cell r="BG276">
            <v>0</v>
          </cell>
          <cell r="BH276">
            <v>0</v>
          </cell>
          <cell r="BI276">
            <v>0</v>
          </cell>
          <cell r="BJ276">
            <v>0</v>
          </cell>
          <cell r="BM276">
            <v>-8844120.0000000019</v>
          </cell>
          <cell r="BN276">
            <v>-2172576</v>
          </cell>
          <cell r="BO276">
            <v>-2697615.2</v>
          </cell>
          <cell r="BP276">
            <v>15137942.25</v>
          </cell>
          <cell r="BQ276">
            <v>28180.76</v>
          </cell>
          <cell r="BR276">
            <v>706087.2</v>
          </cell>
          <cell r="BS276">
            <v>5442217</v>
          </cell>
          <cell r="BT276">
            <v>1110633.03</v>
          </cell>
          <cell r="BU276">
            <v>128389.38</v>
          </cell>
          <cell r="BV276">
            <v>1562702.4</v>
          </cell>
          <cell r="BW276">
            <v>4259941.7789999992</v>
          </cell>
          <cell r="BX276">
            <v>4286584.68</v>
          </cell>
          <cell r="BY276">
            <v>103001.51975708501</v>
          </cell>
          <cell r="BZ276">
            <v>4141234.0163524519</v>
          </cell>
          <cell r="CA276">
            <v>988565.9</v>
          </cell>
          <cell r="CB276">
            <v>3228503.4</v>
          </cell>
          <cell r="CC276">
            <v>490065.63</v>
          </cell>
          <cell r="CD276">
            <v>7241849.2999999998</v>
          </cell>
          <cell r="CE276">
            <v>2436461.5</v>
          </cell>
          <cell r="CF276">
            <v>1389279.5471999999</v>
          </cell>
          <cell r="CG276">
            <v>3494889.1680000001</v>
          </cell>
          <cell r="CH276">
            <v>0</v>
          </cell>
          <cell r="CI276">
            <v>172612.54199999975</v>
          </cell>
          <cell r="CJ276">
            <v>67813.2</v>
          </cell>
          <cell r="CK276">
            <v>-816.81600000000003</v>
          </cell>
          <cell r="CL276">
            <v>66692.80799999999</v>
          </cell>
          <cell r="CM276">
            <v>4818.18</v>
          </cell>
          <cell r="CN276">
            <v>0</v>
          </cell>
          <cell r="CO276">
            <v>177131.25</v>
          </cell>
          <cell r="CP276">
            <v>1355901.5889999999</v>
          </cell>
          <cell r="CQ276">
            <v>23904.853199999998</v>
          </cell>
          <cell r="CR276">
            <v>9533788.2899999991</v>
          </cell>
          <cell r="CS276">
            <v>1747507.0409999997</v>
          </cell>
          <cell r="CT276">
            <v>236848.68179999999</v>
          </cell>
          <cell r="CU276">
            <v>0</v>
          </cell>
          <cell r="CV276">
            <v>0</v>
          </cell>
          <cell r="CW276">
            <v>1922646.25</v>
          </cell>
          <cell r="CX276">
            <v>321413.5</v>
          </cell>
          <cell r="CY276">
            <v>528712.80000000005</v>
          </cell>
          <cell r="CZ276">
            <v>1505458.2</v>
          </cell>
          <cell r="DA276">
            <v>228901.22071517998</v>
          </cell>
          <cell r="DB276">
            <v>133578.24439384017</v>
          </cell>
          <cell r="DC276">
            <v>11803733.261189999</v>
          </cell>
          <cell r="DD276">
            <v>13157.207873099997</v>
          </cell>
          <cell r="DE276">
            <v>15351.757199999998</v>
          </cell>
          <cell r="DF276">
            <v>647764.81895507558</v>
          </cell>
          <cell r="DG276">
            <v>17780.34</v>
          </cell>
          <cell r="DH276">
            <v>36133.218000000001</v>
          </cell>
          <cell r="DI276">
            <v>533440.6</v>
          </cell>
          <cell r="DJ276">
            <v>247664.13</v>
          </cell>
          <cell r="DK276">
            <v>0</v>
          </cell>
          <cell r="DL276">
            <v>0</v>
          </cell>
          <cell r="DM276">
            <v>0</v>
          </cell>
          <cell r="DN276">
            <v>0</v>
          </cell>
          <cell r="DO276">
            <v>0</v>
          </cell>
          <cell r="DP276">
            <v>0</v>
          </cell>
          <cell r="DQ276">
            <v>0</v>
          </cell>
          <cell r="DR276">
            <v>0</v>
          </cell>
          <cell r="DS276">
            <v>0</v>
          </cell>
          <cell r="DU276">
            <v>749019.3</v>
          </cell>
          <cell r="DV276">
            <v>0</v>
          </cell>
          <cell r="DW276">
            <v>1096540</v>
          </cell>
          <cell r="DX276">
            <v>380156.36</v>
          </cell>
          <cell r="DY276">
            <v>7543888</v>
          </cell>
          <cell r="DZ276">
            <v>0</v>
          </cell>
          <cell r="EA276">
            <v>0</v>
          </cell>
          <cell r="EB276">
            <v>163086</v>
          </cell>
          <cell r="EC276">
            <v>0</v>
          </cell>
          <cell r="ED276">
            <v>0</v>
          </cell>
          <cell r="EE276">
            <v>9643188</v>
          </cell>
          <cell r="EF276">
            <v>145000</v>
          </cell>
          <cell r="EG276">
            <v>0</v>
          </cell>
          <cell r="EH276">
            <v>0</v>
          </cell>
          <cell r="EI276">
            <v>0</v>
          </cell>
          <cell r="EJ276">
            <v>342439</v>
          </cell>
          <cell r="EK276">
            <v>0</v>
          </cell>
          <cell r="EL276">
            <v>0</v>
          </cell>
        </row>
        <row r="277">
          <cell r="A277">
            <v>547</v>
          </cell>
          <cell r="B277" t="str">
            <v>Leiderdorp</v>
          </cell>
          <cell r="C277">
            <v>8</v>
          </cell>
          <cell r="D277">
            <v>977600</v>
          </cell>
          <cell r="E277">
            <v>106120</v>
          </cell>
          <cell r="F277">
            <v>106120</v>
          </cell>
          <cell r="G277">
            <v>26077</v>
          </cell>
          <cell r="H277">
            <v>1</v>
          </cell>
          <cell r="I277">
            <v>379</v>
          </cell>
          <cell r="J277">
            <v>6658</v>
          </cell>
          <cell r="K277">
            <v>4054</v>
          </cell>
          <cell r="L277">
            <v>1407</v>
          </cell>
          <cell r="M277">
            <v>2700</v>
          </cell>
          <cell r="N277">
            <v>1545.8</v>
          </cell>
          <cell r="O277">
            <v>251</v>
          </cell>
          <cell r="P277">
            <v>0.41763727121464228</v>
          </cell>
          <cell r="Q277">
            <v>122.38160306737456</v>
          </cell>
          <cell r="R277">
            <v>1336</v>
          </cell>
          <cell r="S277">
            <v>1570</v>
          </cell>
          <cell r="T277">
            <v>711</v>
          </cell>
          <cell r="U277">
            <v>22710</v>
          </cell>
          <cell r="V277">
            <v>7020</v>
          </cell>
          <cell r="W277">
            <v>373.68</v>
          </cell>
          <cell r="X277">
            <v>538.4</v>
          </cell>
          <cell r="Y277">
            <v>116.29999999999927</v>
          </cell>
          <cell r="Z277">
            <v>161.5</v>
          </cell>
          <cell r="AA277">
            <v>1167</v>
          </cell>
          <cell r="AB277">
            <v>490.14</v>
          </cell>
          <cell r="AC277">
            <v>1482.09</v>
          </cell>
          <cell r="AD277">
            <v>62</v>
          </cell>
          <cell r="AE277">
            <v>0</v>
          </cell>
          <cell r="AF277">
            <v>88</v>
          </cell>
          <cell r="AG277">
            <v>106.64</v>
          </cell>
          <cell r="AH277">
            <v>3.9</v>
          </cell>
          <cell r="AI277">
            <v>11542</v>
          </cell>
          <cell r="AJ277">
            <v>14312.08</v>
          </cell>
          <cell r="AK277">
            <v>4847.6400000000003</v>
          </cell>
          <cell r="AL277">
            <v>0</v>
          </cell>
          <cell r="AM277">
            <v>0</v>
          </cell>
          <cell r="AN277">
            <v>0</v>
          </cell>
          <cell r="AO277">
            <v>0</v>
          </cell>
          <cell r="AP277">
            <v>510</v>
          </cell>
          <cell r="AQ277">
            <v>0</v>
          </cell>
          <cell r="AR277">
            <v>1.5847800000000001E-4</v>
          </cell>
          <cell r="AS277">
            <v>7.8414999999999995E-4</v>
          </cell>
          <cell r="AT277">
            <v>23857.313999999998</v>
          </cell>
          <cell r="AU277">
            <v>10020.07188</v>
          </cell>
          <cell r="AV277">
            <v>1021.08</v>
          </cell>
          <cell r="AW277">
            <v>48504.493083807974</v>
          </cell>
          <cell r="AX277">
            <v>2</v>
          </cell>
          <cell r="AY277">
            <v>2.6</v>
          </cell>
          <cell r="AZ277">
            <v>1070</v>
          </cell>
          <cell r="BA277">
            <v>1</v>
          </cell>
          <cell r="BB277">
            <v>0</v>
          </cell>
          <cell r="BC277">
            <v>0</v>
          </cell>
          <cell r="BD277">
            <v>0</v>
          </cell>
          <cell r="BE277">
            <v>0</v>
          </cell>
          <cell r="BF277">
            <v>0</v>
          </cell>
          <cell r="BG277">
            <v>0</v>
          </cell>
          <cell r="BH277">
            <v>0</v>
          </cell>
          <cell r="BI277">
            <v>0</v>
          </cell>
          <cell r="BJ277">
            <v>0</v>
          </cell>
          <cell r="BM277">
            <v>-2199600</v>
          </cell>
          <cell r="BN277">
            <v>-254688</v>
          </cell>
          <cell r="BO277">
            <v>-316237.59999999998</v>
          </cell>
          <cell r="BP277">
            <v>3360021.45</v>
          </cell>
          <cell r="BQ277">
            <v>28180.76</v>
          </cell>
          <cell r="BR277">
            <v>82773.600000000006</v>
          </cell>
          <cell r="BS277">
            <v>1460765.2</v>
          </cell>
          <cell r="BT277">
            <v>325819.98</v>
          </cell>
          <cell r="BU277">
            <v>37524.69</v>
          </cell>
          <cell r="BV277">
            <v>237573</v>
          </cell>
          <cell r="BW277">
            <v>547970.64199999999</v>
          </cell>
          <cell r="BX277">
            <v>346181.71</v>
          </cell>
          <cell r="BY277">
            <v>47861.561214642265</v>
          </cell>
          <cell r="BZ277">
            <v>463860.54247420846</v>
          </cell>
          <cell r="CA277">
            <v>143152.4</v>
          </cell>
          <cell r="CB277">
            <v>463746.6</v>
          </cell>
          <cell r="CC277">
            <v>100442.97</v>
          </cell>
          <cell r="CD277">
            <v>1162524.8999999999</v>
          </cell>
          <cell r="CE277">
            <v>107335.8</v>
          </cell>
          <cell r="CF277">
            <v>118015.6176</v>
          </cell>
          <cell r="CG277">
            <v>225422.696</v>
          </cell>
          <cell r="CH277">
            <v>19764.021999999877</v>
          </cell>
          <cell r="CI277">
            <v>35822.314999999988</v>
          </cell>
          <cell r="CJ277">
            <v>36235.35</v>
          </cell>
          <cell r="CK277">
            <v>-1078.3080000000002</v>
          </cell>
          <cell r="CL277">
            <v>38682.548999999999</v>
          </cell>
          <cell r="CM277">
            <v>2280.36</v>
          </cell>
          <cell r="CN277">
            <v>0</v>
          </cell>
          <cell r="CO277">
            <v>41566.800000000003</v>
          </cell>
          <cell r="CP277">
            <v>347329.67920000001</v>
          </cell>
          <cell r="CQ277">
            <v>6316.3230000000003</v>
          </cell>
          <cell r="CR277">
            <v>1916087.42</v>
          </cell>
          <cell r="CS277">
            <v>378697.63680000004</v>
          </cell>
          <cell r="CT277">
            <v>117603.74640000002</v>
          </cell>
          <cell r="CU277">
            <v>0</v>
          </cell>
          <cell r="CV277">
            <v>0</v>
          </cell>
          <cell r="CW277">
            <v>0</v>
          </cell>
          <cell r="CX277">
            <v>0</v>
          </cell>
          <cell r="CY277">
            <v>15708</v>
          </cell>
          <cell r="CZ277">
            <v>0</v>
          </cell>
          <cell r="DA277">
            <v>2798.1509132413803</v>
          </cell>
          <cell r="DB277">
            <v>8671.9558139959991</v>
          </cell>
          <cell r="DC277">
            <v>1491797.84442</v>
          </cell>
          <cell r="DD277">
            <v>4108.2294707999999</v>
          </cell>
          <cell r="DE277">
            <v>6902.5007999999998</v>
          </cell>
          <cell r="DF277">
            <v>167825.54606997559</v>
          </cell>
          <cell r="DG277">
            <v>17780.34</v>
          </cell>
          <cell r="DH277">
            <v>38189.58</v>
          </cell>
          <cell r="DI277">
            <v>110402.6</v>
          </cell>
          <cell r="DJ277">
            <v>247664.13</v>
          </cell>
          <cell r="DK277">
            <v>0</v>
          </cell>
          <cell r="DL277">
            <v>0</v>
          </cell>
          <cell r="DM277">
            <v>0</v>
          </cell>
          <cell r="DN277">
            <v>0</v>
          </cell>
          <cell r="DO277">
            <v>0</v>
          </cell>
          <cell r="DP277">
            <v>0</v>
          </cell>
          <cell r="DQ277">
            <v>0</v>
          </cell>
          <cell r="DR277">
            <v>0</v>
          </cell>
          <cell r="DS277">
            <v>0</v>
          </cell>
          <cell r="DU277">
            <v>46119.32</v>
          </cell>
          <cell r="DV277">
            <v>0</v>
          </cell>
          <cell r="DW277">
            <v>-21954</v>
          </cell>
          <cell r="DX277">
            <v>-46392.75</v>
          </cell>
          <cell r="DY277">
            <v>127358</v>
          </cell>
          <cell r="DZ277">
            <v>0</v>
          </cell>
          <cell r="EA277">
            <v>0</v>
          </cell>
          <cell r="EB277">
            <v>3642</v>
          </cell>
          <cell r="EC277">
            <v>0</v>
          </cell>
          <cell r="ED277">
            <v>0</v>
          </cell>
          <cell r="EE277">
            <v>1925547</v>
          </cell>
          <cell r="EF277">
            <v>0</v>
          </cell>
          <cell r="EG277">
            <v>0</v>
          </cell>
          <cell r="EH277">
            <v>0</v>
          </cell>
          <cell r="EI277">
            <v>29780</v>
          </cell>
          <cell r="EJ277">
            <v>0</v>
          </cell>
          <cell r="EK277">
            <v>0</v>
          </cell>
          <cell r="EL277">
            <v>0</v>
          </cell>
        </row>
        <row r="278">
          <cell r="A278">
            <v>1916</v>
          </cell>
          <cell r="B278" t="str">
            <v>Leidschendam-Voorburg</v>
          </cell>
          <cell r="C278">
            <v>8</v>
          </cell>
          <cell r="D278">
            <v>2922240</v>
          </cell>
          <cell r="E278">
            <v>359520</v>
          </cell>
          <cell r="F278">
            <v>359520</v>
          </cell>
          <cell r="G278">
            <v>72824</v>
          </cell>
          <cell r="H278">
            <v>2</v>
          </cell>
          <cell r="I278">
            <v>1284</v>
          </cell>
          <cell r="J278">
            <v>15537</v>
          </cell>
          <cell r="K278">
            <v>14267</v>
          </cell>
          <cell r="L278">
            <v>5315</v>
          </cell>
          <cell r="M278">
            <v>10190</v>
          </cell>
          <cell r="N278">
            <v>6480.1</v>
          </cell>
          <cell r="O278">
            <v>1389</v>
          </cell>
          <cell r="P278">
            <v>0.79873490511788381</v>
          </cell>
          <cell r="Q278">
            <v>542.18931395692073</v>
          </cell>
          <cell r="R278">
            <v>4461</v>
          </cell>
          <cell r="S278">
            <v>4825</v>
          </cell>
          <cell r="T278">
            <v>2290</v>
          </cell>
          <cell r="U278">
            <v>68720</v>
          </cell>
          <cell r="V278">
            <v>42060</v>
          </cell>
          <cell r="W278">
            <v>306.82</v>
          </cell>
          <cell r="X278">
            <v>4298.3999999999996</v>
          </cell>
          <cell r="Y278">
            <v>0</v>
          </cell>
          <cell r="Z278">
            <v>159</v>
          </cell>
          <cell r="AA278">
            <v>3280</v>
          </cell>
          <cell r="AB278">
            <v>754.4</v>
          </cell>
          <cell r="AC278">
            <v>3804.8</v>
          </cell>
          <cell r="AD278">
            <v>288</v>
          </cell>
          <cell r="AE278">
            <v>0</v>
          </cell>
          <cell r="AF278">
            <v>249</v>
          </cell>
          <cell r="AG278">
            <v>239.4</v>
          </cell>
          <cell r="AH278">
            <v>25.83</v>
          </cell>
          <cell r="AI278">
            <v>37099</v>
          </cell>
          <cell r="AJ278">
            <v>38953.949999999997</v>
          </cell>
          <cell r="AK278">
            <v>8532.77</v>
          </cell>
          <cell r="AL278">
            <v>0</v>
          </cell>
          <cell r="AM278">
            <v>0</v>
          </cell>
          <cell r="AN278">
            <v>0</v>
          </cell>
          <cell r="AO278">
            <v>0</v>
          </cell>
          <cell r="AP278">
            <v>6047</v>
          </cell>
          <cell r="AQ278">
            <v>0</v>
          </cell>
          <cell r="AR278">
            <v>3.529089E-3</v>
          </cell>
          <cell r="AS278">
            <v>6.1553559999999998E-3</v>
          </cell>
          <cell r="AT278">
            <v>102467.43799999999</v>
          </cell>
          <cell r="AU278">
            <v>23567.510739999998</v>
          </cell>
          <cell r="AV278">
            <v>2877.96</v>
          </cell>
          <cell r="AW278">
            <v>89802.931928251113</v>
          </cell>
          <cell r="AX278">
            <v>2</v>
          </cell>
          <cell r="AY278">
            <v>2.46</v>
          </cell>
          <cell r="AZ278">
            <v>3020</v>
          </cell>
          <cell r="BA278">
            <v>1</v>
          </cell>
          <cell r="BB278">
            <v>0</v>
          </cell>
          <cell r="BC278">
            <v>0</v>
          </cell>
          <cell r="BD278">
            <v>0</v>
          </cell>
          <cell r="BE278">
            <v>0</v>
          </cell>
          <cell r="BF278">
            <v>0</v>
          </cell>
          <cell r="BG278">
            <v>0</v>
          </cell>
          <cell r="BH278">
            <v>0</v>
          </cell>
          <cell r="BI278">
            <v>0</v>
          </cell>
          <cell r="BJ278">
            <v>0</v>
          </cell>
          <cell r="BM278">
            <v>-6575040.0000000009</v>
          </cell>
          <cell r="BN278">
            <v>-862848</v>
          </cell>
          <cell r="BO278">
            <v>-1071369.6000000001</v>
          </cell>
          <cell r="BP278">
            <v>9383372.4000000004</v>
          </cell>
          <cell r="BQ278">
            <v>56361.52</v>
          </cell>
          <cell r="BR278">
            <v>280425.59999999998</v>
          </cell>
          <cell r="BS278">
            <v>3408817.8</v>
          </cell>
          <cell r="BT278">
            <v>1146638.79</v>
          </cell>
          <cell r="BU278">
            <v>141751.04999999999</v>
          </cell>
          <cell r="BV278">
            <v>896618.1</v>
          </cell>
          <cell r="BW278">
            <v>2297130.6490000002</v>
          </cell>
          <cell r="BX278">
            <v>1915722.69</v>
          </cell>
          <cell r="BY278">
            <v>91535.651127084522</v>
          </cell>
          <cell r="BZ278">
            <v>2055049.3129046375</v>
          </cell>
          <cell r="CA278">
            <v>477996.15</v>
          </cell>
          <cell r="CB278">
            <v>1425208.5</v>
          </cell>
          <cell r="CC278">
            <v>323508.3</v>
          </cell>
          <cell r="CD278">
            <v>3517776.8</v>
          </cell>
          <cell r="CE278">
            <v>643097.4</v>
          </cell>
          <cell r="CF278">
            <v>96899.892399999997</v>
          </cell>
          <cell r="CG278">
            <v>1799697.0960000001</v>
          </cell>
          <cell r="CH278">
            <v>0</v>
          </cell>
          <cell r="CI278">
            <v>35267.79</v>
          </cell>
          <cell r="CJ278">
            <v>101844</v>
          </cell>
          <cell r="CK278">
            <v>-1659.68</v>
          </cell>
          <cell r="CL278">
            <v>99305.279999999999</v>
          </cell>
          <cell r="CM278">
            <v>10592.64</v>
          </cell>
          <cell r="CN278">
            <v>0</v>
          </cell>
          <cell r="CO278">
            <v>117615.15</v>
          </cell>
          <cell r="CP278">
            <v>779732.98200000008</v>
          </cell>
          <cell r="CQ278">
            <v>41833.493099999992</v>
          </cell>
          <cell r="CR278">
            <v>6158804.9899999993</v>
          </cell>
          <cell r="CS278">
            <v>1030721.5170000001</v>
          </cell>
          <cell r="CT278">
            <v>207005.00019999998</v>
          </cell>
          <cell r="CU278">
            <v>0</v>
          </cell>
          <cell r="CV278">
            <v>0</v>
          </cell>
          <cell r="CW278">
            <v>0</v>
          </cell>
          <cell r="CX278">
            <v>0</v>
          </cell>
          <cell r="CY278">
            <v>186247.6</v>
          </cell>
          <cell r="CZ278">
            <v>0</v>
          </cell>
          <cell r="DA278">
            <v>62311.005996164196</v>
          </cell>
          <cell r="DB278">
            <v>68072.403559797443</v>
          </cell>
          <cell r="DC278">
            <v>6407288.8981400002</v>
          </cell>
          <cell r="DD278">
            <v>9662.6794033999977</v>
          </cell>
          <cell r="DE278">
            <v>19455.009599999998</v>
          </cell>
          <cell r="DF278">
            <v>310718.14447174885</v>
          </cell>
          <cell r="DG278">
            <v>17780.34</v>
          </cell>
          <cell r="DH278">
            <v>36133.218000000001</v>
          </cell>
          <cell r="DI278">
            <v>311603.59999999998</v>
          </cell>
          <cell r="DJ278">
            <v>247664.13</v>
          </cell>
          <cell r="DK278">
            <v>0</v>
          </cell>
          <cell r="DL278">
            <v>0</v>
          </cell>
          <cell r="DM278">
            <v>0</v>
          </cell>
          <cell r="DN278">
            <v>0</v>
          </cell>
          <cell r="DO278">
            <v>0</v>
          </cell>
          <cell r="DP278">
            <v>0</v>
          </cell>
          <cell r="DQ278">
            <v>0</v>
          </cell>
          <cell r="DR278">
            <v>0</v>
          </cell>
          <cell r="DS278">
            <v>0</v>
          </cell>
          <cell r="DU278">
            <v>164212.82</v>
          </cell>
          <cell r="DV278">
            <v>0</v>
          </cell>
          <cell r="DW278">
            <v>-2541630</v>
          </cell>
          <cell r="DX278">
            <v>-153582.46</v>
          </cell>
          <cell r="DY278">
            <v>120499</v>
          </cell>
          <cell r="DZ278">
            <v>0</v>
          </cell>
          <cell r="EA278">
            <v>0</v>
          </cell>
          <cell r="EB278">
            <v>45453</v>
          </cell>
          <cell r="EC278">
            <v>0</v>
          </cell>
          <cell r="ED278">
            <v>0</v>
          </cell>
          <cell r="EE278">
            <v>8236875</v>
          </cell>
          <cell r="EF278">
            <v>100000</v>
          </cell>
          <cell r="EG278">
            <v>0</v>
          </cell>
          <cell r="EH278">
            <v>0</v>
          </cell>
          <cell r="EI278">
            <v>0</v>
          </cell>
          <cell r="EJ278">
            <v>0</v>
          </cell>
          <cell r="EK278">
            <v>0</v>
          </cell>
          <cell r="EL278">
            <v>0</v>
          </cell>
        </row>
        <row r="279">
          <cell r="A279">
            <v>694</v>
          </cell>
          <cell r="B279" t="str">
            <v>Liesveld</v>
          </cell>
          <cell r="C279">
            <v>8</v>
          </cell>
          <cell r="D279">
            <v>312640</v>
          </cell>
          <cell r="E279">
            <v>53480</v>
          </cell>
          <cell r="F279">
            <v>53480</v>
          </cell>
          <cell r="G279">
            <v>9799</v>
          </cell>
          <cell r="H279">
            <v>3</v>
          </cell>
          <cell r="I279">
            <v>191</v>
          </cell>
          <cell r="J279">
            <v>2892</v>
          </cell>
          <cell r="K279">
            <v>1185</v>
          </cell>
          <cell r="L279">
            <v>397</v>
          </cell>
          <cell r="M279">
            <v>790</v>
          </cell>
          <cell r="N279">
            <v>430.6</v>
          </cell>
          <cell r="O279">
            <v>46</v>
          </cell>
          <cell r="P279">
            <v>0.11616161616161616</v>
          </cell>
          <cell r="Q279">
            <v>27.964001294615059</v>
          </cell>
          <cell r="R279">
            <v>307</v>
          </cell>
          <cell r="S279">
            <v>90</v>
          </cell>
          <cell r="T279">
            <v>161</v>
          </cell>
          <cell r="U279">
            <v>6650</v>
          </cell>
          <cell r="V279">
            <v>250</v>
          </cell>
          <cell r="W279">
            <v>0</v>
          </cell>
          <cell r="X279">
            <v>0</v>
          </cell>
          <cell r="Y279">
            <v>0</v>
          </cell>
          <cell r="Z279">
            <v>0</v>
          </cell>
          <cell r="AA279">
            <v>4105</v>
          </cell>
          <cell r="AB279">
            <v>2586.15</v>
          </cell>
          <cell r="AC279">
            <v>6362.75</v>
          </cell>
          <cell r="AD279">
            <v>339</v>
          </cell>
          <cell r="AE279">
            <v>0</v>
          </cell>
          <cell r="AF279">
            <v>76</v>
          </cell>
          <cell r="AG279">
            <v>59.64</v>
          </cell>
          <cell r="AH279">
            <v>53.38</v>
          </cell>
          <cell r="AI279">
            <v>3594</v>
          </cell>
          <cell r="AJ279">
            <v>5103.4799999999996</v>
          </cell>
          <cell r="AK279">
            <v>2264.2199999999998</v>
          </cell>
          <cell r="AL279">
            <v>5</v>
          </cell>
          <cell r="AM279">
            <v>0</v>
          </cell>
          <cell r="AN279">
            <v>0</v>
          </cell>
          <cell r="AO279">
            <v>2450</v>
          </cell>
          <cell r="AP279">
            <v>0</v>
          </cell>
          <cell r="AQ279">
            <v>0</v>
          </cell>
          <cell r="AR279">
            <v>1.63239E-4</v>
          </cell>
          <cell r="AS279">
            <v>3.4894999999999997E-5</v>
          </cell>
          <cell r="AT279">
            <v>1207.5840000000001</v>
          </cell>
          <cell r="AU279">
            <v>760.77791999999999</v>
          </cell>
          <cell r="AV279">
            <v>3344.9</v>
          </cell>
          <cell r="AW279">
            <v>21066.968001800182</v>
          </cell>
          <cell r="AX279">
            <v>5</v>
          </cell>
          <cell r="AY279">
            <v>7.85</v>
          </cell>
          <cell r="AZ279">
            <v>580</v>
          </cell>
          <cell r="BA279">
            <v>1</v>
          </cell>
          <cell r="BB279">
            <v>0</v>
          </cell>
          <cell r="BC279">
            <v>0</v>
          </cell>
          <cell r="BD279">
            <v>0</v>
          </cell>
          <cell r="BE279">
            <v>0</v>
          </cell>
          <cell r="BF279">
            <v>0</v>
          </cell>
          <cell r="BG279">
            <v>0</v>
          </cell>
          <cell r="BH279">
            <v>0</v>
          </cell>
          <cell r="BI279">
            <v>0</v>
          </cell>
          <cell r="BJ279">
            <v>0</v>
          </cell>
          <cell r="BM279">
            <v>-703440</v>
          </cell>
          <cell r="BN279">
            <v>-128352</v>
          </cell>
          <cell r="BO279">
            <v>-159370.4</v>
          </cell>
          <cell r="BP279">
            <v>1262601.1499999999</v>
          </cell>
          <cell r="BQ279">
            <v>84542.28</v>
          </cell>
          <cell r="BR279">
            <v>41714.400000000001</v>
          </cell>
          <cell r="BS279">
            <v>634504.80000000005</v>
          </cell>
          <cell r="BT279">
            <v>95238.45</v>
          </cell>
          <cell r="BU279">
            <v>10587.99</v>
          </cell>
          <cell r="BV279">
            <v>69512.100000000006</v>
          </cell>
          <cell r="BW279">
            <v>152643.394</v>
          </cell>
          <cell r="BX279">
            <v>63443.66</v>
          </cell>
          <cell r="BY279">
            <v>13312.21297979798</v>
          </cell>
          <cell r="BZ279">
            <v>105991.39482695358</v>
          </cell>
          <cell r="CA279">
            <v>32895.050000000003</v>
          </cell>
          <cell r="CB279">
            <v>26584.2</v>
          </cell>
          <cell r="CC279">
            <v>22744.47</v>
          </cell>
          <cell r="CD279">
            <v>340413.5</v>
          </cell>
          <cell r="CE279">
            <v>3822.5</v>
          </cell>
          <cell r="CF279">
            <v>0</v>
          </cell>
          <cell r="CG279">
            <v>0</v>
          </cell>
          <cell r="CH279">
            <v>0</v>
          </cell>
          <cell r="CI279">
            <v>0</v>
          </cell>
          <cell r="CJ279">
            <v>127460.25</v>
          </cell>
          <cell r="CK279">
            <v>-5689.53</v>
          </cell>
          <cell r="CL279">
            <v>166067.77500000002</v>
          </cell>
          <cell r="CM279">
            <v>12468.42</v>
          </cell>
          <cell r="CN279">
            <v>0</v>
          </cell>
          <cell r="CO279">
            <v>35898.6</v>
          </cell>
          <cell r="CP279">
            <v>194249.26920000001</v>
          </cell>
          <cell r="CQ279">
            <v>86452.646600000007</v>
          </cell>
          <cell r="CR279">
            <v>596639.93999999994</v>
          </cell>
          <cell r="CS279">
            <v>135038.0808</v>
          </cell>
          <cell r="CT279">
            <v>54929.977200000001</v>
          </cell>
          <cell r="CU279">
            <v>15837.55</v>
          </cell>
          <cell r="CV279">
            <v>0</v>
          </cell>
          <cell r="CW279">
            <v>0</v>
          </cell>
          <cell r="CX279">
            <v>36039.5</v>
          </cell>
          <cell r="CY279">
            <v>0</v>
          </cell>
          <cell r="CZ279">
            <v>0</v>
          </cell>
          <cell r="DA279">
            <v>2882.2130322606899</v>
          </cell>
          <cell r="DB279">
            <v>385.90562791479999</v>
          </cell>
          <cell r="DC279">
            <v>75510.22752</v>
          </cell>
          <cell r="DD279">
            <v>311.91894719999999</v>
          </cell>
          <cell r="DE279">
            <v>22611.524000000001</v>
          </cell>
          <cell r="DF279">
            <v>72891.709286228623</v>
          </cell>
          <cell r="DG279">
            <v>44450.85</v>
          </cell>
          <cell r="DH279">
            <v>115303.155</v>
          </cell>
          <cell r="DI279">
            <v>59844.4</v>
          </cell>
          <cell r="DJ279">
            <v>247664.13</v>
          </cell>
          <cell r="DK279">
            <v>0</v>
          </cell>
          <cell r="DL279">
            <v>0</v>
          </cell>
          <cell r="DM279">
            <v>0</v>
          </cell>
          <cell r="DN279">
            <v>0</v>
          </cell>
          <cell r="DO279">
            <v>0</v>
          </cell>
          <cell r="DP279">
            <v>0</v>
          </cell>
          <cell r="DQ279">
            <v>0</v>
          </cell>
          <cell r="DR279">
            <v>0</v>
          </cell>
          <cell r="DS279">
            <v>0</v>
          </cell>
          <cell r="DU279">
            <v>219213.23</v>
          </cell>
          <cell r="DV279">
            <v>0</v>
          </cell>
          <cell r="DW279">
            <v>-109482</v>
          </cell>
          <cell r="DX279">
            <v>-2322.77</v>
          </cell>
          <cell r="DY279">
            <v>-28848</v>
          </cell>
          <cell r="DZ279">
            <v>0</v>
          </cell>
          <cell r="EA279">
            <v>0</v>
          </cell>
          <cell r="EB279">
            <v>21533</v>
          </cell>
          <cell r="EC279">
            <v>0</v>
          </cell>
          <cell r="ED279">
            <v>0</v>
          </cell>
          <cell r="EE279">
            <v>579093</v>
          </cell>
          <cell r="EF279">
            <v>0</v>
          </cell>
          <cell r="EG279">
            <v>36660</v>
          </cell>
          <cell r="EH279">
            <v>0</v>
          </cell>
          <cell r="EI279">
            <v>11190</v>
          </cell>
          <cell r="EJ279">
            <v>0</v>
          </cell>
          <cell r="EK279">
            <v>0</v>
          </cell>
          <cell r="EL279">
            <v>0</v>
          </cell>
        </row>
        <row r="280">
          <cell r="A280">
            <v>553</v>
          </cell>
          <cell r="B280" t="str">
            <v>Lisse</v>
          </cell>
          <cell r="C280">
            <v>8</v>
          </cell>
          <cell r="D280">
            <v>822720</v>
          </cell>
          <cell r="E280">
            <v>123480</v>
          </cell>
          <cell r="F280">
            <v>123480</v>
          </cell>
          <cell r="G280">
            <v>21975</v>
          </cell>
          <cell r="H280">
            <v>1</v>
          </cell>
          <cell r="I280">
            <v>441</v>
          </cell>
          <cell r="J280">
            <v>5427</v>
          </cell>
          <cell r="K280">
            <v>3369</v>
          </cell>
          <cell r="L280">
            <v>1135</v>
          </cell>
          <cell r="M280">
            <v>2390</v>
          </cell>
          <cell r="N280">
            <v>1448.6</v>
          </cell>
          <cell r="O280">
            <v>118</v>
          </cell>
          <cell r="P280">
            <v>0.25213675213675213</v>
          </cell>
          <cell r="Q280">
            <v>63.46544745806856</v>
          </cell>
          <cell r="R280">
            <v>1039</v>
          </cell>
          <cell r="S280">
            <v>305</v>
          </cell>
          <cell r="T280">
            <v>510</v>
          </cell>
          <cell r="U280">
            <v>20810</v>
          </cell>
          <cell r="V280">
            <v>6100</v>
          </cell>
          <cell r="W280">
            <v>451.44</v>
          </cell>
          <cell r="X280">
            <v>1368</v>
          </cell>
          <cell r="Y280">
            <v>0</v>
          </cell>
          <cell r="Z280">
            <v>2.7999999999999545</v>
          </cell>
          <cell r="AA280">
            <v>1571</v>
          </cell>
          <cell r="AB280">
            <v>78.55</v>
          </cell>
          <cell r="AC280">
            <v>1728.1</v>
          </cell>
          <cell r="AD280">
            <v>40</v>
          </cell>
          <cell r="AE280">
            <v>0</v>
          </cell>
          <cell r="AF280">
            <v>116</v>
          </cell>
          <cell r="AG280">
            <v>109.44</v>
          </cell>
          <cell r="AH280">
            <v>21.4</v>
          </cell>
          <cell r="AI280">
            <v>9414</v>
          </cell>
          <cell r="AJ280">
            <v>10731.96</v>
          </cell>
          <cell r="AK280">
            <v>470.7</v>
          </cell>
          <cell r="AL280">
            <v>0</v>
          </cell>
          <cell r="AM280">
            <v>0</v>
          </cell>
          <cell r="AN280">
            <v>0</v>
          </cell>
          <cell r="AO280">
            <v>0</v>
          </cell>
          <cell r="AP280">
            <v>1325</v>
          </cell>
          <cell r="AQ280">
            <v>0</v>
          </cell>
          <cell r="AR280">
            <v>3.0497100000000002E-4</v>
          </cell>
          <cell r="AS280">
            <v>4.1598999999999998E-4</v>
          </cell>
          <cell r="AT280">
            <v>13151.358</v>
          </cell>
          <cell r="AU280">
            <v>657.5678999999999</v>
          </cell>
          <cell r="AV280">
            <v>1166</v>
          </cell>
          <cell r="AW280">
            <v>19446.033519553075</v>
          </cell>
          <cell r="AX280">
            <v>3</v>
          </cell>
          <cell r="AY280">
            <v>3.21</v>
          </cell>
          <cell r="AZ280">
            <v>1045</v>
          </cell>
          <cell r="BA280">
            <v>1</v>
          </cell>
          <cell r="BB280">
            <v>0</v>
          </cell>
          <cell r="BC280">
            <v>0</v>
          </cell>
          <cell r="BD280">
            <v>0</v>
          </cell>
          <cell r="BE280">
            <v>0</v>
          </cell>
          <cell r="BF280">
            <v>0</v>
          </cell>
          <cell r="BG280">
            <v>0</v>
          </cell>
          <cell r="BH280">
            <v>0</v>
          </cell>
          <cell r="BI280">
            <v>0</v>
          </cell>
          <cell r="BJ280">
            <v>0</v>
          </cell>
          <cell r="BM280">
            <v>-1851120</v>
          </cell>
          <cell r="BN280">
            <v>-296352</v>
          </cell>
          <cell r="BO280">
            <v>-367970.4</v>
          </cell>
          <cell r="BP280">
            <v>2831478.75</v>
          </cell>
          <cell r="BQ280">
            <v>28180.76</v>
          </cell>
          <cell r="BR280">
            <v>96314.4</v>
          </cell>
          <cell r="BS280">
            <v>1190683.8</v>
          </cell>
          <cell r="BT280">
            <v>270766.53000000003</v>
          </cell>
          <cell r="BU280">
            <v>30270.45</v>
          </cell>
          <cell r="BV280">
            <v>210296.1</v>
          </cell>
          <cell r="BW280">
            <v>513514.21399999998</v>
          </cell>
          <cell r="BX280">
            <v>162746.78</v>
          </cell>
          <cell r="BY280">
            <v>28895.070982905982</v>
          </cell>
          <cell r="BZ280">
            <v>240551.81619136813</v>
          </cell>
          <cell r="CA280">
            <v>111328.85</v>
          </cell>
          <cell r="CB280">
            <v>90090.9</v>
          </cell>
          <cell r="CC280">
            <v>72047.7</v>
          </cell>
          <cell r="CD280">
            <v>1065263.8999999999</v>
          </cell>
          <cell r="CE280">
            <v>93269</v>
          </cell>
          <cell r="CF280">
            <v>142573.78080000001</v>
          </cell>
          <cell r="CG280">
            <v>572767.92000000004</v>
          </cell>
          <cell r="CH280">
            <v>0</v>
          </cell>
          <cell r="CI280">
            <v>621.06799999998987</v>
          </cell>
          <cell r="CJ280">
            <v>48779.55</v>
          </cell>
          <cell r="CK280">
            <v>-172.81</v>
          </cell>
          <cell r="CL280">
            <v>45103.41</v>
          </cell>
          <cell r="CM280">
            <v>1471.2</v>
          </cell>
          <cell r="CN280">
            <v>0</v>
          </cell>
          <cell r="CO280">
            <v>54792.6</v>
          </cell>
          <cell r="CP280">
            <v>356449.36320000002</v>
          </cell>
          <cell r="CQ280">
            <v>34658.798000000003</v>
          </cell>
          <cell r="CR280">
            <v>1562818.14</v>
          </cell>
          <cell r="CS280">
            <v>283967.66159999999</v>
          </cell>
          <cell r="CT280">
            <v>11419.181999999997</v>
          </cell>
          <cell r="CU280">
            <v>0</v>
          </cell>
          <cell r="CV280">
            <v>0</v>
          </cell>
          <cell r="CW280">
            <v>0</v>
          </cell>
          <cell r="CX280">
            <v>0</v>
          </cell>
          <cell r="CY280">
            <v>40810</v>
          </cell>
          <cell r="CZ280">
            <v>0</v>
          </cell>
          <cell r="DA280">
            <v>5384.689875958411</v>
          </cell>
          <cell r="DB280">
            <v>4600.4551413175996</v>
          </cell>
          <cell r="DC280">
            <v>822354.41574000008</v>
          </cell>
          <cell r="DD280">
            <v>269.60283899999996</v>
          </cell>
          <cell r="DE280">
            <v>7882.16</v>
          </cell>
          <cell r="DF280">
            <v>67283.27597765364</v>
          </cell>
          <cell r="DG280">
            <v>26670.51</v>
          </cell>
          <cell r="DH280">
            <v>47149.442999999999</v>
          </cell>
          <cell r="DI280">
            <v>107823.1</v>
          </cell>
          <cell r="DJ280">
            <v>247664.13</v>
          </cell>
          <cell r="DK280">
            <v>0</v>
          </cell>
          <cell r="DL280">
            <v>0</v>
          </cell>
          <cell r="DM280">
            <v>0</v>
          </cell>
          <cell r="DN280">
            <v>0</v>
          </cell>
          <cell r="DO280">
            <v>0</v>
          </cell>
          <cell r="DP280">
            <v>0</v>
          </cell>
          <cell r="DQ280">
            <v>0</v>
          </cell>
          <cell r="DR280">
            <v>0</v>
          </cell>
          <cell r="DS280">
            <v>0</v>
          </cell>
          <cell r="DU280">
            <v>173408.78</v>
          </cell>
          <cell r="DV280">
            <v>0</v>
          </cell>
          <cell r="DW280">
            <v>-436831</v>
          </cell>
          <cell r="DX280">
            <v>-23830.06</v>
          </cell>
          <cell r="DY280">
            <v>-153656</v>
          </cell>
          <cell r="DZ280">
            <v>0</v>
          </cell>
          <cell r="EA280">
            <v>0</v>
          </cell>
          <cell r="EB280">
            <v>17506</v>
          </cell>
          <cell r="EC280">
            <v>0</v>
          </cell>
          <cell r="ED280">
            <v>0</v>
          </cell>
          <cell r="EE280">
            <v>1713779</v>
          </cell>
          <cell r="EF280">
            <v>0</v>
          </cell>
          <cell r="EG280">
            <v>0</v>
          </cell>
          <cell r="EH280">
            <v>0</v>
          </cell>
          <cell r="EI280">
            <v>25095</v>
          </cell>
          <cell r="EJ280">
            <v>0</v>
          </cell>
          <cell r="EK280">
            <v>0</v>
          </cell>
          <cell r="EL280">
            <v>0</v>
          </cell>
        </row>
        <row r="281">
          <cell r="A281">
            <v>556</v>
          </cell>
          <cell r="B281" t="str">
            <v>Maassluis</v>
          </cell>
          <cell r="C281">
            <v>8</v>
          </cell>
          <cell r="D281">
            <v>922560</v>
          </cell>
          <cell r="E281">
            <v>112000</v>
          </cell>
          <cell r="F281">
            <v>112000</v>
          </cell>
          <cell r="G281">
            <v>31567</v>
          </cell>
          <cell r="H281">
            <v>1</v>
          </cell>
          <cell r="I281">
            <v>400</v>
          </cell>
          <cell r="J281">
            <v>7316</v>
          </cell>
          <cell r="K281">
            <v>4836</v>
          </cell>
          <cell r="L281">
            <v>1651</v>
          </cell>
          <cell r="M281">
            <v>4000</v>
          </cell>
          <cell r="N281">
            <v>2551.8000000000002</v>
          </cell>
          <cell r="O281">
            <v>699</v>
          </cell>
          <cell r="P281">
            <v>0.66634890371782651</v>
          </cell>
          <cell r="Q281">
            <v>298.32877368228429</v>
          </cell>
          <cell r="R281">
            <v>2539</v>
          </cell>
          <cell r="S281">
            <v>4090</v>
          </cell>
          <cell r="T281">
            <v>854</v>
          </cell>
          <cell r="U281">
            <v>30770</v>
          </cell>
          <cell r="V281">
            <v>13680</v>
          </cell>
          <cell r="W281">
            <v>136.62</v>
          </cell>
          <cell r="X281">
            <v>1000</v>
          </cell>
          <cell r="Y281">
            <v>0</v>
          </cell>
          <cell r="Z281">
            <v>210.5</v>
          </cell>
          <cell r="AA281">
            <v>848</v>
          </cell>
          <cell r="AB281">
            <v>330.72</v>
          </cell>
          <cell r="AC281">
            <v>1051.52</v>
          </cell>
          <cell r="AD281">
            <v>163</v>
          </cell>
          <cell r="AE281">
            <v>0</v>
          </cell>
          <cell r="AF281">
            <v>101</v>
          </cell>
          <cell r="AG281">
            <v>124</v>
          </cell>
          <cell r="AH281">
            <v>1.23</v>
          </cell>
          <cell r="AI281">
            <v>14482</v>
          </cell>
          <cell r="AJ281">
            <v>17957.68</v>
          </cell>
          <cell r="AK281">
            <v>5647.98</v>
          </cell>
          <cell r="AL281">
            <v>14</v>
          </cell>
          <cell r="AM281">
            <v>0</v>
          </cell>
          <cell r="AN281">
            <v>0</v>
          </cell>
          <cell r="AO281">
            <v>3750</v>
          </cell>
          <cell r="AP281">
            <v>2422</v>
          </cell>
          <cell r="AQ281">
            <v>2422</v>
          </cell>
          <cell r="AR281">
            <v>5.0323999999999996E-4</v>
          </cell>
          <cell r="AS281">
            <v>2.3568489999999998E-3</v>
          </cell>
          <cell r="AT281">
            <v>27255.124</v>
          </cell>
          <cell r="AU281">
            <v>10629.49836</v>
          </cell>
          <cell r="AV281">
            <v>579.08000000000004</v>
          </cell>
          <cell r="AW281">
            <v>34109.845182987141</v>
          </cell>
          <cell r="AX281">
            <v>1</v>
          </cell>
          <cell r="AY281">
            <v>1.23</v>
          </cell>
          <cell r="AZ281">
            <v>1145</v>
          </cell>
          <cell r="BA281">
            <v>1</v>
          </cell>
          <cell r="BB281">
            <v>0</v>
          </cell>
          <cell r="BC281">
            <v>0</v>
          </cell>
          <cell r="BD281">
            <v>0</v>
          </cell>
          <cell r="BE281">
            <v>0</v>
          </cell>
          <cell r="BF281">
            <v>0</v>
          </cell>
          <cell r="BG281">
            <v>0</v>
          </cell>
          <cell r="BH281">
            <v>0</v>
          </cell>
          <cell r="BI281">
            <v>0</v>
          </cell>
          <cell r="BJ281">
            <v>0</v>
          </cell>
          <cell r="BM281">
            <v>-2075760</v>
          </cell>
          <cell r="BN281">
            <v>-268800</v>
          </cell>
          <cell r="BO281">
            <v>-333760</v>
          </cell>
          <cell r="BP281">
            <v>4067407.95</v>
          </cell>
          <cell r="BQ281">
            <v>28180.76</v>
          </cell>
          <cell r="BR281">
            <v>87360</v>
          </cell>
          <cell r="BS281">
            <v>1605130.4</v>
          </cell>
          <cell r="BT281">
            <v>388669.32</v>
          </cell>
          <cell r="BU281">
            <v>44032.17</v>
          </cell>
          <cell r="BV281">
            <v>351960</v>
          </cell>
          <cell r="BW281">
            <v>904587.58200000005</v>
          </cell>
          <cell r="BX281">
            <v>964067.79</v>
          </cell>
          <cell r="BY281">
            <v>76364.110781696858</v>
          </cell>
          <cell r="BZ281">
            <v>1130749.5843124886</v>
          </cell>
          <cell r="CA281">
            <v>272053.84999999998</v>
          </cell>
          <cell r="CB281">
            <v>1208104.2</v>
          </cell>
          <cell r="CC281">
            <v>120644.58</v>
          </cell>
          <cell r="CD281">
            <v>1575116.3</v>
          </cell>
          <cell r="CE281">
            <v>209167.2</v>
          </cell>
          <cell r="CF281">
            <v>43147.328399999999</v>
          </cell>
          <cell r="CG281">
            <v>418690</v>
          </cell>
          <cell r="CH281">
            <v>0</v>
          </cell>
          <cell r="CI281">
            <v>46691.004999999997</v>
          </cell>
          <cell r="CJ281">
            <v>26330.400000000001</v>
          </cell>
          <cell r="CK281">
            <v>-727.58400000000017</v>
          </cell>
          <cell r="CL281">
            <v>27444.672000000002</v>
          </cell>
          <cell r="CM281">
            <v>5995.14</v>
          </cell>
          <cell r="CN281">
            <v>0</v>
          </cell>
          <cell r="CO281">
            <v>47707.35</v>
          </cell>
          <cell r="CP281">
            <v>403871.72</v>
          </cell>
          <cell r="CQ281">
            <v>1992.0710999999999</v>
          </cell>
          <cell r="CR281">
            <v>2404156.8199999998</v>
          </cell>
          <cell r="CS281">
            <v>475160.21280000004</v>
          </cell>
          <cell r="CT281">
            <v>137019.99480000001</v>
          </cell>
          <cell r="CU281">
            <v>44345.14</v>
          </cell>
          <cell r="CV281">
            <v>0</v>
          </cell>
          <cell r="CW281">
            <v>0</v>
          </cell>
          <cell r="CX281">
            <v>55162.5</v>
          </cell>
          <cell r="CY281">
            <v>74597.600000000006</v>
          </cell>
          <cell r="CZ281">
            <v>212409.4</v>
          </cell>
          <cell r="DA281">
            <v>8885.4065900604</v>
          </cell>
          <cell r="DB281">
            <v>26064.516212791757</v>
          </cell>
          <cell r="DC281">
            <v>1704262.9037200001</v>
          </cell>
          <cell r="DD281">
            <v>4358.0943275999998</v>
          </cell>
          <cell r="DE281">
            <v>3914.5808000000002</v>
          </cell>
          <cell r="DF281">
            <v>118020.06433313551</v>
          </cell>
          <cell r="DG281">
            <v>8890.17</v>
          </cell>
          <cell r="DH281">
            <v>18066.609</v>
          </cell>
          <cell r="DI281">
            <v>118141.1</v>
          </cell>
          <cell r="DJ281">
            <v>247664.13</v>
          </cell>
          <cell r="DK281">
            <v>0</v>
          </cell>
          <cell r="DL281">
            <v>0</v>
          </cell>
          <cell r="DM281">
            <v>0</v>
          </cell>
          <cell r="DN281">
            <v>0</v>
          </cell>
          <cell r="DO281">
            <v>0</v>
          </cell>
          <cell r="DP281">
            <v>0</v>
          </cell>
          <cell r="DQ281">
            <v>0</v>
          </cell>
          <cell r="DR281">
            <v>0</v>
          </cell>
          <cell r="DS281">
            <v>0</v>
          </cell>
          <cell r="DU281">
            <v>22366.560000000001</v>
          </cell>
          <cell r="DV281">
            <v>0</v>
          </cell>
          <cell r="DW281">
            <v>-237432</v>
          </cell>
          <cell r="DX281">
            <v>-67321.48</v>
          </cell>
          <cell r="DY281">
            <v>12121</v>
          </cell>
          <cell r="DZ281">
            <v>0</v>
          </cell>
          <cell r="EA281">
            <v>0</v>
          </cell>
          <cell r="EB281">
            <v>35202</v>
          </cell>
          <cell r="EC281">
            <v>0</v>
          </cell>
          <cell r="ED281">
            <v>0</v>
          </cell>
          <cell r="EE281">
            <v>2843900</v>
          </cell>
          <cell r="EF281">
            <v>45000</v>
          </cell>
          <cell r="EG281">
            <v>0</v>
          </cell>
          <cell r="EH281">
            <v>0</v>
          </cell>
          <cell r="EI281">
            <v>0</v>
          </cell>
          <cell r="EJ281">
            <v>0</v>
          </cell>
          <cell r="EK281">
            <v>0</v>
          </cell>
          <cell r="EL281">
            <v>0</v>
          </cell>
        </row>
        <row r="282">
          <cell r="A282">
            <v>559</v>
          </cell>
          <cell r="B282" t="str">
            <v>Middelharnis</v>
          </cell>
          <cell r="C282">
            <v>8</v>
          </cell>
          <cell r="D282">
            <v>519360</v>
          </cell>
          <cell r="E282">
            <v>121240</v>
          </cell>
          <cell r="F282">
            <v>121240</v>
          </cell>
          <cell r="G282">
            <v>17792</v>
          </cell>
          <cell r="H282">
            <v>3</v>
          </cell>
          <cell r="I282">
            <v>433</v>
          </cell>
          <cell r="J282">
            <v>4415</v>
          </cell>
          <cell r="K282">
            <v>2867</v>
          </cell>
          <cell r="L282">
            <v>1005</v>
          </cell>
          <cell r="M282">
            <v>2040</v>
          </cell>
          <cell r="N282">
            <v>1247.7</v>
          </cell>
          <cell r="O282">
            <v>102</v>
          </cell>
          <cell r="P282">
            <v>0.22566371681415928</v>
          </cell>
          <cell r="Q282">
            <v>55.909054710715196</v>
          </cell>
          <cell r="R282">
            <v>1127</v>
          </cell>
          <cell r="S282">
            <v>140</v>
          </cell>
          <cell r="T282">
            <v>315</v>
          </cell>
          <cell r="U282">
            <v>17520</v>
          </cell>
          <cell r="V282">
            <v>3840</v>
          </cell>
          <cell r="W282">
            <v>518.05999999999995</v>
          </cell>
          <cell r="X282">
            <v>2120</v>
          </cell>
          <cell r="Y282">
            <v>0</v>
          </cell>
          <cell r="Z282">
            <v>180.5</v>
          </cell>
          <cell r="AA282">
            <v>6114</v>
          </cell>
          <cell r="AB282">
            <v>0</v>
          </cell>
          <cell r="AC282">
            <v>6175.14</v>
          </cell>
          <cell r="AD282">
            <v>2565</v>
          </cell>
          <cell r="AE282">
            <v>0</v>
          </cell>
          <cell r="AF282">
            <v>114</v>
          </cell>
          <cell r="AG282">
            <v>82</v>
          </cell>
          <cell r="AH282">
            <v>33.33</v>
          </cell>
          <cell r="AI282">
            <v>7923</v>
          </cell>
          <cell r="AJ282">
            <v>7923</v>
          </cell>
          <cell r="AK282">
            <v>0</v>
          </cell>
          <cell r="AL282">
            <v>0</v>
          </cell>
          <cell r="AM282">
            <v>0</v>
          </cell>
          <cell r="AN282">
            <v>0</v>
          </cell>
          <cell r="AO282">
            <v>0</v>
          </cell>
          <cell r="AP282">
            <v>1784</v>
          </cell>
          <cell r="AQ282">
            <v>0</v>
          </cell>
          <cell r="AR282">
            <v>5.9658599999999997E-4</v>
          </cell>
          <cell r="AS282">
            <v>1.6876799999999999E-4</v>
          </cell>
          <cell r="AT282">
            <v>6805.857</v>
          </cell>
          <cell r="AU282">
            <v>0</v>
          </cell>
          <cell r="AV282">
            <v>1392.79</v>
          </cell>
          <cell r="AW282">
            <v>2855.2275239082846</v>
          </cell>
          <cell r="AX282">
            <v>4</v>
          </cell>
          <cell r="AY282">
            <v>4.04</v>
          </cell>
          <cell r="AZ282">
            <v>875</v>
          </cell>
          <cell r="BA282">
            <v>1</v>
          </cell>
          <cell r="BB282">
            <v>0</v>
          </cell>
          <cell r="BC282">
            <v>0</v>
          </cell>
          <cell r="BD282">
            <v>0</v>
          </cell>
          <cell r="BE282">
            <v>0</v>
          </cell>
          <cell r="BF282">
            <v>0</v>
          </cell>
          <cell r="BG282">
            <v>0</v>
          </cell>
          <cell r="BH282">
            <v>0</v>
          </cell>
          <cell r="BI282">
            <v>0</v>
          </cell>
          <cell r="BJ282">
            <v>0</v>
          </cell>
          <cell r="BM282">
            <v>-1168560</v>
          </cell>
          <cell r="BN282">
            <v>-290976</v>
          </cell>
          <cell r="BO282">
            <v>-361295.2</v>
          </cell>
          <cell r="BP282">
            <v>2292499.2000000002</v>
          </cell>
          <cell r="BQ282">
            <v>84542.28</v>
          </cell>
          <cell r="BR282">
            <v>94567.2</v>
          </cell>
          <cell r="BS282">
            <v>968651</v>
          </cell>
          <cell r="BT282">
            <v>230420.79</v>
          </cell>
          <cell r="BU282">
            <v>26803.35</v>
          </cell>
          <cell r="BV282">
            <v>179499.6</v>
          </cell>
          <cell r="BW282">
            <v>442297.17299999995</v>
          </cell>
          <cell r="BX282">
            <v>140679.42000000001</v>
          </cell>
          <cell r="BY282">
            <v>25861.240221238935</v>
          </cell>
          <cell r="BZ282">
            <v>211910.97188892961</v>
          </cell>
          <cell r="CA282">
            <v>120758.05</v>
          </cell>
          <cell r="CB282">
            <v>41353.199999999997</v>
          </cell>
          <cell r="CC282">
            <v>44500.05</v>
          </cell>
          <cell r="CD282">
            <v>896848.8</v>
          </cell>
          <cell r="CE282">
            <v>58713.599999999999</v>
          </cell>
          <cell r="CF282">
            <v>163613.70919999998</v>
          </cell>
          <cell r="CG282">
            <v>887622.8</v>
          </cell>
          <cell r="CH282">
            <v>0</v>
          </cell>
          <cell r="CI282">
            <v>40036.705000000002</v>
          </cell>
          <cell r="CJ282">
            <v>189839.7</v>
          </cell>
          <cell r="CK282">
            <v>0</v>
          </cell>
          <cell r="CL282">
            <v>161171.15400000001</v>
          </cell>
          <cell r="CM282">
            <v>94340.7</v>
          </cell>
          <cell r="CN282">
            <v>0</v>
          </cell>
          <cell r="CO282">
            <v>53847.9</v>
          </cell>
          <cell r="CP282">
            <v>267076.46000000002</v>
          </cell>
          <cell r="CQ282">
            <v>53980.268099999994</v>
          </cell>
          <cell r="CR282">
            <v>1315297.23</v>
          </cell>
          <cell r="CS282">
            <v>209642.58</v>
          </cell>
          <cell r="CT282">
            <v>0</v>
          </cell>
          <cell r="CU282">
            <v>0</v>
          </cell>
          <cell r="CV282">
            <v>0</v>
          </cell>
          <cell r="CW282">
            <v>0</v>
          </cell>
          <cell r="CX282">
            <v>0</v>
          </cell>
          <cell r="CY282">
            <v>54947.199999999997</v>
          </cell>
          <cell r="CZ282">
            <v>0</v>
          </cell>
          <cell r="DA282">
            <v>10533.56087739006</v>
          </cell>
          <cell r="DB282">
            <v>1866.4141284403199</v>
          </cell>
          <cell r="DC282">
            <v>425570.23820999998</v>
          </cell>
          <cell r="DD282">
            <v>0</v>
          </cell>
          <cell r="DE282">
            <v>9415.2603999999992</v>
          </cell>
          <cell r="DF282">
            <v>9879.0872327226643</v>
          </cell>
          <cell r="DG282">
            <v>35560.68</v>
          </cell>
          <cell r="DH282">
            <v>59340.731999999996</v>
          </cell>
          <cell r="DI282">
            <v>90282.5</v>
          </cell>
          <cell r="DJ282">
            <v>247664.13</v>
          </cell>
          <cell r="DK282">
            <v>0</v>
          </cell>
          <cell r="DL282">
            <v>0</v>
          </cell>
          <cell r="DM282">
            <v>0</v>
          </cell>
          <cell r="DN282">
            <v>0</v>
          </cell>
          <cell r="DO282">
            <v>0</v>
          </cell>
          <cell r="DP282">
            <v>0</v>
          </cell>
          <cell r="DQ282">
            <v>0</v>
          </cell>
          <cell r="DR282">
            <v>0</v>
          </cell>
          <cell r="DS282">
            <v>0</v>
          </cell>
          <cell r="DU282">
            <v>58101.39</v>
          </cell>
          <cell r="DV282">
            <v>0</v>
          </cell>
          <cell r="DW282">
            <v>-116229</v>
          </cell>
          <cell r="DX282">
            <v>-5579.68</v>
          </cell>
          <cell r="DY282">
            <v>-97208</v>
          </cell>
          <cell r="DZ282">
            <v>0</v>
          </cell>
          <cell r="EA282">
            <v>0</v>
          </cell>
          <cell r="EB282">
            <v>15735</v>
          </cell>
          <cell r="EC282">
            <v>0</v>
          </cell>
          <cell r="ED282">
            <v>0</v>
          </cell>
          <cell r="EE282">
            <v>1708372</v>
          </cell>
          <cell r="EF282">
            <v>0</v>
          </cell>
          <cell r="EG282">
            <v>42215</v>
          </cell>
          <cell r="EH282">
            <v>0</v>
          </cell>
          <cell r="EI282">
            <v>20318</v>
          </cell>
          <cell r="EJ282">
            <v>0</v>
          </cell>
          <cell r="EK282">
            <v>150000</v>
          </cell>
          <cell r="EL282">
            <v>0</v>
          </cell>
        </row>
        <row r="283">
          <cell r="A283">
            <v>1842</v>
          </cell>
          <cell r="B283" t="str">
            <v>Midden-Delfland</v>
          </cell>
          <cell r="C283">
            <v>8</v>
          </cell>
          <cell r="D283">
            <v>682240</v>
          </cell>
          <cell r="E283">
            <v>92960</v>
          </cell>
          <cell r="F283">
            <v>92960</v>
          </cell>
          <cell r="G283">
            <v>17536</v>
          </cell>
          <cell r="H283">
            <v>3</v>
          </cell>
          <cell r="I283">
            <v>332</v>
          </cell>
          <cell r="J283">
            <v>5063</v>
          </cell>
          <cell r="K283">
            <v>2252</v>
          </cell>
          <cell r="L283">
            <v>807</v>
          </cell>
          <cell r="M283">
            <v>1360</v>
          </cell>
          <cell r="N283">
            <v>695.9</v>
          </cell>
          <cell r="O283">
            <v>68</v>
          </cell>
          <cell r="P283">
            <v>0.16267942583732056</v>
          </cell>
          <cell r="Q283">
            <v>39.290065611716258</v>
          </cell>
          <cell r="R283">
            <v>521</v>
          </cell>
          <cell r="S283">
            <v>290</v>
          </cell>
          <cell r="T283">
            <v>291</v>
          </cell>
          <cell r="U283">
            <v>10030</v>
          </cell>
          <cell r="V283">
            <v>660</v>
          </cell>
          <cell r="W283">
            <v>0</v>
          </cell>
          <cell r="X283">
            <v>0</v>
          </cell>
          <cell r="Y283">
            <v>0</v>
          </cell>
          <cell r="Z283">
            <v>0</v>
          </cell>
          <cell r="AA283">
            <v>4737</v>
          </cell>
          <cell r="AB283">
            <v>2605.35</v>
          </cell>
          <cell r="AC283">
            <v>6300.21</v>
          </cell>
          <cell r="AD283">
            <v>200</v>
          </cell>
          <cell r="AE283">
            <v>0</v>
          </cell>
          <cell r="AF283">
            <v>102</v>
          </cell>
          <cell r="AG283">
            <v>74.42</v>
          </cell>
          <cell r="AH283">
            <v>55.35</v>
          </cell>
          <cell r="AI283">
            <v>6641</v>
          </cell>
          <cell r="AJ283">
            <v>8102.02</v>
          </cell>
          <cell r="AK283">
            <v>3652.55</v>
          </cell>
          <cell r="AL283">
            <v>0</v>
          </cell>
          <cell r="AM283">
            <v>0</v>
          </cell>
          <cell r="AN283">
            <v>0</v>
          </cell>
          <cell r="AO283">
            <v>0</v>
          </cell>
          <cell r="AP283">
            <v>0</v>
          </cell>
          <cell r="AQ283">
            <v>0</v>
          </cell>
          <cell r="AR283">
            <v>1.6155799999999999E-4</v>
          </cell>
          <cell r="AS283">
            <v>6.0285000000000003E-5</v>
          </cell>
          <cell r="AT283">
            <v>7411.3559999999998</v>
          </cell>
          <cell r="AU283">
            <v>4076.2458000000001</v>
          </cell>
          <cell r="AV283">
            <v>3519.18</v>
          </cell>
          <cell r="AW283">
            <v>29724.035033421111</v>
          </cell>
          <cell r="AX283">
            <v>8</v>
          </cell>
          <cell r="AY283">
            <v>10.8</v>
          </cell>
          <cell r="AZ283">
            <v>905</v>
          </cell>
          <cell r="BA283">
            <v>1</v>
          </cell>
          <cell r="BB283">
            <v>0</v>
          </cell>
          <cell r="BC283">
            <v>0</v>
          </cell>
          <cell r="BD283">
            <v>0</v>
          </cell>
          <cell r="BE283">
            <v>0</v>
          </cell>
          <cell r="BF283">
            <v>0</v>
          </cell>
          <cell r="BG283">
            <v>0</v>
          </cell>
          <cell r="BH283">
            <v>0</v>
          </cell>
          <cell r="BI283">
            <v>0</v>
          </cell>
          <cell r="BJ283">
            <v>0</v>
          </cell>
          <cell r="BM283">
            <v>-1535040</v>
          </cell>
          <cell r="BN283">
            <v>-223104</v>
          </cell>
          <cell r="BO283">
            <v>-277020.79999999999</v>
          </cell>
          <cell r="BP283">
            <v>2259513.6</v>
          </cell>
          <cell r="BQ283">
            <v>84542.28</v>
          </cell>
          <cell r="BR283">
            <v>72508.800000000003</v>
          </cell>
          <cell r="BS283">
            <v>1110822.2</v>
          </cell>
          <cell r="BT283">
            <v>180993.24</v>
          </cell>
          <cell r="BU283">
            <v>21522.69</v>
          </cell>
          <cell r="BV283">
            <v>119666.4</v>
          </cell>
          <cell r="BW283">
            <v>246689.59099999999</v>
          </cell>
          <cell r="BX283">
            <v>93786.28</v>
          </cell>
          <cell r="BY283">
            <v>18643.190717703346</v>
          </cell>
          <cell r="BZ283">
            <v>148920.34988677592</v>
          </cell>
          <cell r="CA283">
            <v>55825.15</v>
          </cell>
          <cell r="CB283">
            <v>85660.2</v>
          </cell>
          <cell r="CC283">
            <v>41109.57</v>
          </cell>
          <cell r="CD283">
            <v>513435.7</v>
          </cell>
          <cell r="CE283">
            <v>10091.4</v>
          </cell>
          <cell r="CF283">
            <v>0</v>
          </cell>
          <cell r="CG283">
            <v>0</v>
          </cell>
          <cell r="CH283">
            <v>0</v>
          </cell>
          <cell r="CI283">
            <v>0</v>
          </cell>
          <cell r="CJ283">
            <v>147083.85</v>
          </cell>
          <cell r="CK283">
            <v>-5731.77</v>
          </cell>
          <cell r="CL283">
            <v>164435.481</v>
          </cell>
          <cell r="CM283">
            <v>7356</v>
          </cell>
          <cell r="CN283">
            <v>0</v>
          </cell>
          <cell r="CO283">
            <v>48179.7</v>
          </cell>
          <cell r="CP283">
            <v>242388.17260000002</v>
          </cell>
          <cell r="CQ283">
            <v>89643.199500000002</v>
          </cell>
          <cell r="CR283">
            <v>1102472.4099999999</v>
          </cell>
          <cell r="CS283">
            <v>214379.4492</v>
          </cell>
          <cell r="CT283">
            <v>88610.863000000012</v>
          </cell>
          <cell r="CU283">
            <v>0</v>
          </cell>
          <cell r="CV283">
            <v>0</v>
          </cell>
          <cell r="CW283">
            <v>0</v>
          </cell>
          <cell r="CX283">
            <v>0</v>
          </cell>
          <cell r="CY283">
            <v>0</v>
          </cell>
          <cell r="CZ283">
            <v>0</v>
          </cell>
          <cell r="DA283">
            <v>2852.53262434818</v>
          </cell>
          <cell r="DB283">
            <v>666.6949642884</v>
          </cell>
          <cell r="DC283">
            <v>463432.09067999996</v>
          </cell>
          <cell r="DD283">
            <v>1671.2607780000001</v>
          </cell>
          <cell r="DE283">
            <v>23789.656800000001</v>
          </cell>
          <cell r="DF283">
            <v>102845.16121563704</v>
          </cell>
          <cell r="DG283">
            <v>71121.36</v>
          </cell>
          <cell r="DH283">
            <v>158633.64000000001</v>
          </cell>
          <cell r="DI283">
            <v>93377.9</v>
          </cell>
          <cell r="DJ283">
            <v>247664.13</v>
          </cell>
          <cell r="DK283">
            <v>0</v>
          </cell>
          <cell r="DL283">
            <v>0</v>
          </cell>
          <cell r="DM283">
            <v>0</v>
          </cell>
          <cell r="DN283">
            <v>0</v>
          </cell>
          <cell r="DO283">
            <v>0</v>
          </cell>
          <cell r="DP283">
            <v>0</v>
          </cell>
          <cell r="DQ283">
            <v>0</v>
          </cell>
          <cell r="DR283">
            <v>0</v>
          </cell>
          <cell r="DS283">
            <v>0</v>
          </cell>
          <cell r="DU283">
            <v>269096.25</v>
          </cell>
          <cell r="DV283">
            <v>0</v>
          </cell>
          <cell r="DW283">
            <v>55247</v>
          </cell>
          <cell r="DX283">
            <v>-15721.42</v>
          </cell>
          <cell r="DY283">
            <v>67198</v>
          </cell>
          <cell r="DZ283">
            <v>0</v>
          </cell>
          <cell r="EA283">
            <v>0</v>
          </cell>
          <cell r="EB283">
            <v>25228</v>
          </cell>
          <cell r="EC283">
            <v>0</v>
          </cell>
          <cell r="ED283">
            <v>0</v>
          </cell>
          <cell r="EE283">
            <v>921187</v>
          </cell>
          <cell r="EF283">
            <v>0</v>
          </cell>
          <cell r="EG283">
            <v>0</v>
          </cell>
          <cell r="EH283">
            <v>0</v>
          </cell>
          <cell r="EI283">
            <v>20026</v>
          </cell>
          <cell r="EJ283">
            <v>0</v>
          </cell>
          <cell r="EK283">
            <v>0</v>
          </cell>
          <cell r="EL283">
            <v>0</v>
          </cell>
        </row>
        <row r="284">
          <cell r="A284">
            <v>563</v>
          </cell>
          <cell r="B284" t="str">
            <v>Moordrecht</v>
          </cell>
          <cell r="C284">
            <v>8</v>
          </cell>
          <cell r="D284">
            <v>252480</v>
          </cell>
          <cell r="E284">
            <v>39900</v>
          </cell>
          <cell r="F284">
            <v>39900</v>
          </cell>
          <cell r="G284">
            <v>8121</v>
          </cell>
          <cell r="H284">
            <v>1</v>
          </cell>
          <cell r="I284">
            <v>142.5</v>
          </cell>
          <cell r="J284">
            <v>2298</v>
          </cell>
          <cell r="K284">
            <v>968</v>
          </cell>
          <cell r="L284">
            <v>305</v>
          </cell>
          <cell r="M284">
            <v>640</v>
          </cell>
          <cell r="N284">
            <v>317.39999999999998</v>
          </cell>
          <cell r="O284">
            <v>69</v>
          </cell>
          <cell r="P284">
            <v>0.16467780429594273</v>
          </cell>
          <cell r="Q284">
            <v>39.79226946989187</v>
          </cell>
          <cell r="R284">
            <v>382</v>
          </cell>
          <cell r="S284">
            <v>440</v>
          </cell>
          <cell r="T284">
            <v>154</v>
          </cell>
          <cell r="U284">
            <v>5620</v>
          </cell>
          <cell r="V284">
            <v>490</v>
          </cell>
          <cell r="W284">
            <v>0</v>
          </cell>
          <cell r="X284">
            <v>0</v>
          </cell>
          <cell r="Y284">
            <v>37.5</v>
          </cell>
          <cell r="Z284">
            <v>0</v>
          </cell>
          <cell r="AA284">
            <v>1222</v>
          </cell>
          <cell r="AB284">
            <v>635.44000000000005</v>
          </cell>
          <cell r="AC284">
            <v>1759.68</v>
          </cell>
          <cell r="AD284">
            <v>52</v>
          </cell>
          <cell r="AE284">
            <v>0</v>
          </cell>
          <cell r="AF284">
            <v>35</v>
          </cell>
          <cell r="AG284">
            <v>45.36</v>
          </cell>
          <cell r="AH284">
            <v>9.66</v>
          </cell>
          <cell r="AI284">
            <v>3226</v>
          </cell>
          <cell r="AJ284">
            <v>5226.12</v>
          </cell>
          <cell r="AK284">
            <v>1677.52</v>
          </cell>
          <cell r="AL284">
            <v>0</v>
          </cell>
          <cell r="AM284">
            <v>0</v>
          </cell>
          <cell r="AN284">
            <v>0</v>
          </cell>
          <cell r="AO284">
            <v>0</v>
          </cell>
          <cell r="AP284">
            <v>0</v>
          </cell>
          <cell r="AQ284">
            <v>0</v>
          </cell>
          <cell r="AR284">
            <v>6.0922999999999999E-5</v>
          </cell>
          <cell r="AS284">
            <v>8.0865999999999995E-5</v>
          </cell>
          <cell r="AT284">
            <v>3103.4119999999998</v>
          </cell>
          <cell r="AU284">
            <v>1613.77424</v>
          </cell>
          <cell r="AV284">
            <v>699.84</v>
          </cell>
          <cell r="AW284">
            <v>12116.481004709576</v>
          </cell>
          <cell r="AX284">
            <v>1</v>
          </cell>
          <cell r="AY284">
            <v>1.38</v>
          </cell>
          <cell r="AZ284">
            <v>395</v>
          </cell>
          <cell r="BA284">
            <v>1</v>
          </cell>
          <cell r="BB284">
            <v>0</v>
          </cell>
          <cell r="BC284">
            <v>0</v>
          </cell>
          <cell r="BD284">
            <v>0</v>
          </cell>
          <cell r="BE284">
            <v>0</v>
          </cell>
          <cell r="BF284">
            <v>0</v>
          </cell>
          <cell r="BG284">
            <v>0</v>
          </cell>
          <cell r="BH284">
            <v>0</v>
          </cell>
          <cell r="BI284">
            <v>0</v>
          </cell>
          <cell r="BJ284">
            <v>0</v>
          </cell>
          <cell r="BM284">
            <v>-568080</v>
          </cell>
          <cell r="BN284">
            <v>-95760</v>
          </cell>
          <cell r="BO284">
            <v>-118902</v>
          </cell>
          <cell r="BP284">
            <v>1046390.85</v>
          </cell>
          <cell r="BQ284">
            <v>28180.76</v>
          </cell>
          <cell r="BR284">
            <v>31122</v>
          </cell>
          <cell r="BS284">
            <v>504181.2</v>
          </cell>
          <cell r="BT284">
            <v>77798.16</v>
          </cell>
          <cell r="BU284">
            <v>8134.35</v>
          </cell>
          <cell r="BV284">
            <v>56313.599999999999</v>
          </cell>
          <cell r="BW284">
            <v>112515.12599999999</v>
          </cell>
          <cell r="BX284">
            <v>95165.49</v>
          </cell>
          <cell r="BY284">
            <v>18872.20646778043</v>
          </cell>
          <cell r="BZ284">
            <v>150823.84312634176</v>
          </cell>
          <cell r="CA284">
            <v>40931.300000000003</v>
          </cell>
          <cell r="CB284">
            <v>129967.2</v>
          </cell>
          <cell r="CC284">
            <v>21755.58</v>
          </cell>
          <cell r="CD284">
            <v>287687.8</v>
          </cell>
          <cell r="CE284">
            <v>7492.1</v>
          </cell>
          <cell r="CF284">
            <v>0</v>
          </cell>
          <cell r="CG284">
            <v>0</v>
          </cell>
          <cell r="CH284">
            <v>6372.75</v>
          </cell>
          <cell r="CI284">
            <v>0</v>
          </cell>
          <cell r="CJ284">
            <v>37943.1</v>
          </cell>
          <cell r="CK284">
            <v>-1397.9680000000003</v>
          </cell>
          <cell r="CL284">
            <v>45927.648000000001</v>
          </cell>
          <cell r="CM284">
            <v>1912.56</v>
          </cell>
          <cell r="CN284">
            <v>0</v>
          </cell>
          <cell r="CO284">
            <v>16532.25</v>
          </cell>
          <cell r="CP284">
            <v>147738.88080000001</v>
          </cell>
          <cell r="CQ284">
            <v>15645.046199999999</v>
          </cell>
          <cell r="CR284">
            <v>535548.26</v>
          </cell>
          <cell r="CS284">
            <v>138283.13519999999</v>
          </cell>
          <cell r="CT284">
            <v>40696.635200000004</v>
          </cell>
          <cell r="CU284">
            <v>0</v>
          </cell>
          <cell r="CV284">
            <v>0</v>
          </cell>
          <cell r="CW284">
            <v>0</v>
          </cell>
          <cell r="CX284">
            <v>0</v>
          </cell>
          <cell r="CY284">
            <v>0</v>
          </cell>
          <cell r="CZ284">
            <v>0</v>
          </cell>
          <cell r="DA284">
            <v>1075.6808395323301</v>
          </cell>
          <cell r="DB284">
            <v>894.30131843983997</v>
          </cell>
          <cell r="DC284">
            <v>194056.35235999999</v>
          </cell>
          <cell r="DD284">
            <v>661.64743839999994</v>
          </cell>
          <cell r="DE284">
            <v>4730.9183999999996</v>
          </cell>
          <cell r="DF284">
            <v>41923.024276295131</v>
          </cell>
          <cell r="DG284">
            <v>8890.17</v>
          </cell>
          <cell r="DH284">
            <v>20269.853999999996</v>
          </cell>
          <cell r="DI284">
            <v>40756.1</v>
          </cell>
          <cell r="DJ284">
            <v>247664.13</v>
          </cell>
          <cell r="DK284">
            <v>0</v>
          </cell>
          <cell r="DL284">
            <v>0</v>
          </cell>
          <cell r="DM284">
            <v>0</v>
          </cell>
          <cell r="DN284">
            <v>0</v>
          </cell>
          <cell r="DO284">
            <v>0</v>
          </cell>
          <cell r="DP284">
            <v>0</v>
          </cell>
          <cell r="DQ284">
            <v>0</v>
          </cell>
          <cell r="DR284">
            <v>0</v>
          </cell>
          <cell r="DS284">
            <v>0</v>
          </cell>
          <cell r="DU284">
            <v>51231.67</v>
          </cell>
          <cell r="DV284">
            <v>0</v>
          </cell>
          <cell r="DW284">
            <v>-89686</v>
          </cell>
          <cell r="DX284">
            <v>-8276.59</v>
          </cell>
          <cell r="DY284">
            <v>139878</v>
          </cell>
          <cell r="DZ284">
            <v>0</v>
          </cell>
          <cell r="EA284">
            <v>0</v>
          </cell>
          <cell r="EB284">
            <v>9449</v>
          </cell>
          <cell r="EC284">
            <v>0</v>
          </cell>
          <cell r="ED284">
            <v>0</v>
          </cell>
          <cell r="EE284">
            <v>477882</v>
          </cell>
          <cell r="EF284">
            <v>0</v>
          </cell>
          <cell r="EG284">
            <v>0</v>
          </cell>
          <cell r="EH284">
            <v>0</v>
          </cell>
          <cell r="EI284">
            <v>9274</v>
          </cell>
          <cell r="EJ284">
            <v>0</v>
          </cell>
          <cell r="EK284">
            <v>0</v>
          </cell>
          <cell r="EL284">
            <v>0</v>
          </cell>
        </row>
        <row r="285">
          <cell r="A285">
            <v>643</v>
          </cell>
          <cell r="B285" t="str">
            <v>Nederlek</v>
          </cell>
          <cell r="C285">
            <v>8</v>
          </cell>
          <cell r="D285">
            <v>481920</v>
          </cell>
          <cell r="E285">
            <v>62160</v>
          </cell>
          <cell r="F285">
            <v>62160</v>
          </cell>
          <cell r="G285">
            <v>14521</v>
          </cell>
          <cell r="H285">
            <v>2</v>
          </cell>
          <cell r="I285">
            <v>222</v>
          </cell>
          <cell r="J285">
            <v>3622</v>
          </cell>
          <cell r="K285">
            <v>2270</v>
          </cell>
          <cell r="L285">
            <v>776</v>
          </cell>
          <cell r="M285">
            <v>1660</v>
          </cell>
          <cell r="N285">
            <v>1054.4000000000001</v>
          </cell>
          <cell r="O285">
            <v>138</v>
          </cell>
          <cell r="P285">
            <v>0.28278688524590162</v>
          </cell>
          <cell r="Q285">
            <v>72.726854635180757</v>
          </cell>
          <cell r="R285">
            <v>607</v>
          </cell>
          <cell r="S285">
            <v>190</v>
          </cell>
          <cell r="T285">
            <v>271</v>
          </cell>
          <cell r="U285">
            <v>9660</v>
          </cell>
          <cell r="V285">
            <v>730</v>
          </cell>
          <cell r="W285">
            <v>0</v>
          </cell>
          <cell r="X285">
            <v>1010.4</v>
          </cell>
          <cell r="Y285">
            <v>0</v>
          </cell>
          <cell r="Z285">
            <v>568.9</v>
          </cell>
          <cell r="AA285">
            <v>2782</v>
          </cell>
          <cell r="AB285">
            <v>1780.48</v>
          </cell>
          <cell r="AC285">
            <v>4367.74</v>
          </cell>
          <cell r="AD285">
            <v>363</v>
          </cell>
          <cell r="AE285">
            <v>0</v>
          </cell>
          <cell r="AF285">
            <v>74</v>
          </cell>
          <cell r="AG285">
            <v>84.32</v>
          </cell>
          <cell r="AH285">
            <v>19.68</v>
          </cell>
          <cell r="AI285">
            <v>6056</v>
          </cell>
          <cell r="AJ285">
            <v>8236.16</v>
          </cell>
          <cell r="AK285">
            <v>3875.84</v>
          </cell>
          <cell r="AL285">
            <v>0</v>
          </cell>
          <cell r="AM285">
            <v>0</v>
          </cell>
          <cell r="AN285">
            <v>0</v>
          </cell>
          <cell r="AO285">
            <v>0</v>
          </cell>
          <cell r="AP285">
            <v>1752</v>
          </cell>
          <cell r="AQ285">
            <v>0</v>
          </cell>
          <cell r="AR285">
            <v>2.8740299999999999E-4</v>
          </cell>
          <cell r="AS285">
            <v>2.4913700000000002E-4</v>
          </cell>
          <cell r="AT285">
            <v>5129.4319999999998</v>
          </cell>
          <cell r="AU285">
            <v>3282.8364799999999</v>
          </cell>
          <cell r="AV285">
            <v>3800.97</v>
          </cell>
          <cell r="AW285">
            <v>49329.152893481718</v>
          </cell>
          <cell r="AX285">
            <v>6</v>
          </cell>
          <cell r="AY285">
            <v>9.84</v>
          </cell>
          <cell r="AZ285">
            <v>705</v>
          </cell>
          <cell r="BA285">
            <v>1</v>
          </cell>
          <cell r="BB285">
            <v>0</v>
          </cell>
          <cell r="BC285">
            <v>0</v>
          </cell>
          <cell r="BD285">
            <v>0</v>
          </cell>
          <cell r="BE285">
            <v>0</v>
          </cell>
          <cell r="BF285">
            <v>0</v>
          </cell>
          <cell r="BG285">
            <v>0</v>
          </cell>
          <cell r="BH285">
            <v>0</v>
          </cell>
          <cell r="BI285">
            <v>0</v>
          </cell>
          <cell r="BJ285">
            <v>0</v>
          </cell>
          <cell r="BM285">
            <v>-1084320</v>
          </cell>
          <cell r="BN285">
            <v>-149184</v>
          </cell>
          <cell r="BO285">
            <v>-185236.8</v>
          </cell>
          <cell r="BP285">
            <v>1871030.85</v>
          </cell>
          <cell r="BQ285">
            <v>56361.52</v>
          </cell>
          <cell r="BR285">
            <v>48484.800000000003</v>
          </cell>
          <cell r="BS285">
            <v>794666.8</v>
          </cell>
          <cell r="BT285">
            <v>182439.9</v>
          </cell>
          <cell r="BU285">
            <v>20695.919999999998</v>
          </cell>
          <cell r="BV285">
            <v>146063.4</v>
          </cell>
          <cell r="BW285">
            <v>373774.25600000005</v>
          </cell>
          <cell r="BX285">
            <v>190330.98</v>
          </cell>
          <cell r="BY285">
            <v>32407.600450819667</v>
          </cell>
          <cell r="BZ285">
            <v>275655.14258663292</v>
          </cell>
          <cell r="CA285">
            <v>65040.05</v>
          </cell>
          <cell r="CB285">
            <v>56122.2</v>
          </cell>
          <cell r="CC285">
            <v>38284.17</v>
          </cell>
          <cell r="CD285">
            <v>494495.4</v>
          </cell>
          <cell r="CE285">
            <v>11161.7</v>
          </cell>
          <cell r="CF285">
            <v>0</v>
          </cell>
          <cell r="CG285">
            <v>423044.37600000005</v>
          </cell>
          <cell r="CH285">
            <v>0</v>
          </cell>
          <cell r="CI285">
            <v>126187.709</v>
          </cell>
          <cell r="CJ285">
            <v>86381.1</v>
          </cell>
          <cell r="CK285">
            <v>-3917.0560000000005</v>
          </cell>
          <cell r="CL285">
            <v>113998.014</v>
          </cell>
          <cell r="CM285">
            <v>13351.14</v>
          </cell>
          <cell r="CN285">
            <v>0</v>
          </cell>
          <cell r="CO285">
            <v>34953.9</v>
          </cell>
          <cell r="CP285">
            <v>274632.76960000006</v>
          </cell>
          <cell r="CQ285">
            <v>31873.137599999998</v>
          </cell>
          <cell r="CR285">
            <v>1005356.56</v>
          </cell>
          <cell r="CS285">
            <v>217928.7936</v>
          </cell>
          <cell r="CT285">
            <v>94027.878400000016</v>
          </cell>
          <cell r="CU285">
            <v>0</v>
          </cell>
          <cell r="CV285">
            <v>0</v>
          </cell>
          <cell r="CW285">
            <v>0</v>
          </cell>
          <cell r="CX285">
            <v>0</v>
          </cell>
          <cell r="CY285">
            <v>53961.599999999999</v>
          </cell>
          <cell r="CZ285">
            <v>0</v>
          </cell>
          <cell r="DA285">
            <v>5074.5022458531303</v>
          </cell>
          <cell r="DB285">
            <v>2755.2190979168804</v>
          </cell>
          <cell r="DC285">
            <v>320743.38296000002</v>
          </cell>
          <cell r="DD285">
            <v>1345.9629567999998</v>
          </cell>
          <cell r="DE285">
            <v>25694.557199999999</v>
          </cell>
          <cell r="DF285">
            <v>170678.86901144675</v>
          </cell>
          <cell r="DG285">
            <v>53341.02</v>
          </cell>
          <cell r="DH285">
            <v>144532.872</v>
          </cell>
          <cell r="DI285">
            <v>72741.899999999994</v>
          </cell>
          <cell r="DJ285">
            <v>247664.13</v>
          </cell>
          <cell r="DK285">
            <v>0</v>
          </cell>
          <cell r="DL285">
            <v>0</v>
          </cell>
          <cell r="DM285">
            <v>0</v>
          </cell>
          <cell r="DN285">
            <v>0</v>
          </cell>
          <cell r="DO285">
            <v>0</v>
          </cell>
          <cell r="DP285">
            <v>0</v>
          </cell>
          <cell r="DQ285">
            <v>0</v>
          </cell>
          <cell r="DR285">
            <v>0</v>
          </cell>
          <cell r="DS285">
            <v>0</v>
          </cell>
          <cell r="DU285">
            <v>269835.57</v>
          </cell>
          <cell r="DV285">
            <v>0</v>
          </cell>
          <cell r="DW285">
            <v>-219968</v>
          </cell>
          <cell r="DX285">
            <v>-11084.83</v>
          </cell>
          <cell r="DY285">
            <v>69883</v>
          </cell>
          <cell r="DZ285">
            <v>0</v>
          </cell>
          <cell r="EA285">
            <v>0</v>
          </cell>
          <cell r="EB285">
            <v>17165</v>
          </cell>
          <cell r="EC285">
            <v>0</v>
          </cell>
          <cell r="ED285">
            <v>0</v>
          </cell>
          <cell r="EE285">
            <v>1256085</v>
          </cell>
          <cell r="EF285">
            <v>0</v>
          </cell>
          <cell r="EG285">
            <v>18089</v>
          </cell>
          <cell r="EH285">
            <v>0</v>
          </cell>
          <cell r="EI285">
            <v>16583</v>
          </cell>
          <cell r="EJ285">
            <v>0</v>
          </cell>
          <cell r="EK285">
            <v>0</v>
          </cell>
          <cell r="EL285">
            <v>0</v>
          </cell>
        </row>
        <row r="286">
          <cell r="A286">
            <v>567</v>
          </cell>
          <cell r="B286" t="str">
            <v>Nieuwerkerk a/d IJssel</v>
          </cell>
          <cell r="C286">
            <v>8</v>
          </cell>
          <cell r="D286">
            <v>704000</v>
          </cell>
          <cell r="E286">
            <v>109900</v>
          </cell>
          <cell r="F286">
            <v>109900</v>
          </cell>
          <cell r="G286">
            <v>21933</v>
          </cell>
          <cell r="H286">
            <v>1</v>
          </cell>
          <cell r="I286">
            <v>392.5</v>
          </cell>
          <cell r="J286">
            <v>6063</v>
          </cell>
          <cell r="K286">
            <v>2415</v>
          </cell>
          <cell r="L286">
            <v>786</v>
          </cell>
          <cell r="M286">
            <v>1870</v>
          </cell>
          <cell r="N286">
            <v>1019.3</v>
          </cell>
          <cell r="O286">
            <v>225</v>
          </cell>
          <cell r="P286">
            <v>0.39130434782608697</v>
          </cell>
          <cell r="Q286">
            <v>111.27530433931354</v>
          </cell>
          <cell r="R286">
            <v>1019</v>
          </cell>
          <cell r="S286">
            <v>910</v>
          </cell>
          <cell r="T286">
            <v>588</v>
          </cell>
          <cell r="U286">
            <v>17460</v>
          </cell>
          <cell r="V286">
            <v>3570</v>
          </cell>
          <cell r="W286">
            <v>0</v>
          </cell>
          <cell r="X286">
            <v>536</v>
          </cell>
          <cell r="Y286">
            <v>0</v>
          </cell>
          <cell r="Z286">
            <v>33.099999999999909</v>
          </cell>
          <cell r="AA286">
            <v>1728</v>
          </cell>
          <cell r="AB286">
            <v>1192.32</v>
          </cell>
          <cell r="AC286">
            <v>2643.84</v>
          </cell>
          <cell r="AD286">
            <v>120</v>
          </cell>
          <cell r="AE286">
            <v>0</v>
          </cell>
          <cell r="AF286">
            <v>94</v>
          </cell>
          <cell r="AG286">
            <v>114.75</v>
          </cell>
          <cell r="AH286">
            <v>29.07</v>
          </cell>
          <cell r="AI286">
            <v>8507</v>
          </cell>
          <cell r="AJ286">
            <v>13015.71</v>
          </cell>
          <cell r="AK286">
            <v>5869.83</v>
          </cell>
          <cell r="AL286">
            <v>0</v>
          </cell>
          <cell r="AM286">
            <v>0</v>
          </cell>
          <cell r="AN286">
            <v>0</v>
          </cell>
          <cell r="AO286">
            <v>0</v>
          </cell>
          <cell r="AP286">
            <v>0</v>
          </cell>
          <cell r="AQ286">
            <v>0</v>
          </cell>
          <cell r="AR286">
            <v>8.6496999999999995E-5</v>
          </cell>
          <cell r="AS286">
            <v>2.8596200000000001E-4</v>
          </cell>
          <cell r="AT286">
            <v>12105.460999999999</v>
          </cell>
          <cell r="AU286">
            <v>8352.7680899999996</v>
          </cell>
          <cell r="AV286">
            <v>2983.5</v>
          </cell>
          <cell r="AW286">
            <v>104631.09165584417</v>
          </cell>
          <cell r="AX286">
            <v>5</v>
          </cell>
          <cell r="AY286">
            <v>7.65</v>
          </cell>
          <cell r="AZ286">
            <v>970</v>
          </cell>
          <cell r="BA286">
            <v>1</v>
          </cell>
          <cell r="BB286">
            <v>0</v>
          </cell>
          <cell r="BC286">
            <v>0</v>
          </cell>
          <cell r="BD286">
            <v>0</v>
          </cell>
          <cell r="BE286">
            <v>0</v>
          </cell>
          <cell r="BF286">
            <v>0</v>
          </cell>
          <cell r="BG286">
            <v>0</v>
          </cell>
          <cell r="BH286">
            <v>0</v>
          </cell>
          <cell r="BI286">
            <v>0</v>
          </cell>
          <cell r="BJ286">
            <v>0</v>
          </cell>
          <cell r="BM286">
            <v>-1584000</v>
          </cell>
          <cell r="BN286">
            <v>-263760</v>
          </cell>
          <cell r="BO286">
            <v>-327502</v>
          </cell>
          <cell r="BP286">
            <v>2826067.05</v>
          </cell>
          <cell r="BQ286">
            <v>28180.76</v>
          </cell>
          <cell r="BR286">
            <v>85722</v>
          </cell>
          <cell r="BS286">
            <v>1330222.2</v>
          </cell>
          <cell r="BT286">
            <v>194093.55</v>
          </cell>
          <cell r="BU286">
            <v>20962.62</v>
          </cell>
          <cell r="BV286">
            <v>164541.29999999999</v>
          </cell>
          <cell r="BW286">
            <v>361331.65700000001</v>
          </cell>
          <cell r="BX286">
            <v>310322.25</v>
          </cell>
          <cell r="BY286">
            <v>44843.787391304344</v>
          </cell>
          <cell r="BZ286">
            <v>421764.56053121336</v>
          </cell>
          <cell r="CA286">
            <v>109185.85</v>
          </cell>
          <cell r="CB286">
            <v>268795.8</v>
          </cell>
          <cell r="CC286">
            <v>83066.759999999995</v>
          </cell>
          <cell r="CD286">
            <v>893777.4</v>
          </cell>
          <cell r="CE286">
            <v>54585.3</v>
          </cell>
          <cell r="CF286">
            <v>0</v>
          </cell>
          <cell r="CG286">
            <v>224417.84</v>
          </cell>
          <cell r="CH286">
            <v>0</v>
          </cell>
          <cell r="CI286">
            <v>7341.91099999998</v>
          </cell>
          <cell r="CJ286">
            <v>53654.400000000001</v>
          </cell>
          <cell r="CK286">
            <v>-2623.1040000000003</v>
          </cell>
          <cell r="CL286">
            <v>69004.224000000002</v>
          </cell>
          <cell r="CM286">
            <v>4413.6000000000004</v>
          </cell>
          <cell r="CN286">
            <v>0</v>
          </cell>
          <cell r="CO286">
            <v>44400.9</v>
          </cell>
          <cell r="CP286">
            <v>373744.1925</v>
          </cell>
          <cell r="CQ286">
            <v>47080.899899999997</v>
          </cell>
          <cell r="CR286">
            <v>1412247.07</v>
          </cell>
          <cell r="CS286">
            <v>344395.68660000002</v>
          </cell>
          <cell r="CT286">
            <v>142402.07580000002</v>
          </cell>
          <cell r="CU286">
            <v>0</v>
          </cell>
          <cell r="CV286">
            <v>0</v>
          </cell>
          <cell r="CW286">
            <v>0</v>
          </cell>
          <cell r="CX286">
            <v>0</v>
          </cell>
          <cell r="CY286">
            <v>0</v>
          </cell>
          <cell r="CZ286">
            <v>0</v>
          </cell>
          <cell r="DA286">
            <v>1527.22560571587</v>
          </cell>
          <cell r="DB286">
            <v>3162.4686966548802</v>
          </cell>
          <cell r="DC286">
            <v>756954.47632999998</v>
          </cell>
          <cell r="DD286">
            <v>3424.6349168999996</v>
          </cell>
          <cell r="DE286">
            <v>20168.46</v>
          </cell>
          <cell r="DF286">
            <v>362023.57712922082</v>
          </cell>
          <cell r="DG286">
            <v>44450.85</v>
          </cell>
          <cell r="DH286">
            <v>112365.495</v>
          </cell>
          <cell r="DI286">
            <v>100084.6</v>
          </cell>
          <cell r="DJ286">
            <v>247664.13</v>
          </cell>
          <cell r="DK286">
            <v>0</v>
          </cell>
          <cell r="DL286">
            <v>0</v>
          </cell>
          <cell r="DM286">
            <v>0</v>
          </cell>
          <cell r="DN286">
            <v>0</v>
          </cell>
          <cell r="DO286">
            <v>0</v>
          </cell>
          <cell r="DP286">
            <v>0</v>
          </cell>
          <cell r="DQ286">
            <v>0</v>
          </cell>
          <cell r="DR286">
            <v>0</v>
          </cell>
          <cell r="DS286">
            <v>0</v>
          </cell>
          <cell r="DU286">
            <v>199095.32</v>
          </cell>
          <cell r="DV286">
            <v>0</v>
          </cell>
          <cell r="DW286">
            <v>-166006</v>
          </cell>
          <cell r="DX286">
            <v>-27337.21</v>
          </cell>
          <cell r="DY286">
            <v>102218</v>
          </cell>
          <cell r="DZ286">
            <v>0</v>
          </cell>
          <cell r="EA286">
            <v>292474.78000000003</v>
          </cell>
          <cell r="EB286">
            <v>12770</v>
          </cell>
          <cell r="EC286">
            <v>0</v>
          </cell>
          <cell r="ED286">
            <v>0</v>
          </cell>
          <cell r="EE286">
            <v>1252549</v>
          </cell>
          <cell r="EF286">
            <v>0</v>
          </cell>
          <cell r="EG286">
            <v>0</v>
          </cell>
          <cell r="EH286">
            <v>0</v>
          </cell>
          <cell r="EI286">
            <v>25047</v>
          </cell>
          <cell r="EJ286">
            <v>0</v>
          </cell>
          <cell r="EK286">
            <v>0</v>
          </cell>
          <cell r="EL286">
            <v>0</v>
          </cell>
        </row>
        <row r="287">
          <cell r="A287">
            <v>569</v>
          </cell>
          <cell r="B287" t="str">
            <v>Nieuwkoop</v>
          </cell>
          <cell r="C287">
            <v>8</v>
          </cell>
          <cell r="D287">
            <v>994560</v>
          </cell>
          <cell r="E287">
            <v>147980</v>
          </cell>
          <cell r="F287">
            <v>147980</v>
          </cell>
          <cell r="G287">
            <v>26987</v>
          </cell>
          <cell r="H287">
            <v>7</v>
          </cell>
          <cell r="I287">
            <v>528.5</v>
          </cell>
          <cell r="J287">
            <v>7053</v>
          </cell>
          <cell r="K287">
            <v>3361</v>
          </cell>
          <cell r="L287">
            <v>1037</v>
          </cell>
          <cell r="M287">
            <v>2720</v>
          </cell>
          <cell r="N287">
            <v>1624.1</v>
          </cell>
          <cell r="O287">
            <v>116</v>
          </cell>
          <cell r="P287">
            <v>0.24892703862660945</v>
          </cell>
          <cell r="Q287">
            <v>62.528563369952224</v>
          </cell>
          <cell r="R287">
            <v>1425</v>
          </cell>
          <cell r="S287">
            <v>485</v>
          </cell>
          <cell r="T287">
            <v>488</v>
          </cell>
          <cell r="U287">
            <v>18390</v>
          </cell>
          <cell r="V287">
            <v>1010</v>
          </cell>
          <cell r="W287">
            <v>0</v>
          </cell>
          <cell r="X287">
            <v>214.4</v>
          </cell>
          <cell r="Y287">
            <v>0</v>
          </cell>
          <cell r="Z287">
            <v>0</v>
          </cell>
          <cell r="AA287">
            <v>7945</v>
          </cell>
          <cell r="AB287">
            <v>3495.8</v>
          </cell>
          <cell r="AC287">
            <v>10725.75</v>
          </cell>
          <cell r="AD287">
            <v>1173</v>
          </cell>
          <cell r="AE287">
            <v>0</v>
          </cell>
          <cell r="AF287">
            <v>184</v>
          </cell>
          <cell r="AG287">
            <v>166.37</v>
          </cell>
          <cell r="AH287">
            <v>77.52</v>
          </cell>
          <cell r="AI287">
            <v>10959</v>
          </cell>
          <cell r="AJ287">
            <v>14356.29</v>
          </cell>
          <cell r="AK287">
            <v>4821.96</v>
          </cell>
          <cell r="AL287">
            <v>0</v>
          </cell>
          <cell r="AM287">
            <v>0</v>
          </cell>
          <cell r="AN287">
            <v>0</v>
          </cell>
          <cell r="AO287">
            <v>0</v>
          </cell>
          <cell r="AP287">
            <v>0</v>
          </cell>
          <cell r="AQ287">
            <v>0</v>
          </cell>
          <cell r="AR287">
            <v>1.5698700000000001E-4</v>
          </cell>
          <cell r="AS287">
            <v>1.15315E-4</v>
          </cell>
          <cell r="AT287">
            <v>4460.3130000000001</v>
          </cell>
          <cell r="AU287">
            <v>1962.5377199999998</v>
          </cell>
          <cell r="AV287">
            <v>11565.45</v>
          </cell>
          <cell r="AW287">
            <v>91568.595815968409</v>
          </cell>
          <cell r="AX287">
            <v>17</v>
          </cell>
          <cell r="AY287">
            <v>23.12</v>
          </cell>
          <cell r="AZ287">
            <v>1675</v>
          </cell>
          <cell r="BA287">
            <v>1</v>
          </cell>
          <cell r="BB287">
            <v>0</v>
          </cell>
          <cell r="BC287">
            <v>0</v>
          </cell>
          <cell r="BD287">
            <v>0</v>
          </cell>
          <cell r="BE287">
            <v>0</v>
          </cell>
          <cell r="BF287">
            <v>0</v>
          </cell>
          <cell r="BG287">
            <v>0</v>
          </cell>
          <cell r="BH287">
            <v>0</v>
          </cell>
          <cell r="BI287">
            <v>0</v>
          </cell>
          <cell r="BJ287">
            <v>0</v>
          </cell>
          <cell r="BM287">
            <v>-2237760</v>
          </cell>
          <cell r="BN287">
            <v>-355152</v>
          </cell>
          <cell r="BO287">
            <v>-440980.4</v>
          </cell>
          <cell r="BP287">
            <v>3477274.95</v>
          </cell>
          <cell r="BQ287">
            <v>197265.32</v>
          </cell>
          <cell r="BR287">
            <v>115424.4</v>
          </cell>
          <cell r="BS287">
            <v>1547428.2</v>
          </cell>
          <cell r="BT287">
            <v>270123.57</v>
          </cell>
          <cell r="BU287">
            <v>27656.79</v>
          </cell>
          <cell r="BV287">
            <v>239332.8</v>
          </cell>
          <cell r="BW287">
            <v>575727.20900000003</v>
          </cell>
          <cell r="BX287">
            <v>159988.35999999999</v>
          </cell>
          <cell r="BY287">
            <v>28527.235278969954</v>
          </cell>
          <cell r="BZ287">
            <v>237000.76316986253</v>
          </cell>
          <cell r="CA287">
            <v>152688.75</v>
          </cell>
          <cell r="CB287">
            <v>143259.29999999999</v>
          </cell>
          <cell r="CC287">
            <v>68939.759999999995</v>
          </cell>
          <cell r="CD287">
            <v>941384.1</v>
          </cell>
          <cell r="CE287">
            <v>15442.9</v>
          </cell>
          <cell r="CF287">
            <v>0</v>
          </cell>
          <cell r="CG287">
            <v>89767.135999999999</v>
          </cell>
          <cell r="CH287">
            <v>0</v>
          </cell>
          <cell r="CI287">
            <v>0</v>
          </cell>
          <cell r="CJ287">
            <v>246692.25</v>
          </cell>
          <cell r="CK287">
            <v>-7690.76</v>
          </cell>
          <cell r="CL287">
            <v>279942.07500000001</v>
          </cell>
          <cell r="CM287">
            <v>43142.94</v>
          </cell>
          <cell r="CN287">
            <v>0</v>
          </cell>
          <cell r="CO287">
            <v>86912.4</v>
          </cell>
          <cell r="CP287">
            <v>541872.08110000007</v>
          </cell>
          <cell r="CQ287">
            <v>125549.06640000001</v>
          </cell>
          <cell r="CR287">
            <v>1819303.59</v>
          </cell>
          <cell r="CS287">
            <v>379867.43340000004</v>
          </cell>
          <cell r="CT287">
            <v>116980.74959999998</v>
          </cell>
          <cell r="CU287">
            <v>0</v>
          </cell>
          <cell r="CV287">
            <v>0</v>
          </cell>
          <cell r="CW287">
            <v>0</v>
          </cell>
          <cell r="CX287">
            <v>0</v>
          </cell>
          <cell r="CY287">
            <v>0</v>
          </cell>
          <cell r="CZ287">
            <v>0</v>
          </cell>
          <cell r="DA287">
            <v>2771.8252212737702</v>
          </cell>
          <cell r="DB287">
            <v>1275.2746090556</v>
          </cell>
          <cell r="DC287">
            <v>278903.37189000001</v>
          </cell>
          <cell r="DD287">
            <v>804.64046519999988</v>
          </cell>
          <cell r="DE287">
            <v>78182.441999999995</v>
          </cell>
          <cell r="DF287">
            <v>316827.34152325068</v>
          </cell>
          <cell r="DG287">
            <v>151132.89000000001</v>
          </cell>
          <cell r="DH287">
            <v>339593.49599999998</v>
          </cell>
          <cell r="DI287">
            <v>172826.5</v>
          </cell>
          <cell r="DJ287">
            <v>247664.13</v>
          </cell>
          <cell r="DK287">
            <v>0</v>
          </cell>
          <cell r="DL287">
            <v>0</v>
          </cell>
          <cell r="DM287">
            <v>0</v>
          </cell>
          <cell r="DN287">
            <v>0</v>
          </cell>
          <cell r="DO287">
            <v>0</v>
          </cell>
          <cell r="DP287">
            <v>0</v>
          </cell>
          <cell r="DQ287">
            <v>0</v>
          </cell>
          <cell r="DR287">
            <v>0</v>
          </cell>
          <cell r="DS287">
            <v>0</v>
          </cell>
          <cell r="DU287">
            <v>521738.81</v>
          </cell>
          <cell r="DV287">
            <v>1109962.57</v>
          </cell>
          <cell r="DW287">
            <v>-569801</v>
          </cell>
          <cell r="DX287">
            <v>-25167.439999999999</v>
          </cell>
          <cell r="DY287">
            <v>239958</v>
          </cell>
          <cell r="DZ287">
            <v>0</v>
          </cell>
          <cell r="EA287">
            <v>0</v>
          </cell>
          <cell r="EB287">
            <v>65642</v>
          </cell>
          <cell r="EC287">
            <v>0</v>
          </cell>
          <cell r="ED287">
            <v>0</v>
          </cell>
          <cell r="EE287">
            <v>1694487</v>
          </cell>
          <cell r="EF287">
            <v>45000</v>
          </cell>
          <cell r="EG287">
            <v>0</v>
          </cell>
          <cell r="EH287">
            <v>0</v>
          </cell>
          <cell r="EI287">
            <v>30819</v>
          </cell>
          <cell r="EJ287">
            <v>0</v>
          </cell>
          <cell r="EK287">
            <v>0</v>
          </cell>
          <cell r="EL287">
            <v>0</v>
          </cell>
        </row>
        <row r="288">
          <cell r="A288">
            <v>571</v>
          </cell>
          <cell r="B288" t="str">
            <v>Nieuw-Lekkerland</v>
          </cell>
          <cell r="C288">
            <v>8</v>
          </cell>
          <cell r="D288">
            <v>242560</v>
          </cell>
          <cell r="E288">
            <v>36960</v>
          </cell>
          <cell r="F288">
            <v>36960</v>
          </cell>
          <cell r="G288">
            <v>9506</v>
          </cell>
          <cell r="H288">
            <v>1</v>
          </cell>
          <cell r="I288">
            <v>132</v>
          </cell>
          <cell r="J288">
            <v>3083</v>
          </cell>
          <cell r="K288">
            <v>1043</v>
          </cell>
          <cell r="L288">
            <v>372</v>
          </cell>
          <cell r="M288">
            <v>690</v>
          </cell>
          <cell r="N288">
            <v>351.7</v>
          </cell>
          <cell r="O288">
            <v>60</v>
          </cell>
          <cell r="P288">
            <v>0.14634146341463414</v>
          </cell>
          <cell r="Q288">
            <v>35.236404578046418</v>
          </cell>
          <cell r="R288">
            <v>342</v>
          </cell>
          <cell r="S288">
            <v>90</v>
          </cell>
          <cell r="T288">
            <v>143</v>
          </cell>
          <cell r="U288">
            <v>7130</v>
          </cell>
          <cell r="V288">
            <v>630</v>
          </cell>
          <cell r="W288">
            <v>0</v>
          </cell>
          <cell r="X288">
            <v>0</v>
          </cell>
          <cell r="Y288">
            <v>0</v>
          </cell>
          <cell r="Z288">
            <v>0</v>
          </cell>
          <cell r="AA288">
            <v>1043</v>
          </cell>
          <cell r="AB288">
            <v>646.66</v>
          </cell>
          <cell r="AC288">
            <v>1460.2</v>
          </cell>
          <cell r="AD288">
            <v>235</v>
          </cell>
          <cell r="AE288">
            <v>0</v>
          </cell>
          <cell r="AF288">
            <v>40</v>
          </cell>
          <cell r="AG288">
            <v>48.65</v>
          </cell>
          <cell r="AH288">
            <v>7.05</v>
          </cell>
          <cell r="AI288">
            <v>3383</v>
          </cell>
          <cell r="AJ288">
            <v>4702.37</v>
          </cell>
          <cell r="AK288">
            <v>2097.46</v>
          </cell>
          <cell r="AL288">
            <v>0</v>
          </cell>
          <cell r="AM288">
            <v>0</v>
          </cell>
          <cell r="AN288">
            <v>0</v>
          </cell>
          <cell r="AO288">
            <v>0</v>
          </cell>
          <cell r="AP288">
            <v>892</v>
          </cell>
          <cell r="AQ288">
            <v>0</v>
          </cell>
          <cell r="AR288">
            <v>1.13074E-4</v>
          </cell>
          <cell r="AS288">
            <v>4.7806999999999998E-5</v>
          </cell>
          <cell r="AT288">
            <v>2506.8029999999999</v>
          </cell>
          <cell r="AU288">
            <v>1554.21786</v>
          </cell>
          <cell r="AV288">
            <v>1409.8</v>
          </cell>
          <cell r="AW288">
            <v>30813.423787167445</v>
          </cell>
          <cell r="AX288">
            <v>3</v>
          </cell>
          <cell r="AY288">
            <v>4.2300000000000004</v>
          </cell>
          <cell r="AZ288">
            <v>315</v>
          </cell>
          <cell r="BA288">
            <v>1</v>
          </cell>
          <cell r="BB288">
            <v>0</v>
          </cell>
          <cell r="BC288">
            <v>0</v>
          </cell>
          <cell r="BD288">
            <v>0</v>
          </cell>
          <cell r="BE288">
            <v>0</v>
          </cell>
          <cell r="BF288">
            <v>0</v>
          </cell>
          <cell r="BG288">
            <v>0</v>
          </cell>
          <cell r="BH288">
            <v>0</v>
          </cell>
          <cell r="BI288">
            <v>0</v>
          </cell>
          <cell r="BJ288">
            <v>0</v>
          </cell>
          <cell r="BM288">
            <v>-545760</v>
          </cell>
          <cell r="BN288">
            <v>-88704</v>
          </cell>
          <cell r="BO288">
            <v>-110140.8</v>
          </cell>
          <cell r="BP288">
            <v>1224848.1000000001</v>
          </cell>
          <cell r="BQ288">
            <v>28180.76</v>
          </cell>
          <cell r="BR288">
            <v>28828.799999999999</v>
          </cell>
          <cell r="BS288">
            <v>676410.2</v>
          </cell>
          <cell r="BT288">
            <v>83825.91</v>
          </cell>
          <cell r="BU288">
            <v>9921.24</v>
          </cell>
          <cell r="BV288">
            <v>60713.1</v>
          </cell>
          <cell r="BW288">
            <v>124674.133</v>
          </cell>
          <cell r="BX288">
            <v>82752.600000000006</v>
          </cell>
          <cell r="BY288">
            <v>16770.84731707317</v>
          </cell>
          <cell r="BZ288">
            <v>133555.83954407778</v>
          </cell>
          <cell r="CA288">
            <v>36645.300000000003</v>
          </cell>
          <cell r="CB288">
            <v>26584.2</v>
          </cell>
          <cell r="CC288">
            <v>20201.61</v>
          </cell>
          <cell r="CD288">
            <v>364984.7</v>
          </cell>
          <cell r="CE288">
            <v>9632.7000000000007</v>
          </cell>
          <cell r="CF288">
            <v>0</v>
          </cell>
          <cell r="CG288">
            <v>0</v>
          </cell>
          <cell r="CH288">
            <v>0</v>
          </cell>
          <cell r="CI288">
            <v>0</v>
          </cell>
          <cell r="CJ288">
            <v>32385.15</v>
          </cell>
          <cell r="CK288">
            <v>-1422.652</v>
          </cell>
          <cell r="CL288">
            <v>38111.22</v>
          </cell>
          <cell r="CM288">
            <v>8643.2999999999993</v>
          </cell>
          <cell r="CN288">
            <v>0</v>
          </cell>
          <cell r="CO288">
            <v>18894</v>
          </cell>
          <cell r="CP288">
            <v>158454.50950000001</v>
          </cell>
          <cell r="CQ288">
            <v>11417.968499999999</v>
          </cell>
          <cell r="CR288">
            <v>561611.82999999996</v>
          </cell>
          <cell r="CS288">
            <v>124424.7102</v>
          </cell>
          <cell r="CT288">
            <v>50884.379600000007</v>
          </cell>
          <cell r="CU288">
            <v>0</v>
          </cell>
          <cell r="CV288">
            <v>0</v>
          </cell>
          <cell r="CW288">
            <v>0</v>
          </cell>
          <cell r="CX288">
            <v>0</v>
          </cell>
          <cell r="CY288">
            <v>27473.599999999999</v>
          </cell>
          <cell r="CZ288">
            <v>0</v>
          </cell>
          <cell r="DA288">
            <v>1996.4797408085401</v>
          </cell>
          <cell r="DB288">
            <v>528.70011043768</v>
          </cell>
          <cell r="DC288">
            <v>156750.39158999998</v>
          </cell>
          <cell r="DD288">
            <v>637.22932259999993</v>
          </cell>
          <cell r="DE288">
            <v>9530.2479999999996</v>
          </cell>
          <cell r="DF288">
            <v>106614.44630359935</v>
          </cell>
          <cell r="DG288">
            <v>26670.51</v>
          </cell>
          <cell r="DH288">
            <v>62131.508999999991</v>
          </cell>
          <cell r="DI288">
            <v>32501.7</v>
          </cell>
          <cell r="DJ288">
            <v>247664.13</v>
          </cell>
          <cell r="DK288">
            <v>0</v>
          </cell>
          <cell r="DL288">
            <v>0</v>
          </cell>
          <cell r="DM288">
            <v>0</v>
          </cell>
          <cell r="DN288">
            <v>0</v>
          </cell>
          <cell r="DO288">
            <v>0</v>
          </cell>
          <cell r="DP288">
            <v>0</v>
          </cell>
          <cell r="DQ288">
            <v>0</v>
          </cell>
          <cell r="DR288">
            <v>0</v>
          </cell>
          <cell r="DS288">
            <v>0</v>
          </cell>
          <cell r="DU288">
            <v>261521.9</v>
          </cell>
          <cell r="DV288">
            <v>0</v>
          </cell>
          <cell r="DW288">
            <v>-18428</v>
          </cell>
          <cell r="DX288">
            <v>-4688.5200000000004</v>
          </cell>
          <cell r="DY288">
            <v>57030</v>
          </cell>
          <cell r="DZ288">
            <v>0</v>
          </cell>
          <cell r="EA288">
            <v>0</v>
          </cell>
          <cell r="EB288">
            <v>11518</v>
          </cell>
          <cell r="EC288">
            <v>0</v>
          </cell>
          <cell r="ED288">
            <v>0</v>
          </cell>
          <cell r="EE288">
            <v>524728</v>
          </cell>
          <cell r="EF288">
            <v>0</v>
          </cell>
          <cell r="EG288">
            <v>7457</v>
          </cell>
          <cell r="EH288">
            <v>0</v>
          </cell>
          <cell r="EI288">
            <v>10785</v>
          </cell>
          <cell r="EJ288">
            <v>0</v>
          </cell>
          <cell r="EK288">
            <v>0</v>
          </cell>
          <cell r="EL288">
            <v>0</v>
          </cell>
        </row>
        <row r="289">
          <cell r="A289">
            <v>575</v>
          </cell>
          <cell r="B289" t="str">
            <v>Noordwijk</v>
          </cell>
          <cell r="C289">
            <v>8</v>
          </cell>
          <cell r="D289">
            <v>1331360</v>
          </cell>
          <cell r="E289">
            <v>154980</v>
          </cell>
          <cell r="F289">
            <v>154980</v>
          </cell>
          <cell r="G289">
            <v>24700</v>
          </cell>
          <cell r="H289">
            <v>1</v>
          </cell>
          <cell r="I289">
            <v>553.5</v>
          </cell>
          <cell r="J289">
            <v>5427</v>
          </cell>
          <cell r="K289">
            <v>3625</v>
          </cell>
          <cell r="L289">
            <v>1203</v>
          </cell>
          <cell r="M289">
            <v>3190</v>
          </cell>
          <cell r="N289">
            <v>1882.1</v>
          </cell>
          <cell r="O289">
            <v>180</v>
          </cell>
          <cell r="P289">
            <v>0.33962264150943394</v>
          </cell>
          <cell r="Q289">
            <v>91.640421791407903</v>
          </cell>
          <cell r="R289">
            <v>1740</v>
          </cell>
          <cell r="S289">
            <v>495</v>
          </cell>
          <cell r="T289">
            <v>593</v>
          </cell>
          <cell r="U289">
            <v>22530</v>
          </cell>
          <cell r="V289">
            <v>7820</v>
          </cell>
          <cell r="W289">
            <v>664.32</v>
          </cell>
          <cell r="X289">
            <v>757.6</v>
          </cell>
          <cell r="Y289">
            <v>0</v>
          </cell>
          <cell r="Z289">
            <v>0</v>
          </cell>
          <cell r="AA289">
            <v>3547</v>
          </cell>
          <cell r="AB289">
            <v>0</v>
          </cell>
          <cell r="AC289">
            <v>3547</v>
          </cell>
          <cell r="AD289">
            <v>17</v>
          </cell>
          <cell r="AE289">
            <v>1589</v>
          </cell>
          <cell r="AF289">
            <v>121</v>
          </cell>
          <cell r="AG289">
            <v>101</v>
          </cell>
          <cell r="AH289">
            <v>20</v>
          </cell>
          <cell r="AI289">
            <v>13079</v>
          </cell>
          <cell r="AJ289">
            <v>13079</v>
          </cell>
          <cell r="AK289">
            <v>0</v>
          </cell>
          <cell r="AL289">
            <v>0</v>
          </cell>
          <cell r="AM289">
            <v>0</v>
          </cell>
          <cell r="AN289">
            <v>0</v>
          </cell>
          <cell r="AO289">
            <v>0</v>
          </cell>
          <cell r="AP289">
            <v>2198</v>
          </cell>
          <cell r="AQ289">
            <v>0</v>
          </cell>
          <cell r="AR289">
            <v>5.1628600000000002E-4</v>
          </cell>
          <cell r="AS289">
            <v>5.9836100000000005E-4</v>
          </cell>
          <cell r="AT289">
            <v>17552.018</v>
          </cell>
          <cell r="AU289">
            <v>0</v>
          </cell>
          <cell r="AV289">
            <v>437</v>
          </cell>
          <cell r="AW289">
            <v>3028.5914702581372</v>
          </cell>
          <cell r="AX289">
            <v>6</v>
          </cell>
          <cell r="AY289">
            <v>6</v>
          </cell>
          <cell r="AZ289">
            <v>1335</v>
          </cell>
          <cell r="BA289">
            <v>1</v>
          </cell>
          <cell r="BB289">
            <v>0</v>
          </cell>
          <cell r="BC289">
            <v>0</v>
          </cell>
          <cell r="BD289">
            <v>0</v>
          </cell>
          <cell r="BE289">
            <v>0</v>
          </cell>
          <cell r="BF289">
            <v>0</v>
          </cell>
          <cell r="BG289">
            <v>0</v>
          </cell>
          <cell r="BH289">
            <v>0</v>
          </cell>
          <cell r="BI289">
            <v>0</v>
          </cell>
          <cell r="BJ289">
            <v>0</v>
          </cell>
          <cell r="BM289">
            <v>-2995560</v>
          </cell>
          <cell r="BN289">
            <v>-371952</v>
          </cell>
          <cell r="BO289">
            <v>-461840.4</v>
          </cell>
          <cell r="BP289">
            <v>3182595</v>
          </cell>
          <cell r="BQ289">
            <v>28180.76</v>
          </cell>
          <cell r="BR289">
            <v>120884.4</v>
          </cell>
          <cell r="BS289">
            <v>1190683.8</v>
          </cell>
          <cell r="BT289">
            <v>291341.25</v>
          </cell>
          <cell r="BU289">
            <v>32084.01</v>
          </cell>
          <cell r="BV289">
            <v>280688.09999999998</v>
          </cell>
          <cell r="BW289">
            <v>667185.62899999996</v>
          </cell>
          <cell r="BX289">
            <v>248257.8</v>
          </cell>
          <cell r="BY289">
            <v>38921.02301886792</v>
          </cell>
          <cell r="BZ289">
            <v>347342.85790753755</v>
          </cell>
          <cell r="CA289">
            <v>186441</v>
          </cell>
          <cell r="CB289">
            <v>146213.1</v>
          </cell>
          <cell r="CC289">
            <v>83773.11</v>
          </cell>
          <cell r="CD289">
            <v>1153310.7</v>
          </cell>
          <cell r="CE289">
            <v>119567.8</v>
          </cell>
          <cell r="CF289">
            <v>209805.54239999998</v>
          </cell>
          <cell r="CG289">
            <v>317199.54399999999</v>
          </cell>
          <cell r="CH289">
            <v>0</v>
          </cell>
          <cell r="CI289">
            <v>0</v>
          </cell>
          <cell r="CJ289">
            <v>110134.35</v>
          </cell>
          <cell r="CK289">
            <v>0</v>
          </cell>
          <cell r="CL289">
            <v>92576.7</v>
          </cell>
          <cell r="CM289">
            <v>625.26</v>
          </cell>
          <cell r="CN289">
            <v>36435.769999999997</v>
          </cell>
          <cell r="CO289">
            <v>57154.35</v>
          </cell>
          <cell r="CP289">
            <v>328960.03000000003</v>
          </cell>
          <cell r="CQ289">
            <v>32391.4</v>
          </cell>
          <cell r="CR289">
            <v>2171244.79</v>
          </cell>
          <cell r="CS289">
            <v>346070.34</v>
          </cell>
          <cell r="CT289">
            <v>0</v>
          </cell>
          <cell r="CU289">
            <v>0</v>
          </cell>
          <cell r="CV289">
            <v>0</v>
          </cell>
          <cell r="CW289">
            <v>0</v>
          </cell>
          <cell r="CX289">
            <v>0</v>
          </cell>
          <cell r="CY289">
            <v>67698.399999999994</v>
          </cell>
          <cell r="CZ289">
            <v>0</v>
          </cell>
          <cell r="DA289">
            <v>9115.7519806770615</v>
          </cell>
          <cell r="DB289">
            <v>6617.3055573786405</v>
          </cell>
          <cell r="DC289">
            <v>1097527.68554</v>
          </cell>
          <cell r="DD289">
            <v>0</v>
          </cell>
          <cell r="DE289">
            <v>2954.12</v>
          </cell>
          <cell r="DF289">
            <v>10478.926487093155</v>
          </cell>
          <cell r="DG289">
            <v>53341.02</v>
          </cell>
          <cell r="DH289">
            <v>88129.8</v>
          </cell>
          <cell r="DI289">
            <v>137745.29999999999</v>
          </cell>
          <cell r="DJ289">
            <v>247664.13</v>
          </cell>
          <cell r="DK289">
            <v>0</v>
          </cell>
          <cell r="DL289">
            <v>0</v>
          </cell>
          <cell r="DM289">
            <v>0</v>
          </cell>
          <cell r="DN289">
            <v>0</v>
          </cell>
          <cell r="DO289">
            <v>0</v>
          </cell>
          <cell r="DP289">
            <v>0</v>
          </cell>
          <cell r="DQ289">
            <v>0</v>
          </cell>
          <cell r="DR289">
            <v>0</v>
          </cell>
          <cell r="DS289">
            <v>0</v>
          </cell>
          <cell r="DU289">
            <v>22762.15</v>
          </cell>
          <cell r="DV289">
            <v>0</v>
          </cell>
          <cell r="DW289">
            <v>-155213</v>
          </cell>
          <cell r="DX289">
            <v>-37041.68</v>
          </cell>
          <cell r="DY289">
            <v>111187</v>
          </cell>
          <cell r="DZ289">
            <v>0</v>
          </cell>
          <cell r="EA289">
            <v>0</v>
          </cell>
          <cell r="EB289">
            <v>7648</v>
          </cell>
          <cell r="EC289">
            <v>0</v>
          </cell>
          <cell r="ED289">
            <v>0</v>
          </cell>
          <cell r="EE289">
            <v>2280668</v>
          </cell>
          <cell r="EF289">
            <v>0</v>
          </cell>
          <cell r="EG289">
            <v>0</v>
          </cell>
          <cell r="EH289">
            <v>0</v>
          </cell>
          <cell r="EI289">
            <v>28207</v>
          </cell>
          <cell r="EJ289">
            <v>0</v>
          </cell>
          <cell r="EK289">
            <v>0</v>
          </cell>
          <cell r="EL289">
            <v>0</v>
          </cell>
        </row>
        <row r="290">
          <cell r="A290">
            <v>576</v>
          </cell>
          <cell r="B290" t="str">
            <v>Noordwijkerhout</v>
          </cell>
          <cell r="C290">
            <v>8</v>
          </cell>
          <cell r="D290">
            <v>616800</v>
          </cell>
          <cell r="E290">
            <v>109760</v>
          </cell>
          <cell r="F290">
            <v>109760</v>
          </cell>
          <cell r="G290">
            <v>15294</v>
          </cell>
          <cell r="H290">
            <v>2</v>
          </cell>
          <cell r="I290">
            <v>392</v>
          </cell>
          <cell r="J290">
            <v>3774</v>
          </cell>
          <cell r="K290">
            <v>2405</v>
          </cell>
          <cell r="L290">
            <v>785</v>
          </cell>
          <cell r="M290">
            <v>1760</v>
          </cell>
          <cell r="N290">
            <v>1087.4000000000001</v>
          </cell>
          <cell r="O290">
            <v>72</v>
          </cell>
          <cell r="P290">
            <v>0.17061611374407584</v>
          </cell>
          <cell r="Q290">
            <v>41.293269622190657</v>
          </cell>
          <cell r="R290">
            <v>947</v>
          </cell>
          <cell r="S290">
            <v>190</v>
          </cell>
          <cell r="T290">
            <v>364</v>
          </cell>
          <cell r="U290">
            <v>11220</v>
          </cell>
          <cell r="V290">
            <v>1660</v>
          </cell>
          <cell r="W290">
            <v>0</v>
          </cell>
          <cell r="X290">
            <v>1008</v>
          </cell>
          <cell r="Y290">
            <v>0</v>
          </cell>
          <cell r="Z290">
            <v>578</v>
          </cell>
          <cell r="AA290">
            <v>2259</v>
          </cell>
          <cell r="AB290">
            <v>0</v>
          </cell>
          <cell r="AC290">
            <v>2259</v>
          </cell>
          <cell r="AD290">
            <v>81</v>
          </cell>
          <cell r="AE290">
            <v>0</v>
          </cell>
          <cell r="AF290">
            <v>106</v>
          </cell>
          <cell r="AG290">
            <v>69</v>
          </cell>
          <cell r="AH290">
            <v>37</v>
          </cell>
          <cell r="AI290">
            <v>6726</v>
          </cell>
          <cell r="AJ290">
            <v>6726</v>
          </cell>
          <cell r="AK290">
            <v>0</v>
          </cell>
          <cell r="AL290">
            <v>0</v>
          </cell>
          <cell r="AM290">
            <v>0</v>
          </cell>
          <cell r="AN290">
            <v>0</v>
          </cell>
          <cell r="AO290">
            <v>0</v>
          </cell>
          <cell r="AP290">
            <v>544</v>
          </cell>
          <cell r="AQ290">
            <v>0</v>
          </cell>
          <cell r="AR290">
            <v>2.1753199999999999E-4</v>
          </cell>
          <cell r="AS290">
            <v>1.6962100000000001E-4</v>
          </cell>
          <cell r="AT290">
            <v>5831.442</v>
          </cell>
          <cell r="AU290">
            <v>0</v>
          </cell>
          <cell r="AV290">
            <v>1203</v>
          </cell>
          <cell r="AW290">
            <v>7862.6846153846154</v>
          </cell>
          <cell r="AX290">
            <v>8</v>
          </cell>
          <cell r="AY290">
            <v>8</v>
          </cell>
          <cell r="AZ290">
            <v>930</v>
          </cell>
          <cell r="BA290">
            <v>1</v>
          </cell>
          <cell r="BB290">
            <v>0</v>
          </cell>
          <cell r="BC290">
            <v>0</v>
          </cell>
          <cell r="BD290">
            <v>0</v>
          </cell>
          <cell r="BE290">
            <v>0</v>
          </cell>
          <cell r="BF290">
            <v>0</v>
          </cell>
          <cell r="BG290">
            <v>0</v>
          </cell>
          <cell r="BH290">
            <v>0</v>
          </cell>
          <cell r="BI290">
            <v>0</v>
          </cell>
          <cell r="BJ290">
            <v>0</v>
          </cell>
          <cell r="BM290">
            <v>-1387800</v>
          </cell>
          <cell r="BN290">
            <v>-263424</v>
          </cell>
          <cell r="BO290">
            <v>-327084.79999999999</v>
          </cell>
          <cell r="BP290">
            <v>1970631.9</v>
          </cell>
          <cell r="BQ290">
            <v>56361.52</v>
          </cell>
          <cell r="BR290">
            <v>85612.800000000003</v>
          </cell>
          <cell r="BS290">
            <v>828015.6</v>
          </cell>
          <cell r="BT290">
            <v>193289.85</v>
          </cell>
          <cell r="BU290">
            <v>20935.95</v>
          </cell>
          <cell r="BV290">
            <v>154862.39999999999</v>
          </cell>
          <cell r="BW290">
            <v>385472.42600000004</v>
          </cell>
          <cell r="BX290">
            <v>99303.12</v>
          </cell>
          <cell r="BY290">
            <v>19552.741421800947</v>
          </cell>
          <cell r="BZ290">
            <v>156513.05398359682</v>
          </cell>
          <cell r="CA290">
            <v>101471.05</v>
          </cell>
          <cell r="CB290">
            <v>56122.2</v>
          </cell>
          <cell r="CC290">
            <v>51422.28</v>
          </cell>
          <cell r="CD290">
            <v>574351.80000000005</v>
          </cell>
          <cell r="CE290">
            <v>25381.4</v>
          </cell>
          <cell r="CF290">
            <v>0</v>
          </cell>
          <cell r="CG290">
            <v>422039.52</v>
          </cell>
          <cell r="CH290">
            <v>0</v>
          </cell>
          <cell r="CI290">
            <v>128206.18</v>
          </cell>
          <cell r="CJ290">
            <v>70141.95</v>
          </cell>
          <cell r="CK290">
            <v>0</v>
          </cell>
          <cell r="CL290">
            <v>58959.9</v>
          </cell>
          <cell r="CM290">
            <v>2979.18</v>
          </cell>
          <cell r="CN290">
            <v>0</v>
          </cell>
          <cell r="CO290">
            <v>50069.1</v>
          </cell>
          <cell r="CP290">
            <v>224735.07</v>
          </cell>
          <cell r="CQ290">
            <v>59924.09</v>
          </cell>
          <cell r="CR290">
            <v>1116583.26</v>
          </cell>
          <cell r="CS290">
            <v>177969.96</v>
          </cell>
          <cell r="CT290">
            <v>0</v>
          </cell>
          <cell r="CU290">
            <v>0</v>
          </cell>
          <cell r="CV290">
            <v>0</v>
          </cell>
          <cell r="CW290">
            <v>0</v>
          </cell>
          <cell r="CX290">
            <v>0</v>
          </cell>
          <cell r="CY290">
            <v>16755.2</v>
          </cell>
          <cell r="CZ290">
            <v>0</v>
          </cell>
          <cell r="DA290">
            <v>3840.8319417157199</v>
          </cell>
          <cell r="DB290">
            <v>1875.8475000010401</v>
          </cell>
          <cell r="DC290">
            <v>364640.06826000003</v>
          </cell>
          <cell r="DD290">
            <v>0</v>
          </cell>
          <cell r="DE290">
            <v>8132.28</v>
          </cell>
          <cell r="DF290">
            <v>27204.888769230769</v>
          </cell>
          <cell r="DG290">
            <v>71121.36</v>
          </cell>
          <cell r="DH290">
            <v>117506.4</v>
          </cell>
          <cell r="DI290">
            <v>95957.4</v>
          </cell>
          <cell r="DJ290">
            <v>247664.13</v>
          </cell>
          <cell r="DK290">
            <v>0</v>
          </cell>
          <cell r="DL290">
            <v>0</v>
          </cell>
          <cell r="DM290">
            <v>0</v>
          </cell>
          <cell r="DN290">
            <v>0</v>
          </cell>
          <cell r="DO290">
            <v>0</v>
          </cell>
          <cell r="DP290">
            <v>0</v>
          </cell>
          <cell r="DQ290">
            <v>0</v>
          </cell>
          <cell r="DR290">
            <v>0</v>
          </cell>
          <cell r="DS290">
            <v>0</v>
          </cell>
          <cell r="DU290">
            <v>186526.05</v>
          </cell>
          <cell r="DV290">
            <v>0</v>
          </cell>
          <cell r="DW290">
            <v>-214003</v>
          </cell>
          <cell r="DX290">
            <v>-16680.16</v>
          </cell>
          <cell r="DY290">
            <v>-214150</v>
          </cell>
          <cell r="DZ290">
            <v>0</v>
          </cell>
          <cell r="EA290">
            <v>0</v>
          </cell>
          <cell r="EB290">
            <v>33142</v>
          </cell>
          <cell r="EC290">
            <v>0</v>
          </cell>
          <cell r="ED290">
            <v>0</v>
          </cell>
          <cell r="EE290">
            <v>1248669</v>
          </cell>
          <cell r="EF290">
            <v>0</v>
          </cell>
          <cell r="EG290">
            <v>0</v>
          </cell>
          <cell r="EH290">
            <v>0</v>
          </cell>
          <cell r="EI290">
            <v>17466</v>
          </cell>
          <cell r="EJ290">
            <v>0</v>
          </cell>
          <cell r="EK290">
            <v>0</v>
          </cell>
          <cell r="EL290">
            <v>0</v>
          </cell>
        </row>
        <row r="291">
          <cell r="A291">
            <v>579</v>
          </cell>
          <cell r="B291" t="str">
            <v>Oegstgeest</v>
          </cell>
          <cell r="C291">
            <v>8</v>
          </cell>
          <cell r="D291">
            <v>1059200</v>
          </cell>
          <cell r="E291">
            <v>98000</v>
          </cell>
          <cell r="F291">
            <v>98000</v>
          </cell>
          <cell r="G291">
            <v>23247</v>
          </cell>
          <cell r="H291">
            <v>1</v>
          </cell>
          <cell r="I291">
            <v>350</v>
          </cell>
          <cell r="J291">
            <v>6230</v>
          </cell>
          <cell r="K291">
            <v>3719</v>
          </cell>
          <cell r="L291">
            <v>1395</v>
          </cell>
          <cell r="M291">
            <v>1930</v>
          </cell>
          <cell r="N291">
            <v>895</v>
          </cell>
          <cell r="O291">
            <v>139</v>
          </cell>
          <cell r="P291">
            <v>0.28425357873210633</v>
          </cell>
          <cell r="Q291">
            <v>73.185134652311902</v>
          </cell>
          <cell r="R291">
            <v>910</v>
          </cell>
          <cell r="S291">
            <v>555</v>
          </cell>
          <cell r="T291">
            <v>539</v>
          </cell>
          <cell r="U291">
            <v>18240</v>
          </cell>
          <cell r="V291">
            <v>4900</v>
          </cell>
          <cell r="W291">
            <v>781.96</v>
          </cell>
          <cell r="X291">
            <v>1604</v>
          </cell>
          <cell r="Y291">
            <v>288.89999999999998</v>
          </cell>
          <cell r="Z291">
            <v>0</v>
          </cell>
          <cell r="AA291">
            <v>717</v>
          </cell>
          <cell r="AB291">
            <v>0</v>
          </cell>
          <cell r="AC291">
            <v>717</v>
          </cell>
          <cell r="AD291">
            <v>59</v>
          </cell>
          <cell r="AE291">
            <v>0</v>
          </cell>
          <cell r="AF291">
            <v>73</v>
          </cell>
          <cell r="AG291">
            <v>70</v>
          </cell>
          <cell r="AH291">
            <v>3</v>
          </cell>
          <cell r="AI291">
            <v>10350</v>
          </cell>
          <cell r="AJ291">
            <v>10350</v>
          </cell>
          <cell r="AK291">
            <v>0</v>
          </cell>
          <cell r="AL291">
            <v>0</v>
          </cell>
          <cell r="AM291">
            <v>0</v>
          </cell>
          <cell r="AN291">
            <v>0</v>
          </cell>
          <cell r="AO291">
            <v>0</v>
          </cell>
          <cell r="AP291">
            <v>1027</v>
          </cell>
          <cell r="AQ291">
            <v>0</v>
          </cell>
          <cell r="AR291">
            <v>3.1299099999999999E-4</v>
          </cell>
          <cell r="AS291">
            <v>4.2132500000000001E-4</v>
          </cell>
          <cell r="AT291">
            <v>16083.9</v>
          </cell>
          <cell r="AU291">
            <v>0</v>
          </cell>
          <cell r="AV291">
            <v>535</v>
          </cell>
          <cell r="AW291">
            <v>16027.248711340206</v>
          </cell>
          <cell r="AX291">
            <v>1</v>
          </cell>
          <cell r="AY291">
            <v>1</v>
          </cell>
          <cell r="AZ291">
            <v>850</v>
          </cell>
          <cell r="BA291">
            <v>1</v>
          </cell>
          <cell r="BB291">
            <v>0</v>
          </cell>
          <cell r="BC291">
            <v>0</v>
          </cell>
          <cell r="BD291">
            <v>0</v>
          </cell>
          <cell r="BE291">
            <v>0</v>
          </cell>
          <cell r="BF291">
            <v>0</v>
          </cell>
          <cell r="BG291">
            <v>0</v>
          </cell>
          <cell r="BH291">
            <v>0</v>
          </cell>
          <cell r="BI291">
            <v>0</v>
          </cell>
          <cell r="BJ291">
            <v>0</v>
          </cell>
          <cell r="BM291">
            <v>-2383200</v>
          </cell>
          <cell r="BN291">
            <v>-235200</v>
          </cell>
          <cell r="BO291">
            <v>-292040</v>
          </cell>
          <cell r="BP291">
            <v>2995375.95</v>
          </cell>
          <cell r="BQ291">
            <v>28180.76</v>
          </cell>
          <cell r="BR291">
            <v>76440</v>
          </cell>
          <cell r="BS291">
            <v>1366862</v>
          </cell>
          <cell r="BT291">
            <v>298896.03000000003</v>
          </cell>
          <cell r="BU291">
            <v>37204.65</v>
          </cell>
          <cell r="BV291">
            <v>169820.7</v>
          </cell>
          <cell r="BW291">
            <v>317268.55</v>
          </cell>
          <cell r="BX291">
            <v>191710.19</v>
          </cell>
          <cell r="BY291">
            <v>32575.684683026582</v>
          </cell>
          <cell r="BZ291">
            <v>277392.15216996474</v>
          </cell>
          <cell r="CA291">
            <v>97506.5</v>
          </cell>
          <cell r="CB291">
            <v>163935.9</v>
          </cell>
          <cell r="CC291">
            <v>76144.53</v>
          </cell>
          <cell r="CD291">
            <v>933705.6</v>
          </cell>
          <cell r="CE291">
            <v>74921</v>
          </cell>
          <cell r="CF291">
            <v>246958.6072</v>
          </cell>
          <cell r="CG291">
            <v>671578.76</v>
          </cell>
          <cell r="CH291">
            <v>49095.665999999939</v>
          </cell>
          <cell r="CI291">
            <v>0</v>
          </cell>
          <cell r="CJ291">
            <v>22262.85</v>
          </cell>
          <cell r="CK291">
            <v>0</v>
          </cell>
          <cell r="CL291">
            <v>18713.7</v>
          </cell>
          <cell r="CM291">
            <v>2170.02</v>
          </cell>
          <cell r="CN291">
            <v>0</v>
          </cell>
          <cell r="CO291">
            <v>34481.550000000003</v>
          </cell>
          <cell r="CP291">
            <v>227992.1</v>
          </cell>
          <cell r="CQ291">
            <v>4858.71</v>
          </cell>
          <cell r="CR291">
            <v>1718203.5</v>
          </cell>
          <cell r="CS291">
            <v>273861</v>
          </cell>
          <cell r="CT291">
            <v>0</v>
          </cell>
          <cell r="CU291">
            <v>0</v>
          </cell>
          <cell r="CV291">
            <v>0</v>
          </cell>
          <cell r="CW291">
            <v>0</v>
          </cell>
          <cell r="CX291">
            <v>0</v>
          </cell>
          <cell r="CY291">
            <v>31631.599999999999</v>
          </cell>
          <cell r="CZ291">
            <v>0</v>
          </cell>
          <cell r="DA291">
            <v>5526.2942016326097</v>
          </cell>
          <cell r="DB291">
            <v>4659.4551850180005</v>
          </cell>
          <cell r="DC291">
            <v>1005726.267</v>
          </cell>
          <cell r="DD291">
            <v>0</v>
          </cell>
          <cell r="DE291">
            <v>3616.6</v>
          </cell>
          <cell r="DF291">
            <v>55454.280541237109</v>
          </cell>
          <cell r="DG291">
            <v>8890.17</v>
          </cell>
          <cell r="DH291">
            <v>14688.3</v>
          </cell>
          <cell r="DI291">
            <v>87703</v>
          </cell>
          <cell r="DJ291">
            <v>247664.13</v>
          </cell>
          <cell r="DK291">
            <v>0</v>
          </cell>
          <cell r="DL291">
            <v>0</v>
          </cell>
          <cell r="DM291">
            <v>0</v>
          </cell>
          <cell r="DN291">
            <v>0</v>
          </cell>
          <cell r="DO291">
            <v>0</v>
          </cell>
          <cell r="DP291">
            <v>0</v>
          </cell>
          <cell r="DQ291">
            <v>0</v>
          </cell>
          <cell r="DR291">
            <v>0</v>
          </cell>
          <cell r="DS291">
            <v>0</v>
          </cell>
          <cell r="DU291">
            <v>8641.4599999999991</v>
          </cell>
          <cell r="DV291">
            <v>0</v>
          </cell>
          <cell r="DW291">
            <v>-391185</v>
          </cell>
          <cell r="DX291">
            <v>-32007.42</v>
          </cell>
          <cell r="DY291">
            <v>-113151</v>
          </cell>
          <cell r="DZ291">
            <v>0</v>
          </cell>
          <cell r="EA291">
            <v>0</v>
          </cell>
          <cell r="EB291">
            <v>15000</v>
          </cell>
          <cell r="EC291">
            <v>0</v>
          </cell>
          <cell r="ED291">
            <v>0</v>
          </cell>
          <cell r="EE291">
            <v>1614676</v>
          </cell>
          <cell r="EF291">
            <v>0</v>
          </cell>
          <cell r="EG291">
            <v>0</v>
          </cell>
          <cell r="EH291">
            <v>0</v>
          </cell>
          <cell r="EI291">
            <v>25149</v>
          </cell>
          <cell r="EJ291">
            <v>0</v>
          </cell>
          <cell r="EK291">
            <v>0</v>
          </cell>
          <cell r="EL291">
            <v>0</v>
          </cell>
        </row>
        <row r="292">
          <cell r="A292">
            <v>580</v>
          </cell>
          <cell r="B292" t="str">
            <v>Oostflakkee</v>
          </cell>
          <cell r="C292">
            <v>8</v>
          </cell>
          <cell r="D292">
            <v>281920</v>
          </cell>
          <cell r="E292">
            <v>47320</v>
          </cell>
          <cell r="F292">
            <v>47320</v>
          </cell>
          <cell r="G292">
            <v>10154</v>
          </cell>
          <cell r="H292">
            <v>3</v>
          </cell>
          <cell r="I292">
            <v>169</v>
          </cell>
          <cell r="J292">
            <v>2397</v>
          </cell>
          <cell r="K292">
            <v>1504</v>
          </cell>
          <cell r="L292">
            <v>495</v>
          </cell>
          <cell r="M292">
            <v>1200</v>
          </cell>
          <cell r="N292">
            <v>745.3</v>
          </cell>
          <cell r="O292">
            <v>82</v>
          </cell>
          <cell r="P292">
            <v>0.18981481481481483</v>
          </cell>
          <cell r="Q292">
            <v>46.240024079753454</v>
          </cell>
          <cell r="R292">
            <v>587</v>
          </cell>
          <cell r="S292">
            <v>75</v>
          </cell>
          <cell r="T292">
            <v>178</v>
          </cell>
          <cell r="U292">
            <v>8220</v>
          </cell>
          <cell r="V292">
            <v>380</v>
          </cell>
          <cell r="W292">
            <v>0</v>
          </cell>
          <cell r="X292">
            <v>0</v>
          </cell>
          <cell r="Y292">
            <v>0</v>
          </cell>
          <cell r="Z292">
            <v>0</v>
          </cell>
          <cell r="AA292">
            <v>7468</v>
          </cell>
          <cell r="AB292">
            <v>0</v>
          </cell>
          <cell r="AC292">
            <v>8289.48</v>
          </cell>
          <cell r="AD292">
            <v>3276</v>
          </cell>
          <cell r="AE292">
            <v>0</v>
          </cell>
          <cell r="AF292">
            <v>81</v>
          </cell>
          <cell r="AG292">
            <v>60.76</v>
          </cell>
          <cell r="AH292">
            <v>35.520000000000003</v>
          </cell>
          <cell r="AI292">
            <v>4547</v>
          </cell>
          <cell r="AJ292">
            <v>5638.28</v>
          </cell>
          <cell r="AK292">
            <v>0</v>
          </cell>
          <cell r="AL292">
            <v>0</v>
          </cell>
          <cell r="AM292">
            <v>0</v>
          </cell>
          <cell r="AN292">
            <v>0</v>
          </cell>
          <cell r="AO292">
            <v>0</v>
          </cell>
          <cell r="AP292">
            <v>1200</v>
          </cell>
          <cell r="AQ292">
            <v>0</v>
          </cell>
          <cell r="AR292">
            <v>2.1469499999999999E-4</v>
          </cell>
          <cell r="AS292">
            <v>9.6010999999999999E-5</v>
          </cell>
          <cell r="AT292">
            <v>1809.7059999999999</v>
          </cell>
          <cell r="AU292">
            <v>0</v>
          </cell>
          <cell r="AV292">
            <v>2691.75</v>
          </cell>
          <cell r="AW292">
            <v>3838.4558320923311</v>
          </cell>
          <cell r="AX292">
            <v>6</v>
          </cell>
          <cell r="AY292">
            <v>6.66</v>
          </cell>
          <cell r="AZ292">
            <v>570</v>
          </cell>
          <cell r="BA292">
            <v>1</v>
          </cell>
          <cell r="BB292">
            <v>0</v>
          </cell>
          <cell r="BC292">
            <v>0</v>
          </cell>
          <cell r="BD292">
            <v>0</v>
          </cell>
          <cell r="BE292">
            <v>0</v>
          </cell>
          <cell r="BF292">
            <v>0</v>
          </cell>
          <cell r="BG292">
            <v>0</v>
          </cell>
          <cell r="BH292">
            <v>0</v>
          </cell>
          <cell r="BI292">
            <v>0</v>
          </cell>
          <cell r="BJ292">
            <v>0</v>
          </cell>
          <cell r="BM292">
            <v>-634320</v>
          </cell>
          <cell r="BN292">
            <v>-113568</v>
          </cell>
          <cell r="BO292">
            <v>-141013.6</v>
          </cell>
          <cell r="BP292">
            <v>1308342.8999999999</v>
          </cell>
          <cell r="BQ292">
            <v>84542.28</v>
          </cell>
          <cell r="BR292">
            <v>36909.599999999999</v>
          </cell>
          <cell r="BS292">
            <v>525901.80000000005</v>
          </cell>
          <cell r="BT292">
            <v>120876.48</v>
          </cell>
          <cell r="BU292">
            <v>13201.65</v>
          </cell>
          <cell r="BV292">
            <v>105588</v>
          </cell>
          <cell r="BW292">
            <v>264201.397</v>
          </cell>
          <cell r="BX292">
            <v>113095.22</v>
          </cell>
          <cell r="BY292">
            <v>21752.927731481483</v>
          </cell>
          <cell r="BZ292">
            <v>175262.63846900794</v>
          </cell>
          <cell r="CA292">
            <v>62897.05</v>
          </cell>
          <cell r="CB292">
            <v>22153.5</v>
          </cell>
          <cell r="CC292">
            <v>25146.06</v>
          </cell>
          <cell r="CD292">
            <v>420781.8</v>
          </cell>
          <cell r="CE292">
            <v>5810.2</v>
          </cell>
          <cell r="CF292">
            <v>0</v>
          </cell>
          <cell r="CG292">
            <v>0</v>
          </cell>
          <cell r="CH292">
            <v>0</v>
          </cell>
          <cell r="CI292">
            <v>0</v>
          </cell>
          <cell r="CJ292">
            <v>231881.4</v>
          </cell>
          <cell r="CK292">
            <v>0</v>
          </cell>
          <cell r="CL292">
            <v>216355.42800000004</v>
          </cell>
          <cell r="CM292">
            <v>120491.28</v>
          </cell>
          <cell r="CN292">
            <v>0</v>
          </cell>
          <cell r="CO292">
            <v>38260.35</v>
          </cell>
          <cell r="CP292">
            <v>197897.1428</v>
          </cell>
          <cell r="CQ292">
            <v>57527.126400000001</v>
          </cell>
          <cell r="CR292">
            <v>754847.47</v>
          </cell>
          <cell r="CS292">
            <v>149188.88879999999</v>
          </cell>
          <cell r="CT292">
            <v>0</v>
          </cell>
          <cell r="CU292">
            <v>0</v>
          </cell>
          <cell r="CV292">
            <v>0</v>
          </cell>
          <cell r="CW292">
            <v>0</v>
          </cell>
          <cell r="CX292">
            <v>0</v>
          </cell>
          <cell r="CY292">
            <v>36960</v>
          </cell>
          <cell r="CZ292">
            <v>0</v>
          </cell>
          <cell r="DA292">
            <v>3790.74073573845</v>
          </cell>
          <cell r="DB292">
            <v>1061.79066461464</v>
          </cell>
          <cell r="DC292">
            <v>113160.91618</v>
          </cell>
          <cell r="DD292">
            <v>0</v>
          </cell>
          <cell r="DE292">
            <v>18196.23</v>
          </cell>
          <cell r="DF292">
            <v>13281.057179039466</v>
          </cell>
          <cell r="DG292">
            <v>53341.02</v>
          </cell>
          <cell r="DH292">
            <v>97824.077999999994</v>
          </cell>
          <cell r="DI292">
            <v>58812.6</v>
          </cell>
          <cell r="DJ292">
            <v>247664.13</v>
          </cell>
          <cell r="DK292">
            <v>0</v>
          </cell>
          <cell r="DL292">
            <v>0</v>
          </cell>
          <cell r="DM292">
            <v>0</v>
          </cell>
          <cell r="DN292">
            <v>0</v>
          </cell>
          <cell r="DO292">
            <v>0</v>
          </cell>
          <cell r="DP292">
            <v>0</v>
          </cell>
          <cell r="DQ292">
            <v>0</v>
          </cell>
          <cell r="DR292">
            <v>0</v>
          </cell>
          <cell r="DS292">
            <v>0</v>
          </cell>
          <cell r="DU292">
            <v>101559.61</v>
          </cell>
          <cell r="DV292">
            <v>0</v>
          </cell>
          <cell r="DW292">
            <v>-81042</v>
          </cell>
          <cell r="DX292">
            <v>-7075.15</v>
          </cell>
          <cell r="DY292">
            <v>66859</v>
          </cell>
          <cell r="DZ292">
            <v>0</v>
          </cell>
          <cell r="EA292">
            <v>0</v>
          </cell>
          <cell r="EB292">
            <v>20482</v>
          </cell>
          <cell r="EC292">
            <v>0</v>
          </cell>
          <cell r="ED292">
            <v>0</v>
          </cell>
          <cell r="EE292">
            <v>862612</v>
          </cell>
          <cell r="EF292">
            <v>0</v>
          </cell>
          <cell r="EG292">
            <v>57946</v>
          </cell>
          <cell r="EH292">
            <v>0</v>
          </cell>
          <cell r="EI292">
            <v>11596</v>
          </cell>
          <cell r="EJ292">
            <v>0</v>
          </cell>
          <cell r="EK292">
            <v>0</v>
          </cell>
          <cell r="EL292">
            <v>0</v>
          </cell>
        </row>
        <row r="293">
          <cell r="A293">
            <v>584</v>
          </cell>
          <cell r="B293" t="str">
            <v>Oud-Beijerland</v>
          </cell>
          <cell r="C293">
            <v>8</v>
          </cell>
          <cell r="D293">
            <v>768000</v>
          </cell>
          <cell r="E293">
            <v>167160</v>
          </cell>
          <cell r="F293">
            <v>167160</v>
          </cell>
          <cell r="G293">
            <v>24019</v>
          </cell>
          <cell r="H293">
            <v>1</v>
          </cell>
          <cell r="I293">
            <v>597</v>
          </cell>
          <cell r="J293">
            <v>6355</v>
          </cell>
          <cell r="K293">
            <v>3217</v>
          </cell>
          <cell r="L293">
            <v>1062</v>
          </cell>
          <cell r="M293">
            <v>2140</v>
          </cell>
          <cell r="N293">
            <v>1136.9000000000001</v>
          </cell>
          <cell r="O293">
            <v>184</v>
          </cell>
          <cell r="P293">
            <v>0.34456928838951312</v>
          </cell>
          <cell r="Q293">
            <v>93.409598640049296</v>
          </cell>
          <cell r="R293">
            <v>1073</v>
          </cell>
          <cell r="S293">
            <v>405</v>
          </cell>
          <cell r="T293">
            <v>563</v>
          </cell>
          <cell r="U293">
            <v>21350</v>
          </cell>
          <cell r="V293">
            <v>6210</v>
          </cell>
          <cell r="W293">
            <v>705.52</v>
          </cell>
          <cell r="X293">
            <v>2633.6</v>
          </cell>
          <cell r="Y293">
            <v>0</v>
          </cell>
          <cell r="Z293">
            <v>249.4</v>
          </cell>
          <cell r="AA293">
            <v>1874</v>
          </cell>
          <cell r="AB293">
            <v>281.10000000000002</v>
          </cell>
          <cell r="AC293">
            <v>2192.58</v>
          </cell>
          <cell r="AD293">
            <v>87</v>
          </cell>
          <cell r="AE293">
            <v>0</v>
          </cell>
          <cell r="AF293">
            <v>125</v>
          </cell>
          <cell r="AG293">
            <v>111.24</v>
          </cell>
          <cell r="AH293">
            <v>21.08</v>
          </cell>
          <cell r="AI293">
            <v>10031</v>
          </cell>
          <cell r="AJ293">
            <v>10331.93</v>
          </cell>
          <cell r="AK293">
            <v>1504.65</v>
          </cell>
          <cell r="AL293">
            <v>0</v>
          </cell>
          <cell r="AM293">
            <v>0</v>
          </cell>
          <cell r="AN293">
            <v>0</v>
          </cell>
          <cell r="AO293">
            <v>0</v>
          </cell>
          <cell r="AP293">
            <v>1201</v>
          </cell>
          <cell r="AQ293">
            <v>0</v>
          </cell>
          <cell r="AR293">
            <v>2.31616E-4</v>
          </cell>
          <cell r="AS293">
            <v>1.20649E-4</v>
          </cell>
          <cell r="AT293">
            <v>12679.183999999999</v>
          </cell>
          <cell r="AU293">
            <v>1901.8776000000003</v>
          </cell>
          <cell r="AV293">
            <v>734.76</v>
          </cell>
          <cell r="AW293">
            <v>11435.787628760836</v>
          </cell>
          <cell r="AX293">
            <v>2</v>
          </cell>
          <cell r="AY293">
            <v>2.48</v>
          </cell>
          <cell r="AZ293">
            <v>1140</v>
          </cell>
          <cell r="BA293">
            <v>1</v>
          </cell>
          <cell r="BB293">
            <v>0</v>
          </cell>
          <cell r="BC293">
            <v>0</v>
          </cell>
          <cell r="BD293">
            <v>0</v>
          </cell>
          <cell r="BE293">
            <v>0</v>
          </cell>
          <cell r="BF293">
            <v>0</v>
          </cell>
          <cell r="BG293">
            <v>0</v>
          </cell>
          <cell r="BH293">
            <v>0</v>
          </cell>
          <cell r="BI293">
            <v>0</v>
          </cell>
          <cell r="BJ293">
            <v>0</v>
          </cell>
          <cell r="BM293">
            <v>-1728000</v>
          </cell>
          <cell r="BN293">
            <v>-401184</v>
          </cell>
          <cell r="BO293">
            <v>-498136.8</v>
          </cell>
          <cell r="BP293">
            <v>3094848.15</v>
          </cell>
          <cell r="BQ293">
            <v>28180.76</v>
          </cell>
          <cell r="BR293">
            <v>130384.8</v>
          </cell>
          <cell r="BS293">
            <v>1394287</v>
          </cell>
          <cell r="BT293">
            <v>258550.29</v>
          </cell>
          <cell r="BU293">
            <v>28323.54</v>
          </cell>
          <cell r="BV293">
            <v>188298.6</v>
          </cell>
          <cell r="BW293">
            <v>403019.68100000004</v>
          </cell>
          <cell r="BX293">
            <v>253774.64</v>
          </cell>
          <cell r="BY293">
            <v>39487.912659176029</v>
          </cell>
          <cell r="BZ293">
            <v>354048.53353340604</v>
          </cell>
          <cell r="CA293">
            <v>114971.95</v>
          </cell>
          <cell r="CB293">
            <v>119628.9</v>
          </cell>
          <cell r="CC293">
            <v>79535.009999999995</v>
          </cell>
          <cell r="CD293">
            <v>1092906.5</v>
          </cell>
          <cell r="CE293">
            <v>94950.9</v>
          </cell>
          <cell r="CF293">
            <v>222817.32639999999</v>
          </cell>
          <cell r="CG293">
            <v>1102661.9840000002</v>
          </cell>
          <cell r="CH293">
            <v>0</v>
          </cell>
          <cell r="CI293">
            <v>55319.413999999917</v>
          </cell>
          <cell r="CJ293">
            <v>58187.7</v>
          </cell>
          <cell r="CK293">
            <v>-618.41999999999996</v>
          </cell>
          <cell r="CL293">
            <v>57226.338000000003</v>
          </cell>
          <cell r="CM293">
            <v>3199.86</v>
          </cell>
          <cell r="CN293">
            <v>0</v>
          </cell>
          <cell r="CO293">
            <v>59043.75</v>
          </cell>
          <cell r="CP293">
            <v>362312.01720000006</v>
          </cell>
          <cell r="CQ293">
            <v>34140.535599999996</v>
          </cell>
          <cell r="CR293">
            <v>1665246.31</v>
          </cell>
          <cell r="CS293">
            <v>273382.86780000001</v>
          </cell>
          <cell r="CT293">
            <v>36502.809000000008</v>
          </cell>
          <cell r="CU293">
            <v>0</v>
          </cell>
          <cell r="CV293">
            <v>0</v>
          </cell>
          <cell r="CW293">
            <v>0</v>
          </cell>
          <cell r="CX293">
            <v>0</v>
          </cell>
          <cell r="CY293">
            <v>36990.800000000003</v>
          </cell>
          <cell r="CZ293">
            <v>0</v>
          </cell>
          <cell r="DA293">
            <v>4089.5046752313601</v>
          </cell>
          <cell r="DB293">
            <v>1334.2635937037601</v>
          </cell>
          <cell r="DC293">
            <v>792829.37552</v>
          </cell>
          <cell r="DD293">
            <v>779.76981600000011</v>
          </cell>
          <cell r="DE293">
            <v>4966.9776000000002</v>
          </cell>
          <cell r="DF293">
            <v>39567.825195512494</v>
          </cell>
          <cell r="DG293">
            <v>17780.34</v>
          </cell>
          <cell r="DH293">
            <v>36426.983999999997</v>
          </cell>
          <cell r="DI293">
            <v>117625.2</v>
          </cell>
          <cell r="DJ293">
            <v>247664.13</v>
          </cell>
          <cell r="DK293">
            <v>0</v>
          </cell>
          <cell r="DL293">
            <v>0</v>
          </cell>
          <cell r="DM293">
            <v>0</v>
          </cell>
          <cell r="DN293">
            <v>0</v>
          </cell>
          <cell r="DO293">
            <v>0</v>
          </cell>
          <cell r="DP293">
            <v>0</v>
          </cell>
          <cell r="DQ293">
            <v>0</v>
          </cell>
          <cell r="DR293">
            <v>0</v>
          </cell>
          <cell r="DS293">
            <v>0</v>
          </cell>
          <cell r="DU293">
            <v>50002.35</v>
          </cell>
          <cell r="DV293">
            <v>0</v>
          </cell>
          <cell r="DW293">
            <v>-137775</v>
          </cell>
          <cell r="DX293">
            <v>-24963.71</v>
          </cell>
          <cell r="DY293">
            <v>369808</v>
          </cell>
          <cell r="DZ293">
            <v>0</v>
          </cell>
          <cell r="EA293">
            <v>0</v>
          </cell>
          <cell r="EB293">
            <v>19860</v>
          </cell>
          <cell r="EC293">
            <v>0</v>
          </cell>
          <cell r="ED293">
            <v>0</v>
          </cell>
          <cell r="EE293">
            <v>1583475</v>
          </cell>
          <cell r="EF293">
            <v>0</v>
          </cell>
          <cell r="EG293">
            <v>10418</v>
          </cell>
          <cell r="EH293">
            <v>0</v>
          </cell>
          <cell r="EI293">
            <v>27430</v>
          </cell>
          <cell r="EJ293">
            <v>0</v>
          </cell>
          <cell r="EK293">
            <v>0</v>
          </cell>
          <cell r="EL293">
            <v>0</v>
          </cell>
        </row>
        <row r="294">
          <cell r="A294">
            <v>644</v>
          </cell>
          <cell r="B294" t="str">
            <v>Ouderkerk</v>
          </cell>
          <cell r="C294">
            <v>8</v>
          </cell>
          <cell r="D294">
            <v>264160</v>
          </cell>
          <cell r="E294">
            <v>46200</v>
          </cell>
          <cell r="F294">
            <v>46200</v>
          </cell>
          <cell r="G294">
            <v>8187</v>
          </cell>
          <cell r="H294">
            <v>2</v>
          </cell>
          <cell r="I294">
            <v>165</v>
          </cell>
          <cell r="J294">
            <v>2237</v>
          </cell>
          <cell r="K294">
            <v>1171</v>
          </cell>
          <cell r="L294">
            <v>385</v>
          </cell>
          <cell r="M294">
            <v>730</v>
          </cell>
          <cell r="N294">
            <v>411</v>
          </cell>
          <cell r="O294">
            <v>37</v>
          </cell>
          <cell r="P294">
            <v>9.5607235142118857E-2</v>
          </cell>
          <cell r="Q294">
            <v>23.138515899710562</v>
          </cell>
          <cell r="R294">
            <v>318</v>
          </cell>
          <cell r="S294">
            <v>85</v>
          </cell>
          <cell r="T294">
            <v>134</v>
          </cell>
          <cell r="U294">
            <v>4430</v>
          </cell>
          <cell r="V294">
            <v>140</v>
          </cell>
          <cell r="W294">
            <v>0</v>
          </cell>
          <cell r="X294">
            <v>0</v>
          </cell>
          <cell r="Y294">
            <v>0</v>
          </cell>
          <cell r="Z294">
            <v>0</v>
          </cell>
          <cell r="AA294">
            <v>2711</v>
          </cell>
          <cell r="AB294">
            <v>1979.03</v>
          </cell>
          <cell r="AC294">
            <v>4391.82</v>
          </cell>
          <cell r="AD294">
            <v>143</v>
          </cell>
          <cell r="AE294">
            <v>0</v>
          </cell>
          <cell r="AF294">
            <v>58</v>
          </cell>
          <cell r="AG294">
            <v>66.88</v>
          </cell>
          <cell r="AH294">
            <v>22.96</v>
          </cell>
          <cell r="AI294">
            <v>3190</v>
          </cell>
          <cell r="AJ294">
            <v>4848.8</v>
          </cell>
          <cell r="AK294">
            <v>2328.6999999999998</v>
          </cell>
          <cell r="AL294">
            <v>0</v>
          </cell>
          <cell r="AM294">
            <v>0</v>
          </cell>
          <cell r="AN294">
            <v>0</v>
          </cell>
          <cell r="AO294">
            <v>0</v>
          </cell>
          <cell r="AP294">
            <v>722</v>
          </cell>
          <cell r="AQ294">
            <v>0</v>
          </cell>
          <cell r="AR294">
            <v>1.2552799999999999E-4</v>
          </cell>
          <cell r="AS294">
            <v>3.6452999999999998E-5</v>
          </cell>
          <cell r="AT294">
            <v>1792.78</v>
          </cell>
          <cell r="AU294">
            <v>1308.7293999999999</v>
          </cell>
          <cell r="AV294">
            <v>3818.34</v>
          </cell>
          <cell r="AW294">
            <v>32859.932985283813</v>
          </cell>
          <cell r="AX294">
            <v>6</v>
          </cell>
          <cell r="AY294">
            <v>9.84</v>
          </cell>
          <cell r="AZ294">
            <v>465</v>
          </cell>
          <cell r="BA294">
            <v>1</v>
          </cell>
          <cell r="BB294">
            <v>0</v>
          </cell>
          <cell r="BC294">
            <v>0</v>
          </cell>
          <cell r="BD294">
            <v>0</v>
          </cell>
          <cell r="BE294">
            <v>0</v>
          </cell>
          <cell r="BF294">
            <v>0</v>
          </cell>
          <cell r="BG294">
            <v>0</v>
          </cell>
          <cell r="BH294">
            <v>0</v>
          </cell>
          <cell r="BI294">
            <v>0</v>
          </cell>
          <cell r="BJ294">
            <v>0</v>
          </cell>
          <cell r="BM294">
            <v>-594360</v>
          </cell>
          <cell r="BN294">
            <v>-110880</v>
          </cell>
          <cell r="BO294">
            <v>-137676</v>
          </cell>
          <cell r="BP294">
            <v>1054894.95</v>
          </cell>
          <cell r="BQ294">
            <v>56361.52</v>
          </cell>
          <cell r="BR294">
            <v>36036</v>
          </cell>
          <cell r="BS294">
            <v>490797.8</v>
          </cell>
          <cell r="BT294">
            <v>94113.27</v>
          </cell>
          <cell r="BU294">
            <v>10267.950000000001</v>
          </cell>
          <cell r="BV294">
            <v>64232.7</v>
          </cell>
          <cell r="BW294">
            <v>145695.39000000001</v>
          </cell>
          <cell r="BX294">
            <v>51030.77</v>
          </cell>
          <cell r="BY294">
            <v>10956.664677002582</v>
          </cell>
          <cell r="BZ294">
            <v>87701.454044354949</v>
          </cell>
          <cell r="CA294">
            <v>34073.699999999997</v>
          </cell>
          <cell r="CB294">
            <v>25107.3</v>
          </cell>
          <cell r="CC294">
            <v>18930.18</v>
          </cell>
          <cell r="CD294">
            <v>226771.7</v>
          </cell>
          <cell r="CE294">
            <v>2140.6</v>
          </cell>
          <cell r="CF294">
            <v>0</v>
          </cell>
          <cell r="CG294">
            <v>0</v>
          </cell>
          <cell r="CH294">
            <v>0</v>
          </cell>
          <cell r="CI294">
            <v>0</v>
          </cell>
          <cell r="CJ294">
            <v>84176.55</v>
          </cell>
          <cell r="CK294">
            <v>-4353.866</v>
          </cell>
          <cell r="CL294">
            <v>114626.50200000002</v>
          </cell>
          <cell r="CM294">
            <v>5259.54</v>
          </cell>
          <cell r="CN294">
            <v>0</v>
          </cell>
          <cell r="CO294">
            <v>27396.3</v>
          </cell>
          <cell r="CP294">
            <v>217830.16639999999</v>
          </cell>
          <cell r="CQ294">
            <v>37185.327199999992</v>
          </cell>
          <cell r="CR294">
            <v>529571.9</v>
          </cell>
          <cell r="CS294">
            <v>128299.24800000001</v>
          </cell>
          <cell r="CT294">
            <v>56494.262000000002</v>
          </cell>
          <cell r="CU294">
            <v>0</v>
          </cell>
          <cell r="CV294">
            <v>0</v>
          </cell>
          <cell r="CW294">
            <v>0</v>
          </cell>
          <cell r="CX294">
            <v>0</v>
          </cell>
          <cell r="CY294">
            <v>22237.599999999999</v>
          </cell>
          <cell r="CZ294">
            <v>0</v>
          </cell>
          <cell r="DA294">
            <v>2216.3725427968802</v>
          </cell>
          <cell r="DB294">
            <v>403.13563130471999</v>
          </cell>
          <cell r="DC294">
            <v>112102.5334</v>
          </cell>
          <cell r="DD294">
            <v>536.57905399999993</v>
          </cell>
          <cell r="DE294">
            <v>25811.9784</v>
          </cell>
          <cell r="DF294">
            <v>113695.36812908199</v>
          </cell>
          <cell r="DG294">
            <v>53341.02</v>
          </cell>
          <cell r="DH294">
            <v>144532.872</v>
          </cell>
          <cell r="DI294">
            <v>47978.7</v>
          </cell>
          <cell r="DJ294">
            <v>247664.13</v>
          </cell>
          <cell r="DK294">
            <v>0</v>
          </cell>
          <cell r="DL294">
            <v>0</v>
          </cell>
          <cell r="DM294">
            <v>0</v>
          </cell>
          <cell r="DN294">
            <v>0</v>
          </cell>
          <cell r="DO294">
            <v>0</v>
          </cell>
          <cell r="DP294">
            <v>0</v>
          </cell>
          <cell r="DQ294">
            <v>0</v>
          </cell>
          <cell r="DR294">
            <v>0</v>
          </cell>
          <cell r="DS294">
            <v>0</v>
          </cell>
          <cell r="DU294">
            <v>323261.90999999997</v>
          </cell>
          <cell r="DV294">
            <v>0</v>
          </cell>
          <cell r="DW294">
            <v>-135779</v>
          </cell>
          <cell r="DX294">
            <v>-2955.16</v>
          </cell>
          <cell r="DY294">
            <v>123207</v>
          </cell>
          <cell r="DZ294">
            <v>0</v>
          </cell>
          <cell r="EA294">
            <v>0</v>
          </cell>
          <cell r="EB294">
            <v>12961</v>
          </cell>
          <cell r="EC294">
            <v>0</v>
          </cell>
          <cell r="ED294">
            <v>0</v>
          </cell>
          <cell r="EE294">
            <v>604501</v>
          </cell>
          <cell r="EF294">
            <v>0</v>
          </cell>
          <cell r="EG294">
            <v>16665</v>
          </cell>
          <cell r="EH294">
            <v>0</v>
          </cell>
          <cell r="EI294">
            <v>9350</v>
          </cell>
          <cell r="EJ294">
            <v>0</v>
          </cell>
          <cell r="EK294">
            <v>0</v>
          </cell>
          <cell r="EL294">
            <v>0</v>
          </cell>
        </row>
        <row r="295">
          <cell r="A295">
            <v>590</v>
          </cell>
          <cell r="B295" t="str">
            <v>Papendrecht</v>
          </cell>
          <cell r="C295">
            <v>8</v>
          </cell>
          <cell r="D295">
            <v>915200</v>
          </cell>
          <cell r="E295">
            <v>107100</v>
          </cell>
          <cell r="F295">
            <v>107100</v>
          </cell>
          <cell r="G295">
            <v>31403</v>
          </cell>
          <cell r="H295">
            <v>1</v>
          </cell>
          <cell r="I295">
            <v>382.5</v>
          </cell>
          <cell r="J295">
            <v>7717</v>
          </cell>
          <cell r="K295">
            <v>4728</v>
          </cell>
          <cell r="L295">
            <v>1514</v>
          </cell>
          <cell r="M295">
            <v>3310</v>
          </cell>
          <cell r="N295">
            <v>1975.9</v>
          </cell>
          <cell r="O295">
            <v>316</v>
          </cell>
          <cell r="P295">
            <v>0.47447447447447449</v>
          </cell>
          <cell r="Q295">
            <v>149.52980325227298</v>
          </cell>
          <cell r="R295">
            <v>1593</v>
          </cell>
          <cell r="S295">
            <v>1410</v>
          </cell>
          <cell r="T295">
            <v>767</v>
          </cell>
          <cell r="U295">
            <v>29410</v>
          </cell>
          <cell r="V295">
            <v>13180</v>
          </cell>
          <cell r="W295">
            <v>697.58</v>
          </cell>
          <cell r="X295">
            <v>2410.4</v>
          </cell>
          <cell r="Y295">
            <v>0</v>
          </cell>
          <cell r="Z295">
            <v>0</v>
          </cell>
          <cell r="AA295">
            <v>948</v>
          </cell>
          <cell r="AB295">
            <v>530.88</v>
          </cell>
          <cell r="AC295">
            <v>1327.2</v>
          </cell>
          <cell r="AD295">
            <v>129</v>
          </cell>
          <cell r="AE295">
            <v>0</v>
          </cell>
          <cell r="AF295">
            <v>112</v>
          </cell>
          <cell r="AG295">
            <v>145.6</v>
          </cell>
          <cell r="AH295">
            <v>9.8699999999999992</v>
          </cell>
          <cell r="AI295">
            <v>13341</v>
          </cell>
          <cell r="AJ295">
            <v>18677.400000000001</v>
          </cell>
          <cell r="AK295">
            <v>7470.96</v>
          </cell>
          <cell r="AL295">
            <v>0</v>
          </cell>
          <cell r="AM295">
            <v>0</v>
          </cell>
          <cell r="AN295">
            <v>0</v>
          </cell>
          <cell r="AO295">
            <v>0</v>
          </cell>
          <cell r="AP295">
            <v>1239</v>
          </cell>
          <cell r="AQ295">
            <v>0</v>
          </cell>
          <cell r="AR295">
            <v>1.17346E-4</v>
          </cell>
          <cell r="AS295">
            <v>6.1155900000000002E-4</v>
          </cell>
          <cell r="AT295">
            <v>23773.662</v>
          </cell>
          <cell r="AU295">
            <v>13313.250720000002</v>
          </cell>
          <cell r="AV295">
            <v>950.6</v>
          </cell>
          <cell r="AW295">
            <v>70661.123676880219</v>
          </cell>
          <cell r="AX295">
            <v>1</v>
          </cell>
          <cell r="AY295">
            <v>1.41</v>
          </cell>
          <cell r="AZ295">
            <v>1155</v>
          </cell>
          <cell r="BA295">
            <v>1</v>
          </cell>
          <cell r="BB295">
            <v>0</v>
          </cell>
          <cell r="BC295">
            <v>0</v>
          </cell>
          <cell r="BD295">
            <v>0</v>
          </cell>
          <cell r="BE295">
            <v>0</v>
          </cell>
          <cell r="BF295">
            <v>0</v>
          </cell>
          <cell r="BG295">
            <v>0</v>
          </cell>
          <cell r="BH295">
            <v>0</v>
          </cell>
          <cell r="BI295">
            <v>0</v>
          </cell>
          <cell r="BJ295">
            <v>0</v>
          </cell>
          <cell r="BM295">
            <v>-2059200</v>
          </cell>
          <cell r="BN295">
            <v>-257040</v>
          </cell>
          <cell r="BO295">
            <v>-319158</v>
          </cell>
          <cell r="BP295">
            <v>4046276.55</v>
          </cell>
          <cell r="BQ295">
            <v>28180.76</v>
          </cell>
          <cell r="BR295">
            <v>83538</v>
          </cell>
          <cell r="BS295">
            <v>1693109.8</v>
          </cell>
          <cell r="BT295">
            <v>379989.36</v>
          </cell>
          <cell r="BU295">
            <v>40378.379999999997</v>
          </cell>
          <cell r="BV295">
            <v>291246.90000000002</v>
          </cell>
          <cell r="BW295">
            <v>700436.79099999997</v>
          </cell>
          <cell r="BX295">
            <v>435830.36</v>
          </cell>
          <cell r="BY295">
            <v>54375.149609609609</v>
          </cell>
          <cell r="BZ295">
            <v>566759.82267102529</v>
          </cell>
          <cell r="CA295">
            <v>170689.95</v>
          </cell>
          <cell r="CB295">
            <v>416485.8</v>
          </cell>
          <cell r="CC295">
            <v>108354.09</v>
          </cell>
          <cell r="CD295">
            <v>1505497.9</v>
          </cell>
          <cell r="CE295">
            <v>201522.2</v>
          </cell>
          <cell r="CF295">
            <v>220309.7156</v>
          </cell>
          <cell r="CG295">
            <v>1009210.376</v>
          </cell>
          <cell r="CH295">
            <v>0</v>
          </cell>
          <cell r="CI295">
            <v>0</v>
          </cell>
          <cell r="CJ295">
            <v>29435.4</v>
          </cell>
          <cell r="CK295">
            <v>-1167.9360000000001</v>
          </cell>
          <cell r="CL295">
            <v>34639.919999999998</v>
          </cell>
          <cell r="CM295">
            <v>4744.62</v>
          </cell>
          <cell r="CN295">
            <v>0</v>
          </cell>
          <cell r="CO295">
            <v>52903.199999999997</v>
          </cell>
          <cell r="CP295">
            <v>474223.56800000003</v>
          </cell>
          <cell r="CQ295">
            <v>15985.155899999998</v>
          </cell>
          <cell r="CR295">
            <v>2214739.41</v>
          </cell>
          <cell r="CS295">
            <v>494204.00399999996</v>
          </cell>
          <cell r="CT295">
            <v>181245.48960000003</v>
          </cell>
          <cell r="CU295">
            <v>0</v>
          </cell>
          <cell r="CV295">
            <v>0</v>
          </cell>
          <cell r="CW295">
            <v>0</v>
          </cell>
          <cell r="CX295">
            <v>0</v>
          </cell>
          <cell r="CY295">
            <v>38161.199999999997</v>
          </cell>
          <cell r="CZ295">
            <v>0</v>
          </cell>
          <cell r="DA295">
            <v>2071.9078803696602</v>
          </cell>
          <cell r="DB295">
            <v>6763.2629288421604</v>
          </cell>
          <cell r="DC295">
            <v>1486567.0848600001</v>
          </cell>
          <cell r="DD295">
            <v>5458.4327952000003</v>
          </cell>
          <cell r="DE295">
            <v>6426.0559999999996</v>
          </cell>
          <cell r="DF295">
            <v>244487.48792200556</v>
          </cell>
          <cell r="DG295">
            <v>8890.17</v>
          </cell>
          <cell r="DH295">
            <v>20710.502999999997</v>
          </cell>
          <cell r="DI295">
            <v>119172.9</v>
          </cell>
          <cell r="DJ295">
            <v>247664.13</v>
          </cell>
          <cell r="DK295">
            <v>0</v>
          </cell>
          <cell r="DL295">
            <v>0</v>
          </cell>
          <cell r="DM295">
            <v>0</v>
          </cell>
          <cell r="DN295">
            <v>0</v>
          </cell>
          <cell r="DO295">
            <v>0</v>
          </cell>
          <cell r="DP295">
            <v>0</v>
          </cell>
          <cell r="DQ295">
            <v>0</v>
          </cell>
          <cell r="DR295">
            <v>0</v>
          </cell>
          <cell r="DS295">
            <v>0</v>
          </cell>
          <cell r="DU295">
            <v>31482.85</v>
          </cell>
          <cell r="DV295">
            <v>0</v>
          </cell>
          <cell r="DW295">
            <v>-338963</v>
          </cell>
          <cell r="DX295">
            <v>-48047.88</v>
          </cell>
          <cell r="DY295">
            <v>-30804</v>
          </cell>
          <cell r="DZ295">
            <v>0</v>
          </cell>
          <cell r="EA295">
            <v>0</v>
          </cell>
          <cell r="EB295">
            <v>11269</v>
          </cell>
          <cell r="EC295">
            <v>0</v>
          </cell>
          <cell r="ED295">
            <v>0</v>
          </cell>
          <cell r="EE295">
            <v>2194125</v>
          </cell>
          <cell r="EF295">
            <v>45000</v>
          </cell>
          <cell r="EG295">
            <v>1634</v>
          </cell>
          <cell r="EH295">
            <v>0</v>
          </cell>
          <cell r="EI295">
            <v>0</v>
          </cell>
          <cell r="EJ295">
            <v>0</v>
          </cell>
          <cell r="EK295">
            <v>0</v>
          </cell>
          <cell r="EL295">
            <v>0</v>
          </cell>
        </row>
        <row r="296">
          <cell r="A296">
            <v>1926</v>
          </cell>
          <cell r="B296" t="str">
            <v>Pijnacker-Nootdorp</v>
          </cell>
          <cell r="C296">
            <v>8</v>
          </cell>
          <cell r="D296">
            <v>1515360</v>
          </cell>
          <cell r="E296">
            <v>223020</v>
          </cell>
          <cell r="F296">
            <v>223020</v>
          </cell>
          <cell r="G296">
            <v>43629</v>
          </cell>
          <cell r="H296">
            <v>3</v>
          </cell>
          <cell r="I296">
            <v>796.5</v>
          </cell>
          <cell r="J296">
            <v>13089</v>
          </cell>
          <cell r="K296">
            <v>4756</v>
          </cell>
          <cell r="L296">
            <v>1509</v>
          </cell>
          <cell r="M296">
            <v>2890</v>
          </cell>
          <cell r="N296">
            <v>1166.9000000000001</v>
          </cell>
          <cell r="O296">
            <v>222</v>
          </cell>
          <cell r="P296">
            <v>0.38811188811188813</v>
          </cell>
          <cell r="Q296">
            <v>109.98338646272683</v>
          </cell>
          <cell r="R296">
            <v>1691</v>
          </cell>
          <cell r="S296">
            <v>2080</v>
          </cell>
          <cell r="T296">
            <v>889</v>
          </cell>
          <cell r="U296">
            <v>28200</v>
          </cell>
          <cell r="V296">
            <v>4160</v>
          </cell>
          <cell r="W296">
            <v>214.52</v>
          </cell>
          <cell r="X296">
            <v>670.4</v>
          </cell>
          <cell r="Y296">
            <v>3822.6</v>
          </cell>
          <cell r="Z296">
            <v>447.5</v>
          </cell>
          <cell r="AA296">
            <v>3736</v>
          </cell>
          <cell r="AB296">
            <v>2278.96</v>
          </cell>
          <cell r="AC296">
            <v>4968.88</v>
          </cell>
          <cell r="AD296">
            <v>124</v>
          </cell>
          <cell r="AE296">
            <v>0</v>
          </cell>
          <cell r="AF296">
            <v>196</v>
          </cell>
          <cell r="AG296">
            <v>209.6</v>
          </cell>
          <cell r="AH296">
            <v>46.9</v>
          </cell>
          <cell r="AI296">
            <v>17231</v>
          </cell>
          <cell r="AJ296">
            <v>22572.61</v>
          </cell>
          <cell r="AK296">
            <v>10510.91</v>
          </cell>
          <cell r="AL296">
            <v>0</v>
          </cell>
          <cell r="AM296">
            <v>0</v>
          </cell>
          <cell r="AN296">
            <v>0</v>
          </cell>
          <cell r="AO296">
            <v>0</v>
          </cell>
          <cell r="AP296">
            <v>0</v>
          </cell>
          <cell r="AQ296">
            <v>0</v>
          </cell>
          <cell r="AR296">
            <v>1.8722000000000001E-4</v>
          </cell>
          <cell r="AS296">
            <v>2.06393E-4</v>
          </cell>
          <cell r="AT296">
            <v>19178.102999999999</v>
          </cell>
          <cell r="AU296">
            <v>11698.642829999999</v>
          </cell>
          <cell r="AV296">
            <v>4123</v>
          </cell>
          <cell r="AW296">
            <v>101351.07122797928</v>
          </cell>
          <cell r="AX296">
            <v>6</v>
          </cell>
          <cell r="AY296">
            <v>8.0399999999999991</v>
          </cell>
          <cell r="AZ296">
            <v>1950</v>
          </cell>
          <cell r="BA296">
            <v>1</v>
          </cell>
          <cell r="BB296">
            <v>0</v>
          </cell>
          <cell r="BC296">
            <v>0</v>
          </cell>
          <cell r="BD296">
            <v>0</v>
          </cell>
          <cell r="BE296">
            <v>0</v>
          </cell>
          <cell r="BF296">
            <v>0</v>
          </cell>
          <cell r="BG296">
            <v>0</v>
          </cell>
          <cell r="BH296">
            <v>0</v>
          </cell>
          <cell r="BI296">
            <v>0</v>
          </cell>
          <cell r="BJ296">
            <v>0</v>
          </cell>
          <cell r="BM296">
            <v>-3409560</v>
          </cell>
          <cell r="BN296">
            <v>-535248</v>
          </cell>
          <cell r="BO296">
            <v>-664599.6</v>
          </cell>
          <cell r="BP296">
            <v>5621596.6499999994</v>
          </cell>
          <cell r="BQ296">
            <v>84542.28</v>
          </cell>
          <cell r="BR296">
            <v>173955.6</v>
          </cell>
          <cell r="BS296">
            <v>2871726.6</v>
          </cell>
          <cell r="BT296">
            <v>382239.72</v>
          </cell>
          <cell r="BU296">
            <v>40245.03</v>
          </cell>
          <cell r="BV296">
            <v>254291.1</v>
          </cell>
          <cell r="BW296">
            <v>413654.38099999994</v>
          </cell>
          <cell r="BX296">
            <v>306184.62</v>
          </cell>
          <cell r="BY296">
            <v>44477.928986013983</v>
          </cell>
          <cell r="BZ296">
            <v>416867.83004194428</v>
          </cell>
          <cell r="CA296">
            <v>181190.65</v>
          </cell>
          <cell r="CB296">
            <v>614390.4</v>
          </cell>
          <cell r="CC296">
            <v>125589.03</v>
          </cell>
          <cell r="CD296">
            <v>1443558</v>
          </cell>
          <cell r="CE296">
            <v>63606.400000000001</v>
          </cell>
          <cell r="CF296">
            <v>67749.706399999995</v>
          </cell>
          <cell r="CG296">
            <v>280689.77600000001</v>
          </cell>
          <cell r="CH296">
            <v>649612.64399999974</v>
          </cell>
          <cell r="CI296">
            <v>99259.974999999991</v>
          </cell>
          <cell r="CJ296">
            <v>116002.8</v>
          </cell>
          <cell r="CK296">
            <v>-5013.7120000000004</v>
          </cell>
          <cell r="CL296">
            <v>129687.76800000001</v>
          </cell>
          <cell r="CM296">
            <v>4560.72</v>
          </cell>
          <cell r="CN296">
            <v>0</v>
          </cell>
          <cell r="CO296">
            <v>92580.6</v>
          </cell>
          <cell r="CP296">
            <v>682673.48800000013</v>
          </cell>
          <cell r="CQ296">
            <v>75957.833000000013</v>
          </cell>
          <cell r="CR296">
            <v>2860518.31</v>
          </cell>
          <cell r="CS296">
            <v>597271.26060000004</v>
          </cell>
          <cell r="CT296">
            <v>254994.67660000001</v>
          </cell>
          <cell r="CU296">
            <v>0</v>
          </cell>
          <cell r="CV296">
            <v>0</v>
          </cell>
          <cell r="CW296">
            <v>0</v>
          </cell>
          <cell r="CX296">
            <v>0</v>
          </cell>
          <cell r="CY296">
            <v>0</v>
          </cell>
          <cell r="CZ296">
            <v>0</v>
          </cell>
          <cell r="DA296">
            <v>3305.6311537062006</v>
          </cell>
          <cell r="DB296">
            <v>2282.5109689703199</v>
          </cell>
          <cell r="DC296">
            <v>1199206.7805899999</v>
          </cell>
          <cell r="DD296">
            <v>4796.4435602999993</v>
          </cell>
          <cell r="DE296">
            <v>27871.48</v>
          </cell>
          <cell r="DF296">
            <v>350674.70644880831</v>
          </cell>
          <cell r="DG296">
            <v>53341.02</v>
          </cell>
          <cell r="DH296">
            <v>118093.932</v>
          </cell>
          <cell r="DI296">
            <v>201201</v>
          </cell>
          <cell r="DJ296">
            <v>247664.13</v>
          </cell>
          <cell r="DK296">
            <v>0</v>
          </cell>
          <cell r="DL296">
            <v>0</v>
          </cell>
          <cell r="DM296">
            <v>0</v>
          </cell>
          <cell r="DN296">
            <v>0</v>
          </cell>
          <cell r="DO296">
            <v>0</v>
          </cell>
          <cell r="DP296">
            <v>0</v>
          </cell>
          <cell r="DQ296">
            <v>0</v>
          </cell>
          <cell r="DR296">
            <v>0</v>
          </cell>
          <cell r="DS296">
            <v>0</v>
          </cell>
          <cell r="DU296">
            <v>569785.82999999996</v>
          </cell>
          <cell r="DV296">
            <v>0</v>
          </cell>
          <cell r="DW296">
            <v>-167816</v>
          </cell>
          <cell r="DX296">
            <v>-34505.85</v>
          </cell>
          <cell r="DY296">
            <v>89077</v>
          </cell>
          <cell r="DZ296">
            <v>0</v>
          </cell>
          <cell r="EA296">
            <v>0</v>
          </cell>
          <cell r="EB296">
            <v>79000</v>
          </cell>
          <cell r="EC296">
            <v>0</v>
          </cell>
          <cell r="ED296">
            <v>0</v>
          </cell>
          <cell r="EE296">
            <v>1952049</v>
          </cell>
          <cell r="EF296">
            <v>0</v>
          </cell>
          <cell r="EG296">
            <v>0</v>
          </cell>
          <cell r="EH296">
            <v>0</v>
          </cell>
          <cell r="EI296">
            <v>0</v>
          </cell>
          <cell r="EJ296">
            <v>0</v>
          </cell>
          <cell r="EK296">
            <v>0</v>
          </cell>
          <cell r="EL296">
            <v>0</v>
          </cell>
        </row>
        <row r="297">
          <cell r="A297">
            <v>595</v>
          </cell>
          <cell r="B297" t="str">
            <v>Reeuwijk</v>
          </cell>
          <cell r="C297">
            <v>8</v>
          </cell>
          <cell r="D297">
            <v>623840</v>
          </cell>
          <cell r="E297">
            <v>77980</v>
          </cell>
          <cell r="F297">
            <v>77980</v>
          </cell>
          <cell r="G297">
            <v>12662</v>
          </cell>
          <cell r="H297">
            <v>2</v>
          </cell>
          <cell r="I297">
            <v>278.5</v>
          </cell>
          <cell r="J297">
            <v>3372</v>
          </cell>
          <cell r="K297">
            <v>1984</v>
          </cell>
          <cell r="L297">
            <v>697</v>
          </cell>
          <cell r="M297">
            <v>1010</v>
          </cell>
          <cell r="N297">
            <v>473.3</v>
          </cell>
          <cell r="O297">
            <v>66</v>
          </cell>
          <cell r="P297">
            <v>0.15865384615384615</v>
          </cell>
          <cell r="Q297">
            <v>38.282758517073653</v>
          </cell>
          <cell r="R297">
            <v>432</v>
          </cell>
          <cell r="S297">
            <v>135</v>
          </cell>
          <cell r="T297">
            <v>215</v>
          </cell>
          <cell r="U297">
            <v>7900</v>
          </cell>
          <cell r="V297">
            <v>540</v>
          </cell>
          <cell r="W297">
            <v>0</v>
          </cell>
          <cell r="X297">
            <v>0</v>
          </cell>
          <cell r="Y297">
            <v>0</v>
          </cell>
          <cell r="Z297">
            <v>0</v>
          </cell>
          <cell r="AA297">
            <v>3825</v>
          </cell>
          <cell r="AB297">
            <v>1989</v>
          </cell>
          <cell r="AC297">
            <v>5928.75</v>
          </cell>
          <cell r="AD297">
            <v>1186</v>
          </cell>
          <cell r="AE297">
            <v>0</v>
          </cell>
          <cell r="AF297">
            <v>82</v>
          </cell>
          <cell r="AG297">
            <v>83.05</v>
          </cell>
          <cell r="AH297">
            <v>42.12</v>
          </cell>
          <cell r="AI297">
            <v>5367</v>
          </cell>
          <cell r="AJ297">
            <v>8104.17</v>
          </cell>
          <cell r="AK297">
            <v>2790.84</v>
          </cell>
          <cell r="AL297">
            <v>0</v>
          </cell>
          <cell r="AM297">
            <v>0</v>
          </cell>
          <cell r="AN297">
            <v>0</v>
          </cell>
          <cell r="AO297">
            <v>0</v>
          </cell>
          <cell r="AP297">
            <v>0</v>
          </cell>
          <cell r="AQ297">
            <v>0</v>
          </cell>
          <cell r="AR297">
            <v>1.19735E-4</v>
          </cell>
          <cell r="AS297">
            <v>8.1155000000000005E-5</v>
          </cell>
          <cell r="AT297">
            <v>3086.0250000000001</v>
          </cell>
          <cell r="AU297">
            <v>1604.7330000000002</v>
          </cell>
          <cell r="AV297">
            <v>9989.75</v>
          </cell>
          <cell r="AW297">
            <v>74082.554679704655</v>
          </cell>
          <cell r="AX297">
            <v>11</v>
          </cell>
          <cell r="AY297">
            <v>17.16</v>
          </cell>
          <cell r="AZ297">
            <v>970</v>
          </cell>
          <cell r="BA297">
            <v>1</v>
          </cell>
          <cell r="BB297">
            <v>0</v>
          </cell>
          <cell r="BC297">
            <v>0</v>
          </cell>
          <cell r="BD297">
            <v>0</v>
          </cell>
          <cell r="BE297">
            <v>0</v>
          </cell>
          <cell r="BF297">
            <v>0</v>
          </cell>
          <cell r="BG297">
            <v>0</v>
          </cell>
          <cell r="BH297">
            <v>0</v>
          </cell>
          <cell r="BI297">
            <v>0</v>
          </cell>
          <cell r="BJ297">
            <v>0</v>
          </cell>
          <cell r="BM297">
            <v>-1403640</v>
          </cell>
          <cell r="BN297">
            <v>-187152</v>
          </cell>
          <cell r="BO297">
            <v>-232380.4</v>
          </cell>
          <cell r="BP297">
            <v>1631498.7</v>
          </cell>
          <cell r="BQ297">
            <v>56361.52</v>
          </cell>
          <cell r="BR297">
            <v>60824.4</v>
          </cell>
          <cell r="BS297">
            <v>739816.8</v>
          </cell>
          <cell r="BT297">
            <v>159454.07999999999</v>
          </cell>
          <cell r="BU297">
            <v>18588.990000000002</v>
          </cell>
          <cell r="BV297">
            <v>88869.9</v>
          </cell>
          <cell r="BW297">
            <v>167780.117</v>
          </cell>
          <cell r="BX297">
            <v>91027.86</v>
          </cell>
          <cell r="BY297">
            <v>18181.856105769228</v>
          </cell>
          <cell r="BZ297">
            <v>145102.37395209394</v>
          </cell>
          <cell r="CA297">
            <v>46288.800000000003</v>
          </cell>
          <cell r="CB297">
            <v>39876.300000000003</v>
          </cell>
          <cell r="CC297">
            <v>30373.05</v>
          </cell>
          <cell r="CD297">
            <v>404401</v>
          </cell>
          <cell r="CE297">
            <v>8256.6</v>
          </cell>
          <cell r="CF297">
            <v>0</v>
          </cell>
          <cell r="CG297">
            <v>0</v>
          </cell>
          <cell r="CH297">
            <v>0</v>
          </cell>
          <cell r="CI297">
            <v>0</v>
          </cell>
          <cell r="CJ297">
            <v>118766.25</v>
          </cell>
          <cell r="CK297">
            <v>-4375.8</v>
          </cell>
          <cell r="CL297">
            <v>154740.375</v>
          </cell>
          <cell r="CM297">
            <v>43621.08</v>
          </cell>
          <cell r="CN297">
            <v>0</v>
          </cell>
          <cell r="CO297">
            <v>38732.699999999997</v>
          </cell>
          <cell r="CP297">
            <v>270496.34149999998</v>
          </cell>
          <cell r="CQ297">
            <v>68216.288400000005</v>
          </cell>
          <cell r="CR297">
            <v>890975.67</v>
          </cell>
          <cell r="CS297">
            <v>214436.3382</v>
          </cell>
          <cell r="CT297">
            <v>67705.77840000001</v>
          </cell>
          <cell r="CU297">
            <v>0</v>
          </cell>
          <cell r="CV297">
            <v>0</v>
          </cell>
          <cell r="CW297">
            <v>0</v>
          </cell>
          <cell r="CX297">
            <v>0</v>
          </cell>
          <cell r="CY297">
            <v>0</v>
          </cell>
          <cell r="CZ297">
            <v>0</v>
          </cell>
          <cell r="DA297">
            <v>2114.0890192768502</v>
          </cell>
          <cell r="DB297">
            <v>897.49738453720011</v>
          </cell>
          <cell r="DC297">
            <v>192969.14325000002</v>
          </cell>
          <cell r="DD297">
            <v>657.94053000000008</v>
          </cell>
          <cell r="DE297">
            <v>67530.710000000006</v>
          </cell>
          <cell r="DF297">
            <v>256325.63919177811</v>
          </cell>
          <cell r="DG297">
            <v>97791.87</v>
          </cell>
          <cell r="DH297">
            <v>252051.228</v>
          </cell>
          <cell r="DI297">
            <v>100084.6</v>
          </cell>
          <cell r="DJ297">
            <v>247664.13</v>
          </cell>
          <cell r="DK297">
            <v>0</v>
          </cell>
          <cell r="DL297">
            <v>0</v>
          </cell>
          <cell r="DM297">
            <v>0</v>
          </cell>
          <cell r="DN297">
            <v>0</v>
          </cell>
          <cell r="DO297">
            <v>0</v>
          </cell>
          <cell r="DP297">
            <v>0</v>
          </cell>
          <cell r="DQ297">
            <v>0</v>
          </cell>
          <cell r="DR297">
            <v>0</v>
          </cell>
          <cell r="DS297">
            <v>0</v>
          </cell>
          <cell r="DU297">
            <v>75348.14</v>
          </cell>
          <cell r="DV297">
            <v>0</v>
          </cell>
          <cell r="DW297">
            <v>-22492</v>
          </cell>
          <cell r="DX297">
            <v>-12566.51</v>
          </cell>
          <cell r="DY297">
            <v>130513</v>
          </cell>
          <cell r="DZ297">
            <v>0</v>
          </cell>
          <cell r="EA297">
            <v>0</v>
          </cell>
          <cell r="EB297">
            <v>26729</v>
          </cell>
          <cell r="EC297">
            <v>0</v>
          </cell>
          <cell r="ED297">
            <v>0</v>
          </cell>
          <cell r="EE297">
            <v>825793</v>
          </cell>
          <cell r="EF297">
            <v>0</v>
          </cell>
          <cell r="EG297">
            <v>5415</v>
          </cell>
          <cell r="EH297">
            <v>0</v>
          </cell>
          <cell r="EI297">
            <v>14460</v>
          </cell>
          <cell r="EJ297">
            <v>0</v>
          </cell>
          <cell r="EK297">
            <v>0</v>
          </cell>
          <cell r="EL297">
            <v>0</v>
          </cell>
        </row>
        <row r="298">
          <cell r="A298">
            <v>597</v>
          </cell>
          <cell r="B298" t="str">
            <v>Ridderkerk</v>
          </cell>
          <cell r="C298">
            <v>8</v>
          </cell>
          <cell r="D298">
            <v>1405280</v>
          </cell>
          <cell r="E298">
            <v>229040</v>
          </cell>
          <cell r="F298">
            <v>229040</v>
          </cell>
          <cell r="G298">
            <v>44772</v>
          </cell>
          <cell r="H298">
            <v>2</v>
          </cell>
          <cell r="I298">
            <v>818</v>
          </cell>
          <cell r="J298">
            <v>9494</v>
          </cell>
          <cell r="K298">
            <v>8543</v>
          </cell>
          <cell r="L298">
            <v>2908</v>
          </cell>
          <cell r="M298">
            <v>6070</v>
          </cell>
          <cell r="N298">
            <v>4024.6</v>
          </cell>
          <cell r="O298">
            <v>587</v>
          </cell>
          <cell r="P298">
            <v>0.62646744930629672</v>
          </cell>
          <cell r="Q298">
            <v>256.28025537792513</v>
          </cell>
          <cell r="R298">
            <v>2399</v>
          </cell>
          <cell r="S298">
            <v>1720</v>
          </cell>
          <cell r="T298">
            <v>1111</v>
          </cell>
          <cell r="U298">
            <v>42370</v>
          </cell>
          <cell r="V298">
            <v>18000</v>
          </cell>
          <cell r="W298">
            <v>441.54</v>
          </cell>
          <cell r="X298">
            <v>2540</v>
          </cell>
          <cell r="Y298">
            <v>0</v>
          </cell>
          <cell r="Z298">
            <v>173.1</v>
          </cell>
          <cell r="AA298">
            <v>2373</v>
          </cell>
          <cell r="AB298">
            <v>1447.53</v>
          </cell>
          <cell r="AC298">
            <v>3251.01</v>
          </cell>
          <cell r="AD298">
            <v>137</v>
          </cell>
          <cell r="AE298">
            <v>0</v>
          </cell>
          <cell r="AF298">
            <v>191</v>
          </cell>
          <cell r="AG298">
            <v>224.4</v>
          </cell>
          <cell r="AH298">
            <v>35.619999999999997</v>
          </cell>
          <cell r="AI298">
            <v>20454</v>
          </cell>
          <cell r="AJ298">
            <v>27817.439999999999</v>
          </cell>
          <cell r="AK298">
            <v>12476.94</v>
          </cell>
          <cell r="AL298">
            <v>0</v>
          </cell>
          <cell r="AM298">
            <v>0</v>
          </cell>
          <cell r="AN298">
            <v>0</v>
          </cell>
          <cell r="AO298">
            <v>0</v>
          </cell>
          <cell r="AP298">
            <v>2380</v>
          </cell>
          <cell r="AQ298">
            <v>0</v>
          </cell>
          <cell r="AR298">
            <v>7.6156599999999998E-4</v>
          </cell>
          <cell r="AS298">
            <v>2.8256829999999998E-3</v>
          </cell>
          <cell r="AT298">
            <v>33544.559999999998</v>
          </cell>
          <cell r="AU298">
            <v>20462.1816</v>
          </cell>
          <cell r="AV298">
            <v>1656.33</v>
          </cell>
          <cell r="AW298">
            <v>70061.758517928291</v>
          </cell>
          <cell r="AX298">
            <v>3</v>
          </cell>
          <cell r="AY298">
            <v>4.1100000000000003</v>
          </cell>
          <cell r="AZ298">
            <v>2185</v>
          </cell>
          <cell r="BA298">
            <v>1</v>
          </cell>
          <cell r="BB298">
            <v>0</v>
          </cell>
          <cell r="BC298">
            <v>0</v>
          </cell>
          <cell r="BD298">
            <v>0</v>
          </cell>
          <cell r="BE298">
            <v>0</v>
          </cell>
          <cell r="BF298">
            <v>0</v>
          </cell>
          <cell r="BG298">
            <v>0</v>
          </cell>
          <cell r="BH298">
            <v>0</v>
          </cell>
          <cell r="BI298">
            <v>0</v>
          </cell>
          <cell r="BJ298">
            <v>0</v>
          </cell>
          <cell r="BM298">
            <v>-3161880</v>
          </cell>
          <cell r="BN298">
            <v>-549696</v>
          </cell>
          <cell r="BO298">
            <v>-682539.2</v>
          </cell>
          <cell r="BP298">
            <v>5768872.2000000002</v>
          </cell>
          <cell r="BQ298">
            <v>56361.52</v>
          </cell>
          <cell r="BR298">
            <v>178651.2</v>
          </cell>
          <cell r="BS298">
            <v>2082983.6</v>
          </cell>
          <cell r="BT298">
            <v>686600.91</v>
          </cell>
          <cell r="BU298">
            <v>77556.36</v>
          </cell>
          <cell r="BV298">
            <v>534099.30000000005</v>
          </cell>
          <cell r="BW298">
            <v>1426680.4539999999</v>
          </cell>
          <cell r="BX298">
            <v>809596.27</v>
          </cell>
          <cell r="BY298">
            <v>71793.664599786556</v>
          </cell>
          <cell r="BZ298">
            <v>971373.92635384214</v>
          </cell>
          <cell r="CA298">
            <v>257052.85</v>
          </cell>
          <cell r="CB298">
            <v>508053.6</v>
          </cell>
          <cell r="CC298">
            <v>156950.97</v>
          </cell>
          <cell r="CD298">
            <v>2168920.2999999998</v>
          </cell>
          <cell r="CE298">
            <v>275220</v>
          </cell>
          <cell r="CF298">
            <v>139447.16279999999</v>
          </cell>
          <cell r="CG298">
            <v>1063472.6000000001</v>
          </cell>
          <cell r="CH298">
            <v>0</v>
          </cell>
          <cell r="CI298">
            <v>38395.31099999998</v>
          </cell>
          <cell r="CJ298">
            <v>73681.649999999994</v>
          </cell>
          <cell r="CK298">
            <v>-3184.5660000000003</v>
          </cell>
          <cell r="CL298">
            <v>84851.361000000004</v>
          </cell>
          <cell r="CM298">
            <v>5038.8599999999997</v>
          </cell>
          <cell r="CN298">
            <v>0</v>
          </cell>
          <cell r="CO298">
            <v>90218.85</v>
          </cell>
          <cell r="CP298">
            <v>730877.53200000001</v>
          </cell>
          <cell r="CQ298">
            <v>57689.083400000003</v>
          </cell>
          <cell r="CR298">
            <v>3395568.54</v>
          </cell>
          <cell r="CS298">
            <v>736049.46240000008</v>
          </cell>
          <cell r="CT298">
            <v>302690.56440000003</v>
          </cell>
          <cell r="CU298">
            <v>0</v>
          </cell>
          <cell r="CV298">
            <v>0</v>
          </cell>
          <cell r="CW298">
            <v>0</v>
          </cell>
          <cell r="CX298">
            <v>0</v>
          </cell>
          <cell r="CY298">
            <v>73304</v>
          </cell>
          <cell r="CZ298">
            <v>0</v>
          </cell>
          <cell r="DA298">
            <v>13446.51370154586</v>
          </cell>
          <cell r="DB298">
            <v>31249.375910679919</v>
          </cell>
          <cell r="DC298">
            <v>2097541.3367999997</v>
          </cell>
          <cell r="DD298">
            <v>8389.4944560000004</v>
          </cell>
          <cell r="DE298">
            <v>11196.790800000001</v>
          </cell>
          <cell r="DF298">
            <v>242413.68447203189</v>
          </cell>
          <cell r="DG298">
            <v>26670.51</v>
          </cell>
          <cell r="DH298">
            <v>60368.913</v>
          </cell>
          <cell r="DI298">
            <v>225448.3</v>
          </cell>
          <cell r="DJ298">
            <v>247664.13</v>
          </cell>
          <cell r="DK298">
            <v>0</v>
          </cell>
          <cell r="DL298">
            <v>0</v>
          </cell>
          <cell r="DM298">
            <v>0</v>
          </cell>
          <cell r="DN298">
            <v>0</v>
          </cell>
          <cell r="DO298">
            <v>0</v>
          </cell>
          <cell r="DP298">
            <v>0</v>
          </cell>
          <cell r="DQ298">
            <v>0</v>
          </cell>
          <cell r="DR298">
            <v>0</v>
          </cell>
          <cell r="DS298">
            <v>0</v>
          </cell>
          <cell r="DU298">
            <v>167770.85999999999</v>
          </cell>
          <cell r="DV298">
            <v>0</v>
          </cell>
          <cell r="DW298">
            <v>287993</v>
          </cell>
          <cell r="DX298">
            <v>-80812.070000000007</v>
          </cell>
          <cell r="DY298">
            <v>-15883</v>
          </cell>
          <cell r="DZ298">
            <v>0</v>
          </cell>
          <cell r="EA298">
            <v>191747.58</v>
          </cell>
          <cell r="EB298">
            <v>16058</v>
          </cell>
          <cell r="EC298">
            <v>0</v>
          </cell>
          <cell r="ED298">
            <v>0</v>
          </cell>
          <cell r="EE298">
            <v>4331448</v>
          </cell>
          <cell r="EF298">
            <v>0</v>
          </cell>
          <cell r="EG298">
            <v>12805</v>
          </cell>
          <cell r="EH298">
            <v>0</v>
          </cell>
          <cell r="EI298">
            <v>0</v>
          </cell>
          <cell r="EJ298">
            <v>0</v>
          </cell>
          <cell r="EK298">
            <v>0</v>
          </cell>
          <cell r="EL298">
            <v>0</v>
          </cell>
        </row>
        <row r="299">
          <cell r="A299">
            <v>1672</v>
          </cell>
          <cell r="B299" t="str">
            <v>Rijnwoude</v>
          </cell>
          <cell r="C299">
            <v>8</v>
          </cell>
          <cell r="D299">
            <v>651520</v>
          </cell>
          <cell r="E299">
            <v>130900</v>
          </cell>
          <cell r="F299">
            <v>130900</v>
          </cell>
          <cell r="G299">
            <v>18771</v>
          </cell>
          <cell r="H299">
            <v>3</v>
          </cell>
          <cell r="I299">
            <v>467.5</v>
          </cell>
          <cell r="J299">
            <v>4823</v>
          </cell>
          <cell r="K299">
            <v>2571</v>
          </cell>
          <cell r="L299">
            <v>776</v>
          </cell>
          <cell r="M299">
            <v>1640</v>
          </cell>
          <cell r="N299">
            <v>896.6</v>
          </cell>
          <cell r="O299">
            <v>74</v>
          </cell>
          <cell r="P299">
            <v>0.17452830188679244</v>
          </cell>
          <cell r="Q299">
            <v>42.289407081577117</v>
          </cell>
          <cell r="R299">
            <v>684</v>
          </cell>
          <cell r="S299">
            <v>245</v>
          </cell>
          <cell r="T299">
            <v>378</v>
          </cell>
          <cell r="U299">
            <v>11270</v>
          </cell>
          <cell r="V299">
            <v>890</v>
          </cell>
          <cell r="W299">
            <v>0</v>
          </cell>
          <cell r="X299">
            <v>203.2</v>
          </cell>
          <cell r="Y299">
            <v>0</v>
          </cell>
          <cell r="Z299">
            <v>89</v>
          </cell>
          <cell r="AA299">
            <v>5661</v>
          </cell>
          <cell r="AB299">
            <v>3226.77</v>
          </cell>
          <cell r="AC299">
            <v>7359.3</v>
          </cell>
          <cell r="AD299">
            <v>124</v>
          </cell>
          <cell r="AE299">
            <v>0</v>
          </cell>
          <cell r="AF299">
            <v>127</v>
          </cell>
          <cell r="AG299">
            <v>117.5</v>
          </cell>
          <cell r="AH299">
            <v>44.54</v>
          </cell>
          <cell r="AI299">
            <v>7434</v>
          </cell>
          <cell r="AJ299">
            <v>9292.5</v>
          </cell>
          <cell r="AK299">
            <v>4237.38</v>
          </cell>
          <cell r="AL299">
            <v>0</v>
          </cell>
          <cell r="AM299">
            <v>0</v>
          </cell>
          <cell r="AN299">
            <v>0</v>
          </cell>
          <cell r="AO299">
            <v>0</v>
          </cell>
          <cell r="AP299">
            <v>0</v>
          </cell>
          <cell r="AQ299">
            <v>0</v>
          </cell>
          <cell r="AR299">
            <v>1.36379E-4</v>
          </cell>
          <cell r="AS299">
            <v>1.3655399999999999E-4</v>
          </cell>
          <cell r="AT299">
            <v>4675.9859999999999</v>
          </cell>
          <cell r="AU299">
            <v>2665.3120199999998</v>
          </cell>
          <cell r="AV299">
            <v>3302</v>
          </cell>
          <cell r="AW299">
            <v>25089.866966292135</v>
          </cell>
          <cell r="AX299">
            <v>9</v>
          </cell>
          <cell r="AY299">
            <v>11.79</v>
          </cell>
          <cell r="AZ299">
            <v>1150</v>
          </cell>
          <cell r="BA299">
            <v>1</v>
          </cell>
          <cell r="BB299">
            <v>0</v>
          </cell>
          <cell r="BC299">
            <v>0</v>
          </cell>
          <cell r="BD299">
            <v>0</v>
          </cell>
          <cell r="BE299">
            <v>0</v>
          </cell>
          <cell r="BF299">
            <v>0</v>
          </cell>
          <cell r="BG299">
            <v>0</v>
          </cell>
          <cell r="BH299">
            <v>0</v>
          </cell>
          <cell r="BI299">
            <v>0</v>
          </cell>
          <cell r="BJ299">
            <v>0</v>
          </cell>
          <cell r="BM299">
            <v>-1465920</v>
          </cell>
          <cell r="BN299">
            <v>-314160</v>
          </cell>
          <cell r="BO299">
            <v>-390082</v>
          </cell>
          <cell r="BP299">
            <v>2418643.35</v>
          </cell>
          <cell r="BQ299">
            <v>84542.28</v>
          </cell>
          <cell r="BR299">
            <v>102102</v>
          </cell>
          <cell r="BS299">
            <v>1058166.2</v>
          </cell>
          <cell r="BT299">
            <v>206631.27</v>
          </cell>
          <cell r="BU299">
            <v>20695.919999999998</v>
          </cell>
          <cell r="BV299">
            <v>144303.6</v>
          </cell>
          <cell r="BW299">
            <v>317835.734</v>
          </cell>
          <cell r="BX299">
            <v>102061.54</v>
          </cell>
          <cell r="BY299">
            <v>20001.081273584903</v>
          </cell>
          <cell r="BZ299">
            <v>160288.69387316011</v>
          </cell>
          <cell r="CA299">
            <v>73290.600000000006</v>
          </cell>
          <cell r="CB299">
            <v>72368.100000000006</v>
          </cell>
          <cell r="CC299">
            <v>53400.06</v>
          </cell>
          <cell r="CD299">
            <v>576911.30000000005</v>
          </cell>
          <cell r="CE299">
            <v>13608.1</v>
          </cell>
          <cell r="CF299">
            <v>0</v>
          </cell>
          <cell r="CG299">
            <v>85077.808000000005</v>
          </cell>
          <cell r="CH299">
            <v>0</v>
          </cell>
          <cell r="CI299">
            <v>19741.09</v>
          </cell>
          <cell r="CJ299">
            <v>175774.05</v>
          </cell>
          <cell r="CK299">
            <v>-7098.8939999999993</v>
          </cell>
          <cell r="CL299">
            <v>192077.73</v>
          </cell>
          <cell r="CM299">
            <v>4560.72</v>
          </cell>
          <cell r="CN299">
            <v>0</v>
          </cell>
          <cell r="CO299">
            <v>59988.45</v>
          </cell>
          <cell r="CP299">
            <v>382701.02500000002</v>
          </cell>
          <cell r="CQ299">
            <v>72135.647799999992</v>
          </cell>
          <cell r="CR299">
            <v>1234118.3400000001</v>
          </cell>
          <cell r="CS299">
            <v>245879.55</v>
          </cell>
          <cell r="CT299">
            <v>102798.83879999998</v>
          </cell>
          <cell r="CU299">
            <v>0</v>
          </cell>
          <cell r="CV299">
            <v>0</v>
          </cell>
          <cell r="CW299">
            <v>0</v>
          </cell>
          <cell r="CX299">
            <v>0</v>
          </cell>
          <cell r="CY299">
            <v>0</v>
          </cell>
          <cell r="CZ299">
            <v>0</v>
          </cell>
          <cell r="DA299">
            <v>2407.9621360500901</v>
          </cell>
          <cell r="DB299">
            <v>1510.15781958096</v>
          </cell>
          <cell r="DC299">
            <v>292389.40457999997</v>
          </cell>
          <cell r="DD299">
            <v>1092.7779281999999</v>
          </cell>
          <cell r="DE299">
            <v>22321.52</v>
          </cell>
          <cell r="DF299">
            <v>86810.939703370779</v>
          </cell>
          <cell r="DG299">
            <v>80011.53</v>
          </cell>
          <cell r="DH299">
            <v>173175.057</v>
          </cell>
          <cell r="DI299">
            <v>118657</v>
          </cell>
          <cell r="DJ299">
            <v>247664.13</v>
          </cell>
          <cell r="DK299">
            <v>0</v>
          </cell>
          <cell r="DL299">
            <v>0</v>
          </cell>
          <cell r="DM299">
            <v>0</v>
          </cell>
          <cell r="DN299">
            <v>0</v>
          </cell>
          <cell r="DO299">
            <v>0</v>
          </cell>
          <cell r="DP299">
            <v>0</v>
          </cell>
          <cell r="DQ299">
            <v>0</v>
          </cell>
          <cell r="DR299">
            <v>0</v>
          </cell>
          <cell r="DS299">
            <v>0</v>
          </cell>
          <cell r="DU299">
            <v>349344.72</v>
          </cell>
          <cell r="DV299">
            <v>0</v>
          </cell>
          <cell r="DW299">
            <v>-318301</v>
          </cell>
          <cell r="DX299">
            <v>-17718.580000000002</v>
          </cell>
          <cell r="DY299">
            <v>220413</v>
          </cell>
          <cell r="DZ299">
            <v>0</v>
          </cell>
          <cell r="EA299">
            <v>0</v>
          </cell>
          <cell r="EB299">
            <v>50186</v>
          </cell>
          <cell r="EC299">
            <v>0</v>
          </cell>
          <cell r="ED299">
            <v>0</v>
          </cell>
          <cell r="EE299">
            <v>1093932</v>
          </cell>
          <cell r="EF299">
            <v>0</v>
          </cell>
          <cell r="EG299">
            <v>0</v>
          </cell>
          <cell r="EH299">
            <v>0</v>
          </cell>
          <cell r="EI299">
            <v>21436</v>
          </cell>
          <cell r="EJ299">
            <v>0</v>
          </cell>
          <cell r="EK299">
            <v>0</v>
          </cell>
          <cell r="EL299">
            <v>0</v>
          </cell>
        </row>
        <row r="300">
          <cell r="A300">
            <v>603</v>
          </cell>
          <cell r="B300" t="str">
            <v>Rijswijk</v>
          </cell>
          <cell r="C300">
            <v>8</v>
          </cell>
          <cell r="D300">
            <v>1570720</v>
          </cell>
          <cell r="E300">
            <v>412580</v>
          </cell>
          <cell r="F300">
            <v>412580</v>
          </cell>
          <cell r="G300">
            <v>47041</v>
          </cell>
          <cell r="H300">
            <v>2</v>
          </cell>
          <cell r="I300">
            <v>1473.5</v>
          </cell>
          <cell r="J300">
            <v>8604</v>
          </cell>
          <cell r="K300">
            <v>10309</v>
          </cell>
          <cell r="L300">
            <v>3947</v>
          </cell>
          <cell r="M300">
            <v>7530</v>
          </cell>
          <cell r="N300">
            <v>5005.7</v>
          </cell>
          <cell r="O300">
            <v>1077</v>
          </cell>
          <cell r="P300">
            <v>0.75473020322354589</v>
          </cell>
          <cell r="Q300">
            <v>434.53790066366344</v>
          </cell>
          <cell r="R300">
            <v>3480</v>
          </cell>
          <cell r="S300">
            <v>3370</v>
          </cell>
          <cell r="T300">
            <v>1717</v>
          </cell>
          <cell r="U300">
            <v>35420</v>
          </cell>
          <cell r="V300">
            <v>10870</v>
          </cell>
          <cell r="W300">
            <v>1663.38</v>
          </cell>
          <cell r="X300">
            <v>2164</v>
          </cell>
          <cell r="Y300">
            <v>0</v>
          </cell>
          <cell r="Z300">
            <v>0</v>
          </cell>
          <cell r="AA300">
            <v>1405</v>
          </cell>
          <cell r="AB300">
            <v>0</v>
          </cell>
          <cell r="AC300">
            <v>1447.15</v>
          </cell>
          <cell r="AD300">
            <v>44</v>
          </cell>
          <cell r="AE300">
            <v>0</v>
          </cell>
          <cell r="AF300">
            <v>195</v>
          </cell>
          <cell r="AG300">
            <v>186.43</v>
          </cell>
          <cell r="AH300">
            <v>14.28</v>
          </cell>
          <cell r="AI300">
            <v>25243</v>
          </cell>
          <cell r="AJ300">
            <v>26000.29</v>
          </cell>
          <cell r="AK300">
            <v>0</v>
          </cell>
          <cell r="AL300">
            <v>0</v>
          </cell>
          <cell r="AM300">
            <v>0</v>
          </cell>
          <cell r="AN300">
            <v>0</v>
          </cell>
          <cell r="AO300">
            <v>0</v>
          </cell>
          <cell r="AP300">
            <v>4042</v>
          </cell>
          <cell r="AQ300">
            <v>0</v>
          </cell>
          <cell r="AR300">
            <v>2.3045800000000001E-3</v>
          </cell>
          <cell r="AS300">
            <v>6.2019019999999996E-3</v>
          </cell>
          <cell r="AT300">
            <v>76208.616999999998</v>
          </cell>
          <cell r="AU300">
            <v>0</v>
          </cell>
          <cell r="AV300">
            <v>1074.29</v>
          </cell>
          <cell r="AW300">
            <v>35812.517826086958</v>
          </cell>
          <cell r="AX300">
            <v>2</v>
          </cell>
          <cell r="AY300">
            <v>2.04</v>
          </cell>
          <cell r="AZ300">
            <v>2320</v>
          </cell>
          <cell r="BA300">
            <v>1</v>
          </cell>
          <cell r="BB300">
            <v>0</v>
          </cell>
          <cell r="BC300">
            <v>0</v>
          </cell>
          <cell r="BD300">
            <v>0</v>
          </cell>
          <cell r="BE300">
            <v>0</v>
          </cell>
          <cell r="BF300">
            <v>0</v>
          </cell>
          <cell r="BG300">
            <v>0</v>
          </cell>
          <cell r="BH300">
            <v>0</v>
          </cell>
          <cell r="BI300">
            <v>0</v>
          </cell>
          <cell r="BJ300">
            <v>0</v>
          </cell>
          <cell r="BM300">
            <v>-3534120</v>
          </cell>
          <cell r="BN300">
            <v>-990192</v>
          </cell>
          <cell r="BO300">
            <v>-1229488.3999999999</v>
          </cell>
          <cell r="BP300">
            <v>6061232.8499999996</v>
          </cell>
          <cell r="BQ300">
            <v>56361.52</v>
          </cell>
          <cell r="BR300">
            <v>321812.40000000002</v>
          </cell>
          <cell r="BS300">
            <v>1887717.6</v>
          </cell>
          <cell r="BT300">
            <v>828534.33</v>
          </cell>
          <cell r="BU300">
            <v>105266.49</v>
          </cell>
          <cell r="BV300">
            <v>662564.69999999995</v>
          </cell>
          <cell r="BW300">
            <v>1774470.5929999999</v>
          </cell>
          <cell r="BX300">
            <v>1485409.17</v>
          </cell>
          <cell r="BY300">
            <v>86492.677526278901</v>
          </cell>
          <cell r="BZ300">
            <v>1647020.3141274704</v>
          </cell>
          <cell r="CA300">
            <v>372882</v>
          </cell>
          <cell r="CB300">
            <v>995430.6</v>
          </cell>
          <cell r="CC300">
            <v>242560.59</v>
          </cell>
          <cell r="CD300">
            <v>1813149.8</v>
          </cell>
          <cell r="CE300">
            <v>166202.29999999999</v>
          </cell>
          <cell r="CF300">
            <v>525328.6716</v>
          </cell>
          <cell r="CG300">
            <v>906045.16</v>
          </cell>
          <cell r="CH300">
            <v>0</v>
          </cell>
          <cell r="CI300">
            <v>0</v>
          </cell>
          <cell r="CJ300">
            <v>43625.25</v>
          </cell>
          <cell r="CK300">
            <v>0</v>
          </cell>
          <cell r="CL300">
            <v>37770.615000000005</v>
          </cell>
          <cell r="CM300">
            <v>1618.32</v>
          </cell>
          <cell r="CN300">
            <v>0</v>
          </cell>
          <cell r="CO300">
            <v>92108.25</v>
          </cell>
          <cell r="CP300">
            <v>607208.10290000006</v>
          </cell>
          <cell r="CQ300">
            <v>23127.459600000002</v>
          </cell>
          <cell r="CR300">
            <v>4190590.43</v>
          </cell>
          <cell r="CS300">
            <v>687967.67340000009</v>
          </cell>
          <cell r="CT300">
            <v>0</v>
          </cell>
          <cell r="CU300">
            <v>0</v>
          </cell>
          <cell r="CV300">
            <v>0</v>
          </cell>
          <cell r="CW300">
            <v>0</v>
          </cell>
          <cell r="CX300">
            <v>0</v>
          </cell>
          <cell r="CY300">
            <v>124493.6</v>
          </cell>
          <cell r="CZ300">
            <v>0</v>
          </cell>
          <cell r="DA300">
            <v>40690.585643671802</v>
          </cell>
          <cell r="DB300">
            <v>68587.15820536048</v>
          </cell>
          <cell r="DC300">
            <v>4765324.8210100001</v>
          </cell>
          <cell r="DD300">
            <v>0</v>
          </cell>
          <cell r="DE300">
            <v>7262.2003999999997</v>
          </cell>
          <cell r="DF300">
            <v>123911.31167826087</v>
          </cell>
          <cell r="DG300">
            <v>17780.34</v>
          </cell>
          <cell r="DH300">
            <v>29964.131999999998</v>
          </cell>
          <cell r="DI300">
            <v>239377.6</v>
          </cell>
          <cell r="DJ300">
            <v>247664.13</v>
          </cell>
          <cell r="DK300">
            <v>0</v>
          </cell>
          <cell r="DL300">
            <v>0</v>
          </cell>
          <cell r="DM300">
            <v>0</v>
          </cell>
          <cell r="DN300">
            <v>0</v>
          </cell>
          <cell r="DO300">
            <v>0</v>
          </cell>
          <cell r="DP300">
            <v>0</v>
          </cell>
          <cell r="DQ300">
            <v>0</v>
          </cell>
          <cell r="DR300">
            <v>0</v>
          </cell>
          <cell r="DS300">
            <v>0</v>
          </cell>
          <cell r="DU300">
            <v>60426.239999999998</v>
          </cell>
          <cell r="DV300">
            <v>0</v>
          </cell>
          <cell r="DW300">
            <v>-2130835</v>
          </cell>
          <cell r="DX300">
            <v>-126277.58</v>
          </cell>
          <cell r="DY300">
            <v>168435</v>
          </cell>
          <cell r="DZ300">
            <v>0</v>
          </cell>
          <cell r="EA300">
            <v>0</v>
          </cell>
          <cell r="EB300">
            <v>12394</v>
          </cell>
          <cell r="EC300">
            <v>0</v>
          </cell>
          <cell r="ED300">
            <v>0</v>
          </cell>
          <cell r="EE300">
            <v>6270159</v>
          </cell>
          <cell r="EF300">
            <v>45000</v>
          </cell>
          <cell r="EG300">
            <v>0</v>
          </cell>
          <cell r="EH300">
            <v>0</v>
          </cell>
          <cell r="EI300">
            <v>0</v>
          </cell>
          <cell r="EJ300">
            <v>0</v>
          </cell>
          <cell r="EK300">
            <v>0</v>
          </cell>
          <cell r="EL300">
            <v>0</v>
          </cell>
        </row>
        <row r="301">
          <cell r="A301">
            <v>599</v>
          </cell>
          <cell r="B301" t="str">
            <v>Rotterdam</v>
          </cell>
          <cell r="C301">
            <v>8</v>
          </cell>
          <cell r="D301">
            <v>14553920.000000002</v>
          </cell>
          <cell r="E301">
            <v>7551879.9999999991</v>
          </cell>
          <cell r="F301">
            <v>7551879.9999999991</v>
          </cell>
          <cell r="G301">
            <v>584058</v>
          </cell>
          <cell r="H301">
            <v>6</v>
          </cell>
          <cell r="I301">
            <v>26971</v>
          </cell>
          <cell r="J301">
            <v>133545</v>
          </cell>
          <cell r="K301">
            <v>84773</v>
          </cell>
          <cell r="L301">
            <v>30626</v>
          </cell>
          <cell r="M301">
            <v>113030</v>
          </cell>
          <cell r="N301">
            <v>82378.399999999994</v>
          </cell>
          <cell r="O301">
            <v>34282</v>
          </cell>
          <cell r="P301">
            <v>0.98989373989373985</v>
          </cell>
          <cell r="Q301">
            <v>8820.7913856362684</v>
          </cell>
          <cell r="R301">
            <v>62274</v>
          </cell>
          <cell r="S301">
            <v>156805</v>
          </cell>
          <cell r="T301">
            <v>29980</v>
          </cell>
          <cell r="U301">
            <v>668140</v>
          </cell>
          <cell r="V301">
            <v>1366830</v>
          </cell>
          <cell r="W301">
            <v>18635.6888</v>
          </cell>
          <cell r="X301">
            <v>25328.799999999999</v>
          </cell>
          <cell r="Y301">
            <v>0</v>
          </cell>
          <cell r="Z301">
            <v>0</v>
          </cell>
          <cell r="AA301">
            <v>20497</v>
          </cell>
          <cell r="AB301">
            <v>4509.34</v>
          </cell>
          <cell r="AC301">
            <v>24391.43</v>
          </cell>
          <cell r="AD301">
            <v>6594</v>
          </cell>
          <cell r="AE301">
            <v>4844</v>
          </cell>
          <cell r="AF301">
            <v>2274</v>
          </cell>
          <cell r="AG301">
            <v>2541.98</v>
          </cell>
          <cell r="AH301">
            <v>407.16</v>
          </cell>
          <cell r="AI301">
            <v>306516</v>
          </cell>
          <cell r="AJ301">
            <v>410731.44</v>
          </cell>
          <cell r="AK301">
            <v>67433.52</v>
          </cell>
          <cell r="AL301">
            <v>25</v>
          </cell>
          <cell r="AM301">
            <v>0</v>
          </cell>
          <cell r="AN301">
            <v>0</v>
          </cell>
          <cell r="AO301">
            <v>12900</v>
          </cell>
          <cell r="AP301">
            <v>152086</v>
          </cell>
          <cell r="AQ301">
            <v>143539</v>
          </cell>
          <cell r="AR301">
            <v>0.16788270699999999</v>
          </cell>
          <cell r="AS301">
            <v>0.182599233</v>
          </cell>
          <cell r="AT301">
            <v>1181312.6640000001</v>
          </cell>
          <cell r="AU301">
            <v>259888.78607999999</v>
          </cell>
          <cell r="AV301">
            <v>13621.93</v>
          </cell>
          <cell r="AW301">
            <v>584762.33630578418</v>
          </cell>
          <cell r="AX301">
            <v>10</v>
          </cell>
          <cell r="AY301">
            <v>10.8</v>
          </cell>
          <cell r="AZ301">
            <v>28350</v>
          </cell>
          <cell r="BA301">
            <v>1</v>
          </cell>
          <cell r="BB301">
            <v>0</v>
          </cell>
          <cell r="BC301">
            <v>1</v>
          </cell>
          <cell r="BD301">
            <v>0</v>
          </cell>
          <cell r="BE301">
            <v>0</v>
          </cell>
          <cell r="BF301">
            <v>0</v>
          </cell>
          <cell r="BG301">
            <v>0</v>
          </cell>
          <cell r="BH301">
            <v>0</v>
          </cell>
          <cell r="BI301">
            <v>0</v>
          </cell>
          <cell r="BJ301">
            <v>0</v>
          </cell>
          <cell r="BM301">
            <v>-32746320.000000004</v>
          </cell>
          <cell r="BN301">
            <v>-18124511.999999996</v>
          </cell>
          <cell r="BO301">
            <v>-22504602.399999999</v>
          </cell>
          <cell r="BP301">
            <v>75255873.299999997</v>
          </cell>
          <cell r="BQ301">
            <v>169084.56</v>
          </cell>
          <cell r="BR301">
            <v>5890466.4000000004</v>
          </cell>
          <cell r="BS301">
            <v>29299773</v>
          </cell>
          <cell r="BT301">
            <v>6813206.0100000007</v>
          </cell>
          <cell r="BU301">
            <v>816795.42</v>
          </cell>
          <cell r="BV301">
            <v>9945509.6999999993</v>
          </cell>
          <cell r="BW301">
            <v>29202319.015999999</v>
          </cell>
          <cell r="BX301">
            <v>47282077.219999999</v>
          </cell>
          <cell r="BY301">
            <v>113442.6046078771</v>
          </cell>
          <cell r="BZ301">
            <v>33433269.173149437</v>
          </cell>
          <cell r="CA301">
            <v>6672659.1000000006</v>
          </cell>
          <cell r="CB301">
            <v>46317060.899999999</v>
          </cell>
          <cell r="CC301">
            <v>4235274.5999999996</v>
          </cell>
          <cell r="CD301">
            <v>34202086.600000001</v>
          </cell>
          <cell r="CE301">
            <v>20898830.699999999</v>
          </cell>
          <cell r="CF301">
            <v>5885523.2368160002</v>
          </cell>
          <cell r="CG301">
            <v>10604915.272000002</v>
          </cell>
          <cell r="CH301">
            <v>0</v>
          </cell>
          <cell r="CI301">
            <v>0</v>
          </cell>
          <cell r="CJ301">
            <v>636431.85</v>
          </cell>
          <cell r="CK301">
            <v>-9920.5479999999989</v>
          </cell>
          <cell r="CL301">
            <v>636616.32300000009</v>
          </cell>
          <cell r="CM301">
            <v>242527.32</v>
          </cell>
          <cell r="CN301">
            <v>111072.92</v>
          </cell>
          <cell r="CO301">
            <v>1074123.8999999999</v>
          </cell>
          <cell r="CP301">
            <v>8279305.1194000002</v>
          </cell>
          <cell r="CQ301">
            <v>659424.12120000005</v>
          </cell>
          <cell r="CR301">
            <v>50884721.159999996</v>
          </cell>
          <cell r="CS301">
            <v>10867953.9024</v>
          </cell>
          <cell r="CT301">
            <v>1635937.1952</v>
          </cell>
          <cell r="CU301">
            <v>79187.75</v>
          </cell>
          <cell r="CV301">
            <v>0</v>
          </cell>
          <cell r="CW301">
            <v>0</v>
          </cell>
          <cell r="CX301">
            <v>189759</v>
          </cell>
          <cell r="CY301">
            <v>4684248.8</v>
          </cell>
          <cell r="CZ301">
            <v>12588370.300000001</v>
          </cell>
          <cell r="DA301">
            <v>2964204.1791888149</v>
          </cell>
          <cell r="DB301">
            <v>2019374.456730932</v>
          </cell>
          <cell r="DC301">
            <v>73867480.879920006</v>
          </cell>
          <cell r="DD301">
            <v>106554.40229279999</v>
          </cell>
          <cell r="DE301">
            <v>92084.246799999994</v>
          </cell>
          <cell r="DF301">
            <v>2023277.6836180133</v>
          </cell>
          <cell r="DG301">
            <v>88901.7</v>
          </cell>
          <cell r="DH301">
            <v>158633.64000000001</v>
          </cell>
          <cell r="DI301">
            <v>2925153</v>
          </cell>
          <cell r="DJ301">
            <v>247664.13</v>
          </cell>
          <cell r="DK301">
            <v>0</v>
          </cell>
          <cell r="DL301">
            <v>103545217.65000001</v>
          </cell>
          <cell r="DM301">
            <v>0</v>
          </cell>
          <cell r="DN301">
            <v>0</v>
          </cell>
          <cell r="DO301">
            <v>0</v>
          </cell>
          <cell r="DP301">
            <v>0</v>
          </cell>
          <cell r="DQ301">
            <v>0</v>
          </cell>
          <cell r="DR301">
            <v>0</v>
          </cell>
          <cell r="DS301">
            <v>0</v>
          </cell>
          <cell r="DU301">
            <v>436248.79</v>
          </cell>
          <cell r="DV301">
            <v>0</v>
          </cell>
          <cell r="DW301">
            <v>5838086</v>
          </cell>
          <cell r="DX301">
            <v>358829.82</v>
          </cell>
          <cell r="DY301">
            <v>10708517</v>
          </cell>
          <cell r="DZ301">
            <v>0</v>
          </cell>
          <cell r="EA301">
            <v>44955.85</v>
          </cell>
          <cell r="EB301">
            <v>425000</v>
          </cell>
          <cell r="EC301">
            <v>255785</v>
          </cell>
          <cell r="ED301">
            <v>3437023</v>
          </cell>
          <cell r="EE301">
            <v>67703496</v>
          </cell>
          <cell r="EF301">
            <v>280000</v>
          </cell>
          <cell r="EG301">
            <v>951</v>
          </cell>
          <cell r="EH301">
            <v>222857</v>
          </cell>
          <cell r="EI301">
            <v>0</v>
          </cell>
          <cell r="EJ301">
            <v>1898333</v>
          </cell>
          <cell r="EK301">
            <v>0</v>
          </cell>
          <cell r="EL301">
            <v>0</v>
          </cell>
        </row>
        <row r="302">
          <cell r="A302">
            <v>600</v>
          </cell>
          <cell r="B302" t="str">
            <v>Rozenburg</v>
          </cell>
          <cell r="C302">
            <v>8</v>
          </cell>
          <cell r="D302">
            <v>321280</v>
          </cell>
          <cell r="E302">
            <v>23380</v>
          </cell>
          <cell r="F302">
            <v>23380</v>
          </cell>
          <cell r="G302">
            <v>12680</v>
          </cell>
          <cell r="H302">
            <v>1</v>
          </cell>
          <cell r="I302">
            <v>83.5</v>
          </cell>
          <cell r="J302">
            <v>2891</v>
          </cell>
          <cell r="K302">
            <v>1874</v>
          </cell>
          <cell r="L302">
            <v>557</v>
          </cell>
          <cell r="M302">
            <v>1460</v>
          </cell>
          <cell r="N302">
            <v>890.9</v>
          </cell>
          <cell r="O302">
            <v>171</v>
          </cell>
          <cell r="P302">
            <v>0.32821497120921306</v>
          </cell>
          <cell r="Q302">
            <v>87.640857073440287</v>
          </cell>
          <cell r="R302">
            <v>721</v>
          </cell>
          <cell r="S302">
            <v>640</v>
          </cell>
          <cell r="T302">
            <v>330</v>
          </cell>
          <cell r="U302">
            <v>9630</v>
          </cell>
          <cell r="V302">
            <v>1630</v>
          </cell>
          <cell r="W302">
            <v>0</v>
          </cell>
          <cell r="X302">
            <v>190.4</v>
          </cell>
          <cell r="Y302">
            <v>0</v>
          </cell>
          <cell r="Z302">
            <v>0.39999999999997726</v>
          </cell>
          <cell r="AA302">
            <v>449</v>
          </cell>
          <cell r="AB302">
            <v>0</v>
          </cell>
          <cell r="AC302">
            <v>449</v>
          </cell>
          <cell r="AD302">
            <v>201</v>
          </cell>
          <cell r="AE302">
            <v>0</v>
          </cell>
          <cell r="AF302">
            <v>42</v>
          </cell>
          <cell r="AG302">
            <v>41</v>
          </cell>
          <cell r="AH302">
            <v>1</v>
          </cell>
          <cell r="AI302">
            <v>5691</v>
          </cell>
          <cell r="AJ302">
            <v>5691</v>
          </cell>
          <cell r="AK302">
            <v>0</v>
          </cell>
          <cell r="AL302">
            <v>0</v>
          </cell>
          <cell r="AM302">
            <v>0</v>
          </cell>
          <cell r="AN302">
            <v>0</v>
          </cell>
          <cell r="AO302">
            <v>0</v>
          </cell>
          <cell r="AP302">
            <v>0</v>
          </cell>
          <cell r="AQ302">
            <v>0</v>
          </cell>
          <cell r="AR302">
            <v>2.1688999999999999E-5</v>
          </cell>
          <cell r="AS302">
            <v>5.1040500000000002E-4</v>
          </cell>
          <cell r="AT302">
            <v>6817.8180000000002</v>
          </cell>
          <cell r="AU302">
            <v>0</v>
          </cell>
          <cell r="AV302">
            <v>310</v>
          </cell>
          <cell r="AW302">
            <v>6047.3846153846162</v>
          </cell>
          <cell r="AX302">
            <v>1</v>
          </cell>
          <cell r="AY302">
            <v>1</v>
          </cell>
          <cell r="AZ302">
            <v>350</v>
          </cell>
          <cell r="BA302">
            <v>1</v>
          </cell>
          <cell r="BB302">
            <v>0</v>
          </cell>
          <cell r="BC302">
            <v>0</v>
          </cell>
          <cell r="BD302">
            <v>0</v>
          </cell>
          <cell r="BE302">
            <v>0</v>
          </cell>
          <cell r="BF302">
            <v>0</v>
          </cell>
          <cell r="BG302">
            <v>0</v>
          </cell>
          <cell r="BH302">
            <v>0</v>
          </cell>
          <cell r="BI302">
            <v>0</v>
          </cell>
          <cell r="BJ302">
            <v>0</v>
          </cell>
          <cell r="BM302">
            <v>-722880</v>
          </cell>
          <cell r="BN302">
            <v>-56112</v>
          </cell>
          <cell r="BO302">
            <v>-69672.399999999994</v>
          </cell>
          <cell r="BP302">
            <v>1633818</v>
          </cell>
          <cell r="BQ302">
            <v>28180.76</v>
          </cell>
          <cell r="BR302">
            <v>18236.400000000001</v>
          </cell>
          <cell r="BS302">
            <v>634285.4</v>
          </cell>
          <cell r="BT302">
            <v>150613.38</v>
          </cell>
          <cell r="BU302">
            <v>14855.19</v>
          </cell>
          <cell r="BV302">
            <v>128465.4</v>
          </cell>
          <cell r="BW302">
            <v>315815.141</v>
          </cell>
          <cell r="BX302">
            <v>235844.91</v>
          </cell>
          <cell r="BY302">
            <v>37613.69499040307</v>
          </cell>
          <cell r="BZ302">
            <v>332183.38774831925</v>
          </cell>
          <cell r="CA302">
            <v>77255.149999999994</v>
          </cell>
          <cell r="CB302">
            <v>189043.20000000001</v>
          </cell>
          <cell r="CC302">
            <v>46619.1</v>
          </cell>
          <cell r="CD302">
            <v>492959.7</v>
          </cell>
          <cell r="CE302">
            <v>24922.7</v>
          </cell>
          <cell r="CF302">
            <v>0</v>
          </cell>
          <cell r="CG302">
            <v>79718.576000000001</v>
          </cell>
          <cell r="CH302">
            <v>0</v>
          </cell>
          <cell r="CI302">
            <v>88.723999999994959</v>
          </cell>
          <cell r="CJ302">
            <v>13941.45</v>
          </cell>
          <cell r="CK302">
            <v>0</v>
          </cell>
          <cell r="CL302">
            <v>11718.9</v>
          </cell>
          <cell r="CM302">
            <v>7392.78</v>
          </cell>
          <cell r="CN302">
            <v>0</v>
          </cell>
          <cell r="CO302">
            <v>19838.7</v>
          </cell>
          <cell r="CP302">
            <v>133538.23000000001</v>
          </cell>
          <cell r="CQ302">
            <v>1619.57</v>
          </cell>
          <cell r="CR302">
            <v>944762.91</v>
          </cell>
          <cell r="CS302">
            <v>150583.85999999999</v>
          </cell>
          <cell r="CT302">
            <v>0</v>
          </cell>
          <cell r="CU302">
            <v>0</v>
          </cell>
          <cell r="CV302">
            <v>0</v>
          </cell>
          <cell r="CW302">
            <v>0</v>
          </cell>
          <cell r="CX302">
            <v>0</v>
          </cell>
          <cell r="CY302">
            <v>0</v>
          </cell>
          <cell r="CZ302">
            <v>0</v>
          </cell>
          <cell r="DA302">
            <v>382.94965331019</v>
          </cell>
          <cell r="DB302">
            <v>5644.5955585572001</v>
          </cell>
          <cell r="DC302">
            <v>426318.15954000002</v>
          </cell>
          <cell r="DD302">
            <v>0</v>
          </cell>
          <cell r="DE302">
            <v>2095.6</v>
          </cell>
          <cell r="DF302">
            <v>20923.950769230771</v>
          </cell>
          <cell r="DG302">
            <v>8890.17</v>
          </cell>
          <cell r="DH302">
            <v>14688.3</v>
          </cell>
          <cell r="DI302">
            <v>36113</v>
          </cell>
          <cell r="DJ302">
            <v>247664.13</v>
          </cell>
          <cell r="DK302">
            <v>0</v>
          </cell>
          <cell r="DL302">
            <v>0</v>
          </cell>
          <cell r="DM302">
            <v>0</v>
          </cell>
          <cell r="DN302">
            <v>0</v>
          </cell>
          <cell r="DO302">
            <v>0</v>
          </cell>
          <cell r="DP302">
            <v>0</v>
          </cell>
          <cell r="DQ302">
            <v>0</v>
          </cell>
          <cell r="DR302">
            <v>0</v>
          </cell>
          <cell r="DS302">
            <v>0</v>
          </cell>
          <cell r="DU302">
            <v>0</v>
          </cell>
          <cell r="DV302">
            <v>0</v>
          </cell>
          <cell r="DW302">
            <v>-166655</v>
          </cell>
          <cell r="DX302">
            <v>-23440.95</v>
          </cell>
          <cell r="DY302">
            <v>80881</v>
          </cell>
          <cell r="DZ302">
            <v>0</v>
          </cell>
          <cell r="EA302">
            <v>0</v>
          </cell>
          <cell r="EB302">
            <v>0</v>
          </cell>
          <cell r="EC302">
            <v>0</v>
          </cell>
          <cell r="ED302">
            <v>0</v>
          </cell>
          <cell r="EE302">
            <v>954911</v>
          </cell>
          <cell r="EF302">
            <v>0</v>
          </cell>
          <cell r="EG302">
            <v>2246</v>
          </cell>
          <cell r="EH302">
            <v>0</v>
          </cell>
          <cell r="EI302">
            <v>14481</v>
          </cell>
          <cell r="EJ302">
            <v>0</v>
          </cell>
          <cell r="EK302">
            <v>0</v>
          </cell>
          <cell r="EL302">
            <v>0</v>
          </cell>
        </row>
        <row r="303">
          <cell r="A303">
            <v>606</v>
          </cell>
          <cell r="B303" t="str">
            <v>Schiedam</v>
          </cell>
          <cell r="C303">
            <v>8</v>
          </cell>
          <cell r="D303">
            <v>1865600</v>
          </cell>
          <cell r="E303">
            <v>458080</v>
          </cell>
          <cell r="F303">
            <v>458080</v>
          </cell>
          <cell r="G303">
            <v>75162</v>
          </cell>
          <cell r="H303">
            <v>1</v>
          </cell>
          <cell r="I303">
            <v>1636</v>
          </cell>
          <cell r="J303">
            <v>17279</v>
          </cell>
          <cell r="K303">
            <v>11459</v>
          </cell>
          <cell r="L303">
            <v>4266</v>
          </cell>
          <cell r="M303">
            <v>12440</v>
          </cell>
          <cell r="N303">
            <v>8741.7999999999993</v>
          </cell>
          <cell r="O303">
            <v>2114</v>
          </cell>
          <cell r="P303">
            <v>0.85795454545454541</v>
          </cell>
          <cell r="Q303">
            <v>781.34229743883884</v>
          </cell>
          <cell r="R303">
            <v>6032</v>
          </cell>
          <cell r="S303">
            <v>13375</v>
          </cell>
          <cell r="T303">
            <v>2870</v>
          </cell>
          <cell r="U303">
            <v>74990</v>
          </cell>
          <cell r="V303">
            <v>52780</v>
          </cell>
          <cell r="W303">
            <v>1372.98</v>
          </cell>
          <cell r="X303">
            <v>2896</v>
          </cell>
          <cell r="Y303">
            <v>0</v>
          </cell>
          <cell r="Z303">
            <v>0</v>
          </cell>
          <cell r="AA303">
            <v>1802</v>
          </cell>
          <cell r="AB303">
            <v>1225.3599999999999</v>
          </cell>
          <cell r="AC303">
            <v>2468.7399999999998</v>
          </cell>
          <cell r="AD303">
            <v>187</v>
          </cell>
          <cell r="AE303">
            <v>0</v>
          </cell>
          <cell r="AF303">
            <v>290</v>
          </cell>
          <cell r="AG303">
            <v>364.32</v>
          </cell>
          <cell r="AH303">
            <v>35.1</v>
          </cell>
          <cell r="AI303">
            <v>36982</v>
          </cell>
          <cell r="AJ303">
            <v>51035.16</v>
          </cell>
          <cell r="AK303">
            <v>25147.759999999998</v>
          </cell>
          <cell r="AL303">
            <v>33</v>
          </cell>
          <cell r="AM303">
            <v>0</v>
          </cell>
          <cell r="AN303">
            <v>0</v>
          </cell>
          <cell r="AO303">
            <v>6850</v>
          </cell>
          <cell r="AP303">
            <v>13298</v>
          </cell>
          <cell r="AQ303">
            <v>13298</v>
          </cell>
          <cell r="AR303">
            <v>1.2257369000000001E-2</v>
          </cell>
          <cell r="AS303">
            <v>1.9472488E-2</v>
          </cell>
          <cell r="AT303">
            <v>125147.088</v>
          </cell>
          <cell r="AU303">
            <v>85100.019840000008</v>
          </cell>
          <cell r="AV303">
            <v>1794.7</v>
          </cell>
          <cell r="AW303">
            <v>174053.12331825041</v>
          </cell>
          <cell r="AX303">
            <v>2</v>
          </cell>
          <cell r="AY303">
            <v>2.7</v>
          </cell>
          <cell r="AZ303">
            <v>3165</v>
          </cell>
          <cell r="BA303">
            <v>1</v>
          </cell>
          <cell r="BB303">
            <v>0</v>
          </cell>
          <cell r="BC303">
            <v>0</v>
          </cell>
          <cell r="BD303">
            <v>0</v>
          </cell>
          <cell r="BE303">
            <v>0</v>
          </cell>
          <cell r="BF303">
            <v>0</v>
          </cell>
          <cell r="BG303">
            <v>0</v>
          </cell>
          <cell r="BH303">
            <v>0</v>
          </cell>
          <cell r="BI303">
            <v>0</v>
          </cell>
          <cell r="BJ303">
            <v>0</v>
          </cell>
          <cell r="BM303">
            <v>-4197600</v>
          </cell>
          <cell r="BN303">
            <v>-1099392</v>
          </cell>
          <cell r="BO303">
            <v>-1365078.4</v>
          </cell>
          <cell r="BP303">
            <v>9684623.6999999993</v>
          </cell>
          <cell r="BQ303">
            <v>28180.76</v>
          </cell>
          <cell r="BR303">
            <v>357302.4</v>
          </cell>
          <cell r="BS303">
            <v>3791012.6</v>
          </cell>
          <cell r="BT303">
            <v>920959.83</v>
          </cell>
          <cell r="BU303">
            <v>113774.22</v>
          </cell>
          <cell r="BV303">
            <v>1094595.6000000001</v>
          </cell>
          <cell r="BW303">
            <v>3098880.682</v>
          </cell>
          <cell r="BX303">
            <v>2915649.94</v>
          </cell>
          <cell r="BY303">
            <v>98322.268693181803</v>
          </cell>
          <cell r="BZ303">
            <v>2961506.0831364822</v>
          </cell>
          <cell r="CA303">
            <v>646328.80000000005</v>
          </cell>
          <cell r="CB303">
            <v>3950707.5</v>
          </cell>
          <cell r="CC303">
            <v>405444.9</v>
          </cell>
          <cell r="CD303">
            <v>3838738.1</v>
          </cell>
          <cell r="CE303">
            <v>807006.2</v>
          </cell>
          <cell r="CF303">
            <v>433614.54359999998</v>
          </cell>
          <cell r="CG303">
            <v>1212526.24</v>
          </cell>
          <cell r="CH303">
            <v>0</v>
          </cell>
          <cell r="CI303">
            <v>0</v>
          </cell>
          <cell r="CJ303">
            <v>55952.1</v>
          </cell>
          <cell r="CK303">
            <v>-2695.7920000000004</v>
          </cell>
          <cell r="CL303">
            <v>64434.114000000009</v>
          </cell>
          <cell r="CM303">
            <v>6877.86</v>
          </cell>
          <cell r="CN303">
            <v>0</v>
          </cell>
          <cell r="CO303">
            <v>136981.5</v>
          </cell>
          <cell r="CP303">
            <v>1186601.1696000001</v>
          </cell>
          <cell r="CQ303">
            <v>56846.906999999999</v>
          </cell>
          <cell r="CR303">
            <v>6139381.8199999994</v>
          </cell>
          <cell r="CS303">
            <v>1350390.3336</v>
          </cell>
          <cell r="CT303">
            <v>610084.65760000004</v>
          </cell>
          <cell r="CU303">
            <v>104527.83</v>
          </cell>
          <cell r="CV303">
            <v>0</v>
          </cell>
          <cell r="CW303">
            <v>0</v>
          </cell>
          <cell r="CX303">
            <v>100763.5</v>
          </cell>
          <cell r="CY303">
            <v>409578.4</v>
          </cell>
          <cell r="CZ303">
            <v>1166234.6000000001</v>
          </cell>
          <cell r="DA303">
            <v>216421.00645696302</v>
          </cell>
          <cell r="DB303">
            <v>215347.26203477313</v>
          </cell>
          <cell r="DC303">
            <v>7825447.4126400007</v>
          </cell>
          <cell r="DD303">
            <v>34891.008134399999</v>
          </cell>
          <cell r="DE303">
            <v>12132.172</v>
          </cell>
          <cell r="DF303">
            <v>602223.80668114638</v>
          </cell>
          <cell r="DG303">
            <v>17780.34</v>
          </cell>
          <cell r="DH303">
            <v>39658.410000000003</v>
          </cell>
          <cell r="DI303">
            <v>326564.7</v>
          </cell>
          <cell r="DJ303">
            <v>247664.13</v>
          </cell>
          <cell r="DK303">
            <v>0</v>
          </cell>
          <cell r="DL303">
            <v>0</v>
          </cell>
          <cell r="DM303">
            <v>0</v>
          </cell>
          <cell r="DN303">
            <v>0</v>
          </cell>
          <cell r="DO303">
            <v>0</v>
          </cell>
          <cell r="DP303">
            <v>0</v>
          </cell>
          <cell r="DQ303">
            <v>0</v>
          </cell>
          <cell r="DR303">
            <v>0</v>
          </cell>
          <cell r="DS303">
            <v>0</v>
          </cell>
          <cell r="DU303">
            <v>194962.5</v>
          </cell>
          <cell r="DV303">
            <v>0</v>
          </cell>
          <cell r="DW303">
            <v>-233779</v>
          </cell>
          <cell r="DX303">
            <v>102814.5</v>
          </cell>
          <cell r="DY303">
            <v>287597</v>
          </cell>
          <cell r="DZ303">
            <v>0</v>
          </cell>
          <cell r="EA303">
            <v>0</v>
          </cell>
          <cell r="EB303">
            <v>38957</v>
          </cell>
          <cell r="EC303">
            <v>0</v>
          </cell>
          <cell r="ED303">
            <v>0</v>
          </cell>
          <cell r="EE303">
            <v>7998658</v>
          </cell>
          <cell r="EF303">
            <v>145000</v>
          </cell>
          <cell r="EG303">
            <v>0</v>
          </cell>
          <cell r="EH303">
            <v>0</v>
          </cell>
          <cell r="EI303">
            <v>0</v>
          </cell>
          <cell r="EJ303">
            <v>249275</v>
          </cell>
          <cell r="EK303">
            <v>0</v>
          </cell>
          <cell r="EL303">
            <v>0</v>
          </cell>
        </row>
        <row r="304">
          <cell r="A304">
            <v>608</v>
          </cell>
          <cell r="B304" t="str">
            <v>Schoonhoven</v>
          </cell>
          <cell r="C304">
            <v>8</v>
          </cell>
          <cell r="D304">
            <v>385920</v>
          </cell>
          <cell r="E304">
            <v>53200</v>
          </cell>
          <cell r="F304">
            <v>53200</v>
          </cell>
          <cell r="G304">
            <v>12189</v>
          </cell>
          <cell r="H304">
            <v>1</v>
          </cell>
          <cell r="I304">
            <v>190</v>
          </cell>
          <cell r="J304">
            <v>3068</v>
          </cell>
          <cell r="K304">
            <v>1671</v>
          </cell>
          <cell r="L304">
            <v>551</v>
          </cell>
          <cell r="M304">
            <v>1400</v>
          </cell>
          <cell r="N304">
            <v>876.4</v>
          </cell>
          <cell r="O304">
            <v>173</v>
          </cell>
          <cell r="P304">
            <v>0.33078393881453155</v>
          </cell>
          <cell r="Q304">
            <v>88.531966236846998</v>
          </cell>
          <cell r="R304">
            <v>681</v>
          </cell>
          <cell r="S304">
            <v>850</v>
          </cell>
          <cell r="T304">
            <v>259</v>
          </cell>
          <cell r="U304">
            <v>12070</v>
          </cell>
          <cell r="V304">
            <v>1820</v>
          </cell>
          <cell r="W304">
            <v>0</v>
          </cell>
          <cell r="X304">
            <v>1516</v>
          </cell>
          <cell r="Y304">
            <v>0</v>
          </cell>
          <cell r="Z304">
            <v>0</v>
          </cell>
          <cell r="AA304">
            <v>631</v>
          </cell>
          <cell r="AB304">
            <v>365.98</v>
          </cell>
          <cell r="AC304">
            <v>870.78</v>
          </cell>
          <cell r="AD304">
            <v>65</v>
          </cell>
          <cell r="AE304">
            <v>0</v>
          </cell>
          <cell r="AF304">
            <v>54</v>
          </cell>
          <cell r="AG304">
            <v>72.42</v>
          </cell>
          <cell r="AH304">
            <v>4.05</v>
          </cell>
          <cell r="AI304">
            <v>5236</v>
          </cell>
          <cell r="AJ304">
            <v>7435.12</v>
          </cell>
          <cell r="AK304">
            <v>3036.88</v>
          </cell>
          <cell r="AL304">
            <v>15</v>
          </cell>
          <cell r="AM304">
            <v>0</v>
          </cell>
          <cell r="AN304">
            <v>0</v>
          </cell>
          <cell r="AO304">
            <v>3000</v>
          </cell>
          <cell r="AP304">
            <v>1194</v>
          </cell>
          <cell r="AQ304">
            <v>1194</v>
          </cell>
          <cell r="AR304">
            <v>3.8398399999999997E-4</v>
          </cell>
          <cell r="AS304">
            <v>2.11743E-4</v>
          </cell>
          <cell r="AT304">
            <v>5633.9359999999997</v>
          </cell>
          <cell r="AU304">
            <v>3267.6828799999994</v>
          </cell>
          <cell r="AV304">
            <v>723.12</v>
          </cell>
          <cell r="AW304">
            <v>34608.353793103444</v>
          </cell>
          <cell r="AX304">
            <v>1</v>
          </cell>
          <cell r="AY304">
            <v>1.35</v>
          </cell>
          <cell r="AZ304">
            <v>615</v>
          </cell>
          <cell r="BA304">
            <v>1</v>
          </cell>
          <cell r="BB304">
            <v>0</v>
          </cell>
          <cell r="BC304">
            <v>0</v>
          </cell>
          <cell r="BD304">
            <v>0</v>
          </cell>
          <cell r="BE304">
            <v>0</v>
          </cell>
          <cell r="BF304">
            <v>0</v>
          </cell>
          <cell r="BG304">
            <v>0</v>
          </cell>
          <cell r="BH304">
            <v>0</v>
          </cell>
          <cell r="BI304">
            <v>0</v>
          </cell>
          <cell r="BJ304">
            <v>0</v>
          </cell>
          <cell r="BM304">
            <v>-868320</v>
          </cell>
          <cell r="BN304">
            <v>-127680</v>
          </cell>
          <cell r="BO304">
            <v>-158536</v>
          </cell>
          <cell r="BP304">
            <v>1570552.65</v>
          </cell>
          <cell r="BQ304">
            <v>28180.76</v>
          </cell>
          <cell r="BR304">
            <v>41496</v>
          </cell>
          <cell r="BS304">
            <v>673119.2</v>
          </cell>
          <cell r="BT304">
            <v>134298.26999999999</v>
          </cell>
          <cell r="BU304">
            <v>14695.17</v>
          </cell>
          <cell r="BV304">
            <v>123186</v>
          </cell>
          <cell r="BW304">
            <v>310675.03600000002</v>
          </cell>
          <cell r="BX304">
            <v>238603.33</v>
          </cell>
          <cell r="BY304">
            <v>37908.100707456979</v>
          </cell>
          <cell r="BZ304">
            <v>335560.94098819647</v>
          </cell>
          <cell r="CA304">
            <v>72969.149999999994</v>
          </cell>
          <cell r="CB304">
            <v>251073</v>
          </cell>
          <cell r="CC304">
            <v>36588.93</v>
          </cell>
          <cell r="CD304">
            <v>617863.30000000005</v>
          </cell>
          <cell r="CE304">
            <v>27827.8</v>
          </cell>
          <cell r="CF304">
            <v>0</v>
          </cell>
          <cell r="CG304">
            <v>634734.04</v>
          </cell>
          <cell r="CH304">
            <v>0</v>
          </cell>
          <cell r="CI304">
            <v>0</v>
          </cell>
          <cell r="CJ304">
            <v>19592.55</v>
          </cell>
          <cell r="CK304">
            <v>-805.15599999999995</v>
          </cell>
          <cell r="CL304">
            <v>22727.358</v>
          </cell>
          <cell r="CM304">
            <v>2390.6999999999998</v>
          </cell>
          <cell r="CN304">
            <v>0</v>
          </cell>
          <cell r="CO304">
            <v>25506.9</v>
          </cell>
          <cell r="CP304">
            <v>235874.11260000002</v>
          </cell>
          <cell r="CQ304">
            <v>6559.2585000000008</v>
          </cell>
          <cell r="CR304">
            <v>869228.36</v>
          </cell>
          <cell r="CS304">
            <v>196733.2752</v>
          </cell>
          <cell r="CT304">
            <v>73674.708799999993</v>
          </cell>
          <cell r="CU304">
            <v>47512.65</v>
          </cell>
          <cell r="CV304">
            <v>0</v>
          </cell>
          <cell r="CW304">
            <v>0</v>
          </cell>
          <cell r="CX304">
            <v>44130</v>
          </cell>
          <cell r="CY304">
            <v>36775.199999999997</v>
          </cell>
          <cell r="CZ304">
            <v>104713.8</v>
          </cell>
          <cell r="DA304">
            <v>6779.7749862446399</v>
          </cell>
          <cell r="DB304">
            <v>2341.6768984543201</v>
          </cell>
          <cell r="DC304">
            <v>352290.01808000001</v>
          </cell>
          <cell r="DD304">
            <v>1339.7499807999998</v>
          </cell>
          <cell r="DE304">
            <v>4888.2911999999988</v>
          </cell>
          <cell r="DF304">
            <v>119744.90412413792</v>
          </cell>
          <cell r="DG304">
            <v>8890.17</v>
          </cell>
          <cell r="DH304">
            <v>19829.205000000002</v>
          </cell>
          <cell r="DI304">
            <v>63455.7</v>
          </cell>
          <cell r="DJ304">
            <v>247664.13</v>
          </cell>
          <cell r="DK304">
            <v>0</v>
          </cell>
          <cell r="DL304">
            <v>0</v>
          </cell>
          <cell r="DM304">
            <v>0</v>
          </cell>
          <cell r="DN304">
            <v>0</v>
          </cell>
          <cell r="DO304">
            <v>0</v>
          </cell>
          <cell r="DP304">
            <v>0</v>
          </cell>
          <cell r="DQ304">
            <v>0</v>
          </cell>
          <cell r="DR304">
            <v>0</v>
          </cell>
          <cell r="DS304">
            <v>0</v>
          </cell>
          <cell r="DU304">
            <v>112846.67</v>
          </cell>
          <cell r="DV304">
            <v>0</v>
          </cell>
          <cell r="DW304">
            <v>-268833</v>
          </cell>
          <cell r="DX304">
            <v>-6772.56</v>
          </cell>
          <cell r="DY304">
            <v>4539</v>
          </cell>
          <cell r="DZ304">
            <v>0</v>
          </cell>
          <cell r="EA304">
            <v>0</v>
          </cell>
          <cell r="EB304">
            <v>15836</v>
          </cell>
          <cell r="EC304">
            <v>0</v>
          </cell>
          <cell r="ED304">
            <v>0</v>
          </cell>
          <cell r="EE304">
            <v>960308</v>
          </cell>
          <cell r="EF304">
            <v>0</v>
          </cell>
          <cell r="EG304">
            <v>2108</v>
          </cell>
          <cell r="EH304">
            <v>0</v>
          </cell>
          <cell r="EI304">
            <v>13920</v>
          </cell>
          <cell r="EJ304">
            <v>0</v>
          </cell>
          <cell r="EK304">
            <v>0</v>
          </cell>
          <cell r="EL304">
            <v>0</v>
          </cell>
        </row>
        <row r="305">
          <cell r="A305">
            <v>518</v>
          </cell>
          <cell r="B305" t="str">
            <v>'s-Gravenhage</v>
          </cell>
          <cell r="C305">
            <v>8</v>
          </cell>
          <cell r="D305">
            <v>14469120</v>
          </cell>
          <cell r="E305">
            <v>4067280</v>
          </cell>
          <cell r="F305">
            <v>4067280</v>
          </cell>
          <cell r="G305">
            <v>479500</v>
          </cell>
          <cell r="H305">
            <v>3</v>
          </cell>
          <cell r="I305">
            <v>14526</v>
          </cell>
          <cell r="J305">
            <v>113400</v>
          </cell>
          <cell r="K305">
            <v>62700</v>
          </cell>
          <cell r="L305">
            <v>22300</v>
          </cell>
          <cell r="M305">
            <v>80080</v>
          </cell>
          <cell r="N305">
            <v>54712.800000000003</v>
          </cell>
          <cell r="O305">
            <v>19889</v>
          </cell>
          <cell r="P305">
            <v>0.9827066554671674</v>
          </cell>
          <cell r="Q305">
            <v>5492.7934038740032</v>
          </cell>
          <cell r="R305">
            <v>45444</v>
          </cell>
          <cell r="S305">
            <v>117745</v>
          </cell>
          <cell r="T305">
            <v>21500</v>
          </cell>
          <cell r="U305">
            <v>517570</v>
          </cell>
          <cell r="V305">
            <v>831170</v>
          </cell>
          <cell r="W305">
            <v>10721.76</v>
          </cell>
          <cell r="X305">
            <v>16176.8</v>
          </cell>
          <cell r="Y305">
            <v>6395.2999999999884</v>
          </cell>
          <cell r="Z305">
            <v>0</v>
          </cell>
          <cell r="AA305">
            <v>8186</v>
          </cell>
          <cell r="AB305">
            <v>0</v>
          </cell>
          <cell r="AC305">
            <v>8349.7199999999993</v>
          </cell>
          <cell r="AD305">
            <v>317</v>
          </cell>
          <cell r="AE305">
            <v>1316</v>
          </cell>
          <cell r="AF305">
            <v>1635</v>
          </cell>
          <cell r="AG305">
            <v>1632</v>
          </cell>
          <cell r="AH305">
            <v>35.35</v>
          </cell>
          <cell r="AI305">
            <v>253672</v>
          </cell>
          <cell r="AJ305">
            <v>258745.44</v>
          </cell>
          <cell r="AK305">
            <v>0</v>
          </cell>
          <cell r="AL305">
            <v>0</v>
          </cell>
          <cell r="AM305">
            <v>0</v>
          </cell>
          <cell r="AN305">
            <v>130</v>
          </cell>
          <cell r="AO305">
            <v>9850</v>
          </cell>
          <cell r="AP305">
            <v>130270</v>
          </cell>
          <cell r="AQ305">
            <v>116262</v>
          </cell>
          <cell r="AR305">
            <v>0.130695966</v>
          </cell>
          <cell r="AS305">
            <v>0.119096153</v>
          </cell>
          <cell r="AT305">
            <v>1190229.024</v>
          </cell>
          <cell r="AU305">
            <v>0</v>
          </cell>
          <cell r="AV305">
            <v>5549.82</v>
          </cell>
          <cell r="AW305">
            <v>325964.13383511704</v>
          </cell>
          <cell r="AX305">
            <v>4</v>
          </cell>
          <cell r="AY305">
            <v>4.04</v>
          </cell>
          <cell r="AZ305">
            <v>23285</v>
          </cell>
          <cell r="BA305">
            <v>1</v>
          </cell>
          <cell r="BB305">
            <v>0</v>
          </cell>
          <cell r="BC305">
            <v>0</v>
          </cell>
          <cell r="BD305">
            <v>1</v>
          </cell>
          <cell r="BE305">
            <v>0</v>
          </cell>
          <cell r="BF305">
            <v>0</v>
          </cell>
          <cell r="BG305">
            <v>0</v>
          </cell>
          <cell r="BH305">
            <v>0</v>
          </cell>
          <cell r="BI305">
            <v>0</v>
          </cell>
          <cell r="BJ305">
            <v>0</v>
          </cell>
          <cell r="BM305">
            <v>-32555520.000000004</v>
          </cell>
          <cell r="BN305">
            <v>-9761471.9999999981</v>
          </cell>
          <cell r="BO305">
            <v>-12120494.399999999</v>
          </cell>
          <cell r="BP305">
            <v>61783575</v>
          </cell>
          <cell r="BQ305">
            <v>84542.28</v>
          </cell>
          <cell r="BR305">
            <v>3172478.4</v>
          </cell>
          <cell r="BS305">
            <v>24879960</v>
          </cell>
          <cell r="BT305">
            <v>5039199</v>
          </cell>
          <cell r="BU305">
            <v>594741</v>
          </cell>
          <cell r="BV305">
            <v>7046239.1999999993</v>
          </cell>
          <cell r="BW305">
            <v>19395140.472000003</v>
          </cell>
          <cell r="BX305">
            <v>27431107.690000001</v>
          </cell>
          <cell r="BY305">
            <v>112618.9590547952</v>
          </cell>
          <cell r="BZ305">
            <v>20819224.982835557</v>
          </cell>
          <cell r="CA305">
            <v>4869324.5999999996</v>
          </cell>
          <cell r="CB305">
            <v>34779518.100000001</v>
          </cell>
          <cell r="CC305">
            <v>3037305</v>
          </cell>
          <cell r="CD305">
            <v>26494408.299999997</v>
          </cell>
          <cell r="CE305">
            <v>12708589.299999999</v>
          </cell>
          <cell r="CF305">
            <v>3386146.2431999999</v>
          </cell>
          <cell r="CG305">
            <v>6773064.392</v>
          </cell>
          <cell r="CH305">
            <v>1086817.281999998</v>
          </cell>
          <cell r="CI305">
            <v>0</v>
          </cell>
          <cell r="CJ305">
            <v>254175.3</v>
          </cell>
          <cell r="CK305">
            <v>0</v>
          </cell>
          <cell r="CL305">
            <v>217927.69199999998</v>
          </cell>
          <cell r="CM305">
            <v>11659.26</v>
          </cell>
          <cell r="CN305">
            <v>30175.88</v>
          </cell>
          <cell r="CO305">
            <v>772292.25</v>
          </cell>
          <cell r="CP305">
            <v>5315472.96</v>
          </cell>
          <cell r="CQ305">
            <v>57251.799500000001</v>
          </cell>
          <cell r="CR305">
            <v>42112088.719999999</v>
          </cell>
          <cell r="CS305">
            <v>6846404.3424000004</v>
          </cell>
          <cell r="CT305">
            <v>0</v>
          </cell>
          <cell r="CU305">
            <v>0</v>
          </cell>
          <cell r="CV305">
            <v>0</v>
          </cell>
          <cell r="CW305">
            <v>1999552.1</v>
          </cell>
          <cell r="CX305">
            <v>144893.5</v>
          </cell>
          <cell r="CY305">
            <v>4012316</v>
          </cell>
          <cell r="CZ305">
            <v>10196177.4</v>
          </cell>
          <cell r="DA305">
            <v>2307620.21618057</v>
          </cell>
          <cell r="DB305">
            <v>1317090.5776100326</v>
          </cell>
          <cell r="DC305">
            <v>74425020.870719999</v>
          </cell>
          <cell r="DD305">
            <v>0</v>
          </cell>
          <cell r="DE305">
            <v>37516.783199999998</v>
          </cell>
          <cell r="DF305">
            <v>1127835.903069505</v>
          </cell>
          <cell r="DG305">
            <v>35560.68</v>
          </cell>
          <cell r="DH305">
            <v>59340.731999999996</v>
          </cell>
          <cell r="DI305">
            <v>2402546.2999999998</v>
          </cell>
          <cell r="DJ305">
            <v>247664.13</v>
          </cell>
          <cell r="DK305">
            <v>0</v>
          </cell>
          <cell r="DL305">
            <v>0</v>
          </cell>
          <cell r="DM305">
            <v>79641036.700000003</v>
          </cell>
          <cell r="DN305">
            <v>0</v>
          </cell>
          <cell r="DO305">
            <v>0</v>
          </cell>
          <cell r="DP305">
            <v>0</v>
          </cell>
          <cell r="DQ305">
            <v>0</v>
          </cell>
          <cell r="DR305">
            <v>0</v>
          </cell>
          <cell r="DS305">
            <v>0</v>
          </cell>
          <cell r="DU305">
            <v>133190.57</v>
          </cell>
          <cell r="DV305">
            <v>0</v>
          </cell>
          <cell r="DW305">
            <v>12245188</v>
          </cell>
          <cell r="DX305">
            <v>1966053.69</v>
          </cell>
          <cell r="DY305">
            <v>2151900</v>
          </cell>
          <cell r="DZ305">
            <v>0</v>
          </cell>
          <cell r="EA305">
            <v>0</v>
          </cell>
          <cell r="EB305">
            <v>640072</v>
          </cell>
          <cell r="EC305">
            <v>307473</v>
          </cell>
          <cell r="ED305">
            <v>2305701</v>
          </cell>
          <cell r="EE305">
            <v>48040858</v>
          </cell>
          <cell r="EF305">
            <v>225000</v>
          </cell>
          <cell r="EG305">
            <v>0</v>
          </cell>
          <cell r="EH305">
            <v>222857</v>
          </cell>
          <cell r="EI305">
            <v>0</v>
          </cell>
          <cell r="EJ305">
            <v>1581233</v>
          </cell>
          <cell r="EK305">
            <v>0</v>
          </cell>
          <cell r="EL305">
            <v>0</v>
          </cell>
        </row>
        <row r="306">
          <cell r="A306">
            <v>610</v>
          </cell>
          <cell r="B306" t="str">
            <v>Sliedrecht</v>
          </cell>
          <cell r="C306">
            <v>8</v>
          </cell>
          <cell r="D306">
            <v>622400</v>
          </cell>
          <cell r="E306">
            <v>167300</v>
          </cell>
          <cell r="F306">
            <v>167300</v>
          </cell>
          <cell r="G306">
            <v>23774</v>
          </cell>
          <cell r="H306">
            <v>1</v>
          </cell>
          <cell r="I306">
            <v>597.5</v>
          </cell>
          <cell r="J306">
            <v>5962</v>
          </cell>
          <cell r="K306">
            <v>3901</v>
          </cell>
          <cell r="L306">
            <v>1367</v>
          </cell>
          <cell r="M306">
            <v>3200</v>
          </cell>
          <cell r="N306">
            <v>2125.5</v>
          </cell>
          <cell r="O306">
            <v>258</v>
          </cell>
          <cell r="P306">
            <v>0.42434210526315791</v>
          </cell>
          <cell r="Q306">
            <v>125.34561461639852</v>
          </cell>
          <cell r="R306">
            <v>1771</v>
          </cell>
          <cell r="S306">
            <v>990</v>
          </cell>
          <cell r="T306">
            <v>491</v>
          </cell>
          <cell r="U306">
            <v>23290</v>
          </cell>
          <cell r="V306">
            <v>9220</v>
          </cell>
          <cell r="W306">
            <v>955.02</v>
          </cell>
          <cell r="X306">
            <v>384</v>
          </cell>
          <cell r="Y306">
            <v>0</v>
          </cell>
          <cell r="Z306">
            <v>0</v>
          </cell>
          <cell r="AA306">
            <v>1277</v>
          </cell>
          <cell r="AB306">
            <v>791.74</v>
          </cell>
          <cell r="AC306">
            <v>1979.35</v>
          </cell>
          <cell r="AD306">
            <v>123</v>
          </cell>
          <cell r="AE306">
            <v>0</v>
          </cell>
          <cell r="AF306">
            <v>115</v>
          </cell>
          <cell r="AG306">
            <v>157.30000000000001</v>
          </cell>
          <cell r="AH306">
            <v>6.68</v>
          </cell>
          <cell r="AI306">
            <v>10745</v>
          </cell>
          <cell r="AJ306">
            <v>15365.35</v>
          </cell>
          <cell r="AK306">
            <v>6661.9</v>
          </cell>
          <cell r="AL306">
            <v>0</v>
          </cell>
          <cell r="AM306">
            <v>0</v>
          </cell>
          <cell r="AN306">
            <v>0</v>
          </cell>
          <cell r="AO306">
            <v>0</v>
          </cell>
          <cell r="AP306">
            <v>3255</v>
          </cell>
          <cell r="AQ306">
            <v>0</v>
          </cell>
          <cell r="AR306">
            <v>7.3497600000000003E-4</v>
          </cell>
          <cell r="AS306">
            <v>1.183192E-3</v>
          </cell>
          <cell r="AT306">
            <v>16310.91</v>
          </cell>
          <cell r="AU306">
            <v>10112.7642</v>
          </cell>
          <cell r="AV306">
            <v>1013.7</v>
          </cell>
          <cell r="AW306">
            <v>42903.579285714288</v>
          </cell>
          <cell r="AX306">
            <v>1</v>
          </cell>
          <cell r="AY306">
            <v>1.67</v>
          </cell>
          <cell r="AZ306">
            <v>1115</v>
          </cell>
          <cell r="BA306">
            <v>1</v>
          </cell>
          <cell r="BB306">
            <v>0</v>
          </cell>
          <cell r="BC306">
            <v>0</v>
          </cell>
          <cell r="BD306">
            <v>0</v>
          </cell>
          <cell r="BE306">
            <v>0</v>
          </cell>
          <cell r="BF306">
            <v>0</v>
          </cell>
          <cell r="BG306">
            <v>0</v>
          </cell>
          <cell r="BH306">
            <v>0</v>
          </cell>
          <cell r="BI306">
            <v>0</v>
          </cell>
          <cell r="BJ306">
            <v>0</v>
          </cell>
          <cell r="BM306">
            <v>-1400400</v>
          </cell>
          <cell r="BN306">
            <v>-401520</v>
          </cell>
          <cell r="BO306">
            <v>-498554</v>
          </cell>
          <cell r="BP306">
            <v>3063279.9</v>
          </cell>
          <cell r="BQ306">
            <v>28180.76</v>
          </cell>
          <cell r="BR306">
            <v>130494</v>
          </cell>
          <cell r="BS306">
            <v>1308062.8</v>
          </cell>
          <cell r="BT306">
            <v>313523.37</v>
          </cell>
          <cell r="BU306">
            <v>36457.89</v>
          </cell>
          <cell r="BV306">
            <v>281568</v>
          </cell>
          <cell r="BW306">
            <v>753468.495</v>
          </cell>
          <cell r="BX306">
            <v>355836.18</v>
          </cell>
          <cell r="BY306">
            <v>48629.940493421054</v>
          </cell>
          <cell r="BZ306">
            <v>475094.97616824304</v>
          </cell>
          <cell r="CA306">
            <v>189762.65</v>
          </cell>
          <cell r="CB306">
            <v>292426.2</v>
          </cell>
          <cell r="CC306">
            <v>69363.570000000007</v>
          </cell>
          <cell r="CD306">
            <v>1192215.1000000001</v>
          </cell>
          <cell r="CE306">
            <v>140973.79999999999</v>
          </cell>
          <cell r="CF306">
            <v>301614.41639999999</v>
          </cell>
          <cell r="CG306">
            <v>160776.95999999999</v>
          </cell>
          <cell r="CH306">
            <v>0</v>
          </cell>
          <cell r="CI306">
            <v>0</v>
          </cell>
          <cell r="CJ306">
            <v>39650.85</v>
          </cell>
          <cell r="CK306">
            <v>-1741.8280000000002</v>
          </cell>
          <cell r="CL306">
            <v>51661.035000000003</v>
          </cell>
          <cell r="CM306">
            <v>4523.9399999999996</v>
          </cell>
          <cell r="CN306">
            <v>0</v>
          </cell>
          <cell r="CO306">
            <v>54320.25</v>
          </cell>
          <cell r="CP306">
            <v>512330.81899999996</v>
          </cell>
          <cell r="CQ306">
            <v>10818.727599999998</v>
          </cell>
          <cell r="CR306">
            <v>1783777.45</v>
          </cell>
          <cell r="CS306">
            <v>406567.16099999996</v>
          </cell>
          <cell r="CT306">
            <v>161617.69399999999</v>
          </cell>
          <cell r="CU306">
            <v>0</v>
          </cell>
          <cell r="CV306">
            <v>0</v>
          </cell>
          <cell r="CW306">
            <v>0</v>
          </cell>
          <cell r="CX306">
            <v>0</v>
          </cell>
          <cell r="CY306">
            <v>100254</v>
          </cell>
          <cell r="CZ306">
            <v>0</v>
          </cell>
          <cell r="DA306">
            <v>12977.03003325696</v>
          </cell>
          <cell r="DB306">
            <v>13084.982137950081</v>
          </cell>
          <cell r="DC306">
            <v>1019921.2023</v>
          </cell>
          <cell r="DD306">
            <v>4146.233322</v>
          </cell>
          <cell r="DE306">
            <v>6852.6120000000001</v>
          </cell>
          <cell r="DF306">
            <v>148446.38432857144</v>
          </cell>
          <cell r="DG306">
            <v>8890.17</v>
          </cell>
          <cell r="DH306">
            <v>24529.460999999999</v>
          </cell>
          <cell r="DI306">
            <v>115045.7</v>
          </cell>
          <cell r="DJ306">
            <v>247664.13</v>
          </cell>
          <cell r="DK306">
            <v>0</v>
          </cell>
          <cell r="DL306">
            <v>0</v>
          </cell>
          <cell r="DM306">
            <v>0</v>
          </cell>
          <cell r="DN306">
            <v>0</v>
          </cell>
          <cell r="DO306">
            <v>0</v>
          </cell>
          <cell r="DP306">
            <v>0</v>
          </cell>
          <cell r="DQ306">
            <v>0</v>
          </cell>
          <cell r="DR306">
            <v>0</v>
          </cell>
          <cell r="DS306">
            <v>0</v>
          </cell>
          <cell r="DU306">
            <v>354226.58</v>
          </cell>
          <cell r="DV306">
            <v>0</v>
          </cell>
          <cell r="DW306">
            <v>-448372</v>
          </cell>
          <cell r="DX306">
            <v>-30732.66</v>
          </cell>
          <cell r="DY306">
            <v>-110680</v>
          </cell>
          <cell r="DZ306">
            <v>0</v>
          </cell>
          <cell r="EA306">
            <v>0</v>
          </cell>
          <cell r="EB306">
            <v>14067</v>
          </cell>
          <cell r="EC306">
            <v>0</v>
          </cell>
          <cell r="ED306">
            <v>0</v>
          </cell>
          <cell r="EE306">
            <v>2710488</v>
          </cell>
          <cell r="EF306">
            <v>0</v>
          </cell>
          <cell r="EG306">
            <v>7570</v>
          </cell>
          <cell r="EH306">
            <v>0</v>
          </cell>
          <cell r="EI306">
            <v>27150</v>
          </cell>
          <cell r="EJ306">
            <v>0</v>
          </cell>
          <cell r="EK306">
            <v>0</v>
          </cell>
          <cell r="EL306">
            <v>0</v>
          </cell>
        </row>
        <row r="307">
          <cell r="A307">
            <v>612</v>
          </cell>
          <cell r="B307" t="str">
            <v>Spijkenisse</v>
          </cell>
          <cell r="C307">
            <v>8</v>
          </cell>
          <cell r="D307">
            <v>1799680</v>
          </cell>
          <cell r="E307">
            <v>299040</v>
          </cell>
          <cell r="F307">
            <v>299040</v>
          </cell>
          <cell r="G307">
            <v>73885</v>
          </cell>
          <cell r="H307">
            <v>1</v>
          </cell>
          <cell r="I307">
            <v>1068</v>
          </cell>
          <cell r="J307">
            <v>17709</v>
          </cell>
          <cell r="K307">
            <v>9063</v>
          </cell>
          <cell r="L307">
            <v>3159</v>
          </cell>
          <cell r="M307">
            <v>8720</v>
          </cell>
          <cell r="N307">
            <v>5481.2</v>
          </cell>
          <cell r="O307">
            <v>1848</v>
          </cell>
          <cell r="P307">
            <v>0.84076433121019112</v>
          </cell>
          <cell r="Q307">
            <v>695.07346805904444</v>
          </cell>
          <cell r="R307">
            <v>5543</v>
          </cell>
          <cell r="S307">
            <v>6660</v>
          </cell>
          <cell r="T307">
            <v>2699</v>
          </cell>
          <cell r="U307">
            <v>83480</v>
          </cell>
          <cell r="V307">
            <v>74920</v>
          </cell>
          <cell r="W307">
            <v>1646.18</v>
          </cell>
          <cell r="X307">
            <v>4584</v>
          </cell>
          <cell r="Y307">
            <v>0</v>
          </cell>
          <cell r="Z307">
            <v>0</v>
          </cell>
          <cell r="AA307">
            <v>2604</v>
          </cell>
          <cell r="AB307">
            <v>911.4</v>
          </cell>
          <cell r="AC307">
            <v>3255</v>
          </cell>
          <cell r="AD307">
            <v>419</v>
          </cell>
          <cell r="AE307">
            <v>0</v>
          </cell>
          <cell r="AF307">
            <v>240</v>
          </cell>
          <cell r="AG307">
            <v>282.10000000000002</v>
          </cell>
          <cell r="AH307">
            <v>27.14</v>
          </cell>
          <cell r="AI307">
            <v>32388</v>
          </cell>
          <cell r="AJ307">
            <v>42104.4</v>
          </cell>
          <cell r="AK307">
            <v>11335.8</v>
          </cell>
          <cell r="AL307">
            <v>0</v>
          </cell>
          <cell r="AM307">
            <v>0</v>
          </cell>
          <cell r="AN307">
            <v>0</v>
          </cell>
          <cell r="AO307">
            <v>0</v>
          </cell>
          <cell r="AP307">
            <v>0</v>
          </cell>
          <cell r="AQ307">
            <v>0</v>
          </cell>
          <cell r="AR307">
            <v>1.15988E-4</v>
          </cell>
          <cell r="AS307">
            <v>1.9799000000000001E-3</v>
          </cell>
          <cell r="AT307">
            <v>68921.664000000004</v>
          </cell>
          <cell r="AU307">
            <v>24122.582399999999</v>
          </cell>
          <cell r="AV307">
            <v>2466.25</v>
          </cell>
          <cell r="AW307">
            <v>121807.59799867681</v>
          </cell>
          <cell r="AX307">
            <v>1</v>
          </cell>
          <cell r="AY307">
            <v>1.18</v>
          </cell>
          <cell r="AZ307">
            <v>2115</v>
          </cell>
          <cell r="BA307">
            <v>1</v>
          </cell>
          <cell r="BB307">
            <v>0</v>
          </cell>
          <cell r="BC307">
            <v>0</v>
          </cell>
          <cell r="BD307">
            <v>0</v>
          </cell>
          <cell r="BE307">
            <v>0</v>
          </cell>
          <cell r="BF307">
            <v>0</v>
          </cell>
          <cell r="BG307">
            <v>0</v>
          </cell>
          <cell r="BH307">
            <v>0</v>
          </cell>
          <cell r="BI307">
            <v>0</v>
          </cell>
          <cell r="BJ307">
            <v>0</v>
          </cell>
          <cell r="BM307">
            <v>-4049280</v>
          </cell>
          <cell r="BN307">
            <v>-717696</v>
          </cell>
          <cell r="BO307">
            <v>-891139.2</v>
          </cell>
          <cell r="BP307">
            <v>9520082.25</v>
          </cell>
          <cell r="BQ307">
            <v>28180.76</v>
          </cell>
          <cell r="BR307">
            <v>233251.20000000001</v>
          </cell>
          <cell r="BS307">
            <v>3885354.6</v>
          </cell>
          <cell r="BT307">
            <v>728393.31</v>
          </cell>
          <cell r="BU307">
            <v>84250.53</v>
          </cell>
          <cell r="BV307">
            <v>767272.8</v>
          </cell>
          <cell r="BW307">
            <v>1943030.588</v>
          </cell>
          <cell r="BX307">
            <v>2548780.08</v>
          </cell>
          <cell r="BY307">
            <v>96352.256560509559</v>
          </cell>
          <cell r="BZ307">
            <v>2634523.0645148349</v>
          </cell>
          <cell r="CA307">
            <v>593932.44999999995</v>
          </cell>
          <cell r="CB307">
            <v>1967230.8</v>
          </cell>
          <cell r="CC307">
            <v>381287.73</v>
          </cell>
          <cell r="CD307">
            <v>4273341.2</v>
          </cell>
          <cell r="CE307">
            <v>1145526.8</v>
          </cell>
          <cell r="CF307">
            <v>519896.56760000001</v>
          </cell>
          <cell r="CG307">
            <v>1919274.96</v>
          </cell>
          <cell r="CH307">
            <v>0</v>
          </cell>
          <cell r="CI307">
            <v>0</v>
          </cell>
          <cell r="CJ307">
            <v>80854.2</v>
          </cell>
          <cell r="CK307">
            <v>-2005.08</v>
          </cell>
          <cell r="CL307">
            <v>84955.5</v>
          </cell>
          <cell r="CM307">
            <v>15410.82</v>
          </cell>
          <cell r="CN307">
            <v>0</v>
          </cell>
          <cell r="CO307">
            <v>113364</v>
          </cell>
          <cell r="CP307">
            <v>918808.16300000018</v>
          </cell>
          <cell r="CQ307">
            <v>43955.129799999995</v>
          </cell>
          <cell r="CR307">
            <v>5376731.8799999999</v>
          </cell>
          <cell r="CS307">
            <v>1114082.4240000001</v>
          </cell>
          <cell r="CT307">
            <v>275006.50799999997</v>
          </cell>
          <cell r="CU307">
            <v>0</v>
          </cell>
          <cell r="CV307">
            <v>0</v>
          </cell>
          <cell r="CW307">
            <v>0</v>
          </cell>
          <cell r="CX307">
            <v>0</v>
          </cell>
          <cell r="CY307">
            <v>0</v>
          </cell>
          <cell r="CZ307">
            <v>0</v>
          </cell>
          <cell r="DA307">
            <v>2047.93048956348</v>
          </cell>
          <cell r="DB307">
            <v>21895.817529976001</v>
          </cell>
          <cell r="DC307">
            <v>4309671.6499200007</v>
          </cell>
          <cell r="DD307">
            <v>9890.2587839999997</v>
          </cell>
          <cell r="DE307">
            <v>16671.849999999999</v>
          </cell>
          <cell r="DF307">
            <v>421454.28907542175</v>
          </cell>
          <cell r="DG307">
            <v>8890.17</v>
          </cell>
          <cell r="DH307">
            <v>17332.194</v>
          </cell>
          <cell r="DI307">
            <v>218225.7</v>
          </cell>
          <cell r="DJ307">
            <v>247664.13</v>
          </cell>
          <cell r="DK307">
            <v>0</v>
          </cell>
          <cell r="DL307">
            <v>0</v>
          </cell>
          <cell r="DM307">
            <v>0</v>
          </cell>
          <cell r="DN307">
            <v>0</v>
          </cell>
          <cell r="DO307">
            <v>0</v>
          </cell>
          <cell r="DP307">
            <v>0</v>
          </cell>
          <cell r="DQ307">
            <v>0</v>
          </cell>
          <cell r="DR307">
            <v>0</v>
          </cell>
          <cell r="DS307">
            <v>0</v>
          </cell>
          <cell r="DU307">
            <v>65694.89</v>
          </cell>
          <cell r="DV307">
            <v>0</v>
          </cell>
          <cell r="DW307">
            <v>-301464</v>
          </cell>
          <cell r="DX307">
            <v>-138125.34</v>
          </cell>
          <cell r="DY307">
            <v>517109</v>
          </cell>
          <cell r="DZ307">
            <v>0</v>
          </cell>
          <cell r="EA307">
            <v>0</v>
          </cell>
          <cell r="EB307">
            <v>31679</v>
          </cell>
          <cell r="EC307">
            <v>0</v>
          </cell>
          <cell r="ED307">
            <v>0</v>
          </cell>
          <cell r="EE307">
            <v>5083651</v>
          </cell>
          <cell r="EF307">
            <v>145000</v>
          </cell>
          <cell r="EG307">
            <v>8311</v>
          </cell>
          <cell r="EH307">
            <v>0</v>
          </cell>
          <cell r="EI307">
            <v>0</v>
          </cell>
          <cell r="EJ307">
            <v>0</v>
          </cell>
          <cell r="EK307">
            <v>150000</v>
          </cell>
          <cell r="EL307">
            <v>0</v>
          </cell>
        </row>
        <row r="308">
          <cell r="A308">
            <v>617</v>
          </cell>
          <cell r="B308" t="str">
            <v>Strijen</v>
          </cell>
          <cell r="C308">
            <v>8</v>
          </cell>
          <cell r="D308">
            <v>288000</v>
          </cell>
          <cell r="E308">
            <v>61180</v>
          </cell>
          <cell r="F308">
            <v>61180</v>
          </cell>
          <cell r="G308">
            <v>9129</v>
          </cell>
          <cell r="H308">
            <v>1</v>
          </cell>
          <cell r="I308">
            <v>218.5</v>
          </cell>
          <cell r="J308">
            <v>2221</v>
          </cell>
          <cell r="K308">
            <v>1244</v>
          </cell>
          <cell r="L308">
            <v>383</v>
          </cell>
          <cell r="M308">
            <v>950</v>
          </cell>
          <cell r="N308">
            <v>573.70000000000005</v>
          </cell>
          <cell r="O308">
            <v>44</v>
          </cell>
          <cell r="P308">
            <v>0.1116751269035533</v>
          </cell>
          <cell r="Q308">
            <v>26.903193082336969</v>
          </cell>
          <cell r="R308">
            <v>393</v>
          </cell>
          <cell r="S308">
            <v>115</v>
          </cell>
          <cell r="T308">
            <v>197</v>
          </cell>
          <cell r="U308">
            <v>6890</v>
          </cell>
          <cell r="V308">
            <v>620</v>
          </cell>
          <cell r="W308">
            <v>0</v>
          </cell>
          <cell r="X308">
            <v>0</v>
          </cell>
          <cell r="Y308">
            <v>0</v>
          </cell>
          <cell r="Z308">
            <v>0</v>
          </cell>
          <cell r="AA308">
            <v>5113</v>
          </cell>
          <cell r="AB308">
            <v>2505.37</v>
          </cell>
          <cell r="AC308">
            <v>6953.68</v>
          </cell>
          <cell r="AD308">
            <v>659</v>
          </cell>
          <cell r="AE308">
            <v>0</v>
          </cell>
          <cell r="AF308">
            <v>64</v>
          </cell>
          <cell r="AG308">
            <v>61.92</v>
          </cell>
          <cell r="AH308">
            <v>28.35</v>
          </cell>
          <cell r="AI308">
            <v>3763</v>
          </cell>
          <cell r="AJ308">
            <v>5418.72</v>
          </cell>
          <cell r="AK308">
            <v>1843.87</v>
          </cell>
          <cell r="AL308">
            <v>0</v>
          </cell>
          <cell r="AM308">
            <v>0</v>
          </cell>
          <cell r="AN308">
            <v>0</v>
          </cell>
          <cell r="AO308">
            <v>0</v>
          </cell>
          <cell r="AP308">
            <v>536</v>
          </cell>
          <cell r="AQ308">
            <v>0</v>
          </cell>
          <cell r="AR308">
            <v>1.5449300000000001E-4</v>
          </cell>
          <cell r="AS308">
            <v>7.2404999999999995E-5</v>
          </cell>
          <cell r="AT308">
            <v>2167.4879999999998</v>
          </cell>
          <cell r="AU308">
            <v>1062.0691199999999</v>
          </cell>
          <cell r="AV308">
            <v>1793.84</v>
          </cell>
          <cell r="AW308">
            <v>6807.8426195426209</v>
          </cell>
          <cell r="AX308">
            <v>5</v>
          </cell>
          <cell r="AY308">
            <v>6.75</v>
          </cell>
          <cell r="AZ308">
            <v>540</v>
          </cell>
          <cell r="BA308">
            <v>1</v>
          </cell>
          <cell r="BB308">
            <v>0</v>
          </cell>
          <cell r="BC308">
            <v>0</v>
          </cell>
          <cell r="BD308">
            <v>0</v>
          </cell>
          <cell r="BE308">
            <v>0</v>
          </cell>
          <cell r="BF308">
            <v>0</v>
          </cell>
          <cell r="BG308">
            <v>0</v>
          </cell>
          <cell r="BH308">
            <v>0</v>
          </cell>
          <cell r="BI308">
            <v>0</v>
          </cell>
          <cell r="BJ308">
            <v>0</v>
          </cell>
          <cell r="BM308">
            <v>-648000</v>
          </cell>
          <cell r="BN308">
            <v>-146832</v>
          </cell>
          <cell r="BO308">
            <v>-182316.4</v>
          </cell>
          <cell r="BP308">
            <v>1176271.6499999999</v>
          </cell>
          <cell r="BQ308">
            <v>28180.76</v>
          </cell>
          <cell r="BR308">
            <v>47720.4</v>
          </cell>
          <cell r="BS308">
            <v>487287.4</v>
          </cell>
          <cell r="BT308">
            <v>99980.28</v>
          </cell>
          <cell r="BU308">
            <v>10214.61</v>
          </cell>
          <cell r="BV308">
            <v>83590.5</v>
          </cell>
          <cell r="BW308">
            <v>203370.91300000003</v>
          </cell>
          <cell r="BX308">
            <v>60685.24</v>
          </cell>
          <cell r="BY308">
            <v>12798.057766497461</v>
          </cell>
          <cell r="BZ308">
            <v>101970.63467612017</v>
          </cell>
          <cell r="CA308">
            <v>42109.95</v>
          </cell>
          <cell r="CB308">
            <v>33968.699999999997</v>
          </cell>
          <cell r="CC308">
            <v>27830.19</v>
          </cell>
          <cell r="CD308">
            <v>352699.1</v>
          </cell>
          <cell r="CE308">
            <v>9479.7999999999993</v>
          </cell>
          <cell r="CF308">
            <v>0</v>
          </cell>
          <cell r="CG308">
            <v>0</v>
          </cell>
          <cell r="CH308">
            <v>0</v>
          </cell>
          <cell r="CI308">
            <v>0</v>
          </cell>
          <cell r="CJ308">
            <v>158758.65</v>
          </cell>
          <cell r="CK308">
            <v>-5511.8140000000003</v>
          </cell>
          <cell r="CL308">
            <v>181491.04800000001</v>
          </cell>
          <cell r="CM308">
            <v>24238.02</v>
          </cell>
          <cell r="CN308">
            <v>0</v>
          </cell>
          <cell r="CO308">
            <v>30230.400000000001</v>
          </cell>
          <cell r="CP308">
            <v>201675.29759999999</v>
          </cell>
          <cell r="CQ308">
            <v>45914.809500000003</v>
          </cell>
          <cell r="CR308">
            <v>624695.63</v>
          </cell>
          <cell r="CS308">
            <v>143379.33119999999</v>
          </cell>
          <cell r="CT308">
            <v>44732.286200000002</v>
          </cell>
          <cell r="CU308">
            <v>0</v>
          </cell>
          <cell r="CV308">
            <v>0</v>
          </cell>
          <cell r="CW308">
            <v>0</v>
          </cell>
          <cell r="CX308">
            <v>0</v>
          </cell>
          <cell r="CY308">
            <v>16508.8</v>
          </cell>
          <cell r="CZ308">
            <v>0</v>
          </cell>
          <cell r="DA308">
            <v>2727.7901603970304</v>
          </cell>
          <cell r="DB308">
            <v>800.73067743719992</v>
          </cell>
          <cell r="DC308">
            <v>135533.02463999999</v>
          </cell>
          <cell r="DD308">
            <v>435.44833919999991</v>
          </cell>
          <cell r="DE308">
            <v>12126.358400000001</v>
          </cell>
          <cell r="DF308">
            <v>23555.135463617469</v>
          </cell>
          <cell r="DG308">
            <v>44450.85</v>
          </cell>
          <cell r="DH308">
            <v>99146.024999999994</v>
          </cell>
          <cell r="DI308">
            <v>55717.2</v>
          </cell>
          <cell r="DJ308">
            <v>247664.13</v>
          </cell>
          <cell r="DK308">
            <v>0</v>
          </cell>
          <cell r="DL308">
            <v>0</v>
          </cell>
          <cell r="DM308">
            <v>0</v>
          </cell>
          <cell r="DN308">
            <v>0</v>
          </cell>
          <cell r="DO308">
            <v>0</v>
          </cell>
          <cell r="DP308">
            <v>0</v>
          </cell>
          <cell r="DQ308">
            <v>0</v>
          </cell>
          <cell r="DR308">
            <v>0</v>
          </cell>
          <cell r="DS308">
            <v>0</v>
          </cell>
          <cell r="DU308">
            <v>178280.85</v>
          </cell>
          <cell r="DV308">
            <v>0</v>
          </cell>
          <cell r="DW308">
            <v>-86273</v>
          </cell>
          <cell r="DX308">
            <v>-8646.08</v>
          </cell>
          <cell r="DY308">
            <v>-45317</v>
          </cell>
          <cell r="DZ308">
            <v>0</v>
          </cell>
          <cell r="EA308">
            <v>25362.240000000002</v>
          </cell>
          <cell r="EB308">
            <v>19178</v>
          </cell>
          <cell r="EC308">
            <v>0</v>
          </cell>
          <cell r="ED308">
            <v>0</v>
          </cell>
          <cell r="EE308">
            <v>767610</v>
          </cell>
          <cell r="EF308">
            <v>0</v>
          </cell>
          <cell r="EG308">
            <v>33575</v>
          </cell>
          <cell r="EH308">
            <v>0</v>
          </cell>
          <cell r="EI308">
            <v>10425</v>
          </cell>
          <cell r="EJ308">
            <v>0</v>
          </cell>
          <cell r="EK308">
            <v>0</v>
          </cell>
          <cell r="EL308">
            <v>0</v>
          </cell>
        </row>
        <row r="309">
          <cell r="A309">
            <v>1525</v>
          </cell>
          <cell r="B309" t="str">
            <v>Teylingen</v>
          </cell>
          <cell r="C309">
            <v>8</v>
          </cell>
          <cell r="D309">
            <v>1464000</v>
          </cell>
          <cell r="E309">
            <v>203980</v>
          </cell>
          <cell r="F309">
            <v>203980</v>
          </cell>
          <cell r="G309">
            <v>35008</v>
          </cell>
          <cell r="H309">
            <v>2</v>
          </cell>
          <cell r="I309">
            <v>728.5</v>
          </cell>
          <cell r="J309">
            <v>9560</v>
          </cell>
          <cell r="K309">
            <v>4997</v>
          </cell>
          <cell r="L309">
            <v>1682</v>
          </cell>
          <cell r="M309">
            <v>3250</v>
          </cell>
          <cell r="N309">
            <v>1766.2</v>
          </cell>
          <cell r="O309">
            <v>144</v>
          </cell>
          <cell r="P309">
            <v>0.291497975708502</v>
          </cell>
          <cell r="Q309">
            <v>75.470176927120292</v>
          </cell>
          <cell r="R309">
            <v>1357</v>
          </cell>
          <cell r="S309">
            <v>735</v>
          </cell>
          <cell r="T309">
            <v>695</v>
          </cell>
          <cell r="U309">
            <v>32770</v>
          </cell>
          <cell r="V309">
            <v>13030</v>
          </cell>
          <cell r="W309">
            <v>314.86</v>
          </cell>
          <cell r="X309">
            <v>1559.2</v>
          </cell>
          <cell r="Y309">
            <v>79.099999999998545</v>
          </cell>
          <cell r="Z309">
            <v>34.999999999999773</v>
          </cell>
          <cell r="AA309">
            <v>2864</v>
          </cell>
          <cell r="AB309">
            <v>0</v>
          </cell>
          <cell r="AC309">
            <v>3064.48</v>
          </cell>
          <cell r="AD309">
            <v>500</v>
          </cell>
          <cell r="AE309">
            <v>0</v>
          </cell>
          <cell r="AF309">
            <v>179</v>
          </cell>
          <cell r="AG309">
            <v>154.96</v>
          </cell>
          <cell r="AH309">
            <v>33.79</v>
          </cell>
          <cell r="AI309">
            <v>14838</v>
          </cell>
          <cell r="AJ309">
            <v>15431.52</v>
          </cell>
          <cell r="AK309">
            <v>0</v>
          </cell>
          <cell r="AL309">
            <v>0</v>
          </cell>
          <cell r="AM309">
            <v>0</v>
          </cell>
          <cell r="AN309">
            <v>0</v>
          </cell>
          <cell r="AO309">
            <v>0</v>
          </cell>
          <cell r="AP309">
            <v>1524</v>
          </cell>
          <cell r="AQ309">
            <v>0</v>
          </cell>
          <cell r="AR309">
            <v>3.9629200000000002E-4</v>
          </cell>
          <cell r="AS309">
            <v>4.7542E-4</v>
          </cell>
          <cell r="AT309">
            <v>18280.416000000001</v>
          </cell>
          <cell r="AU309">
            <v>0</v>
          </cell>
          <cell r="AV309">
            <v>2821.59</v>
          </cell>
          <cell r="AW309">
            <v>43683.094791914395</v>
          </cell>
          <cell r="AX309">
            <v>8</v>
          </cell>
          <cell r="AY309">
            <v>8.7200000000000006</v>
          </cell>
          <cell r="AZ309">
            <v>1600</v>
          </cell>
          <cell r="BA309">
            <v>1</v>
          </cell>
          <cell r="BB309">
            <v>0</v>
          </cell>
          <cell r="BC309">
            <v>0</v>
          </cell>
          <cell r="BD309">
            <v>0</v>
          </cell>
          <cell r="BE309">
            <v>0</v>
          </cell>
          <cell r="BF309">
            <v>0</v>
          </cell>
          <cell r="BG309">
            <v>0</v>
          </cell>
          <cell r="BH309">
            <v>0</v>
          </cell>
          <cell r="BI309">
            <v>0</v>
          </cell>
          <cell r="BJ309">
            <v>0</v>
          </cell>
          <cell r="BM309">
            <v>-3294000</v>
          </cell>
          <cell r="BN309">
            <v>-489552</v>
          </cell>
          <cell r="BO309">
            <v>-607860.4</v>
          </cell>
          <cell r="BP309">
            <v>4510780.8</v>
          </cell>
          <cell r="BQ309">
            <v>56361.52</v>
          </cell>
          <cell r="BR309">
            <v>159104.4</v>
          </cell>
          <cell r="BS309">
            <v>2097464</v>
          </cell>
          <cell r="BT309">
            <v>401608.89</v>
          </cell>
          <cell r="BU309">
            <v>44858.94</v>
          </cell>
          <cell r="BV309">
            <v>285967.5</v>
          </cell>
          <cell r="BW309">
            <v>626100.2379999999</v>
          </cell>
          <cell r="BX309">
            <v>198606.24</v>
          </cell>
          <cell r="BY309">
            <v>33405.898299595137</v>
          </cell>
          <cell r="BZ309">
            <v>286053.10220332554</v>
          </cell>
          <cell r="CA309">
            <v>145402.54999999999</v>
          </cell>
          <cell r="CB309">
            <v>217104.3</v>
          </cell>
          <cell r="CC309">
            <v>98182.65</v>
          </cell>
          <cell r="CD309">
            <v>1677496.3</v>
          </cell>
          <cell r="CE309">
            <v>199228.7</v>
          </cell>
          <cell r="CF309">
            <v>99439.085200000001</v>
          </cell>
          <cell r="CG309">
            <v>652821.44799999997</v>
          </cell>
          <cell r="CH309">
            <v>13442.253999999753</v>
          </cell>
          <cell r="CI309">
            <v>7763.3499999999494</v>
          </cell>
          <cell r="CJ309">
            <v>88927.2</v>
          </cell>
          <cell r="CK309">
            <v>0</v>
          </cell>
          <cell r="CL309">
            <v>79982.928</v>
          </cell>
          <cell r="CM309">
            <v>18390</v>
          </cell>
          <cell r="CN309">
            <v>0</v>
          </cell>
          <cell r="CO309">
            <v>84550.65</v>
          </cell>
          <cell r="CP309">
            <v>504709.36880000005</v>
          </cell>
          <cell r="CQ309">
            <v>54725.270299999996</v>
          </cell>
          <cell r="CR309">
            <v>2463256.38</v>
          </cell>
          <cell r="CS309">
            <v>408318.01920000004</v>
          </cell>
          <cell r="CT309">
            <v>0</v>
          </cell>
          <cell r="CU309">
            <v>0</v>
          </cell>
          <cell r="CV309">
            <v>0</v>
          </cell>
          <cell r="CW309">
            <v>0</v>
          </cell>
          <cell r="CX309">
            <v>0</v>
          </cell>
          <cell r="CY309">
            <v>46939.199999999997</v>
          </cell>
          <cell r="CZ309">
            <v>0</v>
          </cell>
          <cell r="DA309">
            <v>6997.089953875321</v>
          </cell>
          <cell r="DB309">
            <v>5257.6946159407998</v>
          </cell>
          <cell r="DC309">
            <v>1143074.4124800002</v>
          </cell>
          <cell r="DD309">
            <v>0</v>
          </cell>
          <cell r="DE309">
            <v>19073.948400000001</v>
          </cell>
          <cell r="DF309">
            <v>151143.5079800238</v>
          </cell>
          <cell r="DG309">
            <v>71121.36</v>
          </cell>
          <cell r="DH309">
            <v>128081.97600000001</v>
          </cell>
          <cell r="DI309">
            <v>165088</v>
          </cell>
          <cell r="DJ309">
            <v>247664.13</v>
          </cell>
          <cell r="DK309">
            <v>0</v>
          </cell>
          <cell r="DL309">
            <v>0</v>
          </cell>
          <cell r="DM309">
            <v>0</v>
          </cell>
          <cell r="DN309">
            <v>0</v>
          </cell>
          <cell r="DO309">
            <v>0</v>
          </cell>
          <cell r="DP309">
            <v>0</v>
          </cell>
          <cell r="DQ309">
            <v>0</v>
          </cell>
          <cell r="DR309">
            <v>0</v>
          </cell>
          <cell r="DS309">
            <v>0</v>
          </cell>
          <cell r="DU309">
            <v>185560.93</v>
          </cell>
          <cell r="DV309">
            <v>1121453.78</v>
          </cell>
          <cell r="DW309">
            <v>-218527</v>
          </cell>
          <cell r="DX309">
            <v>-37844.69</v>
          </cell>
          <cell r="DY309">
            <v>-315103</v>
          </cell>
          <cell r="DZ309">
            <v>0</v>
          </cell>
          <cell r="EA309">
            <v>20733.669999999998</v>
          </cell>
          <cell r="EB309">
            <v>13568</v>
          </cell>
          <cell r="EC309">
            <v>0</v>
          </cell>
          <cell r="ED309">
            <v>0</v>
          </cell>
          <cell r="EE309">
            <v>2307533</v>
          </cell>
          <cell r="EF309">
            <v>0</v>
          </cell>
          <cell r="EG309">
            <v>0</v>
          </cell>
          <cell r="EH309">
            <v>0</v>
          </cell>
          <cell r="EI309">
            <v>0</v>
          </cell>
          <cell r="EJ309">
            <v>0</v>
          </cell>
          <cell r="EK309">
            <v>0</v>
          </cell>
          <cell r="EL309">
            <v>0</v>
          </cell>
        </row>
        <row r="310">
          <cell r="A310">
            <v>622</v>
          </cell>
          <cell r="B310" t="str">
            <v>Vlaardingen</v>
          </cell>
          <cell r="C310">
            <v>8</v>
          </cell>
          <cell r="D310">
            <v>1893760</v>
          </cell>
          <cell r="E310">
            <v>333620</v>
          </cell>
          <cell r="F310">
            <v>333620</v>
          </cell>
          <cell r="G310">
            <v>71461</v>
          </cell>
          <cell r="H310">
            <v>1</v>
          </cell>
          <cell r="I310">
            <v>1191.5</v>
          </cell>
          <cell r="J310">
            <v>15645</v>
          </cell>
          <cell r="K310">
            <v>12973</v>
          </cell>
          <cell r="L310">
            <v>4821</v>
          </cell>
          <cell r="M310">
            <v>12190</v>
          </cell>
          <cell r="N310">
            <v>8651</v>
          </cell>
          <cell r="O310">
            <v>1892</v>
          </cell>
          <cell r="P310">
            <v>0.84388938447814454</v>
          </cell>
          <cell r="Q310">
            <v>709.44933326556315</v>
          </cell>
          <cell r="R310">
            <v>5382</v>
          </cell>
          <cell r="S310">
            <v>8820</v>
          </cell>
          <cell r="T310">
            <v>2518</v>
          </cell>
          <cell r="U310">
            <v>73010</v>
          </cell>
          <cell r="V310">
            <v>55890</v>
          </cell>
          <cell r="W310">
            <v>1019.7</v>
          </cell>
          <cell r="X310">
            <v>3606.4</v>
          </cell>
          <cell r="Y310">
            <v>0</v>
          </cell>
          <cell r="Z310">
            <v>13.399999999999636</v>
          </cell>
          <cell r="AA310">
            <v>2366</v>
          </cell>
          <cell r="AB310">
            <v>1514.24</v>
          </cell>
          <cell r="AC310">
            <v>3217.76</v>
          </cell>
          <cell r="AD310">
            <v>305</v>
          </cell>
          <cell r="AE310">
            <v>0</v>
          </cell>
          <cell r="AF310">
            <v>256</v>
          </cell>
          <cell r="AG310">
            <v>339.48</v>
          </cell>
          <cell r="AH310">
            <v>13.2</v>
          </cell>
          <cell r="AI310">
            <v>35390</v>
          </cell>
          <cell r="AJ310">
            <v>48838.2</v>
          </cell>
          <cell r="AK310">
            <v>22649.599999999999</v>
          </cell>
          <cell r="AL310">
            <v>10</v>
          </cell>
          <cell r="AM310">
            <v>0</v>
          </cell>
          <cell r="AN310">
            <v>0</v>
          </cell>
          <cell r="AO310">
            <v>0</v>
          </cell>
          <cell r="AP310">
            <v>6938</v>
          </cell>
          <cell r="AQ310">
            <v>6540</v>
          </cell>
          <cell r="AR310">
            <v>3.2141969999999998E-3</v>
          </cell>
          <cell r="AS310">
            <v>1.1492386E-2</v>
          </cell>
          <cell r="AT310">
            <v>99021.22</v>
          </cell>
          <cell r="AU310">
            <v>63373.580800000003</v>
          </cell>
          <cell r="AV310">
            <v>1815.6</v>
          </cell>
          <cell r="AW310">
            <v>122875.46384125797</v>
          </cell>
          <cell r="AX310">
            <v>1</v>
          </cell>
          <cell r="AY310">
            <v>1.32</v>
          </cell>
          <cell r="AZ310">
            <v>2530</v>
          </cell>
          <cell r="BA310">
            <v>1</v>
          </cell>
          <cell r="BB310">
            <v>0</v>
          </cell>
          <cell r="BC310">
            <v>0</v>
          </cell>
          <cell r="BD310">
            <v>0</v>
          </cell>
          <cell r="BE310">
            <v>0</v>
          </cell>
          <cell r="BF310">
            <v>0</v>
          </cell>
          <cell r="BG310">
            <v>0</v>
          </cell>
          <cell r="BH310">
            <v>0</v>
          </cell>
          <cell r="BI310">
            <v>0</v>
          </cell>
          <cell r="BJ310">
            <v>0</v>
          </cell>
          <cell r="BM310">
            <v>-4260960</v>
          </cell>
          <cell r="BN310">
            <v>-800688</v>
          </cell>
          <cell r="BO310">
            <v>-994187.6</v>
          </cell>
          <cell r="BP310">
            <v>9207749.8499999996</v>
          </cell>
          <cell r="BQ310">
            <v>28180.76</v>
          </cell>
          <cell r="BR310">
            <v>260223.6</v>
          </cell>
          <cell r="BS310">
            <v>3432513</v>
          </cell>
          <cell r="BT310">
            <v>1042640.01</v>
          </cell>
          <cell r="BU310">
            <v>128576.07</v>
          </cell>
          <cell r="BV310">
            <v>1072598.1000000001</v>
          </cell>
          <cell r="BW310">
            <v>3066692.99</v>
          </cell>
          <cell r="BX310">
            <v>2609465.3199999998</v>
          </cell>
          <cell r="BY310">
            <v>96710.390133809095</v>
          </cell>
          <cell r="BZ310">
            <v>2689011.6188897989</v>
          </cell>
          <cell r="CA310">
            <v>576681.30000000005</v>
          </cell>
          <cell r="CB310">
            <v>2605251.6</v>
          </cell>
          <cell r="CC310">
            <v>355717.86</v>
          </cell>
          <cell r="CD310">
            <v>3737381.9</v>
          </cell>
          <cell r="CE310">
            <v>854558.1</v>
          </cell>
          <cell r="CF310">
            <v>322041.65399999998</v>
          </cell>
          <cell r="CG310">
            <v>1509963.6159999999</v>
          </cell>
          <cell r="CH310">
            <v>0</v>
          </cell>
          <cell r="CI310">
            <v>2972.2539999999194</v>
          </cell>
          <cell r="CJ310">
            <v>73464.3</v>
          </cell>
          <cell r="CK310">
            <v>-3331.3280000000004</v>
          </cell>
          <cell r="CL310">
            <v>83983.536000000007</v>
          </cell>
          <cell r="CM310">
            <v>11217.9</v>
          </cell>
          <cell r="CN310">
            <v>0</v>
          </cell>
          <cell r="CO310">
            <v>120921.60000000001</v>
          </cell>
          <cell r="CP310">
            <v>1105696.5444</v>
          </cell>
          <cell r="CQ310">
            <v>21378.324000000001</v>
          </cell>
          <cell r="CR310">
            <v>5875093.8999999994</v>
          </cell>
          <cell r="CS310">
            <v>1292258.7719999999</v>
          </cell>
          <cell r="CT310">
            <v>549479.29600000009</v>
          </cell>
          <cell r="CU310">
            <v>31675.1</v>
          </cell>
          <cell r="CV310">
            <v>0</v>
          </cell>
          <cell r="CW310">
            <v>0</v>
          </cell>
          <cell r="CX310">
            <v>0</v>
          </cell>
          <cell r="CY310">
            <v>213690.4</v>
          </cell>
          <cell r="CZ310">
            <v>573558</v>
          </cell>
          <cell r="DA310">
            <v>56751.146978682867</v>
          </cell>
          <cell r="DB310">
            <v>127094.89713624465</v>
          </cell>
          <cell r="DC310">
            <v>6191796.8865999999</v>
          </cell>
          <cell r="DD310">
            <v>25983.168128000001</v>
          </cell>
          <cell r="DE310">
            <v>12273.456</v>
          </cell>
          <cell r="DF310">
            <v>425149.10489075258</v>
          </cell>
          <cell r="DG310">
            <v>8890.17</v>
          </cell>
          <cell r="DH310">
            <v>19388.556</v>
          </cell>
          <cell r="DI310">
            <v>261045.4</v>
          </cell>
          <cell r="DJ310">
            <v>247664.13</v>
          </cell>
          <cell r="DK310">
            <v>0</v>
          </cell>
          <cell r="DL310">
            <v>0</v>
          </cell>
          <cell r="DM310">
            <v>0</v>
          </cell>
          <cell r="DN310">
            <v>0</v>
          </cell>
          <cell r="DO310">
            <v>0</v>
          </cell>
          <cell r="DP310">
            <v>0</v>
          </cell>
          <cell r="DQ310">
            <v>0</v>
          </cell>
          <cell r="DR310">
            <v>0</v>
          </cell>
          <cell r="DS310">
            <v>0</v>
          </cell>
          <cell r="DU310">
            <v>2301.7600000000002</v>
          </cell>
          <cell r="DV310">
            <v>0</v>
          </cell>
          <cell r="DW310">
            <v>-1658269</v>
          </cell>
          <cell r="DX310">
            <v>-171492.27</v>
          </cell>
          <cell r="DY310">
            <v>813256</v>
          </cell>
          <cell r="DZ310">
            <v>0</v>
          </cell>
          <cell r="EA310">
            <v>0</v>
          </cell>
          <cell r="EB310">
            <v>10832</v>
          </cell>
          <cell r="EC310">
            <v>0</v>
          </cell>
          <cell r="ED310">
            <v>0</v>
          </cell>
          <cell r="EE310">
            <v>8638519</v>
          </cell>
          <cell r="EF310">
            <v>90000</v>
          </cell>
          <cell r="EG310">
            <v>0</v>
          </cell>
          <cell r="EH310">
            <v>0</v>
          </cell>
          <cell r="EI310">
            <v>0</v>
          </cell>
          <cell r="EJ310">
            <v>0</v>
          </cell>
          <cell r="EK310">
            <v>150000</v>
          </cell>
          <cell r="EL310">
            <v>0</v>
          </cell>
        </row>
        <row r="311">
          <cell r="A311">
            <v>623</v>
          </cell>
          <cell r="B311" t="str">
            <v>Vlist</v>
          </cell>
          <cell r="C311">
            <v>8</v>
          </cell>
          <cell r="D311">
            <v>366400</v>
          </cell>
          <cell r="E311">
            <v>62720</v>
          </cell>
          <cell r="F311">
            <v>62720</v>
          </cell>
          <cell r="G311">
            <v>9803</v>
          </cell>
          <cell r="H311">
            <v>2</v>
          </cell>
          <cell r="I311">
            <v>224</v>
          </cell>
          <cell r="J311">
            <v>2596</v>
          </cell>
          <cell r="K311">
            <v>1509</v>
          </cell>
          <cell r="L311">
            <v>512</v>
          </cell>
          <cell r="M311">
            <v>910</v>
          </cell>
          <cell r="N311">
            <v>525.1</v>
          </cell>
          <cell r="O311">
            <v>46</v>
          </cell>
          <cell r="P311">
            <v>0.11616161616161616</v>
          </cell>
          <cell r="Q311">
            <v>27.964001294615059</v>
          </cell>
          <cell r="R311">
            <v>377</v>
          </cell>
          <cell r="S311">
            <v>65</v>
          </cell>
          <cell r="T311">
            <v>150</v>
          </cell>
          <cell r="U311">
            <v>6080</v>
          </cell>
          <cell r="V311">
            <v>260</v>
          </cell>
          <cell r="W311">
            <v>0</v>
          </cell>
          <cell r="X311">
            <v>0</v>
          </cell>
          <cell r="Y311">
            <v>0</v>
          </cell>
          <cell r="Z311">
            <v>0</v>
          </cell>
          <cell r="AA311">
            <v>5373</v>
          </cell>
          <cell r="AB311">
            <v>3707.37</v>
          </cell>
          <cell r="AC311">
            <v>8650.5300000000007</v>
          </cell>
          <cell r="AD311">
            <v>280</v>
          </cell>
          <cell r="AE311">
            <v>0</v>
          </cell>
          <cell r="AF311">
            <v>77</v>
          </cell>
          <cell r="AG311">
            <v>67.95</v>
          </cell>
          <cell r="AH311">
            <v>53.79</v>
          </cell>
          <cell r="AI311">
            <v>3849</v>
          </cell>
          <cell r="AJ311">
            <v>5811.99</v>
          </cell>
          <cell r="AK311">
            <v>2655.81</v>
          </cell>
          <cell r="AL311">
            <v>0</v>
          </cell>
          <cell r="AM311">
            <v>0</v>
          </cell>
          <cell r="AN311">
            <v>0</v>
          </cell>
          <cell r="AO311">
            <v>0</v>
          </cell>
          <cell r="AP311">
            <v>0</v>
          </cell>
          <cell r="AQ311">
            <v>0</v>
          </cell>
          <cell r="AR311">
            <v>1.94456E-4</v>
          </cell>
          <cell r="AS311">
            <v>6.6371000000000005E-5</v>
          </cell>
          <cell r="AT311">
            <v>1566.5429999999999</v>
          </cell>
          <cell r="AU311">
            <v>1080.9146699999999</v>
          </cell>
          <cell r="AV311">
            <v>10840.13</v>
          </cell>
          <cell r="AW311">
            <v>54021.223716610657</v>
          </cell>
          <cell r="AX311">
            <v>7</v>
          </cell>
          <cell r="AY311">
            <v>11.41</v>
          </cell>
          <cell r="AZ311">
            <v>665</v>
          </cell>
          <cell r="BA311">
            <v>1</v>
          </cell>
          <cell r="BB311">
            <v>0</v>
          </cell>
          <cell r="BC311">
            <v>0</v>
          </cell>
          <cell r="BD311">
            <v>0</v>
          </cell>
          <cell r="BE311">
            <v>0</v>
          </cell>
          <cell r="BF311">
            <v>0</v>
          </cell>
          <cell r="BG311">
            <v>0</v>
          </cell>
          <cell r="BH311">
            <v>0</v>
          </cell>
          <cell r="BI311">
            <v>0</v>
          </cell>
          <cell r="BJ311">
            <v>0</v>
          </cell>
          <cell r="BM311">
            <v>-824400</v>
          </cell>
          <cell r="BN311">
            <v>-150528</v>
          </cell>
          <cell r="BO311">
            <v>-186905.60000000001</v>
          </cell>
          <cell r="BP311">
            <v>1263116.55</v>
          </cell>
          <cell r="BQ311">
            <v>56361.52</v>
          </cell>
          <cell r="BR311">
            <v>48921.599999999999</v>
          </cell>
          <cell r="BS311">
            <v>569562.4</v>
          </cell>
          <cell r="BT311">
            <v>121278.33</v>
          </cell>
          <cell r="BU311">
            <v>13655.04</v>
          </cell>
          <cell r="BV311">
            <v>80070.899999999994</v>
          </cell>
          <cell r="BW311">
            <v>186142.69899999996</v>
          </cell>
          <cell r="BX311">
            <v>63443.66</v>
          </cell>
          <cell r="BY311">
            <v>13312.21297979798</v>
          </cell>
          <cell r="BZ311">
            <v>105991.39482695358</v>
          </cell>
          <cell r="CA311">
            <v>40395.550000000003</v>
          </cell>
          <cell r="CB311">
            <v>19199.7</v>
          </cell>
          <cell r="CC311">
            <v>21190.5</v>
          </cell>
          <cell r="CD311">
            <v>311235.20000000001</v>
          </cell>
          <cell r="CE311">
            <v>3975.4</v>
          </cell>
          <cell r="CF311">
            <v>0</v>
          </cell>
          <cell r="CG311">
            <v>0</v>
          </cell>
          <cell r="CH311">
            <v>0</v>
          </cell>
          <cell r="CI311">
            <v>0</v>
          </cell>
          <cell r="CJ311">
            <v>166831.65</v>
          </cell>
          <cell r="CK311">
            <v>-8156.2140000000009</v>
          </cell>
          <cell r="CL311">
            <v>225778.83300000004</v>
          </cell>
          <cell r="CM311">
            <v>10298.4</v>
          </cell>
          <cell r="CN311">
            <v>0</v>
          </cell>
          <cell r="CO311">
            <v>36370.949999999997</v>
          </cell>
          <cell r="CP311">
            <v>221315.18850000002</v>
          </cell>
          <cell r="CQ311">
            <v>87116.670299999998</v>
          </cell>
          <cell r="CR311">
            <v>638972.49</v>
          </cell>
          <cell r="CS311">
            <v>153785.25539999999</v>
          </cell>
          <cell r="CT311">
            <v>64429.950600000004</v>
          </cell>
          <cell r="CU311">
            <v>0</v>
          </cell>
          <cell r="CV311">
            <v>0</v>
          </cell>
          <cell r="CW311">
            <v>0</v>
          </cell>
          <cell r="CX311">
            <v>0</v>
          </cell>
          <cell r="CY311">
            <v>0</v>
          </cell>
          <cell r="CZ311">
            <v>0</v>
          </cell>
          <cell r="DA311">
            <v>3433.39286200776</v>
          </cell>
          <cell r="DB311">
            <v>734.00035622104008</v>
          </cell>
          <cell r="DC311">
            <v>97955.933789999995</v>
          </cell>
          <cell r="DD311">
            <v>443.17501469999991</v>
          </cell>
          <cell r="DE311">
            <v>73279.2788</v>
          </cell>
          <cell r="DF311">
            <v>186913.43405947287</v>
          </cell>
          <cell r="DG311">
            <v>62231.19</v>
          </cell>
          <cell r="DH311">
            <v>167593.503</v>
          </cell>
          <cell r="DI311">
            <v>68614.7</v>
          </cell>
          <cell r="DJ311">
            <v>247664.13</v>
          </cell>
          <cell r="DK311">
            <v>0</v>
          </cell>
          <cell r="DL311">
            <v>0</v>
          </cell>
          <cell r="DM311">
            <v>0</v>
          </cell>
          <cell r="DN311">
            <v>0</v>
          </cell>
          <cell r="DO311">
            <v>0</v>
          </cell>
          <cell r="DP311">
            <v>0</v>
          </cell>
          <cell r="DQ311">
            <v>0</v>
          </cell>
          <cell r="DR311">
            <v>0</v>
          </cell>
          <cell r="DS311">
            <v>0</v>
          </cell>
          <cell r="DU311">
            <v>351226</v>
          </cell>
          <cell r="DV311">
            <v>0</v>
          </cell>
          <cell r="DW311">
            <v>-185391</v>
          </cell>
          <cell r="DX311">
            <v>-3039.29</v>
          </cell>
          <cell r="DY311">
            <v>76046</v>
          </cell>
          <cell r="DZ311">
            <v>0</v>
          </cell>
          <cell r="EA311">
            <v>0</v>
          </cell>
          <cell r="EB311">
            <v>34506</v>
          </cell>
          <cell r="EC311">
            <v>0</v>
          </cell>
          <cell r="ED311">
            <v>0</v>
          </cell>
          <cell r="EE311">
            <v>774515</v>
          </cell>
          <cell r="EF311">
            <v>0</v>
          </cell>
          <cell r="EG311">
            <v>22561</v>
          </cell>
          <cell r="EH311">
            <v>0</v>
          </cell>
          <cell r="EI311">
            <v>11195</v>
          </cell>
          <cell r="EJ311">
            <v>0</v>
          </cell>
          <cell r="EK311">
            <v>0</v>
          </cell>
          <cell r="EL311">
            <v>0</v>
          </cell>
        </row>
        <row r="312">
          <cell r="A312">
            <v>626</v>
          </cell>
          <cell r="B312" t="str">
            <v>Voorschoten</v>
          </cell>
          <cell r="C312">
            <v>8</v>
          </cell>
          <cell r="D312">
            <v>987520</v>
          </cell>
          <cell r="E312">
            <v>113400</v>
          </cell>
          <cell r="F312">
            <v>113400</v>
          </cell>
          <cell r="G312">
            <v>22785</v>
          </cell>
          <cell r="H312">
            <v>1</v>
          </cell>
          <cell r="I312">
            <v>405</v>
          </cell>
          <cell r="J312">
            <v>5654</v>
          </cell>
          <cell r="K312">
            <v>4244</v>
          </cell>
          <cell r="L312">
            <v>1554</v>
          </cell>
          <cell r="M312">
            <v>2360</v>
          </cell>
          <cell r="N312">
            <v>1318.8</v>
          </cell>
          <cell r="O312">
            <v>220</v>
          </cell>
          <cell r="P312">
            <v>0.38596491228070173</v>
          </cell>
          <cell r="Q312">
            <v>109.12084800006565</v>
          </cell>
          <cell r="R312">
            <v>982</v>
          </cell>
          <cell r="S312">
            <v>840</v>
          </cell>
          <cell r="T312">
            <v>582</v>
          </cell>
          <cell r="U312">
            <v>18230</v>
          </cell>
          <cell r="V312">
            <v>4630</v>
          </cell>
          <cell r="W312">
            <v>0</v>
          </cell>
          <cell r="X312">
            <v>0</v>
          </cell>
          <cell r="Y312">
            <v>0</v>
          </cell>
          <cell r="Z312">
            <v>0</v>
          </cell>
          <cell r="AA312">
            <v>1119</v>
          </cell>
          <cell r="AB312">
            <v>0</v>
          </cell>
          <cell r="AC312">
            <v>1163.76</v>
          </cell>
          <cell r="AD312">
            <v>40</v>
          </cell>
          <cell r="AE312">
            <v>0</v>
          </cell>
          <cell r="AF312">
            <v>91</v>
          </cell>
          <cell r="AG312">
            <v>89.44</v>
          </cell>
          <cell r="AH312">
            <v>4.12</v>
          </cell>
          <cell r="AI312">
            <v>10412</v>
          </cell>
          <cell r="AJ312">
            <v>10828.48</v>
          </cell>
          <cell r="AK312">
            <v>0</v>
          </cell>
          <cell r="AL312">
            <v>0</v>
          </cell>
          <cell r="AM312">
            <v>0</v>
          </cell>
          <cell r="AN312">
            <v>0</v>
          </cell>
          <cell r="AO312">
            <v>0</v>
          </cell>
          <cell r="AP312">
            <v>891</v>
          </cell>
          <cell r="AQ312">
            <v>0</v>
          </cell>
          <cell r="AR312">
            <v>2.7300499999999999E-4</v>
          </cell>
          <cell r="AS312">
            <v>5.7262999999999997E-4</v>
          </cell>
          <cell r="AT312">
            <v>16388.488000000001</v>
          </cell>
          <cell r="AU312">
            <v>0</v>
          </cell>
          <cell r="AV312">
            <v>1075.3599999999999</v>
          </cell>
          <cell r="AW312">
            <v>28051.303537532356</v>
          </cell>
          <cell r="AX312">
            <v>1</v>
          </cell>
          <cell r="AY312">
            <v>1.03</v>
          </cell>
          <cell r="AZ312">
            <v>910</v>
          </cell>
          <cell r="BA312">
            <v>1</v>
          </cell>
          <cell r="BB312">
            <v>0</v>
          </cell>
          <cell r="BC312">
            <v>0</v>
          </cell>
          <cell r="BD312">
            <v>0</v>
          </cell>
          <cell r="BE312">
            <v>0</v>
          </cell>
          <cell r="BF312">
            <v>0</v>
          </cell>
          <cell r="BG312">
            <v>0</v>
          </cell>
          <cell r="BH312">
            <v>0</v>
          </cell>
          <cell r="BI312">
            <v>0</v>
          </cell>
          <cell r="BJ312">
            <v>0</v>
          </cell>
          <cell r="BM312">
            <v>-2221920</v>
          </cell>
          <cell r="BN312">
            <v>-272160</v>
          </cell>
          <cell r="BO312">
            <v>-337932</v>
          </cell>
          <cell r="BP312">
            <v>2935847.25</v>
          </cell>
          <cell r="BQ312">
            <v>28180.76</v>
          </cell>
          <cell r="BR312">
            <v>88452</v>
          </cell>
          <cell r="BS312">
            <v>1240487.6000000001</v>
          </cell>
          <cell r="BT312">
            <v>341090.28</v>
          </cell>
          <cell r="BU312">
            <v>41445.18</v>
          </cell>
          <cell r="BV312">
            <v>207656.4</v>
          </cell>
          <cell r="BW312">
            <v>467501.41200000001</v>
          </cell>
          <cell r="BX312">
            <v>303426.2</v>
          </cell>
          <cell r="BY312">
            <v>44231.883859649119</v>
          </cell>
          <cell r="BZ312">
            <v>413598.56775768887</v>
          </cell>
          <cell r="CA312">
            <v>105221.3</v>
          </cell>
          <cell r="CB312">
            <v>248119.2</v>
          </cell>
          <cell r="CC312">
            <v>82219.14</v>
          </cell>
          <cell r="CD312">
            <v>933193.7</v>
          </cell>
          <cell r="CE312">
            <v>70792.7</v>
          </cell>
          <cell r="CF312">
            <v>0</v>
          </cell>
          <cell r="CG312">
            <v>0</v>
          </cell>
          <cell r="CH312">
            <v>0</v>
          </cell>
          <cell r="CI312">
            <v>0</v>
          </cell>
          <cell r="CJ312">
            <v>34744.949999999997</v>
          </cell>
          <cell r="CK312">
            <v>0</v>
          </cell>
          <cell r="CL312">
            <v>30374.136000000002</v>
          </cell>
          <cell r="CM312">
            <v>1471.2</v>
          </cell>
          <cell r="CN312">
            <v>0</v>
          </cell>
          <cell r="CO312">
            <v>42983.85</v>
          </cell>
          <cell r="CP312">
            <v>291308.76319999999</v>
          </cell>
          <cell r="CQ312">
            <v>6672.6283999999996</v>
          </cell>
          <cell r="CR312">
            <v>1728496.12</v>
          </cell>
          <cell r="CS312">
            <v>286521.5808</v>
          </cell>
          <cell r="CT312">
            <v>0</v>
          </cell>
          <cell r="CU312">
            <v>0</v>
          </cell>
          <cell r="CV312">
            <v>0</v>
          </cell>
          <cell r="CW312">
            <v>0</v>
          </cell>
          <cell r="CX312">
            <v>0</v>
          </cell>
          <cell r="CY312">
            <v>27442.799999999999</v>
          </cell>
          <cell r="CZ312">
            <v>0</v>
          </cell>
          <cell r="DA312">
            <v>4820.2854028285501</v>
          </cell>
          <cell r="DB312">
            <v>6332.7450841911996</v>
          </cell>
          <cell r="DC312">
            <v>1024772.1546400001</v>
          </cell>
          <cell r="DD312">
            <v>0</v>
          </cell>
          <cell r="DE312">
            <v>7269.4336000000003</v>
          </cell>
          <cell r="DF312">
            <v>97057.510239861949</v>
          </cell>
          <cell r="DG312">
            <v>8890.17</v>
          </cell>
          <cell r="DH312">
            <v>15128.949000000001</v>
          </cell>
          <cell r="DI312">
            <v>93893.8</v>
          </cell>
          <cell r="DJ312">
            <v>247664.13</v>
          </cell>
          <cell r="DK312">
            <v>0</v>
          </cell>
          <cell r="DL312">
            <v>0</v>
          </cell>
          <cell r="DM312">
            <v>0</v>
          </cell>
          <cell r="DN312">
            <v>0</v>
          </cell>
          <cell r="DO312">
            <v>0</v>
          </cell>
          <cell r="DP312">
            <v>0</v>
          </cell>
          <cell r="DQ312">
            <v>0</v>
          </cell>
          <cell r="DR312">
            <v>0</v>
          </cell>
          <cell r="DS312">
            <v>0</v>
          </cell>
          <cell r="DU312">
            <v>2415.33</v>
          </cell>
          <cell r="DV312">
            <v>0</v>
          </cell>
          <cell r="DW312">
            <v>-315125</v>
          </cell>
          <cell r="DX312">
            <v>-32934.65</v>
          </cell>
          <cell r="DY312">
            <v>158205</v>
          </cell>
          <cell r="DZ312">
            <v>0</v>
          </cell>
          <cell r="EA312">
            <v>0</v>
          </cell>
          <cell r="EB312">
            <v>22960</v>
          </cell>
          <cell r="EC312">
            <v>0</v>
          </cell>
          <cell r="ED312">
            <v>0</v>
          </cell>
          <cell r="EE312">
            <v>1913906</v>
          </cell>
          <cell r="EF312">
            <v>0</v>
          </cell>
          <cell r="EG312">
            <v>0</v>
          </cell>
          <cell r="EH312">
            <v>0</v>
          </cell>
          <cell r="EI312">
            <v>26020</v>
          </cell>
          <cell r="EJ312">
            <v>0</v>
          </cell>
          <cell r="EK312">
            <v>0</v>
          </cell>
          <cell r="EL312">
            <v>0</v>
          </cell>
        </row>
        <row r="313">
          <cell r="A313">
            <v>627</v>
          </cell>
          <cell r="B313" t="str">
            <v>Waddinxveen</v>
          </cell>
          <cell r="C313">
            <v>8</v>
          </cell>
          <cell r="D313">
            <v>811840</v>
          </cell>
          <cell r="E313">
            <v>198660</v>
          </cell>
          <cell r="F313">
            <v>198660</v>
          </cell>
          <cell r="G313">
            <v>25896</v>
          </cell>
          <cell r="H313">
            <v>1</v>
          </cell>
          <cell r="I313">
            <v>709.5</v>
          </cell>
          <cell r="J313">
            <v>6755</v>
          </cell>
          <cell r="K313">
            <v>3756</v>
          </cell>
          <cell r="L313">
            <v>1223</v>
          </cell>
          <cell r="M313">
            <v>2620</v>
          </cell>
          <cell r="N313">
            <v>1569.9</v>
          </cell>
          <cell r="O313">
            <v>195</v>
          </cell>
          <cell r="P313">
            <v>0.3577981651376147</v>
          </cell>
          <cell r="Q313">
            <v>98.249446382566731</v>
          </cell>
          <cell r="R313">
            <v>1263</v>
          </cell>
          <cell r="S313">
            <v>1200</v>
          </cell>
          <cell r="T313">
            <v>571</v>
          </cell>
          <cell r="U313">
            <v>24410</v>
          </cell>
          <cell r="V313">
            <v>7910</v>
          </cell>
          <cell r="W313">
            <v>0</v>
          </cell>
          <cell r="X313">
            <v>1120</v>
          </cell>
          <cell r="Y313">
            <v>0</v>
          </cell>
          <cell r="Z313">
            <v>0</v>
          </cell>
          <cell r="AA313">
            <v>2789</v>
          </cell>
          <cell r="AB313">
            <v>1868.63</v>
          </cell>
          <cell r="AC313">
            <v>3904.6</v>
          </cell>
          <cell r="AD313">
            <v>149</v>
          </cell>
          <cell r="AE313">
            <v>0</v>
          </cell>
          <cell r="AF313">
            <v>149</v>
          </cell>
          <cell r="AG313">
            <v>163.56</v>
          </cell>
          <cell r="AH313">
            <v>45.87</v>
          </cell>
          <cell r="AI313">
            <v>10501</v>
          </cell>
          <cell r="AJ313">
            <v>14806.41</v>
          </cell>
          <cell r="AK313">
            <v>7035.67</v>
          </cell>
          <cell r="AL313">
            <v>0</v>
          </cell>
          <cell r="AM313">
            <v>0</v>
          </cell>
          <cell r="AN313">
            <v>0</v>
          </cell>
          <cell r="AO313">
            <v>0</v>
          </cell>
          <cell r="AP313">
            <v>1491</v>
          </cell>
          <cell r="AQ313">
            <v>0</v>
          </cell>
          <cell r="AR313">
            <v>1.77629E-4</v>
          </cell>
          <cell r="AS313">
            <v>6.4914499999999995E-4</v>
          </cell>
          <cell r="AT313">
            <v>13871.821</v>
          </cell>
          <cell r="AU313">
            <v>9294.1200700000009</v>
          </cell>
          <cell r="AV313">
            <v>4586.3999999999996</v>
          </cell>
          <cell r="AW313">
            <v>113600.41061946902</v>
          </cell>
          <cell r="AX313">
            <v>1</v>
          </cell>
          <cell r="AY313">
            <v>1.39</v>
          </cell>
          <cell r="AZ313">
            <v>1290</v>
          </cell>
          <cell r="BA313">
            <v>1</v>
          </cell>
          <cell r="BB313">
            <v>0</v>
          </cell>
          <cell r="BC313">
            <v>0</v>
          </cell>
          <cell r="BD313">
            <v>0</v>
          </cell>
          <cell r="BE313">
            <v>0</v>
          </cell>
          <cell r="BF313">
            <v>0</v>
          </cell>
          <cell r="BG313">
            <v>0</v>
          </cell>
          <cell r="BH313">
            <v>0</v>
          </cell>
          <cell r="BI313">
            <v>0</v>
          </cell>
          <cell r="BJ313">
            <v>0</v>
          </cell>
          <cell r="BM313">
            <v>-1826640</v>
          </cell>
          <cell r="BN313">
            <v>-476784</v>
          </cell>
          <cell r="BO313">
            <v>-592006.80000000005</v>
          </cell>
          <cell r="BP313">
            <v>3336699.6</v>
          </cell>
          <cell r="BQ313">
            <v>28180.76</v>
          </cell>
          <cell r="BR313">
            <v>154954.79999999999</v>
          </cell>
          <cell r="BS313">
            <v>1482047</v>
          </cell>
          <cell r="BT313">
            <v>301869.71999999997</v>
          </cell>
          <cell r="BU313">
            <v>32617.41</v>
          </cell>
          <cell r="BV313">
            <v>230533.8</v>
          </cell>
          <cell r="BW313">
            <v>556513.85099999991</v>
          </cell>
          <cell r="BX313">
            <v>268945.95</v>
          </cell>
          <cell r="BY313">
            <v>41003.952385321099</v>
          </cell>
          <cell r="BZ313">
            <v>372392.91163491504</v>
          </cell>
          <cell r="CA313">
            <v>135330.45000000001</v>
          </cell>
          <cell r="CB313">
            <v>354456</v>
          </cell>
          <cell r="CC313">
            <v>80665.17</v>
          </cell>
          <cell r="CD313">
            <v>1249547.8999999999</v>
          </cell>
          <cell r="CE313">
            <v>120943.9</v>
          </cell>
          <cell r="CF313">
            <v>0</v>
          </cell>
          <cell r="CG313">
            <v>468932.8</v>
          </cell>
          <cell r="CH313">
            <v>0</v>
          </cell>
          <cell r="CI313">
            <v>0</v>
          </cell>
          <cell r="CJ313">
            <v>86598.45</v>
          </cell>
          <cell r="CK313">
            <v>-4110.9860000000008</v>
          </cell>
          <cell r="CL313">
            <v>101910.06</v>
          </cell>
          <cell r="CM313">
            <v>5480.22</v>
          </cell>
          <cell r="CN313">
            <v>0</v>
          </cell>
          <cell r="CO313">
            <v>70380.149999999994</v>
          </cell>
          <cell r="CP313">
            <v>532719.82680000004</v>
          </cell>
          <cell r="CQ313">
            <v>74289.675899999987</v>
          </cell>
          <cell r="CR313">
            <v>1743271.01</v>
          </cell>
          <cell r="CS313">
            <v>391777.60860000004</v>
          </cell>
          <cell r="CT313">
            <v>170685.3542</v>
          </cell>
          <cell r="CU313">
            <v>0</v>
          </cell>
          <cell r="CV313">
            <v>0</v>
          </cell>
          <cell r="CW313">
            <v>0</v>
          </cell>
          <cell r="CX313">
            <v>0</v>
          </cell>
          <cell r="CY313">
            <v>45922.8</v>
          </cell>
          <cell r="CZ313">
            <v>0</v>
          </cell>
          <cell r="DA313">
            <v>3136.2886240875901</v>
          </cell>
          <cell r="DB313">
            <v>7178.9284663347999</v>
          </cell>
          <cell r="DC313">
            <v>867404.96713</v>
          </cell>
          <cell r="DD313">
            <v>3810.5892287000001</v>
          </cell>
          <cell r="DE313">
            <v>31004.063999999995</v>
          </cell>
          <cell r="DF313">
            <v>393057.4207433628</v>
          </cell>
          <cell r="DG313">
            <v>8890.17</v>
          </cell>
          <cell r="DH313">
            <v>20416.736999999997</v>
          </cell>
          <cell r="DI313">
            <v>133102.20000000001</v>
          </cell>
          <cell r="DJ313">
            <v>247664.13</v>
          </cell>
          <cell r="DK313">
            <v>0</v>
          </cell>
          <cell r="DL313">
            <v>0</v>
          </cell>
          <cell r="DM313">
            <v>0</v>
          </cell>
          <cell r="DN313">
            <v>0</v>
          </cell>
          <cell r="DO313">
            <v>0</v>
          </cell>
          <cell r="DP313">
            <v>0</v>
          </cell>
          <cell r="DQ313">
            <v>0</v>
          </cell>
          <cell r="DR313">
            <v>0</v>
          </cell>
          <cell r="DS313">
            <v>0</v>
          </cell>
          <cell r="DU313">
            <v>264820.34999999998</v>
          </cell>
          <cell r="DV313">
            <v>0</v>
          </cell>
          <cell r="DW313">
            <v>-204022</v>
          </cell>
          <cell r="DX313">
            <v>-34947.879999999997</v>
          </cell>
          <cell r="DY313">
            <v>72059</v>
          </cell>
          <cell r="DZ313">
            <v>0</v>
          </cell>
          <cell r="EA313">
            <v>0</v>
          </cell>
          <cell r="EB313">
            <v>9490</v>
          </cell>
          <cell r="EC313">
            <v>0</v>
          </cell>
          <cell r="ED313">
            <v>0</v>
          </cell>
          <cell r="EE313">
            <v>1760024</v>
          </cell>
          <cell r="EF313">
            <v>0</v>
          </cell>
          <cell r="EG313">
            <v>0</v>
          </cell>
          <cell r="EH313">
            <v>0</v>
          </cell>
          <cell r="EI313">
            <v>29573</v>
          </cell>
          <cell r="EJ313">
            <v>0</v>
          </cell>
          <cell r="EK313">
            <v>0</v>
          </cell>
          <cell r="EL313">
            <v>0</v>
          </cell>
        </row>
        <row r="314">
          <cell r="A314">
            <v>629</v>
          </cell>
          <cell r="B314" t="str">
            <v>Wassenaar</v>
          </cell>
          <cell r="C314">
            <v>8</v>
          </cell>
          <cell r="D314">
            <v>2125600</v>
          </cell>
          <cell r="E314">
            <v>185780</v>
          </cell>
          <cell r="F314">
            <v>185780</v>
          </cell>
          <cell r="G314">
            <v>25608</v>
          </cell>
          <cell r="H314">
            <v>1</v>
          </cell>
          <cell r="I314">
            <v>663.5</v>
          </cell>
          <cell r="J314">
            <v>6309</v>
          </cell>
          <cell r="K314">
            <v>5556</v>
          </cell>
          <cell r="L314">
            <v>2014</v>
          </cell>
          <cell r="M314">
            <v>2400</v>
          </cell>
          <cell r="N314">
            <v>1099.3</v>
          </cell>
          <cell r="O314">
            <v>244</v>
          </cell>
          <cell r="P314">
            <v>0.41077441077441079</v>
          </cell>
          <cell r="Q314">
            <v>119.40682450758786</v>
          </cell>
          <cell r="R314">
            <v>1016</v>
          </cell>
          <cell r="S314">
            <v>555</v>
          </cell>
          <cell r="T314">
            <v>670</v>
          </cell>
          <cell r="U314">
            <v>20420</v>
          </cell>
          <cell r="V314">
            <v>5560</v>
          </cell>
          <cell r="W314">
            <v>0</v>
          </cell>
          <cell r="X314">
            <v>2256.8000000000002</v>
          </cell>
          <cell r="Y314">
            <v>0</v>
          </cell>
          <cell r="Z314">
            <v>168.9</v>
          </cell>
          <cell r="AA314">
            <v>5097</v>
          </cell>
          <cell r="AB314">
            <v>0</v>
          </cell>
          <cell r="AC314">
            <v>5097</v>
          </cell>
          <cell r="AD314">
            <v>179</v>
          </cell>
          <cell r="AE314">
            <v>974</v>
          </cell>
          <cell r="AF314">
            <v>123</v>
          </cell>
          <cell r="AG314">
            <v>106</v>
          </cell>
          <cell r="AH314">
            <v>18</v>
          </cell>
          <cell r="AI314">
            <v>13007</v>
          </cell>
          <cell r="AJ314">
            <v>13007</v>
          </cell>
          <cell r="AK314">
            <v>0</v>
          </cell>
          <cell r="AL314">
            <v>0</v>
          </cell>
          <cell r="AM314">
            <v>0</v>
          </cell>
          <cell r="AN314">
            <v>0</v>
          </cell>
          <cell r="AO314">
            <v>0</v>
          </cell>
          <cell r="AP314">
            <v>1617</v>
          </cell>
          <cell r="AQ314">
            <v>0</v>
          </cell>
          <cell r="AR314">
            <v>8.3467199999999995E-4</v>
          </cell>
          <cell r="AS314">
            <v>4.8182299999999998E-4</v>
          </cell>
          <cell r="AT314">
            <v>16922.107</v>
          </cell>
          <cell r="AU314">
            <v>0</v>
          </cell>
          <cell r="AV314">
            <v>2768</v>
          </cell>
          <cell r="AW314">
            <v>13434.978013646702</v>
          </cell>
          <cell r="AX314">
            <v>3</v>
          </cell>
          <cell r="AY314">
            <v>3</v>
          </cell>
          <cell r="AZ314">
            <v>1370</v>
          </cell>
          <cell r="BA314">
            <v>1</v>
          </cell>
          <cell r="BB314">
            <v>0</v>
          </cell>
          <cell r="BC314">
            <v>0</v>
          </cell>
          <cell r="BD314">
            <v>0</v>
          </cell>
          <cell r="BE314">
            <v>0</v>
          </cell>
          <cell r="BF314">
            <v>0</v>
          </cell>
          <cell r="BG314">
            <v>0</v>
          </cell>
          <cell r="BH314">
            <v>0</v>
          </cell>
          <cell r="BI314">
            <v>0</v>
          </cell>
          <cell r="BJ314">
            <v>0</v>
          </cell>
          <cell r="BM314">
            <v>-4782600</v>
          </cell>
          <cell r="BN314">
            <v>-445872</v>
          </cell>
          <cell r="BO314">
            <v>-553624.4</v>
          </cell>
          <cell r="BP314">
            <v>3299590.8</v>
          </cell>
          <cell r="BQ314">
            <v>28180.76</v>
          </cell>
          <cell r="BR314">
            <v>144908.4</v>
          </cell>
          <cell r="BS314">
            <v>1384194.6</v>
          </cell>
          <cell r="BT314">
            <v>446535.72</v>
          </cell>
          <cell r="BU314">
            <v>53713.38</v>
          </cell>
          <cell r="BV314">
            <v>211176</v>
          </cell>
          <cell r="BW314">
            <v>389690.85700000002</v>
          </cell>
          <cell r="BX314">
            <v>336527.24</v>
          </cell>
          <cell r="BY314">
            <v>47075.071986531984</v>
          </cell>
          <cell r="BZ314">
            <v>452585.29879462015</v>
          </cell>
          <cell r="CA314">
            <v>108864.4</v>
          </cell>
          <cell r="CB314">
            <v>163935.9</v>
          </cell>
          <cell r="CC314">
            <v>94650.9</v>
          </cell>
          <cell r="CD314">
            <v>1045299.8</v>
          </cell>
          <cell r="CE314">
            <v>85012.4</v>
          </cell>
          <cell r="CF314">
            <v>0</v>
          </cell>
          <cell r="CG314">
            <v>944899.59200000006</v>
          </cell>
          <cell r="CH314">
            <v>0</v>
          </cell>
          <cell r="CI314">
            <v>37463.708999999923</v>
          </cell>
          <cell r="CJ314">
            <v>158261.85</v>
          </cell>
          <cell r="CK314">
            <v>0</v>
          </cell>
          <cell r="CL314">
            <v>133031.70000000001</v>
          </cell>
          <cell r="CM314">
            <v>6583.62</v>
          </cell>
          <cell r="CN314">
            <v>22333.82</v>
          </cell>
          <cell r="CO314">
            <v>58099.05</v>
          </cell>
          <cell r="CP314">
            <v>345245.18</v>
          </cell>
          <cell r="CQ314">
            <v>29152.26</v>
          </cell>
          <cell r="CR314">
            <v>2159292.0699999998</v>
          </cell>
          <cell r="CS314">
            <v>344165.22</v>
          </cell>
          <cell r="CT314">
            <v>0</v>
          </cell>
          <cell r="CU314">
            <v>0</v>
          </cell>
          <cell r="CV314">
            <v>0</v>
          </cell>
          <cell r="CW314">
            <v>0</v>
          </cell>
          <cell r="CX314">
            <v>0</v>
          </cell>
          <cell r="CY314">
            <v>49803.6</v>
          </cell>
          <cell r="CZ314">
            <v>0</v>
          </cell>
          <cell r="DA314">
            <v>14737.30245874512</v>
          </cell>
          <cell r="DB314">
            <v>5328.5057274335195</v>
          </cell>
          <cell r="DC314">
            <v>1058139.3507099999</v>
          </cell>
          <cell r="DD314">
            <v>0</v>
          </cell>
          <cell r="DE314">
            <v>18711.68</v>
          </cell>
          <cell r="DF314">
            <v>46485.02392721759</v>
          </cell>
          <cell r="DG314">
            <v>26670.51</v>
          </cell>
          <cell r="DH314">
            <v>44064.9</v>
          </cell>
          <cell r="DI314">
            <v>141356.6</v>
          </cell>
          <cell r="DJ314">
            <v>247664.13</v>
          </cell>
          <cell r="DK314">
            <v>0</v>
          </cell>
          <cell r="DL314">
            <v>0</v>
          </cell>
          <cell r="DM314">
            <v>0</v>
          </cell>
          <cell r="DN314">
            <v>0</v>
          </cell>
          <cell r="DO314">
            <v>0</v>
          </cell>
          <cell r="DP314">
            <v>0</v>
          </cell>
          <cell r="DQ314">
            <v>0</v>
          </cell>
          <cell r="DR314">
            <v>0</v>
          </cell>
          <cell r="DS314">
            <v>0</v>
          </cell>
          <cell r="DU314">
            <v>6158.98</v>
          </cell>
          <cell r="DV314">
            <v>0</v>
          </cell>
          <cell r="DW314">
            <v>-541041</v>
          </cell>
          <cell r="DX314">
            <v>-40747.61</v>
          </cell>
          <cell r="DY314">
            <v>212334</v>
          </cell>
          <cell r="DZ314">
            <v>0</v>
          </cell>
          <cell r="EA314">
            <v>0</v>
          </cell>
          <cell r="EB314">
            <v>0</v>
          </cell>
          <cell r="EC314">
            <v>0</v>
          </cell>
          <cell r="ED314">
            <v>0</v>
          </cell>
          <cell r="EE314">
            <v>2595903</v>
          </cell>
          <cell r="EF314">
            <v>0</v>
          </cell>
          <cell r="EG314">
            <v>0</v>
          </cell>
          <cell r="EH314">
            <v>0</v>
          </cell>
          <cell r="EI314">
            <v>29244</v>
          </cell>
          <cell r="EJ314">
            <v>0</v>
          </cell>
          <cell r="EK314">
            <v>0</v>
          </cell>
          <cell r="EL314">
            <v>0</v>
          </cell>
        </row>
        <row r="315">
          <cell r="A315">
            <v>1783</v>
          </cell>
          <cell r="B315" t="str">
            <v>Westland</v>
          </cell>
          <cell r="C315">
            <v>8</v>
          </cell>
          <cell r="D315">
            <v>3400480</v>
          </cell>
          <cell r="E315">
            <v>873040</v>
          </cell>
          <cell r="F315">
            <v>873040</v>
          </cell>
          <cell r="G315">
            <v>98869</v>
          </cell>
          <cell r="H315">
            <v>2</v>
          </cell>
          <cell r="I315">
            <v>3118</v>
          </cell>
          <cell r="J315">
            <v>26281</v>
          </cell>
          <cell r="K315">
            <v>13765</v>
          </cell>
          <cell r="L315">
            <v>4474</v>
          </cell>
          <cell r="M315">
            <v>9510</v>
          </cell>
          <cell r="N315">
            <v>5408.4</v>
          </cell>
          <cell r="O315">
            <v>665</v>
          </cell>
          <cell r="P315">
            <v>0.65517241379310343</v>
          </cell>
          <cell r="Q315">
            <v>285.6635516146078</v>
          </cell>
          <cell r="R315">
            <v>4879</v>
          </cell>
          <cell r="S315">
            <v>2825</v>
          </cell>
          <cell r="T315">
            <v>1876</v>
          </cell>
          <cell r="U315">
            <v>93870</v>
          </cell>
          <cell r="V315">
            <v>69100</v>
          </cell>
          <cell r="W315">
            <v>1512.66</v>
          </cell>
          <cell r="X315">
            <v>3504.8</v>
          </cell>
          <cell r="Y315">
            <v>0</v>
          </cell>
          <cell r="Z315">
            <v>0</v>
          </cell>
          <cell r="AA315">
            <v>7971</v>
          </cell>
          <cell r="AB315">
            <v>159.41999999999999</v>
          </cell>
          <cell r="AC315">
            <v>8768.1</v>
          </cell>
          <cell r="AD315">
            <v>178</v>
          </cell>
          <cell r="AE315">
            <v>909</v>
          </cell>
          <cell r="AF315">
            <v>642</v>
          </cell>
          <cell r="AG315">
            <v>531.91999999999996</v>
          </cell>
          <cell r="AH315">
            <v>173.6</v>
          </cell>
          <cell r="AI315">
            <v>41016</v>
          </cell>
          <cell r="AJ315">
            <v>44707.44</v>
          </cell>
          <cell r="AK315">
            <v>820.32000000000073</v>
          </cell>
          <cell r="AL315">
            <v>5</v>
          </cell>
          <cell r="AM315">
            <v>0</v>
          </cell>
          <cell r="AN315">
            <v>0</v>
          </cell>
          <cell r="AO315">
            <v>0</v>
          </cell>
          <cell r="AP315">
            <v>4323</v>
          </cell>
          <cell r="AQ315">
            <v>1048</v>
          </cell>
          <cell r="AR315">
            <v>1.0455379999999999E-3</v>
          </cell>
          <cell r="AS315">
            <v>9.7942199999999997E-4</v>
          </cell>
          <cell r="AT315">
            <v>51023.904000000002</v>
          </cell>
          <cell r="AU315">
            <v>1020.478080000001</v>
          </cell>
          <cell r="AV315">
            <v>5060</v>
          </cell>
          <cell r="AW315">
            <v>82210.865627684383</v>
          </cell>
          <cell r="AX315">
            <v>5</v>
          </cell>
          <cell r="AY315">
            <v>5.6</v>
          </cell>
          <cell r="AZ315">
            <v>6955</v>
          </cell>
          <cell r="BA315">
            <v>1</v>
          </cell>
          <cell r="BB315">
            <v>0</v>
          </cell>
          <cell r="BC315">
            <v>0</v>
          </cell>
          <cell r="BD315">
            <v>0</v>
          </cell>
          <cell r="BE315">
            <v>0</v>
          </cell>
          <cell r="BF315">
            <v>0</v>
          </cell>
          <cell r="BG315">
            <v>0</v>
          </cell>
          <cell r="BH315">
            <v>0</v>
          </cell>
          <cell r="BI315">
            <v>0</v>
          </cell>
          <cell r="BJ315">
            <v>0</v>
          </cell>
          <cell r="BM315">
            <v>-7651080.0000000009</v>
          </cell>
          <cell r="BN315">
            <v>-2095296</v>
          </cell>
          <cell r="BO315">
            <v>-2601659.2000000002</v>
          </cell>
          <cell r="BP315">
            <v>12739270.649999999</v>
          </cell>
          <cell r="BQ315">
            <v>56361.52</v>
          </cell>
          <cell r="BR315">
            <v>680971.2</v>
          </cell>
          <cell r="BS315">
            <v>5766051.4000000004</v>
          </cell>
          <cell r="BT315">
            <v>1106293.05</v>
          </cell>
          <cell r="BU315">
            <v>119321.58</v>
          </cell>
          <cell r="BV315">
            <v>836784.9</v>
          </cell>
          <cell r="BW315">
            <v>1917223.716</v>
          </cell>
          <cell r="BX315">
            <v>917174.65</v>
          </cell>
          <cell r="BY315">
            <v>75083.276206896538</v>
          </cell>
          <cell r="BZ315">
            <v>1082744.8464138156</v>
          </cell>
          <cell r="CA315">
            <v>522784.85</v>
          </cell>
          <cell r="CB315">
            <v>834448.5</v>
          </cell>
          <cell r="CC315">
            <v>265022.52</v>
          </cell>
          <cell r="CD315">
            <v>4805205.3</v>
          </cell>
          <cell r="CE315">
            <v>1056539</v>
          </cell>
          <cell r="CF315">
            <v>477728.28119999997</v>
          </cell>
          <cell r="CG315">
            <v>1467424.7120000001</v>
          </cell>
          <cell r="CH315">
            <v>0</v>
          </cell>
          <cell r="CI315">
            <v>0</v>
          </cell>
          <cell r="CJ315">
            <v>247499.55</v>
          </cell>
          <cell r="CK315">
            <v>-350.72400000000033</v>
          </cell>
          <cell r="CL315">
            <v>228847.41</v>
          </cell>
          <cell r="CM315">
            <v>6546.84</v>
          </cell>
          <cell r="CN315">
            <v>20843.37</v>
          </cell>
          <cell r="CO315">
            <v>303248.7</v>
          </cell>
          <cell r="CP315">
            <v>1732479.3976000003</v>
          </cell>
          <cell r="CQ315">
            <v>281157.35200000001</v>
          </cell>
          <cell r="CR315">
            <v>6809066.1599999992</v>
          </cell>
          <cell r="CS315">
            <v>1182958.8624</v>
          </cell>
          <cell r="CT315">
            <v>19900.96320000002</v>
          </cell>
          <cell r="CU315">
            <v>15837.55</v>
          </cell>
          <cell r="CV315">
            <v>0</v>
          </cell>
          <cell r="CW315">
            <v>0</v>
          </cell>
          <cell r="CX315">
            <v>0</v>
          </cell>
          <cell r="CY315">
            <v>133148.4</v>
          </cell>
          <cell r="CZ315">
            <v>91909.6</v>
          </cell>
          <cell r="DA315">
            <v>18460.436839993981</v>
          </cell>
          <cell r="DB315">
            <v>10831.479063005279</v>
          </cell>
          <cell r="DC315">
            <v>3190524.7171200002</v>
          </cell>
          <cell r="DD315">
            <v>418.39601280000039</v>
          </cell>
          <cell r="DE315">
            <v>34205.599999999999</v>
          </cell>
          <cell r="DF315">
            <v>284449.59507178795</v>
          </cell>
          <cell r="DG315">
            <v>44450.85</v>
          </cell>
          <cell r="DH315">
            <v>82254.48</v>
          </cell>
          <cell r="DI315">
            <v>717616.9</v>
          </cell>
          <cell r="DJ315">
            <v>247664.13</v>
          </cell>
          <cell r="DK315">
            <v>0</v>
          </cell>
          <cell r="DL315">
            <v>0</v>
          </cell>
          <cell r="DM315">
            <v>0</v>
          </cell>
          <cell r="DN315">
            <v>0</v>
          </cell>
          <cell r="DO315">
            <v>0</v>
          </cell>
          <cell r="DP315">
            <v>0</v>
          </cell>
          <cell r="DQ315">
            <v>0</v>
          </cell>
          <cell r="DR315">
            <v>0</v>
          </cell>
          <cell r="DS315">
            <v>0</v>
          </cell>
          <cell r="DU315">
            <v>1368151.27</v>
          </cell>
          <cell r="DV315">
            <v>0</v>
          </cell>
          <cell r="DW315">
            <v>329541</v>
          </cell>
          <cell r="DX315">
            <v>-101253.02</v>
          </cell>
          <cell r="DY315">
            <v>19604</v>
          </cell>
          <cell r="DZ315">
            <v>0</v>
          </cell>
          <cell r="EA315">
            <v>0</v>
          </cell>
          <cell r="EB315">
            <v>217143</v>
          </cell>
          <cell r="EC315">
            <v>0</v>
          </cell>
          <cell r="ED315">
            <v>0</v>
          </cell>
          <cell r="EE315">
            <v>6708386</v>
          </cell>
          <cell r="EF315">
            <v>0</v>
          </cell>
          <cell r="EG315">
            <v>0</v>
          </cell>
          <cell r="EH315">
            <v>0</v>
          </cell>
          <cell r="EI315">
            <v>0</v>
          </cell>
          <cell r="EJ315">
            <v>0</v>
          </cell>
          <cell r="EK315">
            <v>0</v>
          </cell>
          <cell r="EL315">
            <v>0</v>
          </cell>
        </row>
        <row r="316">
          <cell r="A316">
            <v>614</v>
          </cell>
          <cell r="B316" t="str">
            <v>Westvoorne</v>
          </cell>
          <cell r="C316">
            <v>8</v>
          </cell>
          <cell r="D316">
            <v>679840</v>
          </cell>
          <cell r="E316">
            <v>73080</v>
          </cell>
          <cell r="F316">
            <v>73080</v>
          </cell>
          <cell r="G316">
            <v>14128</v>
          </cell>
          <cell r="H316">
            <v>2</v>
          </cell>
          <cell r="I316">
            <v>261</v>
          </cell>
          <cell r="J316">
            <v>3169</v>
          </cell>
          <cell r="K316">
            <v>2686</v>
          </cell>
          <cell r="L316">
            <v>889</v>
          </cell>
          <cell r="M316">
            <v>1170</v>
          </cell>
          <cell r="N316">
            <v>338.1</v>
          </cell>
          <cell r="O316">
            <v>70</v>
          </cell>
          <cell r="P316">
            <v>0.16666666666666666</v>
          </cell>
          <cell r="Q316">
            <v>40.293528002443708</v>
          </cell>
          <cell r="R316">
            <v>587</v>
          </cell>
          <cell r="S316">
            <v>150</v>
          </cell>
          <cell r="T316">
            <v>280</v>
          </cell>
          <cell r="U316">
            <v>11470</v>
          </cell>
          <cell r="V316">
            <v>960</v>
          </cell>
          <cell r="W316">
            <v>584.74</v>
          </cell>
          <cell r="X316">
            <v>0</v>
          </cell>
          <cell r="Y316">
            <v>0</v>
          </cell>
          <cell r="Z316">
            <v>0</v>
          </cell>
          <cell r="AA316">
            <v>5331</v>
          </cell>
          <cell r="AB316">
            <v>0</v>
          </cell>
          <cell r="AC316">
            <v>5864.1</v>
          </cell>
          <cell r="AD316">
            <v>512</v>
          </cell>
          <cell r="AE316">
            <v>3908</v>
          </cell>
          <cell r="AF316">
            <v>104</v>
          </cell>
          <cell r="AG316">
            <v>67.41</v>
          </cell>
          <cell r="AH316">
            <v>45.1</v>
          </cell>
          <cell r="AI316">
            <v>8319</v>
          </cell>
          <cell r="AJ316">
            <v>8901.33</v>
          </cell>
          <cell r="AK316">
            <v>0</v>
          </cell>
          <cell r="AL316">
            <v>0</v>
          </cell>
          <cell r="AM316">
            <v>0</v>
          </cell>
          <cell r="AN316">
            <v>0</v>
          </cell>
          <cell r="AO316">
            <v>0</v>
          </cell>
          <cell r="AP316">
            <v>0</v>
          </cell>
          <cell r="AQ316">
            <v>0</v>
          </cell>
          <cell r="AR316">
            <v>2.1533500000000001E-4</v>
          </cell>
          <cell r="AS316">
            <v>7.3749000000000002E-5</v>
          </cell>
          <cell r="AT316">
            <v>4367.4750000000004</v>
          </cell>
          <cell r="AU316">
            <v>0</v>
          </cell>
          <cell r="AV316">
            <v>1595</v>
          </cell>
          <cell r="AW316">
            <v>5069.4446003765197</v>
          </cell>
          <cell r="AX316">
            <v>5</v>
          </cell>
          <cell r="AY316">
            <v>5.5</v>
          </cell>
          <cell r="AZ316">
            <v>820</v>
          </cell>
          <cell r="BA316">
            <v>1</v>
          </cell>
          <cell r="BB316">
            <v>0</v>
          </cell>
          <cell r="BC316">
            <v>0</v>
          </cell>
          <cell r="BD316">
            <v>0</v>
          </cell>
          <cell r="BE316">
            <v>0</v>
          </cell>
          <cell r="BF316">
            <v>0</v>
          </cell>
          <cell r="BG316">
            <v>0</v>
          </cell>
          <cell r="BH316">
            <v>0</v>
          </cell>
          <cell r="BI316">
            <v>0</v>
          </cell>
          <cell r="BJ316">
            <v>0</v>
          </cell>
          <cell r="BM316">
            <v>-1529640</v>
          </cell>
          <cell r="BN316">
            <v>-175392</v>
          </cell>
          <cell r="BO316">
            <v>-217778.4</v>
          </cell>
          <cell r="BP316">
            <v>1820392.8</v>
          </cell>
          <cell r="BQ316">
            <v>56361.52</v>
          </cell>
          <cell r="BR316">
            <v>57002.400000000001</v>
          </cell>
          <cell r="BS316">
            <v>695278.6</v>
          </cell>
          <cell r="BT316">
            <v>215873.82</v>
          </cell>
          <cell r="BU316">
            <v>23709.63</v>
          </cell>
          <cell r="BV316">
            <v>102948.3</v>
          </cell>
          <cell r="BW316">
            <v>119853.06899999997</v>
          </cell>
          <cell r="BX316">
            <v>96544.7</v>
          </cell>
          <cell r="BY316">
            <v>19100.131666666664</v>
          </cell>
          <cell r="BZ316">
            <v>152723.75331710235</v>
          </cell>
          <cell r="CA316">
            <v>62897.05</v>
          </cell>
          <cell r="CB316">
            <v>44307</v>
          </cell>
          <cell r="CC316">
            <v>39555.599999999999</v>
          </cell>
          <cell r="CD316">
            <v>587149.30000000005</v>
          </cell>
          <cell r="CE316">
            <v>14678.4</v>
          </cell>
          <cell r="CF316">
            <v>184672.58679999999</v>
          </cell>
          <cell r="CG316">
            <v>0</v>
          </cell>
          <cell r="CH316">
            <v>0</v>
          </cell>
          <cell r="CI316">
            <v>0</v>
          </cell>
          <cell r="CJ316">
            <v>165527.54999999999</v>
          </cell>
          <cell r="CK316">
            <v>0</v>
          </cell>
          <cell r="CL316">
            <v>153053.01</v>
          </cell>
          <cell r="CM316">
            <v>18831.36</v>
          </cell>
          <cell r="CN316">
            <v>89610.44</v>
          </cell>
          <cell r="CO316">
            <v>49124.4</v>
          </cell>
          <cell r="CP316">
            <v>219556.39230000004</v>
          </cell>
          <cell r="CQ316">
            <v>73042.607000000004</v>
          </cell>
          <cell r="CR316">
            <v>1381037.19</v>
          </cell>
          <cell r="CS316">
            <v>235529.1918</v>
          </cell>
          <cell r="CT316">
            <v>0</v>
          </cell>
          <cell r="CU316">
            <v>0</v>
          </cell>
          <cell r="CV316">
            <v>0</v>
          </cell>
          <cell r="CW316">
            <v>0</v>
          </cell>
          <cell r="CX316">
            <v>0</v>
          </cell>
          <cell r="CY316">
            <v>0</v>
          </cell>
          <cell r="CZ316">
            <v>0</v>
          </cell>
          <cell r="DA316">
            <v>3802.0408315528502</v>
          </cell>
          <cell r="DB316">
            <v>815.59404364776003</v>
          </cell>
          <cell r="DC316">
            <v>273098.21175000002</v>
          </cell>
          <cell r="DD316">
            <v>0</v>
          </cell>
          <cell r="DE316">
            <v>10782.2</v>
          </cell>
          <cell r="DF316">
            <v>17540.278317302756</v>
          </cell>
          <cell r="DG316">
            <v>44450.85</v>
          </cell>
          <cell r="DH316">
            <v>80785.649999999994</v>
          </cell>
          <cell r="DI316">
            <v>84607.6</v>
          </cell>
          <cell r="DJ316">
            <v>247664.13</v>
          </cell>
          <cell r="DK316">
            <v>0</v>
          </cell>
          <cell r="DL316">
            <v>0</v>
          </cell>
          <cell r="DM316">
            <v>0</v>
          </cell>
          <cell r="DN316">
            <v>0</v>
          </cell>
          <cell r="DO316">
            <v>0</v>
          </cell>
          <cell r="DP316">
            <v>0</v>
          </cell>
          <cell r="DQ316">
            <v>0</v>
          </cell>
          <cell r="DR316">
            <v>0</v>
          </cell>
          <cell r="DS316">
            <v>0</v>
          </cell>
          <cell r="DU316">
            <v>370793.55</v>
          </cell>
          <cell r="DV316">
            <v>0</v>
          </cell>
          <cell r="DW316">
            <v>235903</v>
          </cell>
          <cell r="DX316">
            <v>-17049.939999999999</v>
          </cell>
          <cell r="DY316">
            <v>-121807</v>
          </cell>
          <cell r="DZ316">
            <v>0</v>
          </cell>
          <cell r="EA316">
            <v>0</v>
          </cell>
          <cell r="EB316">
            <v>22380</v>
          </cell>
          <cell r="EC316">
            <v>0</v>
          </cell>
          <cell r="ED316">
            <v>0</v>
          </cell>
          <cell r="EE316">
            <v>1127905</v>
          </cell>
          <cell r="EF316">
            <v>0</v>
          </cell>
          <cell r="EG316">
            <v>54483</v>
          </cell>
          <cell r="EH316">
            <v>0</v>
          </cell>
          <cell r="EI316">
            <v>16134</v>
          </cell>
          <cell r="EJ316">
            <v>0</v>
          </cell>
          <cell r="EK316">
            <v>0</v>
          </cell>
          <cell r="EL316">
            <v>0</v>
          </cell>
        </row>
        <row r="317">
          <cell r="A317">
            <v>707</v>
          </cell>
          <cell r="B317" t="str">
            <v>Zederik</v>
          </cell>
          <cell r="C317">
            <v>8</v>
          </cell>
          <cell r="D317">
            <v>444000</v>
          </cell>
          <cell r="E317">
            <v>73640</v>
          </cell>
          <cell r="F317">
            <v>73640</v>
          </cell>
          <cell r="G317">
            <v>13467</v>
          </cell>
          <cell r="H317">
            <v>3</v>
          </cell>
          <cell r="I317">
            <v>263</v>
          </cell>
          <cell r="J317">
            <v>3773</v>
          </cell>
          <cell r="K317">
            <v>1846</v>
          </cell>
          <cell r="L317">
            <v>582</v>
          </cell>
          <cell r="M317">
            <v>1230</v>
          </cell>
          <cell r="N317">
            <v>712.6</v>
          </cell>
          <cell r="O317">
            <v>59</v>
          </cell>
          <cell r="P317">
            <v>0.14425427872860636</v>
          </cell>
          <cell r="Q317">
            <v>34.724919700529412</v>
          </cell>
          <cell r="R317">
            <v>529</v>
          </cell>
          <cell r="S317">
            <v>75</v>
          </cell>
          <cell r="T317">
            <v>213</v>
          </cell>
          <cell r="U317">
            <v>8770</v>
          </cell>
          <cell r="V317">
            <v>330</v>
          </cell>
          <cell r="W317">
            <v>0</v>
          </cell>
          <cell r="X317">
            <v>0</v>
          </cell>
          <cell r="Y317">
            <v>0</v>
          </cell>
          <cell r="Z317">
            <v>0</v>
          </cell>
          <cell r="AA317">
            <v>7372</v>
          </cell>
          <cell r="AB317">
            <v>3686</v>
          </cell>
          <cell r="AC317">
            <v>9878.48</v>
          </cell>
          <cell r="AD317">
            <v>277</v>
          </cell>
          <cell r="AE317">
            <v>0</v>
          </cell>
          <cell r="AF317">
            <v>109</v>
          </cell>
          <cell r="AG317">
            <v>71.819999999999993</v>
          </cell>
          <cell r="AH317">
            <v>70.2</v>
          </cell>
          <cell r="AI317">
            <v>5174</v>
          </cell>
          <cell r="AJ317">
            <v>6519.24</v>
          </cell>
          <cell r="AK317">
            <v>2587</v>
          </cell>
          <cell r="AL317">
            <v>0</v>
          </cell>
          <cell r="AM317">
            <v>0</v>
          </cell>
          <cell r="AN317">
            <v>0</v>
          </cell>
          <cell r="AO317">
            <v>0</v>
          </cell>
          <cell r="AP317">
            <v>0</v>
          </cell>
          <cell r="AQ317">
            <v>0</v>
          </cell>
          <cell r="AR317">
            <v>2.83503E-4</v>
          </cell>
          <cell r="AS317">
            <v>7.3691999999999998E-5</v>
          </cell>
          <cell r="AT317">
            <v>1246.934</v>
          </cell>
          <cell r="AU317">
            <v>623.46699999999998</v>
          </cell>
          <cell r="AV317">
            <v>2997.58</v>
          </cell>
          <cell r="AW317">
            <v>13317.875290887698</v>
          </cell>
          <cell r="AX317">
            <v>11</v>
          </cell>
          <cell r="AY317">
            <v>14.85</v>
          </cell>
          <cell r="AZ317">
            <v>970</v>
          </cell>
          <cell r="BA317">
            <v>1</v>
          </cell>
          <cell r="BB317">
            <v>0</v>
          </cell>
          <cell r="BC317">
            <v>0</v>
          </cell>
          <cell r="BD317">
            <v>0</v>
          </cell>
          <cell r="BE317">
            <v>0</v>
          </cell>
          <cell r="BF317">
            <v>0</v>
          </cell>
          <cell r="BG317">
            <v>0</v>
          </cell>
          <cell r="BH317">
            <v>0</v>
          </cell>
          <cell r="BI317">
            <v>0</v>
          </cell>
          <cell r="BJ317">
            <v>0</v>
          </cell>
          <cell r="BM317">
            <v>-999000</v>
          </cell>
          <cell r="BN317">
            <v>-176736</v>
          </cell>
          <cell r="BO317">
            <v>-219447.2</v>
          </cell>
          <cell r="BP317">
            <v>1735222.95</v>
          </cell>
          <cell r="BQ317">
            <v>84542.28</v>
          </cell>
          <cell r="BR317">
            <v>57439.199999999997</v>
          </cell>
          <cell r="BS317">
            <v>827796.2</v>
          </cell>
          <cell r="BT317">
            <v>148363.01999999999</v>
          </cell>
          <cell r="BU317">
            <v>15521.94</v>
          </cell>
          <cell r="BV317">
            <v>108227.7</v>
          </cell>
          <cell r="BW317">
            <v>252609.57400000002</v>
          </cell>
          <cell r="BX317">
            <v>81373.39</v>
          </cell>
          <cell r="BY317">
            <v>16531.654303178482</v>
          </cell>
          <cell r="BZ317">
            <v>131617.16864252262</v>
          </cell>
          <cell r="CA317">
            <v>56682.35</v>
          </cell>
          <cell r="CB317">
            <v>22153.5</v>
          </cell>
          <cell r="CC317">
            <v>30090.51</v>
          </cell>
          <cell r="CD317">
            <v>448936.3</v>
          </cell>
          <cell r="CE317">
            <v>5045.7</v>
          </cell>
          <cell r="CF317">
            <v>0</v>
          </cell>
          <cell r="CG317">
            <v>0</v>
          </cell>
          <cell r="CH317">
            <v>0</v>
          </cell>
          <cell r="CI317">
            <v>0</v>
          </cell>
          <cell r="CJ317">
            <v>228900.6</v>
          </cell>
          <cell r="CK317">
            <v>-8109.2</v>
          </cell>
          <cell r="CL317">
            <v>257828.32800000004</v>
          </cell>
          <cell r="CM317">
            <v>10188.06</v>
          </cell>
          <cell r="CN317">
            <v>0</v>
          </cell>
          <cell r="CO317">
            <v>51486.15</v>
          </cell>
          <cell r="CP317">
            <v>233919.89460000003</v>
          </cell>
          <cell r="CQ317">
            <v>113693.814</v>
          </cell>
          <cell r="CR317">
            <v>858935.74</v>
          </cell>
          <cell r="CS317">
            <v>172499.09039999999</v>
          </cell>
          <cell r="CT317">
            <v>62760.62</v>
          </cell>
          <cell r="CU317">
            <v>0</v>
          </cell>
          <cell r="CV317">
            <v>0</v>
          </cell>
          <cell r="CW317">
            <v>0</v>
          </cell>
          <cell r="CX317">
            <v>0</v>
          </cell>
          <cell r="CY317">
            <v>0</v>
          </cell>
          <cell r="CZ317">
            <v>0</v>
          </cell>
          <cell r="DA317">
            <v>5005.6422869841299</v>
          </cell>
          <cell r="DB317">
            <v>814.96367767007996</v>
          </cell>
          <cell r="DC317">
            <v>77970.783020000003</v>
          </cell>
          <cell r="DD317">
            <v>255.62146999999999</v>
          </cell>
          <cell r="DE317">
            <v>20263.640800000001</v>
          </cell>
          <cell r="DF317">
            <v>46079.848506471433</v>
          </cell>
          <cell r="DG317">
            <v>97791.87</v>
          </cell>
          <cell r="DH317">
            <v>218121.255</v>
          </cell>
          <cell r="DI317">
            <v>100084.6</v>
          </cell>
          <cell r="DJ317">
            <v>247664.13</v>
          </cell>
          <cell r="DK317">
            <v>0</v>
          </cell>
          <cell r="DL317">
            <v>0</v>
          </cell>
          <cell r="DM317">
            <v>0</v>
          </cell>
          <cell r="DN317">
            <v>0</v>
          </cell>
          <cell r="DO317">
            <v>0</v>
          </cell>
          <cell r="DP317">
            <v>0</v>
          </cell>
          <cell r="DQ317">
            <v>0</v>
          </cell>
          <cell r="DR317">
            <v>0</v>
          </cell>
          <cell r="DS317">
            <v>0</v>
          </cell>
          <cell r="DU317">
            <v>466149.06</v>
          </cell>
          <cell r="DV317">
            <v>0</v>
          </cell>
          <cell r="DW317">
            <v>40082</v>
          </cell>
          <cell r="DX317">
            <v>-1112.53</v>
          </cell>
          <cell r="DY317">
            <v>-71891</v>
          </cell>
          <cell r="DZ317">
            <v>0</v>
          </cell>
          <cell r="EA317">
            <v>0</v>
          </cell>
          <cell r="EB317">
            <v>24920</v>
          </cell>
          <cell r="EC317">
            <v>0</v>
          </cell>
          <cell r="ED317">
            <v>0</v>
          </cell>
          <cell r="EE317">
            <v>928147</v>
          </cell>
          <cell r="EF317">
            <v>0</v>
          </cell>
          <cell r="EG317">
            <v>43290</v>
          </cell>
          <cell r="EH317">
            <v>0</v>
          </cell>
          <cell r="EI317">
            <v>15379</v>
          </cell>
          <cell r="EJ317">
            <v>0</v>
          </cell>
          <cell r="EK317">
            <v>0</v>
          </cell>
          <cell r="EL317">
            <v>0</v>
          </cell>
        </row>
        <row r="318">
          <cell r="A318">
            <v>1666</v>
          </cell>
          <cell r="B318" t="str">
            <v>Zevenhuizen-Moerkapelle</v>
          </cell>
          <cell r="C318">
            <v>8</v>
          </cell>
          <cell r="D318">
            <v>357920</v>
          </cell>
          <cell r="E318">
            <v>75880</v>
          </cell>
          <cell r="F318">
            <v>75880</v>
          </cell>
          <cell r="G318">
            <v>10369</v>
          </cell>
          <cell r="H318">
            <v>2</v>
          </cell>
          <cell r="I318">
            <v>271</v>
          </cell>
          <cell r="J318">
            <v>2894</v>
          </cell>
          <cell r="K318">
            <v>1514</v>
          </cell>
          <cell r="L318">
            <v>457</v>
          </cell>
          <cell r="M318">
            <v>1090</v>
          </cell>
          <cell r="N318">
            <v>667.6</v>
          </cell>
          <cell r="O318">
            <v>58</v>
          </cell>
          <cell r="P318">
            <v>0.14215686274509803</v>
          </cell>
          <cell r="Q318">
            <v>34.212306522310868</v>
          </cell>
          <cell r="R318">
            <v>437</v>
          </cell>
          <cell r="S318">
            <v>150</v>
          </cell>
          <cell r="T318">
            <v>174</v>
          </cell>
          <cell r="U318">
            <v>5100</v>
          </cell>
          <cell r="V318">
            <v>250</v>
          </cell>
          <cell r="W318">
            <v>0</v>
          </cell>
          <cell r="X318">
            <v>0</v>
          </cell>
          <cell r="Y318">
            <v>0</v>
          </cell>
          <cell r="Z318">
            <v>0</v>
          </cell>
          <cell r="AA318">
            <v>2983</v>
          </cell>
          <cell r="AB318">
            <v>1938.95</v>
          </cell>
          <cell r="AC318">
            <v>3907.73</v>
          </cell>
          <cell r="AD318">
            <v>127</v>
          </cell>
          <cell r="AE318">
            <v>0</v>
          </cell>
          <cell r="AF318">
            <v>83</v>
          </cell>
          <cell r="AG318">
            <v>69.16</v>
          </cell>
          <cell r="AH318">
            <v>40.299999999999997</v>
          </cell>
          <cell r="AI318">
            <v>4224</v>
          </cell>
          <cell r="AJ318">
            <v>5617.92</v>
          </cell>
          <cell r="AK318">
            <v>2745.6</v>
          </cell>
          <cell r="AL318">
            <v>0</v>
          </cell>
          <cell r="AM318">
            <v>0</v>
          </cell>
          <cell r="AN318">
            <v>0</v>
          </cell>
          <cell r="AO318">
            <v>0</v>
          </cell>
          <cell r="AP318">
            <v>0</v>
          </cell>
          <cell r="AQ318">
            <v>0</v>
          </cell>
          <cell r="AR318">
            <v>1.0712700000000001E-4</v>
          </cell>
          <cell r="AS318">
            <v>5.0865000000000002E-5</v>
          </cell>
          <cell r="AT318">
            <v>2150.0160000000001</v>
          </cell>
          <cell r="AU318">
            <v>1397.5104000000001</v>
          </cell>
          <cell r="AV318">
            <v>1108.26</v>
          </cell>
          <cell r="AW318">
            <v>7171.6805080385848</v>
          </cell>
          <cell r="AX318">
            <v>5</v>
          </cell>
          <cell r="AY318">
            <v>6.5</v>
          </cell>
          <cell r="AZ318">
            <v>710</v>
          </cell>
          <cell r="BA318">
            <v>1</v>
          </cell>
          <cell r="BB318">
            <v>0</v>
          </cell>
          <cell r="BC318">
            <v>0</v>
          </cell>
          <cell r="BD318">
            <v>0</v>
          </cell>
          <cell r="BE318">
            <v>0</v>
          </cell>
          <cell r="BF318">
            <v>0</v>
          </cell>
          <cell r="BG318">
            <v>0</v>
          </cell>
          <cell r="BH318">
            <v>0</v>
          </cell>
          <cell r="BI318">
            <v>0</v>
          </cell>
          <cell r="BJ318">
            <v>0</v>
          </cell>
          <cell r="BM318">
            <v>-805320</v>
          </cell>
          <cell r="BN318">
            <v>-182112</v>
          </cell>
          <cell r="BO318">
            <v>-226122.4</v>
          </cell>
          <cell r="BP318">
            <v>1336045.6499999999</v>
          </cell>
          <cell r="BQ318">
            <v>56361.52</v>
          </cell>
          <cell r="BR318">
            <v>59186.400000000001</v>
          </cell>
          <cell r="BS318">
            <v>634943.6</v>
          </cell>
          <cell r="BT318">
            <v>121680.18</v>
          </cell>
          <cell r="BU318">
            <v>12188.19</v>
          </cell>
          <cell r="BV318">
            <v>95909.1</v>
          </cell>
          <cell r="BW318">
            <v>236657.52399999998</v>
          </cell>
          <cell r="BX318">
            <v>79994.179999999993</v>
          </cell>
          <cell r="BY318">
            <v>16291.288774509803</v>
          </cell>
          <cell r="BZ318">
            <v>129674.22116538444</v>
          </cell>
          <cell r="CA318">
            <v>46824.55</v>
          </cell>
          <cell r="CB318">
            <v>44307</v>
          </cell>
          <cell r="CC318">
            <v>24580.98</v>
          </cell>
          <cell r="CD318">
            <v>261069</v>
          </cell>
          <cell r="CE318">
            <v>3822.5</v>
          </cell>
          <cell r="CF318">
            <v>0</v>
          </cell>
          <cell r="CG318">
            <v>0</v>
          </cell>
          <cell r="CH318">
            <v>0</v>
          </cell>
          <cell r="CI318">
            <v>0</v>
          </cell>
          <cell r="CJ318">
            <v>92622.15</v>
          </cell>
          <cell r="CK318">
            <v>-4265.6899999999996</v>
          </cell>
          <cell r="CL318">
            <v>101991.75300000001</v>
          </cell>
          <cell r="CM318">
            <v>4671.0600000000004</v>
          </cell>
          <cell r="CN318">
            <v>0</v>
          </cell>
          <cell r="CO318">
            <v>39205.050000000003</v>
          </cell>
          <cell r="CP318">
            <v>225256.1948</v>
          </cell>
          <cell r="CQ318">
            <v>65268.671000000002</v>
          </cell>
          <cell r="CR318">
            <v>701226.24</v>
          </cell>
          <cell r="CS318">
            <v>148650.16320000001</v>
          </cell>
          <cell r="CT318">
            <v>66608.256000000008</v>
          </cell>
          <cell r="CU318">
            <v>0</v>
          </cell>
          <cell r="CV318">
            <v>0</v>
          </cell>
          <cell r="CW318">
            <v>0</v>
          </cell>
          <cell r="CX318">
            <v>0</v>
          </cell>
          <cell r="CY318">
            <v>0</v>
          </cell>
          <cell r="CZ318">
            <v>0</v>
          </cell>
          <cell r="DA318">
            <v>1891.4771317331702</v>
          </cell>
          <cell r="DB318">
            <v>562.51869218759998</v>
          </cell>
          <cell r="DC318">
            <v>134440.50048000002</v>
          </cell>
          <cell r="DD318">
            <v>572.97926400000006</v>
          </cell>
          <cell r="DE318">
            <v>7491.8375999999998</v>
          </cell>
          <cell r="DF318">
            <v>24814.014557813502</v>
          </cell>
          <cell r="DG318">
            <v>44450.85</v>
          </cell>
          <cell r="DH318">
            <v>95473.95</v>
          </cell>
          <cell r="DI318">
            <v>73257.8</v>
          </cell>
          <cell r="DJ318">
            <v>247664.13</v>
          </cell>
          <cell r="DK318">
            <v>0</v>
          </cell>
          <cell r="DL318">
            <v>0</v>
          </cell>
          <cell r="DM318">
            <v>0</v>
          </cell>
          <cell r="DN318">
            <v>0</v>
          </cell>
          <cell r="DO318">
            <v>0</v>
          </cell>
          <cell r="DP318">
            <v>0</v>
          </cell>
          <cell r="DQ318">
            <v>0</v>
          </cell>
          <cell r="DR318">
            <v>0</v>
          </cell>
          <cell r="DS318">
            <v>0</v>
          </cell>
          <cell r="DU318">
            <v>185791.59</v>
          </cell>
          <cell r="DV318">
            <v>0</v>
          </cell>
          <cell r="DW318">
            <v>-197270</v>
          </cell>
          <cell r="DX318">
            <v>-9613.42</v>
          </cell>
          <cell r="DY318">
            <v>-22393</v>
          </cell>
          <cell r="DZ318">
            <v>0</v>
          </cell>
          <cell r="EA318">
            <v>0</v>
          </cell>
          <cell r="EB318">
            <v>16430</v>
          </cell>
          <cell r="EC318">
            <v>0</v>
          </cell>
          <cell r="ED318">
            <v>0</v>
          </cell>
          <cell r="EE318">
            <v>715466</v>
          </cell>
          <cell r="EF318">
            <v>0</v>
          </cell>
          <cell r="EG318">
            <v>3377</v>
          </cell>
          <cell r="EH318">
            <v>0</v>
          </cell>
          <cell r="EI318">
            <v>11841</v>
          </cell>
          <cell r="EJ318">
            <v>0</v>
          </cell>
          <cell r="EK318">
            <v>0</v>
          </cell>
          <cell r="EL318">
            <v>0</v>
          </cell>
        </row>
        <row r="319">
          <cell r="A319">
            <v>637</v>
          </cell>
          <cell r="B319" t="str">
            <v>Zoetermeer</v>
          </cell>
          <cell r="C319">
            <v>8</v>
          </cell>
          <cell r="D319">
            <v>3420800</v>
          </cell>
          <cell r="E319">
            <v>630420</v>
          </cell>
          <cell r="F319">
            <v>630420</v>
          </cell>
          <cell r="G319">
            <v>118024</v>
          </cell>
          <cell r="H319">
            <v>1</v>
          </cell>
          <cell r="I319">
            <v>2251.5</v>
          </cell>
          <cell r="J319">
            <v>30072</v>
          </cell>
          <cell r="K319">
            <v>13666</v>
          </cell>
          <cell r="L319">
            <v>4609</v>
          </cell>
          <cell r="M319">
            <v>13060</v>
          </cell>
          <cell r="N319">
            <v>7842.3</v>
          </cell>
          <cell r="O319">
            <v>2652</v>
          </cell>
          <cell r="P319">
            <v>0.88341105929380415</v>
          </cell>
          <cell r="Q319">
            <v>951.71948773949055</v>
          </cell>
          <cell r="R319">
            <v>8197</v>
          </cell>
          <cell r="S319">
            <v>12820</v>
          </cell>
          <cell r="T319">
            <v>4751</v>
          </cell>
          <cell r="U319">
            <v>128790</v>
          </cell>
          <cell r="V319">
            <v>133250</v>
          </cell>
          <cell r="W319">
            <v>4429.3184000000001</v>
          </cell>
          <cell r="X319">
            <v>6599.2</v>
          </cell>
          <cell r="Y319">
            <v>0</v>
          </cell>
          <cell r="Z319">
            <v>0</v>
          </cell>
          <cell r="AA319">
            <v>3456</v>
          </cell>
          <cell r="AB319">
            <v>1451.52</v>
          </cell>
          <cell r="AC319">
            <v>4112.6400000000003</v>
          </cell>
          <cell r="AD319">
            <v>250</v>
          </cell>
          <cell r="AE319">
            <v>0</v>
          </cell>
          <cell r="AF319">
            <v>384</v>
          </cell>
          <cell r="AG319">
            <v>440.3</v>
          </cell>
          <cell r="AH319">
            <v>16.66</v>
          </cell>
          <cell r="AI319">
            <v>52177</v>
          </cell>
          <cell r="AJ319">
            <v>62090.63</v>
          </cell>
          <cell r="AK319">
            <v>21914.34</v>
          </cell>
          <cell r="AL319">
            <v>0</v>
          </cell>
          <cell r="AM319">
            <v>0</v>
          </cell>
          <cell r="AN319">
            <v>0</v>
          </cell>
          <cell r="AO319">
            <v>0</v>
          </cell>
          <cell r="AP319">
            <v>0</v>
          </cell>
          <cell r="AQ319">
            <v>0</v>
          </cell>
          <cell r="AR319">
            <v>2.06844E-4</v>
          </cell>
          <cell r="AS319">
            <v>2.9063349999999999E-3</v>
          </cell>
          <cell r="AT319">
            <v>127624.942</v>
          </cell>
          <cell r="AU319">
            <v>53602.475640000004</v>
          </cell>
          <cell r="AV319">
            <v>3003.56</v>
          </cell>
          <cell r="AW319">
            <v>98079.026788990814</v>
          </cell>
          <cell r="AX319">
            <v>1</v>
          </cell>
          <cell r="AY319">
            <v>1.19</v>
          </cell>
          <cell r="AZ319">
            <v>4350</v>
          </cell>
          <cell r="BA319">
            <v>1</v>
          </cell>
          <cell r="BB319">
            <v>0</v>
          </cell>
          <cell r="BC319">
            <v>0</v>
          </cell>
          <cell r="BD319">
            <v>0</v>
          </cell>
          <cell r="BE319">
            <v>0</v>
          </cell>
          <cell r="BF319">
            <v>0</v>
          </cell>
          <cell r="BG319">
            <v>0</v>
          </cell>
          <cell r="BH319">
            <v>0</v>
          </cell>
          <cell r="BI319">
            <v>0</v>
          </cell>
          <cell r="BJ319">
            <v>0</v>
          </cell>
          <cell r="BM319">
            <v>-7696800.0000000009</v>
          </cell>
          <cell r="BN319">
            <v>-1513008</v>
          </cell>
          <cell r="BO319">
            <v>-1878651.6</v>
          </cell>
          <cell r="BP319">
            <v>15207392.399999999</v>
          </cell>
          <cell r="BQ319">
            <v>28180.76</v>
          </cell>
          <cell r="BR319">
            <v>491727.6</v>
          </cell>
          <cell r="BS319">
            <v>6597796.7999999998</v>
          </cell>
          <cell r="BT319">
            <v>1098336.42</v>
          </cell>
          <cell r="BU319">
            <v>122922.03</v>
          </cell>
          <cell r="BV319">
            <v>1149149.3999999999</v>
          </cell>
          <cell r="BW319">
            <v>2780016.9269999997</v>
          </cell>
          <cell r="BX319">
            <v>3657664.92</v>
          </cell>
          <cell r="BY319">
            <v>101239.60528980679</v>
          </cell>
          <cell r="BZ319">
            <v>3607283.3399892366</v>
          </cell>
          <cell r="CA319">
            <v>878308.55</v>
          </cell>
          <cell r="CB319">
            <v>3786771.6</v>
          </cell>
          <cell r="CC319">
            <v>671173.77</v>
          </cell>
          <cell r="CD319">
            <v>6592760.0999999996</v>
          </cell>
          <cell r="CE319">
            <v>2037392.5</v>
          </cell>
          <cell r="CF319">
            <v>1398867.337088</v>
          </cell>
          <cell r="CG319">
            <v>2763019.0480000004</v>
          </cell>
          <cell r="CH319">
            <v>0</v>
          </cell>
          <cell r="CI319">
            <v>0</v>
          </cell>
          <cell r="CJ319">
            <v>107308.8</v>
          </cell>
          <cell r="CK319">
            <v>-3193.3440000000005</v>
          </cell>
          <cell r="CL319">
            <v>107339.90399999999</v>
          </cell>
          <cell r="CM319">
            <v>9195</v>
          </cell>
          <cell r="CN319">
            <v>0</v>
          </cell>
          <cell r="CO319">
            <v>181382.39999999999</v>
          </cell>
          <cell r="CP319">
            <v>1434070.3089999999</v>
          </cell>
          <cell r="CQ319">
            <v>26982.036199999999</v>
          </cell>
          <cell r="CR319">
            <v>8661903.7699999996</v>
          </cell>
          <cell r="CS319">
            <v>1642918.0697999999</v>
          </cell>
          <cell r="CT319">
            <v>531641.88840000017</v>
          </cell>
          <cell r="CU319">
            <v>0</v>
          </cell>
          <cell r="CV319">
            <v>0</v>
          </cell>
          <cell r="CW319">
            <v>0</v>
          </cell>
          <cell r="CX319">
            <v>0</v>
          </cell>
          <cell r="CY319">
            <v>0</v>
          </cell>
          <cell r="CZ319">
            <v>0</v>
          </cell>
          <cell r="DA319">
            <v>3652.1203416152402</v>
          </cell>
          <cell r="DB319">
            <v>32141.310591940401</v>
          </cell>
          <cell r="DC319">
            <v>7980387.6232599998</v>
          </cell>
          <cell r="DD319">
            <v>21977.015012399999</v>
          </cell>
          <cell r="DE319">
            <v>20304.065599999998</v>
          </cell>
          <cell r="DF319">
            <v>339353.43268990819</v>
          </cell>
          <cell r="DG319">
            <v>8890.17</v>
          </cell>
          <cell r="DH319">
            <v>17479.076999999997</v>
          </cell>
          <cell r="DI319">
            <v>448833</v>
          </cell>
          <cell r="DJ319">
            <v>247664.13</v>
          </cell>
          <cell r="DK319">
            <v>0</v>
          </cell>
          <cell r="DL319">
            <v>0</v>
          </cell>
          <cell r="DM319">
            <v>0</v>
          </cell>
          <cell r="DN319">
            <v>0</v>
          </cell>
          <cell r="DO319">
            <v>0</v>
          </cell>
          <cell r="DP319">
            <v>0</v>
          </cell>
          <cell r="DQ319">
            <v>0</v>
          </cell>
          <cell r="DR319">
            <v>0</v>
          </cell>
          <cell r="DS319">
            <v>0</v>
          </cell>
          <cell r="DU319">
            <v>64386.96</v>
          </cell>
          <cell r="DV319">
            <v>0</v>
          </cell>
          <cell r="DW319">
            <v>-211303</v>
          </cell>
          <cell r="DX319">
            <v>-221674.08</v>
          </cell>
          <cell r="DY319">
            <v>3376409</v>
          </cell>
          <cell r="DZ319">
            <v>0</v>
          </cell>
          <cell r="EA319">
            <v>0</v>
          </cell>
          <cell r="EB319">
            <v>120000</v>
          </cell>
          <cell r="EC319">
            <v>0</v>
          </cell>
          <cell r="ED319">
            <v>0</v>
          </cell>
          <cell r="EE319">
            <v>7626851</v>
          </cell>
          <cell r="EF319">
            <v>145000</v>
          </cell>
          <cell r="EG319">
            <v>0</v>
          </cell>
          <cell r="EH319">
            <v>0</v>
          </cell>
          <cell r="EI319">
            <v>0</v>
          </cell>
          <cell r="EJ319">
            <v>0</v>
          </cell>
          <cell r="EK319">
            <v>0</v>
          </cell>
          <cell r="EL319">
            <v>0</v>
          </cell>
        </row>
        <row r="320">
          <cell r="A320">
            <v>638</v>
          </cell>
          <cell r="B320" t="str">
            <v>Zoeterwoude</v>
          </cell>
          <cell r="C320">
            <v>8</v>
          </cell>
          <cell r="D320">
            <v>301280</v>
          </cell>
          <cell r="E320">
            <v>186200</v>
          </cell>
          <cell r="F320">
            <v>186200</v>
          </cell>
          <cell r="G320">
            <v>8400</v>
          </cell>
          <cell r="H320">
            <v>2</v>
          </cell>
          <cell r="I320">
            <v>665</v>
          </cell>
          <cell r="J320">
            <v>2198</v>
          </cell>
          <cell r="K320">
            <v>1146</v>
          </cell>
          <cell r="L320">
            <v>350</v>
          </cell>
          <cell r="M320">
            <v>890</v>
          </cell>
          <cell r="N320">
            <v>536.70000000000005</v>
          </cell>
          <cell r="O320">
            <v>33</v>
          </cell>
          <cell r="P320">
            <v>8.6161879895561358E-2</v>
          </cell>
          <cell r="Q320">
            <v>20.946290756059817</v>
          </cell>
          <cell r="R320">
            <v>580</v>
          </cell>
          <cell r="S320">
            <v>180</v>
          </cell>
          <cell r="T320">
            <v>185</v>
          </cell>
          <cell r="U320">
            <v>4260</v>
          </cell>
          <cell r="V320">
            <v>180</v>
          </cell>
          <cell r="W320">
            <v>0</v>
          </cell>
          <cell r="X320">
            <v>0</v>
          </cell>
          <cell r="Y320">
            <v>0</v>
          </cell>
          <cell r="Z320">
            <v>0</v>
          </cell>
          <cell r="AA320">
            <v>2121</v>
          </cell>
          <cell r="AB320">
            <v>1293.81</v>
          </cell>
          <cell r="AC320">
            <v>2820.93</v>
          </cell>
          <cell r="AD320">
            <v>70</v>
          </cell>
          <cell r="AE320">
            <v>0</v>
          </cell>
          <cell r="AF320">
            <v>79</v>
          </cell>
          <cell r="AG320">
            <v>64.19</v>
          </cell>
          <cell r="AH320">
            <v>39.9</v>
          </cell>
          <cell r="AI320">
            <v>3533</v>
          </cell>
          <cell r="AJ320">
            <v>4628.2299999999996</v>
          </cell>
          <cell r="AK320">
            <v>2155.13</v>
          </cell>
          <cell r="AL320">
            <v>0</v>
          </cell>
          <cell r="AM320">
            <v>0</v>
          </cell>
          <cell r="AN320">
            <v>0</v>
          </cell>
          <cell r="AO320">
            <v>0</v>
          </cell>
          <cell r="AP320">
            <v>0</v>
          </cell>
          <cell r="AQ320">
            <v>0</v>
          </cell>
          <cell r="AR320">
            <v>1.11017E-4</v>
          </cell>
          <cell r="AS320">
            <v>4.6087000000000001E-5</v>
          </cell>
          <cell r="AT320">
            <v>2158.663</v>
          </cell>
          <cell r="AU320">
            <v>1316.7844299999999</v>
          </cell>
          <cell r="AV320">
            <v>1754.27</v>
          </cell>
          <cell r="AW320">
            <v>13803.105431309907</v>
          </cell>
          <cell r="AX320">
            <v>5</v>
          </cell>
          <cell r="AY320">
            <v>6.65</v>
          </cell>
          <cell r="AZ320">
            <v>600</v>
          </cell>
          <cell r="BA320">
            <v>1</v>
          </cell>
          <cell r="BB320">
            <v>0</v>
          </cell>
          <cell r="BC320">
            <v>0</v>
          </cell>
          <cell r="BD320">
            <v>0</v>
          </cell>
          <cell r="BE320">
            <v>0</v>
          </cell>
          <cell r="BF320">
            <v>0</v>
          </cell>
          <cell r="BG320">
            <v>0</v>
          </cell>
          <cell r="BH320">
            <v>0</v>
          </cell>
          <cell r="BI320">
            <v>0</v>
          </cell>
          <cell r="BJ320">
            <v>0</v>
          </cell>
          <cell r="BM320">
            <v>-677880</v>
          </cell>
          <cell r="BN320">
            <v>-446880</v>
          </cell>
          <cell r="BO320">
            <v>-554876</v>
          </cell>
          <cell r="BP320">
            <v>1082340</v>
          </cell>
          <cell r="BQ320">
            <v>56361.52</v>
          </cell>
          <cell r="BR320">
            <v>145236</v>
          </cell>
          <cell r="BS320">
            <v>482241.2</v>
          </cell>
          <cell r="BT320">
            <v>92104.02</v>
          </cell>
          <cell r="BU320">
            <v>9334.5</v>
          </cell>
          <cell r="BV320">
            <v>78311.100000000006</v>
          </cell>
          <cell r="BW320">
            <v>190254.78300000002</v>
          </cell>
          <cell r="BX320">
            <v>45513.93</v>
          </cell>
          <cell r="BY320">
            <v>9874.219503916449</v>
          </cell>
          <cell r="BZ320">
            <v>79392.306926878402</v>
          </cell>
          <cell r="CA320">
            <v>62147</v>
          </cell>
          <cell r="CB320">
            <v>53168.4</v>
          </cell>
          <cell r="CC320">
            <v>26134.95</v>
          </cell>
          <cell r="CD320">
            <v>218069.4</v>
          </cell>
          <cell r="CE320">
            <v>2752.2</v>
          </cell>
          <cell r="CF320">
            <v>0</v>
          </cell>
          <cell r="CG320">
            <v>0</v>
          </cell>
          <cell r="CH320">
            <v>0</v>
          </cell>
          <cell r="CI320">
            <v>0</v>
          </cell>
          <cell r="CJ320">
            <v>65857.05</v>
          </cell>
          <cell r="CK320">
            <v>-2846.3820000000001</v>
          </cell>
          <cell r="CL320">
            <v>73626.273000000016</v>
          </cell>
          <cell r="CM320">
            <v>2574.6</v>
          </cell>
          <cell r="CN320">
            <v>0</v>
          </cell>
          <cell r="CO320">
            <v>37315.65</v>
          </cell>
          <cell r="CP320">
            <v>209068.75570000001</v>
          </cell>
          <cell r="CQ320">
            <v>64620.843000000008</v>
          </cell>
          <cell r="CR320">
            <v>586513.32999999996</v>
          </cell>
          <cell r="CS320">
            <v>122462.96580000002</v>
          </cell>
          <cell r="CT320">
            <v>52283.453800000003</v>
          </cell>
          <cell r="CU320">
            <v>0</v>
          </cell>
          <cell r="CV320">
            <v>0</v>
          </cell>
          <cell r="CW320">
            <v>0</v>
          </cell>
          <cell r="CX320">
            <v>0</v>
          </cell>
          <cell r="CY320">
            <v>0</v>
          </cell>
          <cell r="CZ320">
            <v>0</v>
          </cell>
          <cell r="DA320">
            <v>1960.1605266050701</v>
          </cell>
          <cell r="DB320">
            <v>509.67854058488001</v>
          </cell>
          <cell r="DC320">
            <v>134981.19739000002</v>
          </cell>
          <cell r="DD320">
            <v>539.88161629999991</v>
          </cell>
          <cell r="DE320">
            <v>11858.8652</v>
          </cell>
          <cell r="DF320">
            <v>47758.744792332276</v>
          </cell>
          <cell r="DG320">
            <v>44450.85</v>
          </cell>
          <cell r="DH320">
            <v>97677.195000000007</v>
          </cell>
          <cell r="DI320">
            <v>61908</v>
          </cell>
          <cell r="DJ320">
            <v>247664.13</v>
          </cell>
          <cell r="DK320">
            <v>0</v>
          </cell>
          <cell r="DL320">
            <v>0</v>
          </cell>
          <cell r="DM320">
            <v>0</v>
          </cell>
          <cell r="DN320">
            <v>0</v>
          </cell>
          <cell r="DO320">
            <v>0</v>
          </cell>
          <cell r="DP320">
            <v>0</v>
          </cell>
          <cell r="DQ320">
            <v>0</v>
          </cell>
          <cell r="DR320">
            <v>0</v>
          </cell>
          <cell r="DS320">
            <v>0</v>
          </cell>
          <cell r="DU320">
            <v>299153.65000000002</v>
          </cell>
          <cell r="DV320">
            <v>0</v>
          </cell>
          <cell r="DW320">
            <v>-230157</v>
          </cell>
          <cell r="DX320">
            <v>-5997.02</v>
          </cell>
          <cell r="DY320">
            <v>-14735</v>
          </cell>
          <cell r="DZ320">
            <v>0</v>
          </cell>
          <cell r="EA320">
            <v>0</v>
          </cell>
          <cell r="EB320">
            <v>8310</v>
          </cell>
          <cell r="EC320">
            <v>0</v>
          </cell>
          <cell r="ED320">
            <v>0</v>
          </cell>
          <cell r="EE320">
            <v>709682</v>
          </cell>
          <cell r="EF320">
            <v>0</v>
          </cell>
          <cell r="EG320">
            <v>0</v>
          </cell>
          <cell r="EH320">
            <v>0</v>
          </cell>
          <cell r="EI320">
            <v>9593</v>
          </cell>
          <cell r="EJ320">
            <v>0</v>
          </cell>
          <cell r="EK320">
            <v>0</v>
          </cell>
          <cell r="EL320">
            <v>0</v>
          </cell>
        </row>
        <row r="321">
          <cell r="A321">
            <v>642</v>
          </cell>
          <cell r="B321" t="str">
            <v>Zwijndrecht</v>
          </cell>
          <cell r="C321">
            <v>8</v>
          </cell>
          <cell r="D321">
            <v>1320000</v>
          </cell>
          <cell r="E321">
            <v>244440</v>
          </cell>
          <cell r="F321">
            <v>244440</v>
          </cell>
          <cell r="G321">
            <v>44400</v>
          </cell>
          <cell r="H321">
            <v>2</v>
          </cell>
          <cell r="I321">
            <v>873</v>
          </cell>
          <cell r="J321">
            <v>10200</v>
          </cell>
          <cell r="K321">
            <v>7781</v>
          </cell>
          <cell r="L321">
            <v>2696</v>
          </cell>
          <cell r="M321">
            <v>5870</v>
          </cell>
          <cell r="N321">
            <v>3853.1</v>
          </cell>
          <cell r="O321">
            <v>654</v>
          </cell>
          <cell r="P321">
            <v>0.65139442231075695</v>
          </cell>
          <cell r="Q321">
            <v>281.54812602833846</v>
          </cell>
          <cell r="R321">
            <v>2631</v>
          </cell>
          <cell r="S321">
            <v>3305</v>
          </cell>
          <cell r="T321">
            <v>1270</v>
          </cell>
          <cell r="U321">
            <v>42960</v>
          </cell>
          <cell r="V321">
            <v>23410</v>
          </cell>
          <cell r="W321">
            <v>328.68</v>
          </cell>
          <cell r="X321">
            <v>2142.4</v>
          </cell>
          <cell r="Y321">
            <v>0</v>
          </cell>
          <cell r="Z321">
            <v>0</v>
          </cell>
          <cell r="AA321">
            <v>2035</v>
          </cell>
          <cell r="AB321">
            <v>1078.55</v>
          </cell>
          <cell r="AC321">
            <v>2726.9</v>
          </cell>
          <cell r="AD321">
            <v>242</v>
          </cell>
          <cell r="AE321">
            <v>0</v>
          </cell>
          <cell r="AF321">
            <v>198</v>
          </cell>
          <cell r="AG321">
            <v>218.12</v>
          </cell>
          <cell r="AH321">
            <v>45.56</v>
          </cell>
          <cell r="AI321">
            <v>20169</v>
          </cell>
          <cell r="AJ321">
            <v>26824.77</v>
          </cell>
          <cell r="AK321">
            <v>10689.57</v>
          </cell>
          <cell r="AL321">
            <v>0</v>
          </cell>
          <cell r="AM321">
            <v>0</v>
          </cell>
          <cell r="AN321">
            <v>0</v>
          </cell>
          <cell r="AO321">
            <v>0</v>
          </cell>
          <cell r="AP321">
            <v>2450</v>
          </cell>
          <cell r="AQ321">
            <v>0</v>
          </cell>
          <cell r="AR321">
            <v>3.6421700000000001E-4</v>
          </cell>
          <cell r="AS321">
            <v>2.1048360000000001E-3</v>
          </cell>
          <cell r="AT321">
            <v>37937.889000000003</v>
          </cell>
          <cell r="AU321">
            <v>20107.081170000001</v>
          </cell>
          <cell r="AV321">
            <v>1545.02</v>
          </cell>
          <cell r="AW321">
            <v>65557.955204216079</v>
          </cell>
          <cell r="AX321">
            <v>2</v>
          </cell>
          <cell r="AY321">
            <v>2.68</v>
          </cell>
          <cell r="AZ321">
            <v>1965</v>
          </cell>
          <cell r="BA321">
            <v>1</v>
          </cell>
          <cell r="BB321">
            <v>0</v>
          </cell>
          <cell r="BC321">
            <v>0</v>
          </cell>
          <cell r="BD321">
            <v>0</v>
          </cell>
          <cell r="BE321">
            <v>0</v>
          </cell>
          <cell r="BF321">
            <v>0</v>
          </cell>
          <cell r="BG321">
            <v>0</v>
          </cell>
          <cell r="BH321">
            <v>0</v>
          </cell>
          <cell r="BI321">
            <v>0</v>
          </cell>
          <cell r="BJ321">
            <v>0</v>
          </cell>
          <cell r="BM321">
            <v>-2970000</v>
          </cell>
          <cell r="BN321">
            <v>-586656</v>
          </cell>
          <cell r="BO321">
            <v>-728431.2</v>
          </cell>
          <cell r="BP321">
            <v>5720940</v>
          </cell>
          <cell r="BQ321">
            <v>56361.52</v>
          </cell>
          <cell r="BR321">
            <v>190663.2</v>
          </cell>
          <cell r="BS321">
            <v>2237880</v>
          </cell>
          <cell r="BT321">
            <v>625358.97</v>
          </cell>
          <cell r="BU321">
            <v>71902.320000000007</v>
          </cell>
          <cell r="BV321">
            <v>516501.3</v>
          </cell>
          <cell r="BW321">
            <v>1365885.419</v>
          </cell>
          <cell r="BX321">
            <v>902003.34</v>
          </cell>
          <cell r="BY321">
            <v>74650.315398406368</v>
          </cell>
          <cell r="BZ321">
            <v>1067146.2311226907</v>
          </cell>
          <cell r="CA321">
            <v>281911.65000000002</v>
          </cell>
          <cell r="CB321">
            <v>976230.9</v>
          </cell>
          <cell r="CC321">
            <v>179412.9</v>
          </cell>
          <cell r="CD321">
            <v>2199122.4</v>
          </cell>
          <cell r="CE321">
            <v>357938.9</v>
          </cell>
          <cell r="CF321">
            <v>103803.7176</v>
          </cell>
          <cell r="CG321">
            <v>897001.45600000001</v>
          </cell>
          <cell r="CH321">
            <v>0</v>
          </cell>
          <cell r="CI321">
            <v>0</v>
          </cell>
          <cell r="CJ321">
            <v>63186.75</v>
          </cell>
          <cell r="CK321">
            <v>-2372.81</v>
          </cell>
          <cell r="CL321">
            <v>71172.09</v>
          </cell>
          <cell r="CM321">
            <v>8900.76</v>
          </cell>
          <cell r="CN321">
            <v>0</v>
          </cell>
          <cell r="CO321">
            <v>93525.3</v>
          </cell>
          <cell r="CP321">
            <v>710423.38360000006</v>
          </cell>
          <cell r="CQ321">
            <v>73787.609200000006</v>
          </cell>
          <cell r="CR321">
            <v>3348255.69</v>
          </cell>
          <cell r="CS321">
            <v>709783.4142</v>
          </cell>
          <cell r="CT321">
            <v>259328.9682</v>
          </cell>
          <cell r="CU321">
            <v>0</v>
          </cell>
          <cell r="CV321">
            <v>0</v>
          </cell>
          <cell r="CW321">
            <v>0</v>
          </cell>
          <cell r="CX321">
            <v>0</v>
          </cell>
          <cell r="CY321">
            <v>75460</v>
          </cell>
          <cell r="CZ321">
            <v>0</v>
          </cell>
          <cell r="DA321">
            <v>6430.7609331770709</v>
          </cell>
          <cell r="DB321">
            <v>23277.491280632643</v>
          </cell>
          <cell r="DC321">
            <v>2372256.1991700004</v>
          </cell>
          <cell r="DD321">
            <v>8243.9032797</v>
          </cell>
          <cell r="DE321">
            <v>10444.3352</v>
          </cell>
          <cell r="DF321">
            <v>226830.52500658765</v>
          </cell>
          <cell r="DG321">
            <v>17780.34</v>
          </cell>
          <cell r="DH321">
            <v>39364.644</v>
          </cell>
          <cell r="DI321">
            <v>202748.7</v>
          </cell>
          <cell r="DJ321">
            <v>247664.13</v>
          </cell>
          <cell r="DK321">
            <v>0</v>
          </cell>
          <cell r="DL321">
            <v>0</v>
          </cell>
          <cell r="DM321">
            <v>0</v>
          </cell>
          <cell r="DN321">
            <v>0</v>
          </cell>
          <cell r="DO321">
            <v>0</v>
          </cell>
          <cell r="DP321">
            <v>0</v>
          </cell>
          <cell r="DQ321">
            <v>0</v>
          </cell>
          <cell r="DR321">
            <v>0</v>
          </cell>
          <cell r="DS321">
            <v>0</v>
          </cell>
          <cell r="DU321">
            <v>68669.06</v>
          </cell>
          <cell r="DV321">
            <v>0</v>
          </cell>
          <cell r="DW321">
            <v>-334557</v>
          </cell>
          <cell r="DX321">
            <v>-82918.2</v>
          </cell>
          <cell r="DY321">
            <v>328217</v>
          </cell>
          <cell r="DZ321">
            <v>0</v>
          </cell>
          <cell r="EA321">
            <v>0</v>
          </cell>
          <cell r="EB321">
            <v>48087</v>
          </cell>
          <cell r="EC321">
            <v>0</v>
          </cell>
          <cell r="ED321">
            <v>0</v>
          </cell>
          <cell r="EE321">
            <v>4427607</v>
          </cell>
          <cell r="EF321">
            <v>0</v>
          </cell>
          <cell r="EG321">
            <v>11825</v>
          </cell>
          <cell r="EH321">
            <v>0</v>
          </cell>
          <cell r="EI321">
            <v>0</v>
          </cell>
          <cell r="EJ321">
            <v>0</v>
          </cell>
          <cell r="EK321">
            <v>0</v>
          </cell>
          <cell r="EL321">
            <v>0</v>
          </cell>
        </row>
        <row r="322">
          <cell r="A322">
            <v>654</v>
          </cell>
          <cell r="B322" t="str">
            <v>Borsele</v>
          </cell>
          <cell r="C322">
            <v>9</v>
          </cell>
          <cell r="D322">
            <v>671360</v>
          </cell>
          <cell r="E322">
            <v>293160</v>
          </cell>
          <cell r="F322">
            <v>293160</v>
          </cell>
          <cell r="G322">
            <v>22387</v>
          </cell>
          <cell r="H322">
            <v>5</v>
          </cell>
          <cell r="I322">
            <v>1047</v>
          </cell>
          <cell r="J322">
            <v>6026</v>
          </cell>
          <cell r="K322">
            <v>3219</v>
          </cell>
          <cell r="L322">
            <v>1103</v>
          </cell>
          <cell r="M322">
            <v>2330</v>
          </cell>
          <cell r="N322">
            <v>1388.1</v>
          </cell>
          <cell r="O322">
            <v>146</v>
          </cell>
          <cell r="P322">
            <v>0.29435483870967744</v>
          </cell>
          <cell r="Q322">
            <v>76.38128923568938</v>
          </cell>
          <cell r="R322">
            <v>1056</v>
          </cell>
          <cell r="S322">
            <v>170</v>
          </cell>
          <cell r="T322">
            <v>465</v>
          </cell>
          <cell r="U322">
            <v>17720</v>
          </cell>
          <cell r="V322">
            <v>4820</v>
          </cell>
          <cell r="W322">
            <v>0</v>
          </cell>
          <cell r="X322">
            <v>0</v>
          </cell>
          <cell r="Y322">
            <v>0</v>
          </cell>
          <cell r="Z322">
            <v>0</v>
          </cell>
          <cell r="AA322">
            <v>14190</v>
          </cell>
          <cell r="AB322">
            <v>709.5</v>
          </cell>
          <cell r="AC322">
            <v>15892.8</v>
          </cell>
          <cell r="AD322">
            <v>217</v>
          </cell>
          <cell r="AE322">
            <v>5035</v>
          </cell>
          <cell r="AF322">
            <v>225</v>
          </cell>
          <cell r="AG322">
            <v>113.12</v>
          </cell>
          <cell r="AH322">
            <v>138.88</v>
          </cell>
          <cell r="AI322">
            <v>9419</v>
          </cell>
          <cell r="AJ322">
            <v>10549.28</v>
          </cell>
          <cell r="AK322">
            <v>470.95</v>
          </cell>
          <cell r="AL322">
            <v>0</v>
          </cell>
          <cell r="AM322">
            <v>0</v>
          </cell>
          <cell r="AN322">
            <v>0</v>
          </cell>
          <cell r="AO322">
            <v>0</v>
          </cell>
          <cell r="AP322">
            <v>0</v>
          </cell>
          <cell r="AQ322">
            <v>0</v>
          </cell>
          <cell r="AR322">
            <v>7.1805600000000001E-4</v>
          </cell>
          <cell r="AS322">
            <v>2.12291E-4</v>
          </cell>
          <cell r="AT322">
            <v>2609.0630000000001</v>
          </cell>
          <cell r="AU322">
            <v>130.45314999999997</v>
          </cell>
          <cell r="AV322">
            <v>1836.8</v>
          </cell>
          <cell r="AW322">
            <v>4082.896525300202</v>
          </cell>
          <cell r="AX322">
            <v>19</v>
          </cell>
          <cell r="AY322">
            <v>21.28</v>
          </cell>
          <cell r="AZ322">
            <v>1385</v>
          </cell>
          <cell r="BA322">
            <v>1</v>
          </cell>
          <cell r="BB322">
            <v>0</v>
          </cell>
          <cell r="BC322">
            <v>0</v>
          </cell>
          <cell r="BD322">
            <v>0</v>
          </cell>
          <cell r="BE322">
            <v>0</v>
          </cell>
          <cell r="BF322">
            <v>0</v>
          </cell>
          <cell r="BG322">
            <v>0</v>
          </cell>
          <cell r="BH322">
            <v>0</v>
          </cell>
          <cell r="BI322">
            <v>0</v>
          </cell>
          <cell r="BJ322">
            <v>0</v>
          </cell>
          <cell r="BM322">
            <v>-1510560</v>
          </cell>
          <cell r="BN322">
            <v>-703584</v>
          </cell>
          <cell r="BO322">
            <v>-873616.8</v>
          </cell>
          <cell r="BP322">
            <v>2884564.95</v>
          </cell>
          <cell r="BQ322">
            <v>140903.79999999999</v>
          </cell>
          <cell r="BR322">
            <v>228664.8</v>
          </cell>
          <cell r="BS322">
            <v>1322104.3999999999</v>
          </cell>
          <cell r="BT322">
            <v>258711.03</v>
          </cell>
          <cell r="BU322">
            <v>29417.01</v>
          </cell>
          <cell r="BV322">
            <v>205016.7</v>
          </cell>
          <cell r="BW322">
            <v>492067.56899999996</v>
          </cell>
          <cell r="BX322">
            <v>201364.66</v>
          </cell>
          <cell r="BY322">
            <v>33733.297056451614</v>
          </cell>
          <cell r="BZ322">
            <v>289506.47296424874</v>
          </cell>
          <cell r="CA322">
            <v>113150.39999999999</v>
          </cell>
          <cell r="CB322">
            <v>50214.6</v>
          </cell>
          <cell r="CC322">
            <v>65690.55</v>
          </cell>
          <cell r="CD322">
            <v>907086.8</v>
          </cell>
          <cell r="CE322">
            <v>73697.8</v>
          </cell>
          <cell r="CF322">
            <v>0</v>
          </cell>
          <cell r="CG322">
            <v>0</v>
          </cell>
          <cell r="CH322">
            <v>0</v>
          </cell>
          <cell r="CI322">
            <v>0</v>
          </cell>
          <cell r="CJ322">
            <v>440599.5</v>
          </cell>
          <cell r="CK322">
            <v>-1560.9</v>
          </cell>
          <cell r="CL322">
            <v>414802.08</v>
          </cell>
          <cell r="CM322">
            <v>7981.26</v>
          </cell>
          <cell r="CN322">
            <v>115452.55</v>
          </cell>
          <cell r="CO322">
            <v>106278.75</v>
          </cell>
          <cell r="CP322">
            <v>368435.23360000004</v>
          </cell>
          <cell r="CQ322">
            <v>224925.88160000002</v>
          </cell>
          <cell r="CR322">
            <v>1563648.19</v>
          </cell>
          <cell r="CS322">
            <v>279133.94880000001</v>
          </cell>
          <cell r="CT322">
            <v>11425.246999999998</v>
          </cell>
          <cell r="CU322">
            <v>0</v>
          </cell>
          <cell r="CV322">
            <v>0</v>
          </cell>
          <cell r="CW322">
            <v>0</v>
          </cell>
          <cell r="CX322">
            <v>0</v>
          </cell>
          <cell r="CY322">
            <v>0</v>
          </cell>
          <cell r="CZ322">
            <v>0</v>
          </cell>
          <cell r="DA322">
            <v>12678.28375016376</v>
          </cell>
          <cell r="DB322">
            <v>2347.73725908184</v>
          </cell>
          <cell r="DC322">
            <v>163144.70939</v>
          </cell>
          <cell r="DD322">
            <v>53.485791499999984</v>
          </cell>
          <cell r="DE322">
            <v>12416.768</v>
          </cell>
          <cell r="DF322">
            <v>14126.821977538699</v>
          </cell>
          <cell r="DG322">
            <v>168913.23</v>
          </cell>
          <cell r="DH322">
            <v>312567.02399999998</v>
          </cell>
          <cell r="DI322">
            <v>142904.29999999999</v>
          </cell>
          <cell r="DJ322">
            <v>247664.13</v>
          </cell>
          <cell r="DK322">
            <v>0</v>
          </cell>
          <cell r="DL322">
            <v>0</v>
          </cell>
          <cell r="DM322">
            <v>0</v>
          </cell>
          <cell r="DN322">
            <v>0</v>
          </cell>
          <cell r="DO322">
            <v>0</v>
          </cell>
          <cell r="DP322">
            <v>0</v>
          </cell>
          <cell r="DQ322">
            <v>0</v>
          </cell>
          <cell r="DR322">
            <v>0</v>
          </cell>
          <cell r="DS322">
            <v>0</v>
          </cell>
          <cell r="DU322">
            <v>313104.76</v>
          </cell>
          <cell r="DV322">
            <v>0</v>
          </cell>
          <cell r="DW322">
            <v>-182568</v>
          </cell>
          <cell r="DX322">
            <v>5252.17</v>
          </cell>
          <cell r="DY322">
            <v>312636</v>
          </cell>
          <cell r="DZ322">
            <v>0</v>
          </cell>
          <cell r="EA322">
            <v>44515.82</v>
          </cell>
          <cell r="EB322">
            <v>91598</v>
          </cell>
          <cell r="EC322">
            <v>0</v>
          </cell>
          <cell r="ED322">
            <v>0</v>
          </cell>
          <cell r="EE322">
            <v>1735865</v>
          </cell>
          <cell r="EF322">
            <v>0</v>
          </cell>
          <cell r="EG322">
            <v>83607</v>
          </cell>
          <cell r="EH322">
            <v>0</v>
          </cell>
          <cell r="EI322">
            <v>25566</v>
          </cell>
          <cell r="EJ322">
            <v>0</v>
          </cell>
          <cell r="EK322">
            <v>0</v>
          </cell>
          <cell r="EL322">
            <v>0</v>
          </cell>
        </row>
        <row r="323">
          <cell r="A323">
            <v>664</v>
          </cell>
          <cell r="B323" t="str">
            <v>Goes</v>
          </cell>
          <cell r="C323">
            <v>9</v>
          </cell>
          <cell r="D323">
            <v>1165760</v>
          </cell>
          <cell r="E323">
            <v>304920</v>
          </cell>
          <cell r="F323">
            <v>304920</v>
          </cell>
          <cell r="G323">
            <v>36600</v>
          </cell>
          <cell r="H323">
            <v>2</v>
          </cell>
          <cell r="I323">
            <v>1089</v>
          </cell>
          <cell r="J323">
            <v>8432</v>
          </cell>
          <cell r="K323">
            <v>6575</v>
          </cell>
          <cell r="L323">
            <v>2376</v>
          </cell>
          <cell r="M323">
            <v>5270</v>
          </cell>
          <cell r="N323">
            <v>3504.4</v>
          </cell>
          <cell r="O323">
            <v>560</v>
          </cell>
          <cell r="P323">
            <v>0.61538461538461542</v>
          </cell>
          <cell r="Q323">
            <v>245.9934727009593</v>
          </cell>
          <cell r="R323">
            <v>2843</v>
          </cell>
          <cell r="S323">
            <v>1135</v>
          </cell>
          <cell r="T323">
            <v>845</v>
          </cell>
          <cell r="U323">
            <v>41450</v>
          </cell>
          <cell r="V323">
            <v>49100</v>
          </cell>
          <cell r="W323">
            <v>2244.1979999999999</v>
          </cell>
          <cell r="X323">
            <v>4868.8</v>
          </cell>
          <cell r="Y323">
            <v>0</v>
          </cell>
          <cell r="Z323">
            <v>261.49999999999909</v>
          </cell>
          <cell r="AA323">
            <v>9279</v>
          </cell>
          <cell r="AB323">
            <v>1670.22</v>
          </cell>
          <cell r="AC323">
            <v>10763.64</v>
          </cell>
          <cell r="AD323">
            <v>603</v>
          </cell>
          <cell r="AE323">
            <v>326</v>
          </cell>
          <cell r="AF323">
            <v>234</v>
          </cell>
          <cell r="AG323">
            <v>240.34</v>
          </cell>
          <cell r="AH323">
            <v>42.55</v>
          </cell>
          <cell r="AI323">
            <v>17656</v>
          </cell>
          <cell r="AJ323">
            <v>21540.32</v>
          </cell>
          <cell r="AK323">
            <v>3178.08</v>
          </cell>
          <cell r="AL323">
            <v>21</v>
          </cell>
          <cell r="AM323">
            <v>0</v>
          </cell>
          <cell r="AN323">
            <v>0</v>
          </cell>
          <cell r="AO323">
            <v>2350</v>
          </cell>
          <cell r="AP323">
            <v>2371</v>
          </cell>
          <cell r="AQ323">
            <v>2371</v>
          </cell>
          <cell r="AR323">
            <v>1.837113E-3</v>
          </cell>
          <cell r="AS323">
            <v>1.9588069999999999E-3</v>
          </cell>
          <cell r="AT323">
            <v>21010.639999999999</v>
          </cell>
          <cell r="AU323">
            <v>3781.9151999999999</v>
          </cell>
          <cell r="AV323">
            <v>2713.24</v>
          </cell>
          <cell r="AW323">
            <v>14259.407407407405</v>
          </cell>
          <cell r="AX323">
            <v>7</v>
          </cell>
          <cell r="AY323">
            <v>8.0500000000000007</v>
          </cell>
          <cell r="AZ323">
            <v>2015</v>
          </cell>
          <cell r="BA323">
            <v>1</v>
          </cell>
          <cell r="BB323">
            <v>0</v>
          </cell>
          <cell r="BC323">
            <v>0</v>
          </cell>
          <cell r="BD323">
            <v>0</v>
          </cell>
          <cell r="BE323">
            <v>0</v>
          </cell>
          <cell r="BF323">
            <v>0</v>
          </cell>
          <cell r="BG323">
            <v>0</v>
          </cell>
          <cell r="BH323">
            <v>0</v>
          </cell>
          <cell r="BI323">
            <v>0</v>
          </cell>
          <cell r="BJ323">
            <v>0</v>
          </cell>
          <cell r="BM323">
            <v>-2622960</v>
          </cell>
          <cell r="BN323">
            <v>-731808</v>
          </cell>
          <cell r="BO323">
            <v>-908661.6</v>
          </cell>
          <cell r="BP323">
            <v>4715910</v>
          </cell>
          <cell r="BQ323">
            <v>56361.52</v>
          </cell>
          <cell r="BR323">
            <v>237837.6</v>
          </cell>
          <cell r="BS323">
            <v>1849980.8</v>
          </cell>
          <cell r="BT323">
            <v>528432.75</v>
          </cell>
          <cell r="BU323">
            <v>63367.92</v>
          </cell>
          <cell r="BV323">
            <v>463707.3</v>
          </cell>
          <cell r="BW323">
            <v>1242274.7559999998</v>
          </cell>
          <cell r="BX323">
            <v>772357.6</v>
          </cell>
          <cell r="BY323">
            <v>70523.563076923077</v>
          </cell>
          <cell r="BZ323">
            <v>932384.13970899209</v>
          </cell>
          <cell r="CA323">
            <v>304627.45</v>
          </cell>
          <cell r="CB323">
            <v>335256.3</v>
          </cell>
          <cell r="CC323">
            <v>119373.15</v>
          </cell>
          <cell r="CD323">
            <v>2121825.5</v>
          </cell>
          <cell r="CE323">
            <v>750739</v>
          </cell>
          <cell r="CF323">
            <v>708762.61235999991</v>
          </cell>
          <cell r="CG323">
            <v>2038517.872</v>
          </cell>
          <cell r="CH323">
            <v>0</v>
          </cell>
          <cell r="CI323">
            <v>58003.314999999799</v>
          </cell>
          <cell r="CJ323">
            <v>288112.95</v>
          </cell>
          <cell r="CK323">
            <v>-3674.4840000000004</v>
          </cell>
          <cell r="CL323">
            <v>280931.00400000002</v>
          </cell>
          <cell r="CM323">
            <v>22178.34</v>
          </cell>
          <cell r="CN323">
            <v>7475.18</v>
          </cell>
          <cell r="CO323">
            <v>110529.9</v>
          </cell>
          <cell r="CP323">
            <v>782794.59020000009</v>
          </cell>
          <cell r="CQ323">
            <v>68912.703499999989</v>
          </cell>
          <cell r="CR323">
            <v>2931072.56</v>
          </cell>
          <cell r="CS323">
            <v>569956.86719999998</v>
          </cell>
          <cell r="CT323">
            <v>77100.22080000001</v>
          </cell>
          <cell r="CU323">
            <v>66517.710000000006</v>
          </cell>
          <cell r="CV323">
            <v>0</v>
          </cell>
          <cell r="CW323">
            <v>0</v>
          </cell>
          <cell r="CX323">
            <v>34568.5</v>
          </cell>
          <cell r="CY323">
            <v>73026.8</v>
          </cell>
          <cell r="CZ323">
            <v>207936.7</v>
          </cell>
          <cell r="DA323">
            <v>32436.801440437233</v>
          </cell>
          <cell r="DB323">
            <v>21662.548941077679</v>
          </cell>
          <cell r="DC323">
            <v>1313795.3192</v>
          </cell>
          <cell r="DD323">
            <v>1550.5852319999999</v>
          </cell>
          <cell r="DE323">
            <v>18341.502399999998</v>
          </cell>
          <cell r="DF323">
            <v>49337.549629629619</v>
          </cell>
          <cell r="DG323">
            <v>62231.19</v>
          </cell>
          <cell r="DH323">
            <v>118240.81499999997</v>
          </cell>
          <cell r="DI323">
            <v>207907.7</v>
          </cell>
          <cell r="DJ323">
            <v>247664.13</v>
          </cell>
          <cell r="DK323">
            <v>0</v>
          </cell>
          <cell r="DL323">
            <v>0</v>
          </cell>
          <cell r="DM323">
            <v>0</v>
          </cell>
          <cell r="DN323">
            <v>0</v>
          </cell>
          <cell r="DO323">
            <v>0</v>
          </cell>
          <cell r="DP323">
            <v>0</v>
          </cell>
          <cell r="DQ323">
            <v>0</v>
          </cell>
          <cell r="DR323">
            <v>0</v>
          </cell>
          <cell r="DS323">
            <v>0</v>
          </cell>
          <cell r="DU323">
            <v>230254.55</v>
          </cell>
          <cell r="DV323">
            <v>0</v>
          </cell>
          <cell r="DW323">
            <v>695106</v>
          </cell>
          <cell r="DX323">
            <v>-15681.31</v>
          </cell>
          <cell r="DY323">
            <v>876223</v>
          </cell>
          <cell r="DZ323">
            <v>0</v>
          </cell>
          <cell r="EA323">
            <v>11029.96</v>
          </cell>
          <cell r="EB323">
            <v>58571</v>
          </cell>
          <cell r="EC323">
            <v>0</v>
          </cell>
          <cell r="ED323">
            <v>0</v>
          </cell>
          <cell r="EE323">
            <v>4191744</v>
          </cell>
          <cell r="EF323">
            <v>45000</v>
          </cell>
          <cell r="EG323">
            <v>53666</v>
          </cell>
          <cell r="EH323">
            <v>0</v>
          </cell>
          <cell r="EI323">
            <v>0</v>
          </cell>
          <cell r="EJ323">
            <v>0</v>
          </cell>
          <cell r="EK323">
            <v>0</v>
          </cell>
          <cell r="EL323">
            <v>0</v>
          </cell>
        </row>
        <row r="324">
          <cell r="A324">
            <v>677</v>
          </cell>
          <cell r="B324" t="str">
            <v>Hulst</v>
          </cell>
          <cell r="C324">
            <v>9</v>
          </cell>
          <cell r="D324">
            <v>734560</v>
          </cell>
          <cell r="E324">
            <v>135100</v>
          </cell>
          <cell r="F324">
            <v>135100</v>
          </cell>
          <cell r="G324">
            <v>28013</v>
          </cell>
          <cell r="H324">
            <v>4</v>
          </cell>
          <cell r="I324">
            <v>482.5</v>
          </cell>
          <cell r="J324">
            <v>6150</v>
          </cell>
          <cell r="K324">
            <v>5014</v>
          </cell>
          <cell r="L324">
            <v>1701</v>
          </cell>
          <cell r="M324">
            <v>4010</v>
          </cell>
          <cell r="N324">
            <v>2670.7</v>
          </cell>
          <cell r="O324">
            <v>256</v>
          </cell>
          <cell r="P324">
            <v>0.42244224422442245</v>
          </cell>
          <cell r="Q324">
            <v>124.49983326877249</v>
          </cell>
          <cell r="R324">
            <v>2041</v>
          </cell>
          <cell r="S324">
            <v>245</v>
          </cell>
          <cell r="T324">
            <v>568</v>
          </cell>
          <cell r="U324">
            <v>27430</v>
          </cell>
          <cell r="V324">
            <v>21270</v>
          </cell>
          <cell r="W324">
            <v>293.04000000000002</v>
          </cell>
          <cell r="X324">
            <v>1257.5999999999999</v>
          </cell>
          <cell r="Y324">
            <v>0</v>
          </cell>
          <cell r="Z324">
            <v>0</v>
          </cell>
          <cell r="AA324">
            <v>20168</v>
          </cell>
          <cell r="AB324">
            <v>0</v>
          </cell>
          <cell r="AC324">
            <v>20974.720000000001</v>
          </cell>
          <cell r="AD324">
            <v>314</v>
          </cell>
          <cell r="AE324">
            <v>4628</v>
          </cell>
          <cell r="AF324">
            <v>272</v>
          </cell>
          <cell r="AG324">
            <v>187.68</v>
          </cell>
          <cell r="AH324">
            <v>92.56</v>
          </cell>
          <cell r="AI324">
            <v>13393</v>
          </cell>
          <cell r="AJ324">
            <v>13660.86</v>
          </cell>
          <cell r="AK324">
            <v>0</v>
          </cell>
          <cell r="AL324">
            <v>15</v>
          </cell>
          <cell r="AM324">
            <v>0</v>
          </cell>
          <cell r="AN324">
            <v>0</v>
          </cell>
          <cell r="AO324">
            <v>4550</v>
          </cell>
          <cell r="AP324">
            <v>874</v>
          </cell>
          <cell r="AQ324">
            <v>874</v>
          </cell>
          <cell r="AR324">
            <v>1.359587E-3</v>
          </cell>
          <cell r="AS324">
            <v>3.5518399999999998E-4</v>
          </cell>
          <cell r="AT324">
            <v>6160.78</v>
          </cell>
          <cell r="AU324">
            <v>0</v>
          </cell>
          <cell r="AV324">
            <v>2387.84</v>
          </cell>
          <cell r="AW324">
            <v>3746.5917234645058</v>
          </cell>
          <cell r="AX324">
            <v>16</v>
          </cell>
          <cell r="AY324">
            <v>16.64</v>
          </cell>
          <cell r="AZ324">
            <v>1490</v>
          </cell>
          <cell r="BA324">
            <v>1</v>
          </cell>
          <cell r="BB324">
            <v>0</v>
          </cell>
          <cell r="BC324">
            <v>0</v>
          </cell>
          <cell r="BD324">
            <v>0</v>
          </cell>
          <cell r="BE324">
            <v>0</v>
          </cell>
          <cell r="BF324">
            <v>0</v>
          </cell>
          <cell r="BG324">
            <v>0</v>
          </cell>
          <cell r="BH324">
            <v>0</v>
          </cell>
          <cell r="BI324">
            <v>0</v>
          </cell>
          <cell r="BJ324">
            <v>0</v>
          </cell>
          <cell r="BM324">
            <v>-1652760</v>
          </cell>
          <cell r="BN324">
            <v>-324240</v>
          </cell>
          <cell r="BO324">
            <v>-402598</v>
          </cell>
          <cell r="BP324">
            <v>3609475.05</v>
          </cell>
          <cell r="BQ324">
            <v>112723.04</v>
          </cell>
          <cell r="BR324">
            <v>105378</v>
          </cell>
          <cell r="BS324">
            <v>1349310</v>
          </cell>
          <cell r="BT324">
            <v>402975.18</v>
          </cell>
          <cell r="BU324">
            <v>45365.67</v>
          </cell>
          <cell r="BV324">
            <v>352839.9</v>
          </cell>
          <cell r="BW324">
            <v>946736.44299999997</v>
          </cell>
          <cell r="BX324">
            <v>353077.76000000001</v>
          </cell>
          <cell r="BY324">
            <v>48412.21491749175</v>
          </cell>
          <cell r="BZ324">
            <v>471889.22804196301</v>
          </cell>
          <cell r="CA324">
            <v>218693.15</v>
          </cell>
          <cell r="CB324">
            <v>72368.100000000006</v>
          </cell>
          <cell r="CC324">
            <v>80241.36</v>
          </cell>
          <cell r="CD324">
            <v>1404141.7</v>
          </cell>
          <cell r="CE324">
            <v>325218.3</v>
          </cell>
          <cell r="CF324">
            <v>92547.892800000001</v>
          </cell>
          <cell r="CG324">
            <v>526544.54400000011</v>
          </cell>
          <cell r="CH324">
            <v>0</v>
          </cell>
          <cell r="CI324">
            <v>0</v>
          </cell>
          <cell r="CJ324">
            <v>626216.4</v>
          </cell>
          <cell r="CK324">
            <v>0</v>
          </cell>
          <cell r="CL324">
            <v>547440.19200000004</v>
          </cell>
          <cell r="CM324">
            <v>11548.92</v>
          </cell>
          <cell r="CN324">
            <v>106120.04</v>
          </cell>
          <cell r="CO324">
            <v>128479.2</v>
          </cell>
          <cell r="CP324">
            <v>611279.39040000003</v>
          </cell>
          <cell r="CQ324">
            <v>149907.39919999999</v>
          </cell>
          <cell r="CR324">
            <v>2223371.9300000002</v>
          </cell>
          <cell r="CS324">
            <v>361466.35560000001</v>
          </cell>
          <cell r="CT324">
            <v>0</v>
          </cell>
          <cell r="CU324">
            <v>47512.65</v>
          </cell>
          <cell r="CV324">
            <v>0</v>
          </cell>
          <cell r="CW324">
            <v>0</v>
          </cell>
          <cell r="CX324">
            <v>66930.5</v>
          </cell>
          <cell r="CY324">
            <v>26919.200000000001</v>
          </cell>
          <cell r="CZ324">
            <v>76649.8</v>
          </cell>
          <cell r="DA324">
            <v>24005.411512519771</v>
          </cell>
          <cell r="DB324">
            <v>3927.9984108121598</v>
          </cell>
          <cell r="DC324">
            <v>385233.57339999999</v>
          </cell>
          <cell r="DD324">
            <v>0</v>
          </cell>
          <cell r="DE324">
            <v>16141.7984</v>
          </cell>
          <cell r="DF324">
            <v>12963.20736318719</v>
          </cell>
          <cell r="DG324">
            <v>142242.72</v>
          </cell>
          <cell r="DH324">
            <v>244413.31200000001</v>
          </cell>
          <cell r="DI324">
            <v>153738.20000000001</v>
          </cell>
          <cell r="DJ324">
            <v>247664.13</v>
          </cell>
          <cell r="DK324">
            <v>0</v>
          </cell>
          <cell r="DL324">
            <v>0</v>
          </cell>
          <cell r="DM324">
            <v>0</v>
          </cell>
          <cell r="DN324">
            <v>0</v>
          </cell>
          <cell r="DO324">
            <v>0</v>
          </cell>
          <cell r="DP324">
            <v>0</v>
          </cell>
          <cell r="DQ324">
            <v>0</v>
          </cell>
          <cell r="DR324">
            <v>0</v>
          </cell>
          <cell r="DS324">
            <v>0</v>
          </cell>
          <cell r="DU324">
            <v>234771.92</v>
          </cell>
          <cell r="DV324">
            <v>0</v>
          </cell>
          <cell r="DW324">
            <v>744525</v>
          </cell>
          <cell r="DX324">
            <v>2058.04</v>
          </cell>
          <cell r="DY324">
            <v>18253</v>
          </cell>
          <cell r="DZ324">
            <v>0</v>
          </cell>
          <cell r="EA324">
            <v>14735.68</v>
          </cell>
          <cell r="EB324">
            <v>43346</v>
          </cell>
          <cell r="EC324">
            <v>0</v>
          </cell>
          <cell r="ED324">
            <v>0</v>
          </cell>
          <cell r="EE324">
            <v>3013433</v>
          </cell>
          <cell r="EF324">
            <v>0</v>
          </cell>
          <cell r="EG324">
            <v>114229</v>
          </cell>
          <cell r="EH324">
            <v>0</v>
          </cell>
          <cell r="EI324">
            <v>31991</v>
          </cell>
          <cell r="EJ324">
            <v>0</v>
          </cell>
          <cell r="EK324">
            <v>0</v>
          </cell>
          <cell r="EL324">
            <v>0</v>
          </cell>
        </row>
        <row r="325">
          <cell r="A325">
            <v>678</v>
          </cell>
          <cell r="B325" t="str">
            <v>Kapelle</v>
          </cell>
          <cell r="C325">
            <v>9</v>
          </cell>
          <cell r="D325">
            <v>366080</v>
          </cell>
          <cell r="E325">
            <v>71960</v>
          </cell>
          <cell r="F325">
            <v>71960</v>
          </cell>
          <cell r="G325">
            <v>12001</v>
          </cell>
          <cell r="H325">
            <v>2</v>
          </cell>
          <cell r="I325">
            <v>257</v>
          </cell>
          <cell r="J325">
            <v>3265</v>
          </cell>
          <cell r="K325">
            <v>1735</v>
          </cell>
          <cell r="L325">
            <v>619</v>
          </cell>
          <cell r="M325">
            <v>1080</v>
          </cell>
          <cell r="N325">
            <v>583</v>
          </cell>
          <cell r="O325">
            <v>61</v>
          </cell>
          <cell r="P325">
            <v>0.14841849148418493</v>
          </cell>
          <cell r="Q325">
            <v>35.746782383501497</v>
          </cell>
          <cell r="R325">
            <v>526</v>
          </cell>
          <cell r="S325">
            <v>110</v>
          </cell>
          <cell r="T325">
            <v>207</v>
          </cell>
          <cell r="U325">
            <v>11580</v>
          </cell>
          <cell r="V325">
            <v>5020</v>
          </cell>
          <cell r="W325">
            <v>388.24</v>
          </cell>
          <cell r="X325">
            <v>0</v>
          </cell>
          <cell r="Y325">
            <v>0</v>
          </cell>
          <cell r="Z325">
            <v>0</v>
          </cell>
          <cell r="AA325">
            <v>3708</v>
          </cell>
          <cell r="AB325">
            <v>704.52</v>
          </cell>
          <cell r="AC325">
            <v>4375.4399999999996</v>
          </cell>
          <cell r="AD325">
            <v>110</v>
          </cell>
          <cell r="AE325">
            <v>1149</v>
          </cell>
          <cell r="AF325">
            <v>90</v>
          </cell>
          <cell r="AG325">
            <v>70.760000000000005</v>
          </cell>
          <cell r="AH325">
            <v>34.22</v>
          </cell>
          <cell r="AI325">
            <v>4970</v>
          </cell>
          <cell r="AJ325">
            <v>5765.2</v>
          </cell>
          <cell r="AK325">
            <v>944.3</v>
          </cell>
          <cell r="AL325">
            <v>0</v>
          </cell>
          <cell r="AM325">
            <v>0</v>
          </cell>
          <cell r="AN325">
            <v>0</v>
          </cell>
          <cell r="AO325">
            <v>0</v>
          </cell>
          <cell r="AP325">
            <v>0</v>
          </cell>
          <cell r="AQ325">
            <v>0</v>
          </cell>
          <cell r="AR325">
            <v>3.4297199999999998E-4</v>
          </cell>
          <cell r="AS325">
            <v>1.0628000000000001E-4</v>
          </cell>
          <cell r="AT325">
            <v>2629.13</v>
          </cell>
          <cell r="AU325">
            <v>499.53470000000004</v>
          </cell>
          <cell r="AV325">
            <v>611.24</v>
          </cell>
          <cell r="AW325">
            <v>3278.8064745940278</v>
          </cell>
          <cell r="AX325">
            <v>4</v>
          </cell>
          <cell r="AY325">
            <v>4.72</v>
          </cell>
          <cell r="AZ325">
            <v>590</v>
          </cell>
          <cell r="BA325">
            <v>1</v>
          </cell>
          <cell r="BB325">
            <v>0</v>
          </cell>
          <cell r="BC325">
            <v>0</v>
          </cell>
          <cell r="BD325">
            <v>0</v>
          </cell>
          <cell r="BE325">
            <v>0</v>
          </cell>
          <cell r="BF325">
            <v>0</v>
          </cell>
          <cell r="BG325">
            <v>0</v>
          </cell>
          <cell r="BH325">
            <v>0</v>
          </cell>
          <cell r="BI325">
            <v>0</v>
          </cell>
          <cell r="BJ325">
            <v>0</v>
          </cell>
          <cell r="BM325">
            <v>-823680</v>
          </cell>
          <cell r="BN325">
            <v>-172704</v>
          </cell>
          <cell r="BO325">
            <v>-214440.8</v>
          </cell>
          <cell r="BP325">
            <v>1546328.85</v>
          </cell>
          <cell r="BQ325">
            <v>56361.52</v>
          </cell>
          <cell r="BR325">
            <v>56128.800000000003</v>
          </cell>
          <cell r="BS325">
            <v>716341</v>
          </cell>
          <cell r="BT325">
            <v>139441.95000000001</v>
          </cell>
          <cell r="BU325">
            <v>16508.73</v>
          </cell>
          <cell r="BV325">
            <v>95029.2</v>
          </cell>
          <cell r="BW325">
            <v>206667.67</v>
          </cell>
          <cell r="BX325">
            <v>84131.81</v>
          </cell>
          <cell r="BY325">
            <v>17008.876374695865</v>
          </cell>
          <cell r="BZ325">
            <v>135490.31433253805</v>
          </cell>
          <cell r="CA325">
            <v>56360.9</v>
          </cell>
          <cell r="CB325">
            <v>32491.8</v>
          </cell>
          <cell r="CC325">
            <v>29242.89</v>
          </cell>
          <cell r="CD325">
            <v>592780.19999999995</v>
          </cell>
          <cell r="CE325">
            <v>76755.8</v>
          </cell>
          <cell r="CF325">
            <v>122613.9568</v>
          </cell>
          <cell r="CG325">
            <v>0</v>
          </cell>
          <cell r="CH325">
            <v>0</v>
          </cell>
          <cell r="CI325">
            <v>0</v>
          </cell>
          <cell r="CJ325">
            <v>115133.4</v>
          </cell>
          <cell r="CK325">
            <v>-1549.9440000000002</v>
          </cell>
          <cell r="CL325">
            <v>114198.984</v>
          </cell>
          <cell r="CM325">
            <v>4045.8</v>
          </cell>
          <cell r="CN325">
            <v>26346.57</v>
          </cell>
          <cell r="CO325">
            <v>42511.5</v>
          </cell>
          <cell r="CP325">
            <v>230467.44279999999</v>
          </cell>
          <cell r="CQ325">
            <v>55421.685399999995</v>
          </cell>
          <cell r="CR325">
            <v>825069.7</v>
          </cell>
          <cell r="CS325">
            <v>152547.19200000001</v>
          </cell>
          <cell r="CT325">
            <v>22908.718000000001</v>
          </cell>
          <cell r="CU325">
            <v>0</v>
          </cell>
          <cell r="CV325">
            <v>0</v>
          </cell>
          <cell r="CW325">
            <v>0</v>
          </cell>
          <cell r="CX325">
            <v>0</v>
          </cell>
          <cell r="CY325">
            <v>0</v>
          </cell>
          <cell r="CZ325">
            <v>0</v>
          </cell>
          <cell r="DA325">
            <v>6055.6507213381201</v>
          </cell>
          <cell r="DB325">
            <v>1175.3560720672001</v>
          </cell>
          <cell r="DC325">
            <v>164399.49890000001</v>
          </cell>
          <cell r="DD325">
            <v>204.80922699999999</v>
          </cell>
          <cell r="DE325">
            <v>4131.9823999999999</v>
          </cell>
          <cell r="DF325">
            <v>11344.670402095337</v>
          </cell>
          <cell r="DG325">
            <v>35560.68</v>
          </cell>
          <cell r="DH325">
            <v>69328.775999999998</v>
          </cell>
          <cell r="DI325">
            <v>60876.2</v>
          </cell>
          <cell r="DJ325">
            <v>247664.13</v>
          </cell>
          <cell r="DK325">
            <v>0</v>
          </cell>
          <cell r="DL325">
            <v>0</v>
          </cell>
          <cell r="DM325">
            <v>0</v>
          </cell>
          <cell r="DN325">
            <v>0</v>
          </cell>
          <cell r="DO325">
            <v>0</v>
          </cell>
          <cell r="DP325">
            <v>0</v>
          </cell>
          <cell r="DQ325">
            <v>0</v>
          </cell>
          <cell r="DR325">
            <v>0</v>
          </cell>
          <cell r="DS325">
            <v>0</v>
          </cell>
          <cell r="DU325">
            <v>85744.28</v>
          </cell>
          <cell r="DV325">
            <v>0</v>
          </cell>
          <cell r="DW325">
            <v>159490</v>
          </cell>
          <cell r="DX325">
            <v>-852.54</v>
          </cell>
          <cell r="DY325">
            <v>31919</v>
          </cell>
          <cell r="DZ325">
            <v>0</v>
          </cell>
          <cell r="EA325">
            <v>0</v>
          </cell>
          <cell r="EB325">
            <v>18177</v>
          </cell>
          <cell r="EC325">
            <v>0</v>
          </cell>
          <cell r="ED325">
            <v>0</v>
          </cell>
          <cell r="EE325">
            <v>921640</v>
          </cell>
          <cell r="EF325">
            <v>0</v>
          </cell>
          <cell r="EG325">
            <v>21251</v>
          </cell>
          <cell r="EH325">
            <v>0</v>
          </cell>
          <cell r="EI325">
            <v>13705</v>
          </cell>
          <cell r="EJ325">
            <v>0</v>
          </cell>
          <cell r="EK325">
            <v>0</v>
          </cell>
          <cell r="EL325">
            <v>0</v>
          </cell>
        </row>
        <row r="326">
          <cell r="A326">
            <v>687</v>
          </cell>
          <cell r="B326" t="str">
            <v>Middelburg</v>
          </cell>
          <cell r="C326">
            <v>9</v>
          </cell>
          <cell r="D326">
            <v>1316320</v>
          </cell>
          <cell r="E326">
            <v>285320</v>
          </cell>
          <cell r="F326">
            <v>285320</v>
          </cell>
          <cell r="G326">
            <v>47267</v>
          </cell>
          <cell r="H326">
            <v>3</v>
          </cell>
          <cell r="I326">
            <v>1019</v>
          </cell>
          <cell r="J326">
            <v>11444</v>
          </cell>
          <cell r="K326">
            <v>7723</v>
          </cell>
          <cell r="L326">
            <v>2667</v>
          </cell>
          <cell r="M326">
            <v>6790</v>
          </cell>
          <cell r="N326">
            <v>4550.8</v>
          </cell>
          <cell r="O326">
            <v>991</v>
          </cell>
          <cell r="P326">
            <v>0.73900074571215513</v>
          </cell>
          <cell r="Q326">
            <v>404.18861784685942</v>
          </cell>
          <cell r="R326">
            <v>3384</v>
          </cell>
          <cell r="S326">
            <v>1915</v>
          </cell>
          <cell r="T326">
            <v>1317</v>
          </cell>
          <cell r="U326">
            <v>52720</v>
          </cell>
          <cell r="V326">
            <v>66660</v>
          </cell>
          <cell r="W326">
            <v>1849.04</v>
          </cell>
          <cell r="X326">
            <v>3464</v>
          </cell>
          <cell r="Y326">
            <v>0</v>
          </cell>
          <cell r="Z326">
            <v>0</v>
          </cell>
          <cell r="AA326">
            <v>4865</v>
          </cell>
          <cell r="AB326">
            <v>0</v>
          </cell>
          <cell r="AC326">
            <v>5254.2</v>
          </cell>
          <cell r="AD326">
            <v>440</v>
          </cell>
          <cell r="AE326">
            <v>0</v>
          </cell>
          <cell r="AF326">
            <v>227</v>
          </cell>
          <cell r="AG326">
            <v>228.26</v>
          </cell>
          <cell r="AH326">
            <v>26.5</v>
          </cell>
          <cell r="AI326">
            <v>22392</v>
          </cell>
          <cell r="AJ326">
            <v>25302.959999999999</v>
          </cell>
          <cell r="AK326">
            <v>0</v>
          </cell>
          <cell r="AL326">
            <v>0</v>
          </cell>
          <cell r="AM326">
            <v>0</v>
          </cell>
          <cell r="AN326">
            <v>77</v>
          </cell>
          <cell r="AO326">
            <v>8700</v>
          </cell>
          <cell r="AP326">
            <v>4287</v>
          </cell>
          <cell r="AQ326">
            <v>4287</v>
          </cell>
          <cell r="AR326">
            <v>4.0964060000000004E-3</v>
          </cell>
          <cell r="AS326">
            <v>2.3544500000000001E-3</v>
          </cell>
          <cell r="AT326">
            <v>36745.271999999997</v>
          </cell>
          <cell r="AU326">
            <v>0</v>
          </cell>
          <cell r="AV326">
            <v>1331.64</v>
          </cell>
          <cell r="AW326">
            <v>16021.775570216778</v>
          </cell>
          <cell r="AX326">
            <v>6</v>
          </cell>
          <cell r="AY326">
            <v>6.36</v>
          </cell>
          <cell r="AZ326">
            <v>2045</v>
          </cell>
          <cell r="BA326">
            <v>1</v>
          </cell>
          <cell r="BB326">
            <v>0</v>
          </cell>
          <cell r="BC326">
            <v>0</v>
          </cell>
          <cell r="BD326">
            <v>0</v>
          </cell>
          <cell r="BE326">
            <v>0</v>
          </cell>
          <cell r="BF326">
            <v>0</v>
          </cell>
          <cell r="BG326">
            <v>0</v>
          </cell>
          <cell r="BH326">
            <v>0</v>
          </cell>
          <cell r="BI326">
            <v>0</v>
          </cell>
          <cell r="BJ326">
            <v>0</v>
          </cell>
          <cell r="BM326">
            <v>-2961720</v>
          </cell>
          <cell r="BN326">
            <v>-684768</v>
          </cell>
          <cell r="BO326">
            <v>-850253.6</v>
          </cell>
          <cell r="BP326">
            <v>6090352.9500000002</v>
          </cell>
          <cell r="BQ326">
            <v>84542.28</v>
          </cell>
          <cell r="BR326">
            <v>222549.6</v>
          </cell>
          <cell r="BS326">
            <v>2510813.6</v>
          </cell>
          <cell r="BT326">
            <v>620697.51</v>
          </cell>
          <cell r="BU326">
            <v>71128.89</v>
          </cell>
          <cell r="BV326">
            <v>597452.1</v>
          </cell>
          <cell r="BW326">
            <v>1613213.0919999997</v>
          </cell>
          <cell r="BX326">
            <v>1366797.11</v>
          </cell>
          <cell r="BY326">
            <v>84690.069269202082</v>
          </cell>
          <cell r="BZ326">
            <v>1531988.0344525944</v>
          </cell>
          <cell r="CA326">
            <v>362595.6</v>
          </cell>
          <cell r="CB326">
            <v>565652.69999999995</v>
          </cell>
          <cell r="CC326">
            <v>186052.59</v>
          </cell>
          <cell r="CD326">
            <v>2698736.8</v>
          </cell>
          <cell r="CE326">
            <v>1019231.4</v>
          </cell>
          <cell r="CF326">
            <v>583963.81279999996</v>
          </cell>
          <cell r="CG326">
            <v>1450342.16</v>
          </cell>
          <cell r="CH326">
            <v>0</v>
          </cell>
          <cell r="CI326">
            <v>0</v>
          </cell>
          <cell r="CJ326">
            <v>151058.25</v>
          </cell>
          <cell r="CK326">
            <v>0</v>
          </cell>
          <cell r="CL326">
            <v>137134.62</v>
          </cell>
          <cell r="CM326">
            <v>16183.2</v>
          </cell>
          <cell r="CN326">
            <v>0</v>
          </cell>
          <cell r="CO326">
            <v>107223.45</v>
          </cell>
          <cell r="CP326">
            <v>743449.66780000005</v>
          </cell>
          <cell r="CQ326">
            <v>42918.604999999996</v>
          </cell>
          <cell r="CR326">
            <v>3717295.92</v>
          </cell>
          <cell r="CS326">
            <v>669516.32160000002</v>
          </cell>
          <cell r="CT326">
            <v>0</v>
          </cell>
          <cell r="CU326">
            <v>0</v>
          </cell>
          <cell r="CV326">
            <v>0</v>
          </cell>
          <cell r="CW326">
            <v>1184350.0900000001</v>
          </cell>
          <cell r="CX326">
            <v>127977</v>
          </cell>
          <cell r="CY326">
            <v>132039.6</v>
          </cell>
          <cell r="CZ326">
            <v>375969.9</v>
          </cell>
          <cell r="DA326">
            <v>72327.781710442272</v>
          </cell>
          <cell r="DB326">
            <v>26037.985546468</v>
          </cell>
          <cell r="DC326">
            <v>2297681.8581599998</v>
          </cell>
          <cell r="DD326">
            <v>0</v>
          </cell>
          <cell r="DE326">
            <v>9001.8864000000012</v>
          </cell>
          <cell r="DF326">
            <v>55435.343472950051</v>
          </cell>
          <cell r="DG326">
            <v>53341.02</v>
          </cell>
          <cell r="DH326">
            <v>93417.588000000003</v>
          </cell>
          <cell r="DI326">
            <v>211003.1</v>
          </cell>
          <cell r="DJ326">
            <v>247664.13</v>
          </cell>
          <cell r="DK326">
            <v>0</v>
          </cell>
          <cell r="DL326">
            <v>0</v>
          </cell>
          <cell r="DM326">
            <v>0</v>
          </cell>
          <cell r="DN326">
            <v>0</v>
          </cell>
          <cell r="DO326">
            <v>0</v>
          </cell>
          <cell r="DP326">
            <v>0</v>
          </cell>
          <cell r="DQ326">
            <v>0</v>
          </cell>
          <cell r="DR326">
            <v>0</v>
          </cell>
          <cell r="DS326">
            <v>0</v>
          </cell>
          <cell r="DU326">
            <v>72324.320000000007</v>
          </cell>
          <cell r="DV326">
            <v>0</v>
          </cell>
          <cell r="DW326">
            <v>363096</v>
          </cell>
          <cell r="DX326">
            <v>102379.44</v>
          </cell>
          <cell r="DY326">
            <v>242464</v>
          </cell>
          <cell r="DZ326">
            <v>0</v>
          </cell>
          <cell r="EA326">
            <v>48149.7</v>
          </cell>
          <cell r="EB326">
            <v>56547</v>
          </cell>
          <cell r="EC326">
            <v>0</v>
          </cell>
          <cell r="ED326">
            <v>0</v>
          </cell>
          <cell r="EE326">
            <v>4975179</v>
          </cell>
          <cell r="EF326">
            <v>0</v>
          </cell>
          <cell r="EG326">
            <v>33051</v>
          </cell>
          <cell r="EH326">
            <v>0</v>
          </cell>
          <cell r="EI326">
            <v>0</v>
          </cell>
          <cell r="EJ326">
            <v>0</v>
          </cell>
          <cell r="EK326">
            <v>0</v>
          </cell>
          <cell r="EL326">
            <v>0</v>
          </cell>
        </row>
        <row r="327">
          <cell r="A327">
            <v>1695</v>
          </cell>
          <cell r="B327" t="str">
            <v>Noord-Beveland</v>
          </cell>
          <cell r="C327">
            <v>9</v>
          </cell>
          <cell r="D327">
            <v>367360</v>
          </cell>
          <cell r="E327">
            <v>56000</v>
          </cell>
          <cell r="F327">
            <v>56000</v>
          </cell>
          <cell r="G327">
            <v>7267</v>
          </cell>
          <cell r="H327">
            <v>4</v>
          </cell>
          <cell r="I327">
            <v>200</v>
          </cell>
          <cell r="J327">
            <v>1475</v>
          </cell>
          <cell r="K327">
            <v>1390</v>
          </cell>
          <cell r="L327">
            <v>465</v>
          </cell>
          <cell r="M327">
            <v>1150</v>
          </cell>
          <cell r="N327">
            <v>605.20000000000005</v>
          </cell>
          <cell r="O327">
            <v>57</v>
          </cell>
          <cell r="P327">
            <v>0.14004914004914004</v>
          </cell>
          <cell r="Q327">
            <v>33.698543034161638</v>
          </cell>
          <cell r="R327">
            <v>447</v>
          </cell>
          <cell r="S327">
            <v>40</v>
          </cell>
          <cell r="T327">
            <v>147</v>
          </cell>
          <cell r="U327">
            <v>5180</v>
          </cell>
          <cell r="V327">
            <v>460</v>
          </cell>
          <cell r="W327">
            <v>0</v>
          </cell>
          <cell r="X327">
            <v>0</v>
          </cell>
          <cell r="Y327">
            <v>0</v>
          </cell>
          <cell r="Z327">
            <v>0</v>
          </cell>
          <cell r="AA327">
            <v>8593</v>
          </cell>
          <cell r="AB327">
            <v>601.51</v>
          </cell>
          <cell r="AC327">
            <v>9452.2999999999993</v>
          </cell>
          <cell r="AD327">
            <v>720</v>
          </cell>
          <cell r="AE327">
            <v>2716</v>
          </cell>
          <cell r="AF327">
            <v>83</v>
          </cell>
          <cell r="AG327">
            <v>55.59</v>
          </cell>
          <cell r="AH327">
            <v>35.520000000000003</v>
          </cell>
          <cell r="AI327">
            <v>5448</v>
          </cell>
          <cell r="AJ327">
            <v>5938.32</v>
          </cell>
          <cell r="AK327">
            <v>381.36</v>
          </cell>
          <cell r="AL327">
            <v>0</v>
          </cell>
          <cell r="AM327">
            <v>0</v>
          </cell>
          <cell r="AN327">
            <v>0</v>
          </cell>
          <cell r="AO327">
            <v>0</v>
          </cell>
          <cell r="AP327">
            <v>0</v>
          </cell>
          <cell r="AQ327">
            <v>0</v>
          </cell>
          <cell r="AR327">
            <v>5.3457500000000002E-4</v>
          </cell>
          <cell r="AS327">
            <v>1.00682E-4</v>
          </cell>
          <cell r="AT327">
            <v>1095.048</v>
          </cell>
          <cell r="AU327">
            <v>76.653360000000006</v>
          </cell>
          <cell r="AV327">
            <v>1435.5</v>
          </cell>
          <cell r="AW327">
            <v>1278.0649951680448</v>
          </cell>
          <cell r="AX327">
            <v>13</v>
          </cell>
          <cell r="AY327">
            <v>14.43</v>
          </cell>
          <cell r="AZ327">
            <v>540</v>
          </cell>
          <cell r="BA327">
            <v>1</v>
          </cell>
          <cell r="BB327">
            <v>0</v>
          </cell>
          <cell r="BC327">
            <v>0</v>
          </cell>
          <cell r="BD327">
            <v>0</v>
          </cell>
          <cell r="BE327">
            <v>0</v>
          </cell>
          <cell r="BF327">
            <v>0</v>
          </cell>
          <cell r="BG327">
            <v>0</v>
          </cell>
          <cell r="BH327">
            <v>0</v>
          </cell>
          <cell r="BI327">
            <v>0</v>
          </cell>
          <cell r="BJ327">
            <v>0</v>
          </cell>
          <cell r="BM327">
            <v>-826560</v>
          </cell>
          <cell r="BN327">
            <v>-134400</v>
          </cell>
          <cell r="BO327">
            <v>-166880</v>
          </cell>
          <cell r="BP327">
            <v>936352.95</v>
          </cell>
          <cell r="BQ327">
            <v>112723.04</v>
          </cell>
          <cell r="BR327">
            <v>43680</v>
          </cell>
          <cell r="BS327">
            <v>323615</v>
          </cell>
          <cell r="BT327">
            <v>111714.3</v>
          </cell>
          <cell r="BU327">
            <v>12401.55</v>
          </cell>
          <cell r="BV327">
            <v>101188.5</v>
          </cell>
          <cell r="BW327">
            <v>214537.34799999997</v>
          </cell>
          <cell r="BX327">
            <v>78614.97</v>
          </cell>
          <cell r="BY327">
            <v>16049.742088452087</v>
          </cell>
          <cell r="BZ327">
            <v>127726.91369152218</v>
          </cell>
          <cell r="CA327">
            <v>47896.05</v>
          </cell>
          <cell r="CB327">
            <v>11815.2</v>
          </cell>
          <cell r="CC327">
            <v>20766.689999999999</v>
          </cell>
          <cell r="CD327">
            <v>265164.2</v>
          </cell>
          <cell r="CE327">
            <v>7033.4</v>
          </cell>
          <cell r="CF327">
            <v>0</v>
          </cell>
          <cell r="CG327">
            <v>0</v>
          </cell>
          <cell r="CH327">
            <v>0</v>
          </cell>
          <cell r="CI327">
            <v>0</v>
          </cell>
          <cell r="CJ327">
            <v>266812.65000000002</v>
          </cell>
          <cell r="CK327">
            <v>-1323.3220000000003</v>
          </cell>
          <cell r="CL327">
            <v>246705.03</v>
          </cell>
          <cell r="CM327">
            <v>26481.599999999999</v>
          </cell>
          <cell r="CN327">
            <v>62277.88</v>
          </cell>
          <cell r="CO327">
            <v>39205.050000000003</v>
          </cell>
          <cell r="CP327">
            <v>181058.29770000002</v>
          </cell>
          <cell r="CQ327">
            <v>57527.126400000001</v>
          </cell>
          <cell r="CR327">
            <v>904422.48</v>
          </cell>
          <cell r="CS327">
            <v>157127.94720000002</v>
          </cell>
          <cell r="CT327">
            <v>9251.7936000000009</v>
          </cell>
          <cell r="CU327">
            <v>0</v>
          </cell>
          <cell r="CV327">
            <v>0</v>
          </cell>
          <cell r="CW327">
            <v>0</v>
          </cell>
          <cell r="CX327">
            <v>0</v>
          </cell>
          <cell r="CY327">
            <v>0</v>
          </cell>
          <cell r="CZ327">
            <v>0</v>
          </cell>
          <cell r="DA327">
            <v>9438.6698749732514</v>
          </cell>
          <cell r="DB327">
            <v>1113.4474976276799</v>
          </cell>
          <cell r="DC327">
            <v>68473.351439999999</v>
          </cell>
          <cell r="DD327">
            <v>31.427877600000002</v>
          </cell>
          <cell r="DE327">
            <v>9703.98</v>
          </cell>
          <cell r="DF327">
            <v>4422.1048832814349</v>
          </cell>
          <cell r="DG327">
            <v>115572.21</v>
          </cell>
          <cell r="DH327">
            <v>211952.16900000002</v>
          </cell>
          <cell r="DI327">
            <v>55717.2</v>
          </cell>
          <cell r="DJ327">
            <v>247664.13</v>
          </cell>
          <cell r="DK327">
            <v>0</v>
          </cell>
          <cell r="DL327">
            <v>0</v>
          </cell>
          <cell r="DM327">
            <v>0</v>
          </cell>
          <cell r="DN327">
            <v>0</v>
          </cell>
          <cell r="DO327">
            <v>0</v>
          </cell>
          <cell r="DP327">
            <v>0</v>
          </cell>
          <cell r="DQ327">
            <v>0</v>
          </cell>
          <cell r="DR327">
            <v>0</v>
          </cell>
          <cell r="DS327">
            <v>0</v>
          </cell>
          <cell r="DU327">
            <v>81185.570000000007</v>
          </cell>
          <cell r="DV327">
            <v>0</v>
          </cell>
          <cell r="DW327">
            <v>-15973</v>
          </cell>
          <cell r="DX327">
            <v>-1187.6600000000001</v>
          </cell>
          <cell r="DY327">
            <v>167300</v>
          </cell>
          <cell r="DZ327">
            <v>0</v>
          </cell>
          <cell r="EA327">
            <v>0</v>
          </cell>
          <cell r="EB327">
            <v>30118</v>
          </cell>
          <cell r="EC327">
            <v>0</v>
          </cell>
          <cell r="ED327">
            <v>0</v>
          </cell>
          <cell r="EE327">
            <v>639551</v>
          </cell>
          <cell r="EF327">
            <v>0</v>
          </cell>
          <cell r="EG327">
            <v>53528</v>
          </cell>
          <cell r="EH327">
            <v>0</v>
          </cell>
          <cell r="EI327">
            <v>8299</v>
          </cell>
          <cell r="EJ327">
            <v>0</v>
          </cell>
          <cell r="EK327">
            <v>0</v>
          </cell>
          <cell r="EL327">
            <v>0</v>
          </cell>
        </row>
        <row r="328">
          <cell r="A328">
            <v>703</v>
          </cell>
          <cell r="B328" t="str">
            <v>Reimerswaal</v>
          </cell>
          <cell r="C328">
            <v>9</v>
          </cell>
          <cell r="D328">
            <v>523520</v>
          </cell>
          <cell r="E328">
            <v>105840</v>
          </cell>
          <cell r="F328">
            <v>105840</v>
          </cell>
          <cell r="G328">
            <v>21109</v>
          </cell>
          <cell r="H328">
            <v>5</v>
          </cell>
          <cell r="I328">
            <v>378</v>
          </cell>
          <cell r="J328">
            <v>6108</v>
          </cell>
          <cell r="K328">
            <v>3118</v>
          </cell>
          <cell r="L328">
            <v>1155</v>
          </cell>
          <cell r="M328">
            <v>2540</v>
          </cell>
          <cell r="N328">
            <v>1674.9</v>
          </cell>
          <cell r="O328">
            <v>213</v>
          </cell>
          <cell r="P328">
            <v>0.37833037300177619</v>
          </cell>
          <cell r="Q328">
            <v>106.09386107746978</v>
          </cell>
          <cell r="R328">
            <v>894</v>
          </cell>
          <cell r="S328">
            <v>385</v>
          </cell>
          <cell r="T328">
            <v>358</v>
          </cell>
          <cell r="U328">
            <v>19520</v>
          </cell>
          <cell r="V328">
            <v>4670</v>
          </cell>
          <cell r="W328">
            <v>81.180000000000007</v>
          </cell>
          <cell r="X328">
            <v>694.4</v>
          </cell>
          <cell r="Y328">
            <v>0</v>
          </cell>
          <cell r="Z328">
            <v>0</v>
          </cell>
          <cell r="AA328">
            <v>10204</v>
          </cell>
          <cell r="AB328">
            <v>2040.8</v>
          </cell>
          <cell r="AC328">
            <v>12244.8</v>
          </cell>
          <cell r="AD328">
            <v>1167</v>
          </cell>
          <cell r="AE328">
            <v>10000</v>
          </cell>
          <cell r="AF328">
            <v>161</v>
          </cell>
          <cell r="AG328">
            <v>125</v>
          </cell>
          <cell r="AH328">
            <v>72.59</v>
          </cell>
          <cell r="AI328">
            <v>8651</v>
          </cell>
          <cell r="AJ328">
            <v>10813.75</v>
          </cell>
          <cell r="AK328">
            <v>1730.2</v>
          </cell>
          <cell r="AL328">
            <v>0</v>
          </cell>
          <cell r="AM328">
            <v>0</v>
          </cell>
          <cell r="AN328">
            <v>0</v>
          </cell>
          <cell r="AO328">
            <v>0</v>
          </cell>
          <cell r="AP328">
            <v>822</v>
          </cell>
          <cell r="AQ328">
            <v>0</v>
          </cell>
          <cell r="AR328">
            <v>6.6460800000000002E-4</v>
          </cell>
          <cell r="AS328">
            <v>2.5363700000000002E-4</v>
          </cell>
          <cell r="AT328">
            <v>3771.8359999999998</v>
          </cell>
          <cell r="AU328">
            <v>754.36720000000003</v>
          </cell>
          <cell r="AV328">
            <v>2592</v>
          </cell>
          <cell r="AW328">
            <v>7404.7646820860082</v>
          </cell>
          <cell r="AX328">
            <v>10</v>
          </cell>
          <cell r="AY328">
            <v>11.9</v>
          </cell>
          <cell r="AZ328">
            <v>1170</v>
          </cell>
          <cell r="BA328">
            <v>1</v>
          </cell>
          <cell r="BB328">
            <v>0</v>
          </cell>
          <cell r="BC328">
            <v>0</v>
          </cell>
          <cell r="BD328">
            <v>0</v>
          </cell>
          <cell r="BE328">
            <v>0</v>
          </cell>
          <cell r="BF328">
            <v>0</v>
          </cell>
          <cell r="BG328">
            <v>0</v>
          </cell>
          <cell r="BH328">
            <v>0</v>
          </cell>
          <cell r="BI328">
            <v>0</v>
          </cell>
          <cell r="BJ328">
            <v>0</v>
          </cell>
          <cell r="BM328">
            <v>-1177920</v>
          </cell>
          <cell r="BN328">
            <v>-254016</v>
          </cell>
          <cell r="BO328">
            <v>-315403.2</v>
          </cell>
          <cell r="BP328">
            <v>2719894.65</v>
          </cell>
          <cell r="BQ328">
            <v>140903.79999999999</v>
          </cell>
          <cell r="BR328">
            <v>82555.199999999997</v>
          </cell>
          <cell r="BS328">
            <v>1340095.2</v>
          </cell>
          <cell r="BT328">
            <v>250593.66</v>
          </cell>
          <cell r="BU328">
            <v>30803.85</v>
          </cell>
          <cell r="BV328">
            <v>223494.6</v>
          </cell>
          <cell r="BW328">
            <v>593735.30100000009</v>
          </cell>
          <cell r="BX328">
            <v>293771.73</v>
          </cell>
          <cell r="BY328">
            <v>43356.959626998221</v>
          </cell>
          <cell r="BZ328">
            <v>402125.43976471218</v>
          </cell>
          <cell r="CA328">
            <v>95792.1</v>
          </cell>
          <cell r="CB328">
            <v>113721.3</v>
          </cell>
          <cell r="CC328">
            <v>50574.66</v>
          </cell>
          <cell r="CD328">
            <v>999228.8</v>
          </cell>
          <cell r="CE328">
            <v>71404.3</v>
          </cell>
          <cell r="CF328">
            <v>25638.267599999996</v>
          </cell>
          <cell r="CG328">
            <v>290738.33600000001</v>
          </cell>
          <cell r="CH328">
            <v>0</v>
          </cell>
          <cell r="CI328">
            <v>0</v>
          </cell>
          <cell r="CJ328">
            <v>316834.2</v>
          </cell>
          <cell r="CK328">
            <v>-4489.76</v>
          </cell>
          <cell r="CL328">
            <v>319589.28000000003</v>
          </cell>
          <cell r="CM328">
            <v>42922.26</v>
          </cell>
          <cell r="CN328">
            <v>229300</v>
          </cell>
          <cell r="CO328">
            <v>76048.350000000006</v>
          </cell>
          <cell r="CP328">
            <v>407128.75</v>
          </cell>
          <cell r="CQ328">
            <v>117564.5863</v>
          </cell>
          <cell r="CR328">
            <v>1436152.51</v>
          </cell>
          <cell r="CS328">
            <v>286131.82500000001</v>
          </cell>
          <cell r="CT328">
            <v>41974.652000000002</v>
          </cell>
          <cell r="CU328">
            <v>0</v>
          </cell>
          <cell r="CV328">
            <v>0</v>
          </cell>
          <cell r="CW328">
            <v>0</v>
          </cell>
          <cell r="CX328">
            <v>0</v>
          </cell>
          <cell r="CY328">
            <v>25317.599999999999</v>
          </cell>
          <cell r="CZ328">
            <v>0</v>
          </cell>
          <cell r="DA328">
            <v>11734.584498463681</v>
          </cell>
          <cell r="DB328">
            <v>2804.9848329968804</v>
          </cell>
          <cell r="DC328">
            <v>235852.90508</v>
          </cell>
          <cell r="DD328">
            <v>309.29055199999999</v>
          </cell>
          <cell r="DE328">
            <v>17521.919999999998</v>
          </cell>
          <cell r="DF328">
            <v>25620.485800017588</v>
          </cell>
          <cell r="DG328">
            <v>88901.7</v>
          </cell>
          <cell r="DH328">
            <v>174790.77</v>
          </cell>
          <cell r="DI328">
            <v>120720.6</v>
          </cell>
          <cell r="DJ328">
            <v>247664.13</v>
          </cell>
          <cell r="DK328">
            <v>0</v>
          </cell>
          <cell r="DL328">
            <v>0</v>
          </cell>
          <cell r="DM328">
            <v>0</v>
          </cell>
          <cell r="DN328">
            <v>0</v>
          </cell>
          <cell r="DO328">
            <v>0</v>
          </cell>
          <cell r="DP328">
            <v>0</v>
          </cell>
          <cell r="DQ328">
            <v>0</v>
          </cell>
          <cell r="DR328">
            <v>0</v>
          </cell>
          <cell r="DS328">
            <v>0</v>
          </cell>
          <cell r="DU328">
            <v>22675.88</v>
          </cell>
          <cell r="DV328">
            <v>0</v>
          </cell>
          <cell r="DW328">
            <v>45884</v>
          </cell>
          <cell r="DX328">
            <v>919.39</v>
          </cell>
          <cell r="DY328">
            <v>60446</v>
          </cell>
          <cell r="DZ328">
            <v>0</v>
          </cell>
          <cell r="EA328">
            <v>36186.78</v>
          </cell>
          <cell r="EB328">
            <v>51347</v>
          </cell>
          <cell r="EC328">
            <v>0</v>
          </cell>
          <cell r="ED328">
            <v>0</v>
          </cell>
          <cell r="EE328">
            <v>1801870</v>
          </cell>
          <cell r="EF328">
            <v>0</v>
          </cell>
          <cell r="EG328">
            <v>61461</v>
          </cell>
          <cell r="EH328">
            <v>0</v>
          </cell>
          <cell r="EI328">
            <v>24106</v>
          </cell>
          <cell r="EJ328">
            <v>0</v>
          </cell>
          <cell r="EK328">
            <v>0</v>
          </cell>
          <cell r="EL328">
            <v>0</v>
          </cell>
        </row>
        <row r="329">
          <cell r="A329">
            <v>1676</v>
          </cell>
          <cell r="B329" t="str">
            <v>Schouwen-Duiveland</v>
          </cell>
          <cell r="C329">
            <v>9</v>
          </cell>
          <cell r="D329">
            <v>1318240</v>
          </cell>
          <cell r="E329">
            <v>222180</v>
          </cell>
          <cell r="F329">
            <v>222180</v>
          </cell>
          <cell r="G329">
            <v>34132</v>
          </cell>
          <cell r="H329">
            <v>9</v>
          </cell>
          <cell r="I329">
            <v>793.5</v>
          </cell>
          <cell r="J329">
            <v>7630</v>
          </cell>
          <cell r="K329">
            <v>6593</v>
          </cell>
          <cell r="L329">
            <v>2192</v>
          </cell>
          <cell r="M329">
            <v>4430</v>
          </cell>
          <cell r="N329">
            <v>2417</v>
          </cell>
          <cell r="O329">
            <v>283</v>
          </cell>
          <cell r="P329">
            <v>0.44707740916271721</v>
          </cell>
          <cell r="Q329">
            <v>135.84829714141844</v>
          </cell>
          <cell r="R329">
            <v>1986</v>
          </cell>
          <cell r="S329">
            <v>230</v>
          </cell>
          <cell r="T329">
            <v>686</v>
          </cell>
          <cell r="U329">
            <v>33410</v>
          </cell>
          <cell r="V329">
            <v>5860</v>
          </cell>
          <cell r="W329">
            <v>268.64</v>
          </cell>
          <cell r="X329">
            <v>833.6</v>
          </cell>
          <cell r="Y329">
            <v>0</v>
          </cell>
          <cell r="Z329">
            <v>0</v>
          </cell>
          <cell r="AA329">
            <v>23103</v>
          </cell>
          <cell r="AB329">
            <v>0</v>
          </cell>
          <cell r="AC329">
            <v>24489.18</v>
          </cell>
          <cell r="AD329">
            <v>7135</v>
          </cell>
          <cell r="AE329">
            <v>10000</v>
          </cell>
          <cell r="AF329">
            <v>308</v>
          </cell>
          <cell r="AG329">
            <v>222.6</v>
          </cell>
          <cell r="AH329">
            <v>102.9</v>
          </cell>
          <cell r="AI329">
            <v>20130</v>
          </cell>
          <cell r="AJ329">
            <v>21337.8</v>
          </cell>
          <cell r="AK329">
            <v>0</v>
          </cell>
          <cell r="AL329">
            <v>10</v>
          </cell>
          <cell r="AM329">
            <v>46</v>
          </cell>
          <cell r="AN329">
            <v>0</v>
          </cell>
          <cell r="AO329">
            <v>6500</v>
          </cell>
          <cell r="AP329">
            <v>2425</v>
          </cell>
          <cell r="AQ329">
            <v>1819</v>
          </cell>
          <cell r="AR329">
            <v>2.250588E-3</v>
          </cell>
          <cell r="AS329">
            <v>5.58509E-4</v>
          </cell>
          <cell r="AT329">
            <v>9118.89</v>
          </cell>
          <cell r="AU329">
            <v>0</v>
          </cell>
          <cell r="AV329">
            <v>5798.2</v>
          </cell>
          <cell r="AW329">
            <v>7162.2792883127195</v>
          </cell>
          <cell r="AX329">
            <v>22</v>
          </cell>
          <cell r="AY329">
            <v>23.1</v>
          </cell>
          <cell r="AZ329">
            <v>2495</v>
          </cell>
          <cell r="BA329">
            <v>1</v>
          </cell>
          <cell r="BB329">
            <v>0</v>
          </cell>
          <cell r="BC329">
            <v>0</v>
          </cell>
          <cell r="BD329">
            <v>0</v>
          </cell>
          <cell r="BE329">
            <v>0</v>
          </cell>
          <cell r="BF329">
            <v>0</v>
          </cell>
          <cell r="BG329">
            <v>0</v>
          </cell>
          <cell r="BH329">
            <v>0</v>
          </cell>
          <cell r="BI329">
            <v>0</v>
          </cell>
          <cell r="BJ329">
            <v>0</v>
          </cell>
          <cell r="BM329">
            <v>-2966040</v>
          </cell>
          <cell r="BN329">
            <v>-533232</v>
          </cell>
          <cell r="BO329">
            <v>-662096.4</v>
          </cell>
          <cell r="BP329">
            <v>4397908.2</v>
          </cell>
          <cell r="BQ329">
            <v>253626.84</v>
          </cell>
          <cell r="BR329">
            <v>173300.4</v>
          </cell>
          <cell r="BS329">
            <v>1674022</v>
          </cell>
          <cell r="BT329">
            <v>529879.41</v>
          </cell>
          <cell r="BU329">
            <v>58460.639999999999</v>
          </cell>
          <cell r="BV329">
            <v>389795.7</v>
          </cell>
          <cell r="BW329">
            <v>856802.33</v>
          </cell>
          <cell r="BX329">
            <v>390316.43</v>
          </cell>
          <cell r="BY329">
            <v>51235.424281200627</v>
          </cell>
          <cell r="BZ329">
            <v>514903.08368917555</v>
          </cell>
          <cell r="CA329">
            <v>212799.9</v>
          </cell>
          <cell r="CB329">
            <v>67937.399999999994</v>
          </cell>
          <cell r="CC329">
            <v>96911.22</v>
          </cell>
          <cell r="CD329">
            <v>1710257.9</v>
          </cell>
          <cell r="CE329">
            <v>89599.4</v>
          </cell>
          <cell r="CF329">
            <v>84841.8848</v>
          </cell>
          <cell r="CG329">
            <v>349019.984</v>
          </cell>
          <cell r="CH329">
            <v>0</v>
          </cell>
          <cell r="CI329">
            <v>0</v>
          </cell>
          <cell r="CJ329">
            <v>717348.15</v>
          </cell>
          <cell r="CK329">
            <v>0</v>
          </cell>
          <cell r="CL329">
            <v>639167.598</v>
          </cell>
          <cell r="CM329">
            <v>262425.3</v>
          </cell>
          <cell r="CN329">
            <v>229300</v>
          </cell>
          <cell r="CO329">
            <v>145483.79999999999</v>
          </cell>
          <cell r="CP329">
            <v>725014.87800000014</v>
          </cell>
          <cell r="CQ329">
            <v>166653.753</v>
          </cell>
          <cell r="CR329">
            <v>3341781.3</v>
          </cell>
          <cell r="CS329">
            <v>564598.18799999997</v>
          </cell>
          <cell r="CT329">
            <v>0</v>
          </cell>
          <cell r="CU329">
            <v>31675.1</v>
          </cell>
          <cell r="CV329">
            <v>314891.15999999997</v>
          </cell>
          <cell r="CW329">
            <v>0</v>
          </cell>
          <cell r="CX329">
            <v>95615</v>
          </cell>
          <cell r="CY329">
            <v>74690</v>
          </cell>
          <cell r="CZ329">
            <v>159526.29999999999</v>
          </cell>
          <cell r="DA329">
            <v>39737.281310529484</v>
          </cell>
          <cell r="DB329">
            <v>6176.5802075101601</v>
          </cell>
          <cell r="DC329">
            <v>570204.19169999997</v>
          </cell>
          <cell r="DD329">
            <v>0</v>
          </cell>
          <cell r="DE329">
            <v>39195.832000000002</v>
          </cell>
          <cell r="DF329">
            <v>24781.486337562008</v>
          </cell>
          <cell r="DG329">
            <v>195583.74</v>
          </cell>
          <cell r="DH329">
            <v>339299.73</v>
          </cell>
          <cell r="DI329">
            <v>257434.1</v>
          </cell>
          <cell r="DJ329">
            <v>247664.13</v>
          </cell>
          <cell r="DK329">
            <v>0</v>
          </cell>
          <cell r="DL329">
            <v>0</v>
          </cell>
          <cell r="DM329">
            <v>0</v>
          </cell>
          <cell r="DN329">
            <v>0</v>
          </cell>
          <cell r="DO329">
            <v>0</v>
          </cell>
          <cell r="DP329">
            <v>0</v>
          </cell>
          <cell r="DQ329">
            <v>0</v>
          </cell>
          <cell r="DR329">
            <v>0</v>
          </cell>
          <cell r="DS329">
            <v>0</v>
          </cell>
          <cell r="DU329">
            <v>208305.23</v>
          </cell>
          <cell r="DV329">
            <v>0</v>
          </cell>
          <cell r="DW329">
            <v>395046</v>
          </cell>
          <cell r="DX329">
            <v>57881.82</v>
          </cell>
          <cell r="DY329">
            <v>121042</v>
          </cell>
          <cell r="DZ329">
            <v>0</v>
          </cell>
          <cell r="EA329">
            <v>31178.799999999999</v>
          </cell>
          <cell r="EB329">
            <v>98564</v>
          </cell>
          <cell r="EC329">
            <v>0</v>
          </cell>
          <cell r="ED329">
            <v>0</v>
          </cell>
          <cell r="EE329">
            <v>3170300</v>
          </cell>
          <cell r="EF329">
            <v>0</v>
          </cell>
          <cell r="EG329">
            <v>153331</v>
          </cell>
          <cell r="EH329">
            <v>0</v>
          </cell>
          <cell r="EI329">
            <v>0</v>
          </cell>
          <cell r="EJ329">
            <v>0</v>
          </cell>
          <cell r="EK329">
            <v>0</v>
          </cell>
          <cell r="EL329">
            <v>0</v>
          </cell>
        </row>
        <row r="330">
          <cell r="A330">
            <v>1714</v>
          </cell>
          <cell r="B330" t="str">
            <v>Sluis</v>
          </cell>
          <cell r="C330">
            <v>9</v>
          </cell>
          <cell r="D330">
            <v>804320</v>
          </cell>
          <cell r="E330">
            <v>191800</v>
          </cell>
          <cell r="F330">
            <v>191800</v>
          </cell>
          <cell r="G330">
            <v>24325</v>
          </cell>
          <cell r="H330">
            <v>9</v>
          </cell>
          <cell r="I330">
            <v>685</v>
          </cell>
          <cell r="J330">
            <v>4907</v>
          </cell>
          <cell r="K330">
            <v>5182</v>
          </cell>
          <cell r="L330">
            <v>1890</v>
          </cell>
          <cell r="M330">
            <v>3850</v>
          </cell>
          <cell r="N330">
            <v>2250.3000000000002</v>
          </cell>
          <cell r="O330">
            <v>266</v>
          </cell>
          <cell r="P330">
            <v>0.43181818181818182</v>
          </cell>
          <cell r="Q330">
            <v>128.72029424858621</v>
          </cell>
          <cell r="R330">
            <v>1713</v>
          </cell>
          <cell r="S330">
            <v>220</v>
          </cell>
          <cell r="T330">
            <v>561</v>
          </cell>
          <cell r="U330">
            <v>21700</v>
          </cell>
          <cell r="V330">
            <v>8550</v>
          </cell>
          <cell r="W330">
            <v>0</v>
          </cell>
          <cell r="X330">
            <v>935.2</v>
          </cell>
          <cell r="Y330">
            <v>0</v>
          </cell>
          <cell r="Z330">
            <v>0</v>
          </cell>
          <cell r="AA330">
            <v>27993</v>
          </cell>
          <cell r="AB330">
            <v>0</v>
          </cell>
          <cell r="AC330">
            <v>28552.86</v>
          </cell>
          <cell r="AD330">
            <v>324</v>
          </cell>
          <cell r="AE330">
            <v>2384</v>
          </cell>
          <cell r="AF330">
            <v>278</v>
          </cell>
          <cell r="AG330">
            <v>162.18</v>
          </cell>
          <cell r="AH330">
            <v>121.38</v>
          </cell>
          <cell r="AI330">
            <v>15997</v>
          </cell>
          <cell r="AJ330">
            <v>16316.94</v>
          </cell>
          <cell r="AK330">
            <v>0</v>
          </cell>
          <cell r="AL330">
            <v>24</v>
          </cell>
          <cell r="AM330">
            <v>0</v>
          </cell>
          <cell r="AN330">
            <v>0</v>
          </cell>
          <cell r="AO330">
            <v>7800</v>
          </cell>
          <cell r="AP330">
            <v>1274</v>
          </cell>
          <cell r="AQ330">
            <v>0</v>
          </cell>
          <cell r="AR330">
            <v>1.3845000000000001E-3</v>
          </cell>
          <cell r="AS330">
            <v>5.8719999999999996E-4</v>
          </cell>
          <cell r="AT330">
            <v>5406.9859999999999</v>
          </cell>
          <cell r="AU330">
            <v>0</v>
          </cell>
          <cell r="AV330">
            <v>4110.6000000000004</v>
          </cell>
          <cell r="AW330">
            <v>3531.1065790867683</v>
          </cell>
          <cell r="AX330">
            <v>23</v>
          </cell>
          <cell r="AY330">
            <v>23.46</v>
          </cell>
          <cell r="AZ330">
            <v>2080</v>
          </cell>
          <cell r="BA330">
            <v>1</v>
          </cell>
          <cell r="BB330">
            <v>0</v>
          </cell>
          <cell r="BC330">
            <v>0</v>
          </cell>
          <cell r="BD330">
            <v>0</v>
          </cell>
          <cell r="BE330">
            <v>0</v>
          </cell>
          <cell r="BF330">
            <v>0</v>
          </cell>
          <cell r="BG330">
            <v>0</v>
          </cell>
          <cell r="BH330">
            <v>0</v>
          </cell>
          <cell r="BI330">
            <v>0</v>
          </cell>
          <cell r="BJ330">
            <v>0</v>
          </cell>
          <cell r="BM330">
            <v>-1809720</v>
          </cell>
          <cell r="BN330">
            <v>-460320</v>
          </cell>
          <cell r="BO330">
            <v>-571564</v>
          </cell>
          <cell r="BP330">
            <v>3134276.25</v>
          </cell>
          <cell r="BQ330">
            <v>253626.84</v>
          </cell>
          <cell r="BR330">
            <v>149604</v>
          </cell>
          <cell r="BS330">
            <v>1076595.8</v>
          </cell>
          <cell r="BT330">
            <v>416477.34</v>
          </cell>
          <cell r="BU330">
            <v>50406.3</v>
          </cell>
          <cell r="BV330">
            <v>338761.5</v>
          </cell>
          <cell r="BW330">
            <v>797708.84700000007</v>
          </cell>
          <cell r="BX330">
            <v>366869.86</v>
          </cell>
          <cell r="BY330">
            <v>49486.704772727273</v>
          </cell>
          <cell r="BZ330">
            <v>487885.95688453136</v>
          </cell>
          <cell r="CA330">
            <v>183547.95</v>
          </cell>
          <cell r="CB330">
            <v>64983.6</v>
          </cell>
          <cell r="CC330">
            <v>79252.47</v>
          </cell>
          <cell r="CD330">
            <v>1110823</v>
          </cell>
          <cell r="CE330">
            <v>130729.5</v>
          </cell>
          <cell r="CF330">
            <v>0</v>
          </cell>
          <cell r="CG330">
            <v>391558.88800000004</v>
          </cell>
          <cell r="CH330">
            <v>0</v>
          </cell>
          <cell r="CI330">
            <v>0</v>
          </cell>
          <cell r="CJ330">
            <v>869182.65</v>
          </cell>
          <cell r="CK330">
            <v>0</v>
          </cell>
          <cell r="CL330">
            <v>745229.64600000007</v>
          </cell>
          <cell r="CM330">
            <v>11916.72</v>
          </cell>
          <cell r="CN330">
            <v>54665.120000000003</v>
          </cell>
          <cell r="CO330">
            <v>131313.29999999999</v>
          </cell>
          <cell r="CP330">
            <v>528225.12540000002</v>
          </cell>
          <cell r="CQ330">
            <v>196583.40659999999</v>
          </cell>
          <cell r="CR330">
            <v>2655661.9700000002</v>
          </cell>
          <cell r="CS330">
            <v>431746.23240000004</v>
          </cell>
          <cell r="CT330">
            <v>0</v>
          </cell>
          <cell r="CU330">
            <v>76020.240000000005</v>
          </cell>
          <cell r="CV330">
            <v>0</v>
          </cell>
          <cell r="CW330">
            <v>0</v>
          </cell>
          <cell r="CX330">
            <v>114738</v>
          </cell>
          <cell r="CY330">
            <v>39239.199999999997</v>
          </cell>
          <cell r="CZ330">
            <v>0</v>
          </cell>
          <cell r="DA330">
            <v>24445.285398495002</v>
          </cell>
          <cell r="DB330">
            <v>6493.875475328</v>
          </cell>
          <cell r="DC330">
            <v>338098.83458000002</v>
          </cell>
          <cell r="DD330">
            <v>0</v>
          </cell>
          <cell r="DE330">
            <v>27787.656000000003</v>
          </cell>
          <cell r="DF330">
            <v>12217.628763640218</v>
          </cell>
          <cell r="DG330">
            <v>204473.91</v>
          </cell>
          <cell r="DH330">
            <v>344587.51799999998</v>
          </cell>
          <cell r="DI330">
            <v>214614.39999999999</v>
          </cell>
          <cell r="DJ330">
            <v>247664.13</v>
          </cell>
          <cell r="DK330">
            <v>0</v>
          </cell>
          <cell r="DL330">
            <v>0</v>
          </cell>
          <cell r="DM330">
            <v>0</v>
          </cell>
          <cell r="DN330">
            <v>0</v>
          </cell>
          <cell r="DO330">
            <v>0</v>
          </cell>
          <cell r="DP330">
            <v>0</v>
          </cell>
          <cell r="DQ330">
            <v>0</v>
          </cell>
          <cell r="DR330">
            <v>0</v>
          </cell>
          <cell r="DS330">
            <v>0</v>
          </cell>
          <cell r="DU330">
            <v>222571.6</v>
          </cell>
          <cell r="DV330">
            <v>0</v>
          </cell>
          <cell r="DW330">
            <v>93640</v>
          </cell>
          <cell r="DX330">
            <v>-9719.49</v>
          </cell>
          <cell r="DY330">
            <v>-58759</v>
          </cell>
          <cell r="DZ330">
            <v>0</v>
          </cell>
          <cell r="EA330">
            <v>83984.82</v>
          </cell>
          <cell r="EB330">
            <v>87839</v>
          </cell>
          <cell r="EC330">
            <v>0</v>
          </cell>
          <cell r="ED330">
            <v>0</v>
          </cell>
          <cell r="EE330">
            <v>2728201</v>
          </cell>
          <cell r="EF330">
            <v>0</v>
          </cell>
          <cell r="EG330">
            <v>162190</v>
          </cell>
          <cell r="EH330">
            <v>0</v>
          </cell>
          <cell r="EI330">
            <v>27779</v>
          </cell>
          <cell r="EJ330">
            <v>0</v>
          </cell>
          <cell r="EK330">
            <v>0</v>
          </cell>
          <cell r="EL330">
            <v>0</v>
          </cell>
        </row>
        <row r="331">
          <cell r="A331">
            <v>715</v>
          </cell>
          <cell r="B331" t="str">
            <v>Terneuzen</v>
          </cell>
          <cell r="C331">
            <v>9</v>
          </cell>
          <cell r="D331">
            <v>1250720</v>
          </cell>
          <cell r="E331">
            <v>565320</v>
          </cell>
          <cell r="F331">
            <v>565320</v>
          </cell>
          <cell r="G331">
            <v>55268</v>
          </cell>
          <cell r="H331">
            <v>9</v>
          </cell>
          <cell r="I331">
            <v>2019</v>
          </cell>
          <cell r="J331">
            <v>12482</v>
          </cell>
          <cell r="K331">
            <v>10073</v>
          </cell>
          <cell r="L331">
            <v>3474</v>
          </cell>
          <cell r="M331">
            <v>8190</v>
          </cell>
          <cell r="N331">
            <v>5543.9</v>
          </cell>
          <cell r="O331">
            <v>1039</v>
          </cell>
          <cell r="P331">
            <v>0.74802015838732905</v>
          </cell>
          <cell r="Q331">
            <v>421.16815511280817</v>
          </cell>
          <cell r="R331">
            <v>4167</v>
          </cell>
          <cell r="S331">
            <v>2465</v>
          </cell>
          <cell r="T331">
            <v>1462</v>
          </cell>
          <cell r="U331">
            <v>56320</v>
          </cell>
          <cell r="V331">
            <v>51870</v>
          </cell>
          <cell r="W331">
            <v>893.88</v>
          </cell>
          <cell r="X331">
            <v>2065.6</v>
          </cell>
          <cell r="Y331">
            <v>0</v>
          </cell>
          <cell r="Z331">
            <v>0</v>
          </cell>
          <cell r="AA331">
            <v>25125</v>
          </cell>
          <cell r="AB331">
            <v>0</v>
          </cell>
          <cell r="AC331">
            <v>25125</v>
          </cell>
          <cell r="AD331">
            <v>1166</v>
          </cell>
          <cell r="AE331">
            <v>5487</v>
          </cell>
          <cell r="AF331">
            <v>479</v>
          </cell>
          <cell r="AG331">
            <v>277.75</v>
          </cell>
          <cell r="AH331">
            <v>204</v>
          </cell>
          <cell r="AI331">
            <v>26461</v>
          </cell>
          <cell r="AJ331">
            <v>26725.61</v>
          </cell>
          <cell r="AK331">
            <v>0</v>
          </cell>
          <cell r="AL331">
            <v>13</v>
          </cell>
          <cell r="AM331">
            <v>0</v>
          </cell>
          <cell r="AN331">
            <v>0</v>
          </cell>
          <cell r="AO331">
            <v>3000</v>
          </cell>
          <cell r="AP331">
            <v>3331</v>
          </cell>
          <cell r="AQ331">
            <v>1539</v>
          </cell>
          <cell r="AR331">
            <v>2.6256489999999999E-3</v>
          </cell>
          <cell r="AS331">
            <v>1.8376060000000001E-3</v>
          </cell>
          <cell r="AT331">
            <v>20004.516</v>
          </cell>
          <cell r="AU331">
            <v>0</v>
          </cell>
          <cell r="AV331">
            <v>4401</v>
          </cell>
          <cell r="AW331">
            <v>9478.658552356319</v>
          </cell>
          <cell r="AX331">
            <v>24</v>
          </cell>
          <cell r="AY331">
            <v>24</v>
          </cell>
          <cell r="AZ331">
            <v>2695</v>
          </cell>
          <cell r="BA331">
            <v>1</v>
          </cell>
          <cell r="BB331">
            <v>0</v>
          </cell>
          <cell r="BC331">
            <v>0</v>
          </cell>
          <cell r="BD331">
            <v>0</v>
          </cell>
          <cell r="BE331">
            <v>0</v>
          </cell>
          <cell r="BF331">
            <v>0</v>
          </cell>
          <cell r="BG331">
            <v>0</v>
          </cell>
          <cell r="BH331">
            <v>0</v>
          </cell>
          <cell r="BI331">
            <v>0</v>
          </cell>
          <cell r="BJ331">
            <v>0</v>
          </cell>
          <cell r="BM331">
            <v>-2814120</v>
          </cell>
          <cell r="BN331">
            <v>-1356768</v>
          </cell>
          <cell r="BO331">
            <v>-1684653.6</v>
          </cell>
          <cell r="BP331">
            <v>7121281.7999999998</v>
          </cell>
          <cell r="BQ331">
            <v>253626.84</v>
          </cell>
          <cell r="BR331">
            <v>440949.6</v>
          </cell>
          <cell r="BS331">
            <v>2738550.8</v>
          </cell>
          <cell r="BT331">
            <v>809567.01</v>
          </cell>
          <cell r="BU331">
            <v>92651.58</v>
          </cell>
          <cell r="BV331">
            <v>720638.1</v>
          </cell>
          <cell r="BW331">
            <v>1965257.111</v>
          </cell>
          <cell r="BX331">
            <v>1432999.19</v>
          </cell>
          <cell r="BY331">
            <v>85723.701087113033</v>
          </cell>
          <cell r="BZ331">
            <v>1596345.2349609747</v>
          </cell>
          <cell r="CA331">
            <v>446494.05</v>
          </cell>
          <cell r="CB331">
            <v>728111.7</v>
          </cell>
          <cell r="CC331">
            <v>206536.74</v>
          </cell>
          <cell r="CD331">
            <v>2883020.7999999998</v>
          </cell>
          <cell r="CE331">
            <v>793092.3</v>
          </cell>
          <cell r="CF331">
            <v>282305.18160000001</v>
          </cell>
          <cell r="CG331">
            <v>864846.06400000001</v>
          </cell>
          <cell r="CH331">
            <v>0</v>
          </cell>
          <cell r="CI331">
            <v>0</v>
          </cell>
          <cell r="CJ331">
            <v>780131.25</v>
          </cell>
          <cell r="CK331">
            <v>0</v>
          </cell>
          <cell r="CL331">
            <v>655762.5</v>
          </cell>
          <cell r="CM331">
            <v>42885.48</v>
          </cell>
          <cell r="CN331">
            <v>125816.91</v>
          </cell>
          <cell r="CO331">
            <v>226255.65</v>
          </cell>
          <cell r="CP331">
            <v>904640.08250000002</v>
          </cell>
          <cell r="CQ331">
            <v>330392.28000000003</v>
          </cell>
          <cell r="CR331">
            <v>4392790.6100000003</v>
          </cell>
          <cell r="CS331">
            <v>707159.64060000004</v>
          </cell>
          <cell r="CT331">
            <v>0</v>
          </cell>
          <cell r="CU331">
            <v>41177.629999999997</v>
          </cell>
          <cell r="CV331">
            <v>0</v>
          </cell>
          <cell r="CW331">
            <v>0</v>
          </cell>
          <cell r="CX331">
            <v>44130</v>
          </cell>
          <cell r="CY331">
            <v>102594.8</v>
          </cell>
          <cell r="CZ331">
            <v>134970.29999999999</v>
          </cell>
          <cell r="DA331">
            <v>46359.508242161792</v>
          </cell>
          <cell r="DB331">
            <v>20322.180750537442</v>
          </cell>
          <cell r="DC331">
            <v>1250882.3854799999</v>
          </cell>
          <cell r="DD331">
            <v>0</v>
          </cell>
          <cell r="DE331">
            <v>29750.76</v>
          </cell>
          <cell r="DF331">
            <v>32796.15859115286</v>
          </cell>
          <cell r="DG331">
            <v>213364.08</v>
          </cell>
          <cell r="DH331">
            <v>352519.2</v>
          </cell>
          <cell r="DI331">
            <v>278070.09999999998</v>
          </cell>
          <cell r="DJ331">
            <v>247664.13</v>
          </cell>
          <cell r="DK331">
            <v>0</v>
          </cell>
          <cell r="DL331">
            <v>0</v>
          </cell>
          <cell r="DM331">
            <v>0</v>
          </cell>
          <cell r="DN331">
            <v>0</v>
          </cell>
          <cell r="DO331">
            <v>0</v>
          </cell>
          <cell r="DP331">
            <v>0</v>
          </cell>
          <cell r="DQ331">
            <v>0</v>
          </cell>
          <cell r="DR331">
            <v>0</v>
          </cell>
          <cell r="DS331">
            <v>0</v>
          </cell>
          <cell r="DU331">
            <v>317341.98</v>
          </cell>
          <cell r="DV331">
            <v>0</v>
          </cell>
          <cell r="DW331">
            <v>-67847</v>
          </cell>
          <cell r="DX331">
            <v>-15631.22</v>
          </cell>
          <cell r="DY331">
            <v>504897</v>
          </cell>
          <cell r="DZ331">
            <v>0</v>
          </cell>
          <cell r="EA331">
            <v>85015.91</v>
          </cell>
          <cell r="EB331">
            <v>115113</v>
          </cell>
          <cell r="EC331">
            <v>0</v>
          </cell>
          <cell r="ED331">
            <v>0</v>
          </cell>
          <cell r="EE331">
            <v>5834755</v>
          </cell>
          <cell r="EF331">
            <v>0</v>
          </cell>
          <cell r="EG331">
            <v>149702</v>
          </cell>
          <cell r="EH331">
            <v>0</v>
          </cell>
          <cell r="EI331">
            <v>0</v>
          </cell>
          <cell r="EJ331">
            <v>0</v>
          </cell>
          <cell r="EK331">
            <v>0</v>
          </cell>
          <cell r="EL331">
            <v>0</v>
          </cell>
        </row>
        <row r="332">
          <cell r="A332">
            <v>716</v>
          </cell>
          <cell r="B332" t="str">
            <v>Tholen</v>
          </cell>
          <cell r="C332">
            <v>9</v>
          </cell>
          <cell r="D332">
            <v>617280</v>
          </cell>
          <cell r="E332">
            <v>149800</v>
          </cell>
          <cell r="F332">
            <v>149800</v>
          </cell>
          <cell r="G332">
            <v>25350</v>
          </cell>
          <cell r="H332">
            <v>7</v>
          </cell>
          <cell r="I332">
            <v>535</v>
          </cell>
          <cell r="J332">
            <v>7200</v>
          </cell>
          <cell r="K332">
            <v>3550</v>
          </cell>
          <cell r="L332">
            <v>1200</v>
          </cell>
          <cell r="M332">
            <v>2740</v>
          </cell>
          <cell r="N332">
            <v>1687.4</v>
          </cell>
          <cell r="O332">
            <v>255</v>
          </cell>
          <cell r="P332">
            <v>0.42148760330578511</v>
          </cell>
          <cell r="Q332">
            <v>124.07662077927344</v>
          </cell>
          <cell r="R332">
            <v>1436</v>
          </cell>
          <cell r="S332">
            <v>375</v>
          </cell>
          <cell r="T332">
            <v>411</v>
          </cell>
          <cell r="U332">
            <v>22390</v>
          </cell>
          <cell r="V332">
            <v>2710</v>
          </cell>
          <cell r="W332">
            <v>67.319999999999993</v>
          </cell>
          <cell r="X332">
            <v>464.8</v>
          </cell>
          <cell r="Y332">
            <v>0</v>
          </cell>
          <cell r="Z332">
            <v>0</v>
          </cell>
          <cell r="AA332">
            <v>14733</v>
          </cell>
          <cell r="AB332">
            <v>3977.91</v>
          </cell>
          <cell r="AC332">
            <v>17974.259999999998</v>
          </cell>
          <cell r="AD332">
            <v>1541</v>
          </cell>
          <cell r="AE332">
            <v>9167</v>
          </cell>
          <cell r="AF332">
            <v>175</v>
          </cell>
          <cell r="AG332">
            <v>148.03</v>
          </cell>
          <cell r="AH332">
            <v>75.64</v>
          </cell>
          <cell r="AI332">
            <v>10526</v>
          </cell>
          <cell r="AJ332">
            <v>13789.06</v>
          </cell>
          <cell r="AK332">
            <v>2842.02</v>
          </cell>
          <cell r="AL332">
            <v>16</v>
          </cell>
          <cell r="AM332">
            <v>0</v>
          </cell>
          <cell r="AN332">
            <v>0</v>
          </cell>
          <cell r="AO332">
            <v>1300</v>
          </cell>
          <cell r="AP332">
            <v>1288</v>
          </cell>
          <cell r="AQ332">
            <v>669</v>
          </cell>
          <cell r="AR332">
            <v>1.1156079999999999E-3</v>
          </cell>
          <cell r="AS332">
            <v>2.4065800000000001E-4</v>
          </cell>
          <cell r="AT332">
            <v>4210.3999999999996</v>
          </cell>
          <cell r="AU332">
            <v>1136.808</v>
          </cell>
          <cell r="AV332">
            <v>3846.66</v>
          </cell>
          <cell r="AW332">
            <v>11377.654479537912</v>
          </cell>
          <cell r="AX332">
            <v>10</v>
          </cell>
          <cell r="AY332">
            <v>12.2</v>
          </cell>
          <cell r="AZ332">
            <v>1395</v>
          </cell>
          <cell r="BA332">
            <v>1</v>
          </cell>
          <cell r="BB332">
            <v>0</v>
          </cell>
          <cell r="BC332">
            <v>0</v>
          </cell>
          <cell r="BD332">
            <v>0</v>
          </cell>
          <cell r="BE332">
            <v>0</v>
          </cell>
          <cell r="BF332">
            <v>0</v>
          </cell>
          <cell r="BG332">
            <v>0</v>
          </cell>
          <cell r="BH332">
            <v>0</v>
          </cell>
          <cell r="BI332">
            <v>0</v>
          </cell>
          <cell r="BJ332">
            <v>0</v>
          </cell>
          <cell r="BM332">
            <v>-1388880</v>
          </cell>
          <cell r="BN332">
            <v>-359520</v>
          </cell>
          <cell r="BO332">
            <v>-446404</v>
          </cell>
          <cell r="BP332">
            <v>3266347.5</v>
          </cell>
          <cell r="BQ332">
            <v>197265.32</v>
          </cell>
          <cell r="BR332">
            <v>116844</v>
          </cell>
          <cell r="BS332">
            <v>1579680</v>
          </cell>
          <cell r="BT332">
            <v>285313.5</v>
          </cell>
          <cell r="BU332">
            <v>32004</v>
          </cell>
          <cell r="BV332">
            <v>241092.6</v>
          </cell>
          <cell r="BW332">
            <v>598166.42599999998</v>
          </cell>
          <cell r="BX332">
            <v>351698.55</v>
          </cell>
          <cell r="BY332">
            <v>48302.812314049581</v>
          </cell>
          <cell r="BZ332">
            <v>470285.13420726458</v>
          </cell>
          <cell r="CA332">
            <v>153867.4</v>
          </cell>
          <cell r="CB332">
            <v>110767.5</v>
          </cell>
          <cell r="CC332">
            <v>58061.97</v>
          </cell>
          <cell r="CD332">
            <v>1146144.1000000001</v>
          </cell>
          <cell r="CE332">
            <v>41435.9</v>
          </cell>
          <cell r="CF332">
            <v>21261.002399999998</v>
          </cell>
          <cell r="CG332">
            <v>194607.11199999999</v>
          </cell>
          <cell r="CH332">
            <v>0</v>
          </cell>
          <cell r="CI332">
            <v>0</v>
          </cell>
          <cell r="CJ332">
            <v>457459.65</v>
          </cell>
          <cell r="CK332">
            <v>-8751.4020000000019</v>
          </cell>
          <cell r="CL332">
            <v>469128.18599999999</v>
          </cell>
          <cell r="CM332">
            <v>56677.98</v>
          </cell>
          <cell r="CN332">
            <v>210199.31</v>
          </cell>
          <cell r="CO332">
            <v>82661.25</v>
          </cell>
          <cell r="CP332">
            <v>482138.15090000001</v>
          </cell>
          <cell r="CQ332">
            <v>122504.2748</v>
          </cell>
          <cell r="CR332">
            <v>1747421.26</v>
          </cell>
          <cell r="CS332">
            <v>364858.52760000003</v>
          </cell>
          <cell r="CT332">
            <v>68947.405200000008</v>
          </cell>
          <cell r="CU332">
            <v>50680.160000000003</v>
          </cell>
          <cell r="CV332">
            <v>0</v>
          </cell>
          <cell r="CW332">
            <v>0</v>
          </cell>
          <cell r="CX332">
            <v>19123</v>
          </cell>
          <cell r="CY332">
            <v>39670.400000000001</v>
          </cell>
          <cell r="CZ332">
            <v>58671.3</v>
          </cell>
          <cell r="DA332">
            <v>19697.620767673681</v>
          </cell>
          <cell r="DB332">
            <v>2661.44939397392</v>
          </cell>
          <cell r="DC332">
            <v>263276.31199999998</v>
          </cell>
          <cell r="DD332">
            <v>466.09127999999998</v>
          </cell>
          <cell r="DE332">
            <v>26003.421599999998</v>
          </cell>
          <cell r="DF332">
            <v>39366.684499201176</v>
          </cell>
          <cell r="DG332">
            <v>88901.7</v>
          </cell>
          <cell r="DH332">
            <v>179197.26</v>
          </cell>
          <cell r="DI332">
            <v>143936.1</v>
          </cell>
          <cell r="DJ332">
            <v>247664.13</v>
          </cell>
          <cell r="DK332">
            <v>0</v>
          </cell>
          <cell r="DL332">
            <v>0</v>
          </cell>
          <cell r="DM332">
            <v>0</v>
          </cell>
          <cell r="DN332">
            <v>0</v>
          </cell>
          <cell r="DO332">
            <v>0</v>
          </cell>
          <cell r="DP332">
            <v>0</v>
          </cell>
          <cell r="DQ332">
            <v>0</v>
          </cell>
          <cell r="DR332">
            <v>0</v>
          </cell>
          <cell r="DS332">
            <v>0</v>
          </cell>
          <cell r="DU332">
            <v>210459.42</v>
          </cell>
          <cell r="DV332">
            <v>0</v>
          </cell>
          <cell r="DW332">
            <v>384349</v>
          </cell>
          <cell r="DX332">
            <v>17310.57</v>
          </cell>
          <cell r="DY332">
            <v>-80351</v>
          </cell>
          <cell r="DZ332">
            <v>0</v>
          </cell>
          <cell r="EA332">
            <v>116738.02</v>
          </cell>
          <cell r="EB332">
            <v>57465</v>
          </cell>
          <cell r="EC332">
            <v>0</v>
          </cell>
          <cell r="ED332">
            <v>0</v>
          </cell>
          <cell r="EE332">
            <v>2029480</v>
          </cell>
          <cell r="EF332">
            <v>0</v>
          </cell>
          <cell r="EG332">
            <v>93696</v>
          </cell>
          <cell r="EH332">
            <v>0</v>
          </cell>
          <cell r="EI332">
            <v>28727</v>
          </cell>
          <cell r="EJ332">
            <v>0</v>
          </cell>
          <cell r="EK332">
            <v>0</v>
          </cell>
          <cell r="EL332">
            <v>0</v>
          </cell>
        </row>
        <row r="333">
          <cell r="A333">
            <v>717</v>
          </cell>
          <cell r="B333" t="str">
            <v>Veere</v>
          </cell>
          <cell r="C333">
            <v>9</v>
          </cell>
          <cell r="D333">
            <v>1036640</v>
          </cell>
          <cell r="E333">
            <v>167860</v>
          </cell>
          <cell r="F333">
            <v>167860</v>
          </cell>
          <cell r="G333">
            <v>21950</v>
          </cell>
          <cell r="H333">
            <v>8</v>
          </cell>
          <cell r="I333">
            <v>599.5</v>
          </cell>
          <cell r="J333">
            <v>5324</v>
          </cell>
          <cell r="K333">
            <v>4054</v>
          </cell>
          <cell r="L333">
            <v>1327</v>
          </cell>
          <cell r="M333">
            <v>2480</v>
          </cell>
          <cell r="N333">
            <v>1170</v>
          </cell>
          <cell r="O333">
            <v>112</v>
          </cell>
          <cell r="P333">
            <v>0.24242424242424243</v>
          </cell>
          <cell r="Q333">
            <v>60.648446326814764</v>
          </cell>
          <cell r="R333">
            <v>916</v>
          </cell>
          <cell r="S333">
            <v>115</v>
          </cell>
          <cell r="T333">
            <v>351</v>
          </cell>
          <cell r="U333">
            <v>15670</v>
          </cell>
          <cell r="V333">
            <v>2760</v>
          </cell>
          <cell r="W333">
            <v>0</v>
          </cell>
          <cell r="X333">
            <v>0</v>
          </cell>
          <cell r="Y333">
            <v>0</v>
          </cell>
          <cell r="Z333">
            <v>0</v>
          </cell>
          <cell r="AA333">
            <v>13307</v>
          </cell>
          <cell r="AB333">
            <v>0</v>
          </cell>
          <cell r="AC333">
            <v>14371.56</v>
          </cell>
          <cell r="AD333">
            <v>1137</v>
          </cell>
          <cell r="AE333">
            <v>6265</v>
          </cell>
          <cell r="AF333">
            <v>209</v>
          </cell>
          <cell r="AG333">
            <v>149.6</v>
          </cell>
          <cell r="AH333">
            <v>78.84</v>
          </cell>
          <cell r="AI333">
            <v>13100</v>
          </cell>
          <cell r="AJ333">
            <v>14410</v>
          </cell>
          <cell r="AK333">
            <v>0</v>
          </cell>
          <cell r="AL333">
            <v>14</v>
          </cell>
          <cell r="AM333">
            <v>0</v>
          </cell>
          <cell r="AN333">
            <v>0</v>
          </cell>
          <cell r="AO333">
            <v>3200</v>
          </cell>
          <cell r="AP333">
            <v>591</v>
          </cell>
          <cell r="AQ333">
            <v>0</v>
          </cell>
          <cell r="AR333">
            <v>7.6919300000000005E-4</v>
          </cell>
          <cell r="AS333">
            <v>2.6965499999999999E-4</v>
          </cell>
          <cell r="AT333">
            <v>3406</v>
          </cell>
          <cell r="AU333">
            <v>0</v>
          </cell>
          <cell r="AV333">
            <v>2255.04</v>
          </cell>
          <cell r="AW333">
            <v>4661.1077263915813</v>
          </cell>
          <cell r="AX333">
            <v>16</v>
          </cell>
          <cell r="AY333">
            <v>17.28</v>
          </cell>
          <cell r="AZ333">
            <v>1465</v>
          </cell>
          <cell r="BA333">
            <v>1</v>
          </cell>
          <cell r="BB333">
            <v>0</v>
          </cell>
          <cell r="BC333">
            <v>0</v>
          </cell>
          <cell r="BD333">
            <v>0</v>
          </cell>
          <cell r="BE333">
            <v>0</v>
          </cell>
          <cell r="BF333">
            <v>0</v>
          </cell>
          <cell r="BG333">
            <v>0</v>
          </cell>
          <cell r="BH333">
            <v>0</v>
          </cell>
          <cell r="BI333">
            <v>0</v>
          </cell>
          <cell r="BJ333">
            <v>0</v>
          </cell>
          <cell r="BM333">
            <v>-2332440</v>
          </cell>
          <cell r="BN333">
            <v>-402864</v>
          </cell>
          <cell r="BO333">
            <v>-500222.8</v>
          </cell>
          <cell r="BP333">
            <v>2828257.5</v>
          </cell>
          <cell r="BQ333">
            <v>225446.08</v>
          </cell>
          <cell r="BR333">
            <v>130930.8</v>
          </cell>
          <cell r="BS333">
            <v>1168085.6000000001</v>
          </cell>
          <cell r="BT333">
            <v>325819.98</v>
          </cell>
          <cell r="BU333">
            <v>35391.089999999997</v>
          </cell>
          <cell r="BV333">
            <v>218215.2</v>
          </cell>
          <cell r="BW333">
            <v>414753.3</v>
          </cell>
          <cell r="BX333">
            <v>154471.51999999999</v>
          </cell>
          <cell r="BY333">
            <v>27782.009696969697</v>
          </cell>
          <cell r="BZ333">
            <v>229874.59314359949</v>
          </cell>
          <cell r="CA333">
            <v>98149.4</v>
          </cell>
          <cell r="CB333">
            <v>33968.699999999997</v>
          </cell>
          <cell r="CC333">
            <v>49585.77</v>
          </cell>
          <cell r="CD333">
            <v>802147.3</v>
          </cell>
          <cell r="CE333">
            <v>42200.4</v>
          </cell>
          <cell r="CF333">
            <v>0</v>
          </cell>
          <cell r="CG333">
            <v>0</v>
          </cell>
          <cell r="CH333">
            <v>0</v>
          </cell>
          <cell r="CI333">
            <v>0</v>
          </cell>
          <cell r="CJ333">
            <v>413182.35</v>
          </cell>
          <cell r="CK333">
            <v>0</v>
          </cell>
          <cell r="CL333">
            <v>375097.71600000007</v>
          </cell>
          <cell r="CM333">
            <v>41818.86</v>
          </cell>
          <cell r="CN333">
            <v>143656.45000000001</v>
          </cell>
          <cell r="CO333">
            <v>98721.15</v>
          </cell>
          <cell r="CP333">
            <v>487251.68800000008</v>
          </cell>
          <cell r="CQ333">
            <v>127686.8988</v>
          </cell>
          <cell r="CR333">
            <v>2174731</v>
          </cell>
          <cell r="CS333">
            <v>381288.6</v>
          </cell>
          <cell r="CT333">
            <v>0</v>
          </cell>
          <cell r="CU333">
            <v>44345.14</v>
          </cell>
          <cell r="CV333">
            <v>0</v>
          </cell>
          <cell r="CW333">
            <v>0</v>
          </cell>
          <cell r="CX333">
            <v>47072</v>
          </cell>
          <cell r="CY333">
            <v>18202.8</v>
          </cell>
          <cell r="CZ333">
            <v>0</v>
          </cell>
          <cell r="DA333">
            <v>13581.179062134031</v>
          </cell>
          <cell r="DB333">
            <v>2982.1287317771998</v>
          </cell>
          <cell r="DC333">
            <v>212977.18</v>
          </cell>
          <cell r="DD333">
            <v>0</v>
          </cell>
          <cell r="DE333">
            <v>15244.070399999999</v>
          </cell>
          <cell r="DF333">
            <v>16127.43273331487</v>
          </cell>
          <cell r="DG333">
            <v>142242.72</v>
          </cell>
          <cell r="DH333">
            <v>253813.82399999999</v>
          </cell>
          <cell r="DI333">
            <v>151158.70000000001</v>
          </cell>
          <cell r="DJ333">
            <v>247664.13</v>
          </cell>
          <cell r="DK333">
            <v>0</v>
          </cell>
          <cell r="DL333">
            <v>0</v>
          </cell>
          <cell r="DM333">
            <v>0</v>
          </cell>
          <cell r="DN333">
            <v>0</v>
          </cell>
          <cell r="DO333">
            <v>0</v>
          </cell>
          <cell r="DP333">
            <v>0</v>
          </cell>
          <cell r="DQ333">
            <v>0</v>
          </cell>
          <cell r="DR333">
            <v>0</v>
          </cell>
          <cell r="DS333">
            <v>0</v>
          </cell>
          <cell r="DU333">
            <v>524602.79</v>
          </cell>
          <cell r="DV333">
            <v>0</v>
          </cell>
          <cell r="DW333">
            <v>-14576</v>
          </cell>
          <cell r="DX333">
            <v>-8545.14</v>
          </cell>
          <cell r="DY333">
            <v>-108493</v>
          </cell>
          <cell r="DZ333">
            <v>0</v>
          </cell>
          <cell r="EA333">
            <v>209561.1</v>
          </cell>
          <cell r="EB333">
            <v>28477</v>
          </cell>
          <cell r="EC333">
            <v>0</v>
          </cell>
          <cell r="ED333">
            <v>0</v>
          </cell>
          <cell r="EE333">
            <v>1735257</v>
          </cell>
          <cell r="EF333">
            <v>0</v>
          </cell>
          <cell r="EG333">
            <v>108178</v>
          </cell>
          <cell r="EH333">
            <v>0</v>
          </cell>
          <cell r="EI333">
            <v>25067</v>
          </cell>
          <cell r="EJ333">
            <v>0</v>
          </cell>
          <cell r="EK333">
            <v>0</v>
          </cell>
          <cell r="EL333">
            <v>0</v>
          </cell>
        </row>
        <row r="334">
          <cell r="A334">
            <v>718</v>
          </cell>
          <cell r="B334" t="str">
            <v>Vlissingen</v>
          </cell>
          <cell r="C334">
            <v>9</v>
          </cell>
          <cell r="D334">
            <v>1243360</v>
          </cell>
          <cell r="E334">
            <v>319620</v>
          </cell>
          <cell r="F334">
            <v>319620</v>
          </cell>
          <cell r="G334">
            <v>45023</v>
          </cell>
          <cell r="H334">
            <v>1</v>
          </cell>
          <cell r="I334">
            <v>1141.5</v>
          </cell>
          <cell r="J334">
            <v>9721</v>
          </cell>
          <cell r="K334">
            <v>7790</v>
          </cell>
          <cell r="L334">
            <v>2772</v>
          </cell>
          <cell r="M334">
            <v>7450</v>
          </cell>
          <cell r="N334">
            <v>5169.5</v>
          </cell>
          <cell r="O334">
            <v>1383</v>
          </cell>
          <cell r="P334">
            <v>0.79803808424697054</v>
          </cell>
          <cell r="Q334">
            <v>540.15113960175677</v>
          </cell>
          <cell r="R334">
            <v>3746</v>
          </cell>
          <cell r="S334">
            <v>3040</v>
          </cell>
          <cell r="T334">
            <v>1460</v>
          </cell>
          <cell r="U334">
            <v>51220</v>
          </cell>
          <cell r="V334">
            <v>70150</v>
          </cell>
          <cell r="W334">
            <v>172.26</v>
          </cell>
          <cell r="X334">
            <v>1248</v>
          </cell>
          <cell r="Y334">
            <v>0</v>
          </cell>
          <cell r="Z334">
            <v>0</v>
          </cell>
          <cell r="AA334">
            <v>3414</v>
          </cell>
          <cell r="AB334">
            <v>0</v>
          </cell>
          <cell r="AC334">
            <v>3755.4</v>
          </cell>
          <cell r="AD334">
            <v>526</v>
          </cell>
          <cell r="AE334">
            <v>10000</v>
          </cell>
          <cell r="AF334">
            <v>272</v>
          </cell>
          <cell r="AG334">
            <v>209.3</v>
          </cell>
          <cell r="AH334">
            <v>96.3</v>
          </cell>
          <cell r="AI334">
            <v>22805</v>
          </cell>
          <cell r="AJ334">
            <v>26225.75</v>
          </cell>
          <cell r="AK334">
            <v>0</v>
          </cell>
          <cell r="AL334">
            <v>16</v>
          </cell>
          <cell r="AM334">
            <v>0</v>
          </cell>
          <cell r="AN334">
            <v>0</v>
          </cell>
          <cell r="AO334">
            <v>3200</v>
          </cell>
          <cell r="AP334">
            <v>6521</v>
          </cell>
          <cell r="AQ334">
            <v>5750</v>
          </cell>
          <cell r="AR334">
            <v>3.5914039999999999E-3</v>
          </cell>
          <cell r="AS334">
            <v>5.6364630000000004E-3</v>
          </cell>
          <cell r="AT334">
            <v>38814.11</v>
          </cell>
          <cell r="AU334">
            <v>0</v>
          </cell>
          <cell r="AV334">
            <v>1163.8</v>
          </cell>
          <cell r="AW334">
            <v>18301.735228426398</v>
          </cell>
          <cell r="AX334">
            <v>3</v>
          </cell>
          <cell r="AY334">
            <v>3.21</v>
          </cell>
          <cell r="AZ334">
            <v>1635</v>
          </cell>
          <cell r="BA334">
            <v>1</v>
          </cell>
          <cell r="BB334">
            <v>0</v>
          </cell>
          <cell r="BC334">
            <v>0</v>
          </cell>
          <cell r="BD334">
            <v>0</v>
          </cell>
          <cell r="BE334">
            <v>0</v>
          </cell>
          <cell r="BF334">
            <v>0</v>
          </cell>
          <cell r="BG334">
            <v>0</v>
          </cell>
          <cell r="BH334">
            <v>0</v>
          </cell>
          <cell r="BI334">
            <v>0</v>
          </cell>
          <cell r="BJ334">
            <v>0</v>
          </cell>
          <cell r="BM334">
            <v>-2797560</v>
          </cell>
          <cell r="BN334">
            <v>-767088</v>
          </cell>
          <cell r="BO334">
            <v>-952467.6</v>
          </cell>
          <cell r="BP334">
            <v>5801213.5499999998</v>
          </cell>
          <cell r="BQ334">
            <v>28180.76</v>
          </cell>
          <cell r="BR334">
            <v>249303.6</v>
          </cell>
          <cell r="BS334">
            <v>2132787.4</v>
          </cell>
          <cell r="BT334">
            <v>626082.30000000005</v>
          </cell>
          <cell r="BU334">
            <v>73929.240000000005</v>
          </cell>
          <cell r="BV334">
            <v>655525.5</v>
          </cell>
          <cell r="BW334">
            <v>1832536.0549999999</v>
          </cell>
          <cell r="BX334">
            <v>1907447.43</v>
          </cell>
          <cell r="BY334">
            <v>91455.794904789378</v>
          </cell>
          <cell r="BZ334">
            <v>2047324.0614097468</v>
          </cell>
          <cell r="CA334">
            <v>401383.9</v>
          </cell>
          <cell r="CB334">
            <v>897955.2</v>
          </cell>
          <cell r="CC334">
            <v>206254.2</v>
          </cell>
          <cell r="CD334">
            <v>2621951.7999999998</v>
          </cell>
          <cell r="CE334">
            <v>1072593.5</v>
          </cell>
          <cell r="CF334">
            <v>54403.153199999993</v>
          </cell>
          <cell r="CG334">
            <v>522525.12</v>
          </cell>
          <cell r="CH334">
            <v>0</v>
          </cell>
          <cell r="CI334">
            <v>0</v>
          </cell>
          <cell r="CJ334">
            <v>106004.7</v>
          </cell>
          <cell r="CK334">
            <v>0</v>
          </cell>
          <cell r="CL334">
            <v>98015.94</v>
          </cell>
          <cell r="CM334">
            <v>19346.28</v>
          </cell>
          <cell r="CN334">
            <v>229300</v>
          </cell>
          <cell r="CO334">
            <v>128479.2</v>
          </cell>
          <cell r="CP334">
            <v>681696.37899999996</v>
          </cell>
          <cell r="CQ334">
            <v>155964.59100000001</v>
          </cell>
          <cell r="CR334">
            <v>3785858.05</v>
          </cell>
          <cell r="CS334">
            <v>693933.34499999997</v>
          </cell>
          <cell r="CT334">
            <v>0</v>
          </cell>
          <cell r="CU334">
            <v>50680.160000000003</v>
          </cell>
          <cell r="CV334">
            <v>0</v>
          </cell>
          <cell r="CW334">
            <v>0</v>
          </cell>
          <cell r="CX334">
            <v>47072</v>
          </cell>
          <cell r="CY334">
            <v>200846.8</v>
          </cell>
          <cell r="CZ334">
            <v>504275</v>
          </cell>
          <cell r="DA334">
            <v>63411.264544092839</v>
          </cell>
          <cell r="DB334">
            <v>62333.938765827123</v>
          </cell>
          <cell r="DC334">
            <v>2427046.2982999999</v>
          </cell>
          <cell r="DD334">
            <v>0</v>
          </cell>
          <cell r="DE334">
            <v>7867.2880000000014</v>
          </cell>
          <cell r="DF334">
            <v>63324.003890355336</v>
          </cell>
          <cell r="DG334">
            <v>26670.51</v>
          </cell>
          <cell r="DH334">
            <v>47149.442999999999</v>
          </cell>
          <cell r="DI334">
            <v>168699.3</v>
          </cell>
          <cell r="DJ334">
            <v>247664.13</v>
          </cell>
          <cell r="DK334">
            <v>0</v>
          </cell>
          <cell r="DL334">
            <v>0</v>
          </cell>
          <cell r="DM334">
            <v>0</v>
          </cell>
          <cell r="DN334">
            <v>0</v>
          </cell>
          <cell r="DO334">
            <v>0</v>
          </cell>
          <cell r="DP334">
            <v>0</v>
          </cell>
          <cell r="DQ334">
            <v>0</v>
          </cell>
          <cell r="DR334">
            <v>0</v>
          </cell>
          <cell r="DS334">
            <v>0</v>
          </cell>
          <cell r="DU334">
            <v>68266.31</v>
          </cell>
          <cell r="DV334">
            <v>0</v>
          </cell>
          <cell r="DW334">
            <v>203321</v>
          </cell>
          <cell r="DX334">
            <v>-16937.7</v>
          </cell>
          <cell r="DY334">
            <v>685559</v>
          </cell>
          <cell r="DZ334">
            <v>0</v>
          </cell>
          <cell r="EA334">
            <v>14522.54</v>
          </cell>
          <cell r="EB334">
            <v>71809</v>
          </cell>
          <cell r="EC334">
            <v>120839</v>
          </cell>
          <cell r="ED334">
            <v>0</v>
          </cell>
          <cell r="EE334">
            <v>5057797</v>
          </cell>
          <cell r="EF334">
            <v>0</v>
          </cell>
          <cell r="EG334">
            <v>23216</v>
          </cell>
          <cell r="EH334">
            <v>0</v>
          </cell>
          <cell r="EI334">
            <v>0</v>
          </cell>
          <cell r="EJ334">
            <v>0</v>
          </cell>
          <cell r="EK334">
            <v>0</v>
          </cell>
          <cell r="EL334">
            <v>0</v>
          </cell>
        </row>
        <row r="335">
          <cell r="A335">
            <v>738</v>
          </cell>
          <cell r="B335" t="str">
            <v>Aalburg</v>
          </cell>
          <cell r="C335">
            <v>10</v>
          </cell>
          <cell r="D335">
            <v>400000</v>
          </cell>
          <cell r="E335">
            <v>58520</v>
          </cell>
          <cell r="F335">
            <v>58520</v>
          </cell>
          <cell r="G335">
            <v>12293</v>
          </cell>
          <cell r="H335">
            <v>2</v>
          </cell>
          <cell r="I335">
            <v>209</v>
          </cell>
          <cell r="J335">
            <v>3614</v>
          </cell>
          <cell r="K335">
            <v>1529</v>
          </cell>
          <cell r="L335">
            <v>537</v>
          </cell>
          <cell r="M335">
            <v>1020</v>
          </cell>
          <cell r="N335">
            <v>574.70000000000005</v>
          </cell>
          <cell r="O335">
            <v>71</v>
          </cell>
          <cell r="P335">
            <v>0.16864608076009502</v>
          </cell>
          <cell r="Q335">
            <v>40.793856456510547</v>
          </cell>
          <cell r="R335">
            <v>500</v>
          </cell>
          <cell r="S335">
            <v>75</v>
          </cell>
          <cell r="T335">
            <v>197</v>
          </cell>
          <cell r="U335">
            <v>9990</v>
          </cell>
          <cell r="V335">
            <v>1430</v>
          </cell>
          <cell r="W335">
            <v>0</v>
          </cell>
          <cell r="X335">
            <v>487.2</v>
          </cell>
          <cell r="Y335">
            <v>0</v>
          </cell>
          <cell r="Z335">
            <v>0</v>
          </cell>
          <cell r="AA335">
            <v>5040</v>
          </cell>
          <cell r="AB335">
            <v>0</v>
          </cell>
          <cell r="AC335">
            <v>5493.6</v>
          </cell>
          <cell r="AD335">
            <v>273</v>
          </cell>
          <cell r="AE335">
            <v>0</v>
          </cell>
          <cell r="AF335">
            <v>95</v>
          </cell>
          <cell r="AG335">
            <v>72.36</v>
          </cell>
          <cell r="AH335">
            <v>30.52</v>
          </cell>
          <cell r="AI335">
            <v>4453</v>
          </cell>
          <cell r="AJ335">
            <v>4809.24</v>
          </cell>
          <cell r="AK335">
            <v>0</v>
          </cell>
          <cell r="AL335">
            <v>0</v>
          </cell>
          <cell r="AM335">
            <v>0</v>
          </cell>
          <cell r="AN335">
            <v>0</v>
          </cell>
          <cell r="AO335">
            <v>0</v>
          </cell>
          <cell r="AP335">
            <v>0</v>
          </cell>
          <cell r="AQ335">
            <v>0</v>
          </cell>
          <cell r="AR335">
            <v>1.1575500000000001E-4</v>
          </cell>
          <cell r="AS335">
            <v>3.9150000000000003E-5</v>
          </cell>
          <cell r="AT335">
            <v>1362.6179999999999</v>
          </cell>
          <cell r="AU335">
            <v>0</v>
          </cell>
          <cell r="AV335">
            <v>1122.7</v>
          </cell>
          <cell r="AW335">
            <v>2960.8244645209866</v>
          </cell>
          <cell r="AX335">
            <v>7</v>
          </cell>
          <cell r="AY335">
            <v>7.63</v>
          </cell>
          <cell r="AZ335">
            <v>825</v>
          </cell>
          <cell r="BA335">
            <v>1</v>
          </cell>
          <cell r="BB335">
            <v>0</v>
          </cell>
          <cell r="BC335">
            <v>0</v>
          </cell>
          <cell r="BD335">
            <v>0</v>
          </cell>
          <cell r="BE335">
            <v>0</v>
          </cell>
          <cell r="BF335">
            <v>0</v>
          </cell>
          <cell r="BG335">
            <v>0</v>
          </cell>
          <cell r="BH335">
            <v>0</v>
          </cell>
          <cell r="BI335">
            <v>0</v>
          </cell>
          <cell r="BJ335">
            <v>0</v>
          </cell>
          <cell r="BM335">
            <v>-900000</v>
          </cell>
          <cell r="BN335">
            <v>-140448</v>
          </cell>
          <cell r="BO335">
            <v>-174389.6</v>
          </cell>
          <cell r="BP335">
            <v>1583953.05</v>
          </cell>
          <cell r="BQ335">
            <v>56361.52</v>
          </cell>
          <cell r="BR335">
            <v>45645.599999999999</v>
          </cell>
          <cell r="BS335">
            <v>792911.6</v>
          </cell>
          <cell r="BT335">
            <v>122885.73</v>
          </cell>
          <cell r="BU335">
            <v>14321.79</v>
          </cell>
          <cell r="BV335">
            <v>89749.8</v>
          </cell>
          <cell r="BW335">
            <v>203725.40300000002</v>
          </cell>
          <cell r="BX335">
            <v>97923.91</v>
          </cell>
          <cell r="BY335">
            <v>19326.97408551069</v>
          </cell>
          <cell r="BZ335">
            <v>154620.13824998279</v>
          </cell>
          <cell r="CA335">
            <v>53575</v>
          </cell>
          <cell r="CB335">
            <v>22153.5</v>
          </cell>
          <cell r="CC335">
            <v>27830.19</v>
          </cell>
          <cell r="CD335">
            <v>511388.1</v>
          </cell>
          <cell r="CE335">
            <v>21864.7</v>
          </cell>
          <cell r="CF335">
            <v>0</v>
          </cell>
          <cell r="CG335">
            <v>203985.76800000001</v>
          </cell>
          <cell r="CH335">
            <v>0</v>
          </cell>
          <cell r="CI335">
            <v>0</v>
          </cell>
          <cell r="CJ335">
            <v>156492</v>
          </cell>
          <cell r="CK335">
            <v>0</v>
          </cell>
          <cell r="CL335">
            <v>143382.96</v>
          </cell>
          <cell r="CM335">
            <v>10040.94</v>
          </cell>
          <cell r="CN335">
            <v>0</v>
          </cell>
          <cell r="CO335">
            <v>44873.25</v>
          </cell>
          <cell r="CP335">
            <v>235678.69080000001</v>
          </cell>
          <cell r="CQ335">
            <v>49429.276400000002</v>
          </cell>
          <cell r="CR335">
            <v>739242.53</v>
          </cell>
          <cell r="CS335">
            <v>127252.49040000002</v>
          </cell>
          <cell r="CT335">
            <v>0</v>
          </cell>
          <cell r="CU335">
            <v>0</v>
          </cell>
          <cell r="CV335">
            <v>0</v>
          </cell>
          <cell r="CW335">
            <v>0</v>
          </cell>
          <cell r="CX335">
            <v>0</v>
          </cell>
          <cell r="CY335">
            <v>0</v>
          </cell>
          <cell r="CZ335">
            <v>0</v>
          </cell>
          <cell r="DA335">
            <v>2043.8165484310503</v>
          </cell>
          <cell r="DB335">
            <v>432.96189519600006</v>
          </cell>
          <cell r="DC335">
            <v>85204.503539999991</v>
          </cell>
          <cell r="DD335">
            <v>0</v>
          </cell>
          <cell r="DE335">
            <v>7589.4520000000002</v>
          </cell>
          <cell r="DF335">
            <v>10244.452647242613</v>
          </cell>
          <cell r="DG335">
            <v>62231.19</v>
          </cell>
          <cell r="DH335">
            <v>112071.72900000001</v>
          </cell>
          <cell r="DI335">
            <v>85123.5</v>
          </cell>
          <cell r="DJ335">
            <v>247664.13</v>
          </cell>
          <cell r="DK335">
            <v>0</v>
          </cell>
          <cell r="DL335">
            <v>0</v>
          </cell>
          <cell r="DM335">
            <v>0</v>
          </cell>
          <cell r="DN335">
            <v>0</v>
          </cell>
          <cell r="DO335">
            <v>0</v>
          </cell>
          <cell r="DP335">
            <v>0</v>
          </cell>
          <cell r="DQ335">
            <v>0</v>
          </cell>
          <cell r="DR335">
            <v>0</v>
          </cell>
          <cell r="DS335">
            <v>0</v>
          </cell>
          <cell r="DU335">
            <v>163587.5</v>
          </cell>
          <cell r="DV335">
            <v>0</v>
          </cell>
          <cell r="DW335">
            <v>-199384</v>
          </cell>
          <cell r="DX335">
            <v>-5812.83</v>
          </cell>
          <cell r="DY335">
            <v>34688</v>
          </cell>
          <cell r="DZ335">
            <v>0</v>
          </cell>
          <cell r="EA335">
            <v>54312.75</v>
          </cell>
          <cell r="EB335">
            <v>16524</v>
          </cell>
          <cell r="EC335">
            <v>0</v>
          </cell>
          <cell r="ED335">
            <v>0</v>
          </cell>
          <cell r="EE335">
            <v>789271</v>
          </cell>
          <cell r="EF335">
            <v>0</v>
          </cell>
          <cell r="EG335">
            <v>0</v>
          </cell>
          <cell r="EH335">
            <v>0</v>
          </cell>
          <cell r="EI335">
            <v>14039</v>
          </cell>
          <cell r="EJ335">
            <v>0</v>
          </cell>
          <cell r="EK335">
            <v>0</v>
          </cell>
          <cell r="EL335">
            <v>0</v>
          </cell>
        </row>
        <row r="336">
          <cell r="A336">
            <v>1723</v>
          </cell>
          <cell r="B336" t="str">
            <v>Alphen-Chaam</v>
          </cell>
          <cell r="C336">
            <v>10</v>
          </cell>
          <cell r="D336">
            <v>349440</v>
          </cell>
          <cell r="E336">
            <v>89320</v>
          </cell>
          <cell r="F336">
            <v>89320</v>
          </cell>
          <cell r="G336">
            <v>9461</v>
          </cell>
          <cell r="H336">
            <v>2</v>
          </cell>
          <cell r="I336">
            <v>319</v>
          </cell>
          <cell r="J336">
            <v>2372</v>
          </cell>
          <cell r="K336">
            <v>1428</v>
          </cell>
          <cell r="L336">
            <v>455</v>
          </cell>
          <cell r="M336">
            <v>820</v>
          </cell>
          <cell r="N336">
            <v>431.2</v>
          </cell>
          <cell r="O336">
            <v>34</v>
          </cell>
          <cell r="P336">
            <v>8.8541666666666671E-2</v>
          </cell>
          <cell r="Q336">
            <v>21.49743566051114</v>
          </cell>
          <cell r="R336">
            <v>361</v>
          </cell>
          <cell r="S336">
            <v>45</v>
          </cell>
          <cell r="T336">
            <v>162</v>
          </cell>
          <cell r="U336">
            <v>5800</v>
          </cell>
          <cell r="V336">
            <v>350</v>
          </cell>
          <cell r="W336">
            <v>0</v>
          </cell>
          <cell r="X336">
            <v>0</v>
          </cell>
          <cell r="Y336">
            <v>0</v>
          </cell>
          <cell r="Z336">
            <v>0</v>
          </cell>
          <cell r="AA336">
            <v>9315</v>
          </cell>
          <cell r="AB336">
            <v>0</v>
          </cell>
          <cell r="AC336">
            <v>9315</v>
          </cell>
          <cell r="AD336">
            <v>50</v>
          </cell>
          <cell r="AE336">
            <v>0</v>
          </cell>
          <cell r="AF336">
            <v>128</v>
          </cell>
          <cell r="AG336">
            <v>40</v>
          </cell>
          <cell r="AH336">
            <v>88</v>
          </cell>
          <cell r="AI336">
            <v>3888</v>
          </cell>
          <cell r="AJ336">
            <v>3888</v>
          </cell>
          <cell r="AK336">
            <v>0</v>
          </cell>
          <cell r="AL336">
            <v>0</v>
          </cell>
          <cell r="AM336">
            <v>0</v>
          </cell>
          <cell r="AN336">
            <v>0</v>
          </cell>
          <cell r="AO336">
            <v>0</v>
          </cell>
          <cell r="AP336">
            <v>0</v>
          </cell>
          <cell r="AQ336">
            <v>0</v>
          </cell>
          <cell r="AR336">
            <v>7.9268000000000001E-5</v>
          </cell>
          <cell r="AS336">
            <v>2.8878E-5</v>
          </cell>
          <cell r="AT336">
            <v>1014.768</v>
          </cell>
          <cell r="AU336">
            <v>0</v>
          </cell>
          <cell r="AV336">
            <v>528</v>
          </cell>
          <cell r="AW336">
            <v>533.41249332621464</v>
          </cell>
          <cell r="AX336">
            <v>7</v>
          </cell>
          <cell r="AY336">
            <v>7</v>
          </cell>
          <cell r="AZ336">
            <v>785</v>
          </cell>
          <cell r="BA336">
            <v>1</v>
          </cell>
          <cell r="BB336">
            <v>0</v>
          </cell>
          <cell r="BC336">
            <v>0</v>
          </cell>
          <cell r="BD336">
            <v>0</v>
          </cell>
          <cell r="BE336">
            <v>0</v>
          </cell>
          <cell r="BF336">
            <v>0</v>
          </cell>
          <cell r="BG336">
            <v>0</v>
          </cell>
          <cell r="BH336">
            <v>0</v>
          </cell>
          <cell r="BI336">
            <v>0</v>
          </cell>
          <cell r="BJ336">
            <v>0</v>
          </cell>
          <cell r="BM336">
            <v>-786240</v>
          </cell>
          <cell r="BN336">
            <v>-214368</v>
          </cell>
          <cell r="BO336">
            <v>-266173.59999999998</v>
          </cell>
          <cell r="BP336">
            <v>1219049.8500000001</v>
          </cell>
          <cell r="BQ336">
            <v>56361.52</v>
          </cell>
          <cell r="BR336">
            <v>69669.600000000006</v>
          </cell>
          <cell r="BS336">
            <v>520416.8</v>
          </cell>
          <cell r="BT336">
            <v>114768.36</v>
          </cell>
          <cell r="BU336">
            <v>12134.85</v>
          </cell>
          <cell r="BV336">
            <v>72151.8</v>
          </cell>
          <cell r="BW336">
            <v>152856.08799999999</v>
          </cell>
          <cell r="BX336">
            <v>46893.14</v>
          </cell>
          <cell r="BY336">
            <v>10146.944947916667</v>
          </cell>
          <cell r="BZ336">
            <v>81481.300435322162</v>
          </cell>
          <cell r="CA336">
            <v>38681.15</v>
          </cell>
          <cell r="CB336">
            <v>13292.1</v>
          </cell>
          <cell r="CC336">
            <v>22885.74</v>
          </cell>
          <cell r="CD336">
            <v>296902</v>
          </cell>
          <cell r="CE336">
            <v>5351.5</v>
          </cell>
          <cell r="CF336">
            <v>0</v>
          </cell>
          <cell r="CG336">
            <v>0</v>
          </cell>
          <cell r="CH336">
            <v>0</v>
          </cell>
          <cell r="CI336">
            <v>0</v>
          </cell>
          <cell r="CJ336">
            <v>289230.75</v>
          </cell>
          <cell r="CK336">
            <v>0</v>
          </cell>
          <cell r="CL336">
            <v>243121.5</v>
          </cell>
          <cell r="CM336">
            <v>1839</v>
          </cell>
          <cell r="CN336">
            <v>0</v>
          </cell>
          <cell r="CO336">
            <v>60460.800000000003</v>
          </cell>
          <cell r="CP336">
            <v>130281.2</v>
          </cell>
          <cell r="CQ336">
            <v>142522.16</v>
          </cell>
          <cell r="CR336">
            <v>645446.88</v>
          </cell>
          <cell r="CS336">
            <v>102876.48</v>
          </cell>
          <cell r="CT336">
            <v>0</v>
          </cell>
          <cell r="CU336">
            <v>0</v>
          </cell>
          <cell r="CV336">
            <v>0</v>
          </cell>
          <cell r="CW336">
            <v>0</v>
          </cell>
          <cell r="CX336">
            <v>0</v>
          </cell>
          <cell r="CY336">
            <v>0</v>
          </cell>
          <cell r="CZ336">
            <v>0</v>
          </cell>
          <cell r="DA336">
            <v>1399.58749221228</v>
          </cell>
          <cell r="DB336">
            <v>319.36331058671999</v>
          </cell>
          <cell r="DC336">
            <v>63453.443040000006</v>
          </cell>
          <cell r="DD336">
            <v>0</v>
          </cell>
          <cell r="DE336">
            <v>3569.28</v>
          </cell>
          <cell r="DF336">
            <v>1845.6072269087026</v>
          </cell>
          <cell r="DG336">
            <v>62231.19</v>
          </cell>
          <cell r="DH336">
            <v>102818.1</v>
          </cell>
          <cell r="DI336">
            <v>80996.3</v>
          </cell>
          <cell r="DJ336">
            <v>247664.13</v>
          </cell>
          <cell r="DK336">
            <v>0</v>
          </cell>
          <cell r="DL336">
            <v>0</v>
          </cell>
          <cell r="DM336">
            <v>0</v>
          </cell>
          <cell r="DN336">
            <v>0</v>
          </cell>
          <cell r="DO336">
            <v>0</v>
          </cell>
          <cell r="DP336">
            <v>0</v>
          </cell>
          <cell r="DQ336">
            <v>0</v>
          </cell>
          <cell r="DR336">
            <v>0</v>
          </cell>
          <cell r="DS336">
            <v>0</v>
          </cell>
          <cell r="DU336">
            <v>395571.73</v>
          </cell>
          <cell r="DV336">
            <v>0</v>
          </cell>
          <cell r="DW336">
            <v>-187004</v>
          </cell>
          <cell r="DX336">
            <v>-8136.55</v>
          </cell>
          <cell r="DY336">
            <v>-23583</v>
          </cell>
          <cell r="DZ336">
            <v>0</v>
          </cell>
          <cell r="EA336">
            <v>22730.31</v>
          </cell>
          <cell r="EB336">
            <v>84149</v>
          </cell>
          <cell r="EC336">
            <v>0</v>
          </cell>
          <cell r="ED336">
            <v>0</v>
          </cell>
          <cell r="EE336">
            <v>630241</v>
          </cell>
          <cell r="EF336">
            <v>0</v>
          </cell>
          <cell r="EG336">
            <v>0</v>
          </cell>
          <cell r="EH336">
            <v>0</v>
          </cell>
          <cell r="EI336">
            <v>10804</v>
          </cell>
          <cell r="EJ336">
            <v>0</v>
          </cell>
          <cell r="EK336">
            <v>0</v>
          </cell>
          <cell r="EL336">
            <v>0</v>
          </cell>
        </row>
        <row r="337">
          <cell r="A337">
            <v>743</v>
          </cell>
          <cell r="B337" t="str">
            <v>Asten</v>
          </cell>
          <cell r="C337">
            <v>10</v>
          </cell>
          <cell r="D337">
            <v>616800</v>
          </cell>
          <cell r="E337">
            <v>123760</v>
          </cell>
          <cell r="F337">
            <v>123760</v>
          </cell>
          <cell r="G337">
            <v>16374</v>
          </cell>
          <cell r="H337">
            <v>2</v>
          </cell>
          <cell r="I337">
            <v>442</v>
          </cell>
          <cell r="J337">
            <v>4255</v>
          </cell>
          <cell r="K337">
            <v>2260</v>
          </cell>
          <cell r="L337">
            <v>683</v>
          </cell>
          <cell r="M337">
            <v>1760</v>
          </cell>
          <cell r="N337">
            <v>1102.2</v>
          </cell>
          <cell r="O337">
            <v>126</v>
          </cell>
          <cell r="P337">
            <v>0.26470588235294118</v>
          </cell>
          <cell r="Q337">
            <v>67.192743565868113</v>
          </cell>
          <cell r="R337">
            <v>1113</v>
          </cell>
          <cell r="S337">
            <v>210</v>
          </cell>
          <cell r="T337">
            <v>275</v>
          </cell>
          <cell r="U337">
            <v>15910</v>
          </cell>
          <cell r="V337">
            <v>8490</v>
          </cell>
          <cell r="W337">
            <v>0</v>
          </cell>
          <cell r="X337">
            <v>864</v>
          </cell>
          <cell r="Y337">
            <v>0</v>
          </cell>
          <cell r="Z337">
            <v>0</v>
          </cell>
          <cell r="AA337">
            <v>7025</v>
          </cell>
          <cell r="AB337">
            <v>0</v>
          </cell>
          <cell r="AC337">
            <v>7025</v>
          </cell>
          <cell r="AD337">
            <v>113</v>
          </cell>
          <cell r="AE337">
            <v>0</v>
          </cell>
          <cell r="AF337">
            <v>177</v>
          </cell>
          <cell r="AG337">
            <v>90</v>
          </cell>
          <cell r="AH337">
            <v>87</v>
          </cell>
          <cell r="AI337">
            <v>6578</v>
          </cell>
          <cell r="AJ337">
            <v>6578</v>
          </cell>
          <cell r="AK337">
            <v>0</v>
          </cell>
          <cell r="AL337">
            <v>0</v>
          </cell>
          <cell r="AM337">
            <v>0</v>
          </cell>
          <cell r="AN337">
            <v>0</v>
          </cell>
          <cell r="AO337">
            <v>0</v>
          </cell>
          <cell r="AP337">
            <v>538</v>
          </cell>
          <cell r="AQ337">
            <v>0</v>
          </cell>
          <cell r="AR337">
            <v>1.21583E-4</v>
          </cell>
          <cell r="AS337">
            <v>7.3180000000000001E-5</v>
          </cell>
          <cell r="AT337">
            <v>5499.2079999999996</v>
          </cell>
          <cell r="AU337">
            <v>0</v>
          </cell>
          <cell r="AV337">
            <v>912</v>
          </cell>
          <cell r="AW337">
            <v>2092.0549173437939</v>
          </cell>
          <cell r="AX337">
            <v>2</v>
          </cell>
          <cell r="AY337">
            <v>2</v>
          </cell>
          <cell r="AZ337">
            <v>1040</v>
          </cell>
          <cell r="BA337">
            <v>1</v>
          </cell>
          <cell r="BB337">
            <v>0</v>
          </cell>
          <cell r="BC337">
            <v>0</v>
          </cell>
          <cell r="BD337">
            <v>0</v>
          </cell>
          <cell r="BE337">
            <v>0</v>
          </cell>
          <cell r="BF337">
            <v>0</v>
          </cell>
          <cell r="BG337">
            <v>0</v>
          </cell>
          <cell r="BH337">
            <v>0</v>
          </cell>
          <cell r="BI337">
            <v>0</v>
          </cell>
          <cell r="BJ337">
            <v>0</v>
          </cell>
          <cell r="BM337">
            <v>-1387800</v>
          </cell>
          <cell r="BN337">
            <v>-297024</v>
          </cell>
          <cell r="BO337">
            <v>-368804.8</v>
          </cell>
          <cell r="BP337">
            <v>2109789.9</v>
          </cell>
          <cell r="BQ337">
            <v>56361.52</v>
          </cell>
          <cell r="BR337">
            <v>96532.800000000003</v>
          </cell>
          <cell r="BS337">
            <v>933547</v>
          </cell>
          <cell r="BT337">
            <v>181636.2</v>
          </cell>
          <cell r="BU337">
            <v>18215.61</v>
          </cell>
          <cell r="BV337">
            <v>154862.39999999999</v>
          </cell>
          <cell r="BW337">
            <v>390718.87799999997</v>
          </cell>
          <cell r="BX337">
            <v>173780.46</v>
          </cell>
          <cell r="BY337">
            <v>30335.503235294116</v>
          </cell>
          <cell r="BZ337">
            <v>254679.31208283862</v>
          </cell>
          <cell r="CA337">
            <v>119257.95</v>
          </cell>
          <cell r="CB337">
            <v>62029.8</v>
          </cell>
          <cell r="CC337">
            <v>38849.25</v>
          </cell>
          <cell r="CD337">
            <v>814432.9</v>
          </cell>
          <cell r="CE337">
            <v>129812.1</v>
          </cell>
          <cell r="CF337">
            <v>0</v>
          </cell>
          <cell r="CG337">
            <v>361748.16</v>
          </cell>
          <cell r="CH337">
            <v>0</v>
          </cell>
          <cell r="CI337">
            <v>0</v>
          </cell>
          <cell r="CJ337">
            <v>218126.25</v>
          </cell>
          <cell r="CK337">
            <v>0</v>
          </cell>
          <cell r="CL337">
            <v>183352.5</v>
          </cell>
          <cell r="CM337">
            <v>4156.1400000000003</v>
          </cell>
          <cell r="CN337">
            <v>0</v>
          </cell>
          <cell r="CO337">
            <v>83605.95</v>
          </cell>
          <cell r="CP337">
            <v>293132.7</v>
          </cell>
          <cell r="CQ337">
            <v>140902.59</v>
          </cell>
          <cell r="CR337">
            <v>1092013.78</v>
          </cell>
          <cell r="CS337">
            <v>174053.88</v>
          </cell>
          <cell r="CT337">
            <v>0</v>
          </cell>
          <cell r="CU337">
            <v>0</v>
          </cell>
          <cell r="CV337">
            <v>0</v>
          </cell>
          <cell r="CW337">
            <v>0</v>
          </cell>
          <cell r="CX337">
            <v>0</v>
          </cell>
          <cell r="CY337">
            <v>16570.400000000001</v>
          </cell>
          <cell r="CZ337">
            <v>0</v>
          </cell>
          <cell r="DA337">
            <v>2146.7180459409301</v>
          </cell>
          <cell r="DB337">
            <v>809.30144292320006</v>
          </cell>
          <cell r="DC337">
            <v>343865.47623999999</v>
          </cell>
          <cell r="DD337">
            <v>0</v>
          </cell>
          <cell r="DE337">
            <v>6165.12</v>
          </cell>
          <cell r="DF337">
            <v>7238.5100140095274</v>
          </cell>
          <cell r="DG337">
            <v>17780.34</v>
          </cell>
          <cell r="DH337">
            <v>29376.6</v>
          </cell>
          <cell r="DI337">
            <v>107307.2</v>
          </cell>
          <cell r="DJ337">
            <v>247664.13</v>
          </cell>
          <cell r="DK337">
            <v>0</v>
          </cell>
          <cell r="DL337">
            <v>0</v>
          </cell>
          <cell r="DM337">
            <v>0</v>
          </cell>
          <cell r="DN337">
            <v>0</v>
          </cell>
          <cell r="DO337">
            <v>0</v>
          </cell>
          <cell r="DP337">
            <v>0</v>
          </cell>
          <cell r="DQ337">
            <v>0</v>
          </cell>
          <cell r="DR337">
            <v>0</v>
          </cell>
          <cell r="DS337">
            <v>0</v>
          </cell>
          <cell r="DU337">
            <v>15960.48</v>
          </cell>
          <cell r="DV337">
            <v>0</v>
          </cell>
          <cell r="DW337">
            <v>-117845</v>
          </cell>
          <cell r="DX337">
            <v>-14907.78</v>
          </cell>
          <cell r="DY337">
            <v>-143968</v>
          </cell>
          <cell r="DZ337">
            <v>0</v>
          </cell>
          <cell r="EA337">
            <v>53036.67</v>
          </cell>
          <cell r="EB337">
            <v>51290</v>
          </cell>
          <cell r="EC337">
            <v>0</v>
          </cell>
          <cell r="ED337">
            <v>0</v>
          </cell>
          <cell r="EE337">
            <v>1240458</v>
          </cell>
          <cell r="EF337">
            <v>0</v>
          </cell>
          <cell r="EG337">
            <v>0</v>
          </cell>
          <cell r="EH337">
            <v>0</v>
          </cell>
          <cell r="EI337">
            <v>18699</v>
          </cell>
          <cell r="EJ337">
            <v>0</v>
          </cell>
          <cell r="EK337">
            <v>0</v>
          </cell>
          <cell r="EL337">
            <v>0</v>
          </cell>
        </row>
        <row r="338">
          <cell r="A338">
            <v>744</v>
          </cell>
          <cell r="B338" t="str">
            <v>Baarle-Nassau</v>
          </cell>
          <cell r="C338">
            <v>10</v>
          </cell>
          <cell r="D338">
            <v>264160</v>
          </cell>
          <cell r="E338">
            <v>82600</v>
          </cell>
          <cell r="F338">
            <v>82600</v>
          </cell>
          <cell r="G338">
            <v>6674</v>
          </cell>
          <cell r="H338">
            <v>1</v>
          </cell>
          <cell r="I338">
            <v>295</v>
          </cell>
          <cell r="J338">
            <v>1316</v>
          </cell>
          <cell r="K338">
            <v>1254</v>
          </cell>
          <cell r="L338">
            <v>393</v>
          </cell>
          <cell r="M338">
            <v>900</v>
          </cell>
          <cell r="N338">
            <v>560.4</v>
          </cell>
          <cell r="O338">
            <v>73</v>
          </cell>
          <cell r="P338">
            <v>0.17257683215130024</v>
          </cell>
          <cell r="Q338">
            <v>41.791781852394799</v>
          </cell>
          <cell r="R338">
            <v>438</v>
          </cell>
          <cell r="S338">
            <v>40</v>
          </cell>
          <cell r="T338">
            <v>129</v>
          </cell>
          <cell r="U338">
            <v>5130</v>
          </cell>
          <cell r="V338">
            <v>650</v>
          </cell>
          <cell r="W338">
            <v>0</v>
          </cell>
          <cell r="X338">
            <v>235.2</v>
          </cell>
          <cell r="Y338">
            <v>0</v>
          </cell>
          <cell r="Z338">
            <v>64.099999999999994</v>
          </cell>
          <cell r="AA338">
            <v>7627</v>
          </cell>
          <cell r="AB338">
            <v>0</v>
          </cell>
          <cell r="AC338">
            <v>7627</v>
          </cell>
          <cell r="AD338">
            <v>3</v>
          </cell>
          <cell r="AE338">
            <v>0</v>
          </cell>
          <cell r="AF338">
            <v>117</v>
          </cell>
          <cell r="AG338">
            <v>30</v>
          </cell>
          <cell r="AH338">
            <v>88</v>
          </cell>
          <cell r="AI338">
            <v>3396</v>
          </cell>
          <cell r="AJ338">
            <v>3396</v>
          </cell>
          <cell r="AK338">
            <v>0</v>
          </cell>
          <cell r="AL338">
            <v>0</v>
          </cell>
          <cell r="AM338">
            <v>0</v>
          </cell>
          <cell r="AN338">
            <v>0</v>
          </cell>
          <cell r="AO338">
            <v>0</v>
          </cell>
          <cell r="AP338">
            <v>0</v>
          </cell>
          <cell r="AQ338">
            <v>0</v>
          </cell>
          <cell r="AR338">
            <v>9.9222999999999995E-5</v>
          </cell>
          <cell r="AS338">
            <v>3.2014000000000002E-5</v>
          </cell>
          <cell r="AT338">
            <v>1045.9680000000001</v>
          </cell>
          <cell r="AU338">
            <v>0</v>
          </cell>
          <cell r="AV338">
            <v>161</v>
          </cell>
          <cell r="AW338">
            <v>140.8275229357798</v>
          </cell>
          <cell r="AX338">
            <v>3</v>
          </cell>
          <cell r="AY338">
            <v>3</v>
          </cell>
          <cell r="AZ338">
            <v>620</v>
          </cell>
          <cell r="BA338">
            <v>1</v>
          </cell>
          <cell r="BB338">
            <v>0</v>
          </cell>
          <cell r="BC338">
            <v>0</v>
          </cell>
          <cell r="BD338">
            <v>0</v>
          </cell>
          <cell r="BE338">
            <v>0</v>
          </cell>
          <cell r="BF338">
            <v>1</v>
          </cell>
          <cell r="BG338">
            <v>0</v>
          </cell>
          <cell r="BH338">
            <v>0</v>
          </cell>
          <cell r="BI338">
            <v>0</v>
          </cell>
          <cell r="BJ338">
            <v>0</v>
          </cell>
          <cell r="BM338">
            <v>-594360</v>
          </cell>
          <cell r="BN338">
            <v>-198240</v>
          </cell>
          <cell r="BO338">
            <v>-246148</v>
          </cell>
          <cell r="BP338">
            <v>859944.9</v>
          </cell>
          <cell r="BQ338">
            <v>28180.76</v>
          </cell>
          <cell r="BR338">
            <v>64428</v>
          </cell>
          <cell r="BS338">
            <v>288730.40000000002</v>
          </cell>
          <cell r="BT338">
            <v>100783.98</v>
          </cell>
          <cell r="BU338">
            <v>10481.31</v>
          </cell>
          <cell r="BV338">
            <v>79191</v>
          </cell>
          <cell r="BW338">
            <v>198656.196</v>
          </cell>
          <cell r="BX338">
            <v>100682.33</v>
          </cell>
          <cell r="BY338">
            <v>19777.441300236405</v>
          </cell>
          <cell r="BZ338">
            <v>158402.55491949496</v>
          </cell>
          <cell r="CA338">
            <v>46931.7</v>
          </cell>
          <cell r="CB338">
            <v>11815.2</v>
          </cell>
          <cell r="CC338">
            <v>18223.830000000002</v>
          </cell>
          <cell r="CD338">
            <v>262604.7</v>
          </cell>
          <cell r="CE338">
            <v>9938.5</v>
          </cell>
          <cell r="CF338">
            <v>0</v>
          </cell>
          <cell r="CG338">
            <v>98475.888000000006</v>
          </cell>
          <cell r="CH338">
            <v>0</v>
          </cell>
          <cell r="CI338">
            <v>14218.020999999999</v>
          </cell>
          <cell r="CJ338">
            <v>236818.35</v>
          </cell>
          <cell r="CK338">
            <v>0</v>
          </cell>
          <cell r="CL338">
            <v>199064.7</v>
          </cell>
          <cell r="CM338">
            <v>110.34</v>
          </cell>
          <cell r="CN338">
            <v>0</v>
          </cell>
          <cell r="CO338">
            <v>55264.95</v>
          </cell>
          <cell r="CP338">
            <v>97710.9</v>
          </cell>
          <cell r="CQ338">
            <v>142522.16</v>
          </cell>
          <cell r="CR338">
            <v>563769.96</v>
          </cell>
          <cell r="CS338">
            <v>89858.16</v>
          </cell>
          <cell r="CT338">
            <v>0</v>
          </cell>
          <cell r="CU338">
            <v>0</v>
          </cell>
          <cell r="CV338">
            <v>0</v>
          </cell>
          <cell r="CW338">
            <v>0</v>
          </cell>
          <cell r="CX338">
            <v>0</v>
          </cell>
          <cell r="CY338">
            <v>0</v>
          </cell>
          <cell r="CZ338">
            <v>0</v>
          </cell>
          <cell r="DA338">
            <v>1751.9209484253299</v>
          </cell>
          <cell r="DB338">
            <v>354.04449841136005</v>
          </cell>
          <cell r="DC338">
            <v>65404.379040000007</v>
          </cell>
          <cell r="DD338">
            <v>0</v>
          </cell>
          <cell r="DE338">
            <v>1088.3599999999999</v>
          </cell>
          <cell r="DF338">
            <v>487.26322935779808</v>
          </cell>
          <cell r="DG338">
            <v>26670.51</v>
          </cell>
          <cell r="DH338">
            <v>44064.9</v>
          </cell>
          <cell r="DI338">
            <v>63971.6</v>
          </cell>
          <cell r="DJ338">
            <v>247664.13</v>
          </cell>
          <cell r="DK338">
            <v>0</v>
          </cell>
          <cell r="DL338">
            <v>0</v>
          </cell>
          <cell r="DM338">
            <v>0</v>
          </cell>
          <cell r="DN338">
            <v>0</v>
          </cell>
          <cell r="DO338">
            <v>247664.13</v>
          </cell>
          <cell r="DP338">
            <v>0</v>
          </cell>
          <cell r="DQ338">
            <v>0</v>
          </cell>
          <cell r="DR338">
            <v>0</v>
          </cell>
          <cell r="DS338">
            <v>0</v>
          </cell>
          <cell r="DU338">
            <v>313879.62</v>
          </cell>
          <cell r="DV338">
            <v>0</v>
          </cell>
          <cell r="DW338">
            <v>-96948</v>
          </cell>
          <cell r="DX338">
            <v>-6952.23</v>
          </cell>
          <cell r="DY338">
            <v>1829</v>
          </cell>
          <cell r="DZ338">
            <v>0</v>
          </cell>
          <cell r="EA338">
            <v>81424.87</v>
          </cell>
          <cell r="EB338">
            <v>21050</v>
          </cell>
          <cell r="EC338">
            <v>0</v>
          </cell>
          <cell r="ED338">
            <v>0</v>
          </cell>
          <cell r="EE338">
            <v>643523</v>
          </cell>
          <cell r="EF338">
            <v>0</v>
          </cell>
          <cell r="EG338">
            <v>0</v>
          </cell>
          <cell r="EH338">
            <v>0</v>
          </cell>
          <cell r="EI338">
            <v>7622</v>
          </cell>
          <cell r="EJ338">
            <v>0</v>
          </cell>
          <cell r="EK338">
            <v>0</v>
          </cell>
          <cell r="EL338">
            <v>0</v>
          </cell>
        </row>
        <row r="339">
          <cell r="A339">
            <v>1724</v>
          </cell>
          <cell r="B339" t="str">
            <v>Bergeijk</v>
          </cell>
          <cell r="C339">
            <v>10</v>
          </cell>
          <cell r="D339">
            <v>733280</v>
          </cell>
          <cell r="E339">
            <v>154420</v>
          </cell>
          <cell r="F339">
            <v>154420</v>
          </cell>
          <cell r="G339">
            <v>18094</v>
          </cell>
          <cell r="H339">
            <v>4</v>
          </cell>
          <cell r="I339">
            <v>551.5</v>
          </cell>
          <cell r="J339">
            <v>4625</v>
          </cell>
          <cell r="K339">
            <v>2688</v>
          </cell>
          <cell r="L339">
            <v>812</v>
          </cell>
          <cell r="M339">
            <v>1630</v>
          </cell>
          <cell r="N339">
            <v>839.6</v>
          </cell>
          <cell r="O339">
            <v>129</v>
          </cell>
          <cell r="P339">
            <v>0.26931106471816285</v>
          </cell>
          <cell r="Q339">
            <v>68.582458277690492</v>
          </cell>
          <cell r="R339">
            <v>1073</v>
          </cell>
          <cell r="S339">
            <v>100</v>
          </cell>
          <cell r="T339">
            <v>299</v>
          </cell>
          <cell r="U339">
            <v>14540</v>
          </cell>
          <cell r="V339">
            <v>3850</v>
          </cell>
          <cell r="W339">
            <v>0</v>
          </cell>
          <cell r="X339">
            <v>0</v>
          </cell>
          <cell r="Y339">
            <v>0</v>
          </cell>
          <cell r="Z339">
            <v>0</v>
          </cell>
          <cell r="AA339">
            <v>10105</v>
          </cell>
          <cell r="AB339">
            <v>0</v>
          </cell>
          <cell r="AC339">
            <v>10105</v>
          </cell>
          <cell r="AD339">
            <v>74</v>
          </cell>
          <cell r="AE339">
            <v>0</v>
          </cell>
          <cell r="AF339">
            <v>188</v>
          </cell>
          <cell r="AG339">
            <v>110</v>
          </cell>
          <cell r="AH339">
            <v>78</v>
          </cell>
          <cell r="AI339">
            <v>7904</v>
          </cell>
          <cell r="AJ339">
            <v>7904</v>
          </cell>
          <cell r="AK339">
            <v>0</v>
          </cell>
          <cell r="AL339">
            <v>0</v>
          </cell>
          <cell r="AM339">
            <v>0</v>
          </cell>
          <cell r="AN339">
            <v>0</v>
          </cell>
          <cell r="AO339">
            <v>0</v>
          </cell>
          <cell r="AP339">
            <v>0</v>
          </cell>
          <cell r="AQ339">
            <v>0</v>
          </cell>
          <cell r="AR339">
            <v>1.5111700000000001E-4</v>
          </cell>
          <cell r="AS339">
            <v>7.2047999999999999E-5</v>
          </cell>
          <cell r="AT339">
            <v>3588.4160000000002</v>
          </cell>
          <cell r="AU339">
            <v>0</v>
          </cell>
          <cell r="AV339">
            <v>643</v>
          </cell>
          <cell r="AW339">
            <v>1142.9847725709794</v>
          </cell>
          <cell r="AX339">
            <v>9</v>
          </cell>
          <cell r="AY339">
            <v>9</v>
          </cell>
          <cell r="AZ339">
            <v>1215</v>
          </cell>
          <cell r="BA339">
            <v>1</v>
          </cell>
          <cell r="BB339">
            <v>0</v>
          </cell>
          <cell r="BC339">
            <v>0</v>
          </cell>
          <cell r="BD339">
            <v>0</v>
          </cell>
          <cell r="BE339">
            <v>0</v>
          </cell>
          <cell r="BF339">
            <v>0</v>
          </cell>
          <cell r="BG339">
            <v>0</v>
          </cell>
          <cell r="BH339">
            <v>0</v>
          </cell>
          <cell r="BI339">
            <v>0</v>
          </cell>
          <cell r="BJ339">
            <v>0</v>
          </cell>
          <cell r="BM339">
            <v>-1649880</v>
          </cell>
          <cell r="BN339">
            <v>-370608</v>
          </cell>
          <cell r="BO339">
            <v>-460171.6</v>
          </cell>
          <cell r="BP339">
            <v>2331411.9</v>
          </cell>
          <cell r="BQ339">
            <v>112723.04</v>
          </cell>
          <cell r="BR339">
            <v>120447.6</v>
          </cell>
          <cell r="BS339">
            <v>1014725</v>
          </cell>
          <cell r="BT339">
            <v>216034.56</v>
          </cell>
          <cell r="BU339">
            <v>21656.04</v>
          </cell>
          <cell r="BV339">
            <v>143423.70000000001</v>
          </cell>
          <cell r="BW339">
            <v>297629.804</v>
          </cell>
          <cell r="BX339">
            <v>177918.09</v>
          </cell>
          <cell r="BY339">
            <v>30863.260772442587</v>
          </cell>
          <cell r="BZ339">
            <v>259946.71996076472</v>
          </cell>
          <cell r="CA339">
            <v>114971.95</v>
          </cell>
          <cell r="CB339">
            <v>29538</v>
          </cell>
          <cell r="CC339">
            <v>42239.73</v>
          </cell>
          <cell r="CD339">
            <v>744302.6</v>
          </cell>
          <cell r="CE339">
            <v>58866.5</v>
          </cell>
          <cell r="CF339">
            <v>0</v>
          </cell>
          <cell r="CG339">
            <v>0</v>
          </cell>
          <cell r="CH339">
            <v>0</v>
          </cell>
          <cell r="CI339">
            <v>0</v>
          </cell>
          <cell r="CJ339">
            <v>313760.25</v>
          </cell>
          <cell r="CK339">
            <v>0</v>
          </cell>
          <cell r="CL339">
            <v>263740.5</v>
          </cell>
          <cell r="CM339">
            <v>2721.72</v>
          </cell>
          <cell r="CN339">
            <v>0</v>
          </cell>
          <cell r="CO339">
            <v>88801.8</v>
          </cell>
          <cell r="CP339">
            <v>358273.3</v>
          </cell>
          <cell r="CQ339">
            <v>126326.46</v>
          </cell>
          <cell r="CR339">
            <v>1312143.04</v>
          </cell>
          <cell r="CS339">
            <v>209139.84</v>
          </cell>
          <cell r="CT339">
            <v>0</v>
          </cell>
          <cell r="CU339">
            <v>0</v>
          </cell>
          <cell r="CV339">
            <v>0</v>
          </cell>
          <cell r="CW339">
            <v>0</v>
          </cell>
          <cell r="CX339">
            <v>0</v>
          </cell>
          <cell r="CY339">
            <v>0</v>
          </cell>
          <cell r="CZ339">
            <v>0</v>
          </cell>
          <cell r="DA339">
            <v>2668.1821549760703</v>
          </cell>
          <cell r="DB339">
            <v>796.78259578751999</v>
          </cell>
          <cell r="DC339">
            <v>224383.65248000002</v>
          </cell>
          <cell r="DD339">
            <v>0</v>
          </cell>
          <cell r="DE339">
            <v>4346.68</v>
          </cell>
          <cell r="DF339">
            <v>3954.7273130955887</v>
          </cell>
          <cell r="DG339">
            <v>80011.53</v>
          </cell>
          <cell r="DH339">
            <v>132194.70000000001</v>
          </cell>
          <cell r="DI339">
            <v>125363.7</v>
          </cell>
          <cell r="DJ339">
            <v>247664.13</v>
          </cell>
          <cell r="DK339">
            <v>0</v>
          </cell>
          <cell r="DL339">
            <v>0</v>
          </cell>
          <cell r="DM339">
            <v>0</v>
          </cell>
          <cell r="DN339">
            <v>0</v>
          </cell>
          <cell r="DO339">
            <v>0</v>
          </cell>
          <cell r="DP339">
            <v>0</v>
          </cell>
          <cell r="DQ339">
            <v>0</v>
          </cell>
          <cell r="DR339">
            <v>0</v>
          </cell>
          <cell r="DS339">
            <v>0</v>
          </cell>
          <cell r="DU339">
            <v>82252.31</v>
          </cell>
          <cell r="DV339">
            <v>0</v>
          </cell>
          <cell r="DW339">
            <v>-106727</v>
          </cell>
          <cell r="DX339">
            <v>-16721.93</v>
          </cell>
          <cell r="DY339">
            <v>-190063</v>
          </cell>
          <cell r="DZ339">
            <v>0</v>
          </cell>
          <cell r="EA339">
            <v>112838.65</v>
          </cell>
          <cell r="EB339">
            <v>78025</v>
          </cell>
          <cell r="EC339">
            <v>0</v>
          </cell>
          <cell r="ED339">
            <v>0</v>
          </cell>
          <cell r="EE339">
            <v>1202092</v>
          </cell>
          <cell r="EF339">
            <v>0</v>
          </cell>
          <cell r="EG339">
            <v>0</v>
          </cell>
          <cell r="EH339">
            <v>0</v>
          </cell>
          <cell r="EI339">
            <v>20663</v>
          </cell>
          <cell r="EJ339">
            <v>0</v>
          </cell>
          <cell r="EK339">
            <v>0</v>
          </cell>
          <cell r="EL339">
            <v>0</v>
          </cell>
        </row>
        <row r="340">
          <cell r="A340">
            <v>748</v>
          </cell>
          <cell r="B340" t="str">
            <v>Bergen op Zoom</v>
          </cell>
          <cell r="C340">
            <v>10</v>
          </cell>
          <cell r="D340">
            <v>1917600</v>
          </cell>
          <cell r="E340">
            <v>500780</v>
          </cell>
          <cell r="F340">
            <v>500780</v>
          </cell>
          <cell r="G340">
            <v>65440</v>
          </cell>
          <cell r="H340">
            <v>2</v>
          </cell>
          <cell r="I340">
            <v>1788.5</v>
          </cell>
          <cell r="J340">
            <v>15299</v>
          </cell>
          <cell r="K340">
            <v>10086</v>
          </cell>
          <cell r="L340">
            <v>3489</v>
          </cell>
          <cell r="M340">
            <v>8870</v>
          </cell>
          <cell r="N340">
            <v>5857.8</v>
          </cell>
          <cell r="O340">
            <v>1135</v>
          </cell>
          <cell r="P340">
            <v>0.76430976430976427</v>
          </cell>
          <cell r="Q340">
            <v>454.82716926736776</v>
          </cell>
          <cell r="R340">
            <v>5114</v>
          </cell>
          <cell r="S340">
            <v>6980</v>
          </cell>
          <cell r="T340">
            <v>1741</v>
          </cell>
          <cell r="U340">
            <v>71910</v>
          </cell>
          <cell r="V340">
            <v>83460</v>
          </cell>
          <cell r="W340">
            <v>1677.56</v>
          </cell>
          <cell r="X340">
            <v>4351.2</v>
          </cell>
          <cell r="Y340">
            <v>0</v>
          </cell>
          <cell r="Z340">
            <v>0</v>
          </cell>
          <cell r="AA340">
            <v>8010</v>
          </cell>
          <cell r="AB340">
            <v>0</v>
          </cell>
          <cell r="AC340">
            <v>8330.4</v>
          </cell>
          <cell r="AD340">
            <v>1303</v>
          </cell>
          <cell r="AE340">
            <v>0</v>
          </cell>
          <cell r="AF340">
            <v>372</v>
          </cell>
          <cell r="AG340">
            <v>282</v>
          </cell>
          <cell r="AH340">
            <v>93.45</v>
          </cell>
          <cell r="AI340">
            <v>30122</v>
          </cell>
          <cell r="AJ340">
            <v>30122</v>
          </cell>
          <cell r="AK340">
            <v>0</v>
          </cell>
          <cell r="AL340">
            <v>39</v>
          </cell>
          <cell r="AM340">
            <v>0</v>
          </cell>
          <cell r="AN340">
            <v>0</v>
          </cell>
          <cell r="AO340">
            <v>1100</v>
          </cell>
          <cell r="AP340">
            <v>4083</v>
          </cell>
          <cell r="AQ340">
            <v>4083</v>
          </cell>
          <cell r="AR340">
            <v>1.826624E-3</v>
          </cell>
          <cell r="AS340">
            <v>1.9538509999999999E-3</v>
          </cell>
          <cell r="AT340">
            <v>47863.858</v>
          </cell>
          <cell r="AU340">
            <v>0</v>
          </cell>
          <cell r="AV340">
            <v>1591.2</v>
          </cell>
          <cell r="AW340">
            <v>14220.991044776121</v>
          </cell>
          <cell r="AX340">
            <v>8</v>
          </cell>
          <cell r="AY340">
            <v>8.4</v>
          </cell>
          <cell r="AZ340">
            <v>2930</v>
          </cell>
          <cell r="BA340">
            <v>1</v>
          </cell>
          <cell r="BB340">
            <v>0</v>
          </cell>
          <cell r="BC340">
            <v>0</v>
          </cell>
          <cell r="BD340">
            <v>0</v>
          </cell>
          <cell r="BE340">
            <v>0</v>
          </cell>
          <cell r="BF340">
            <v>0</v>
          </cell>
          <cell r="BG340">
            <v>0</v>
          </cell>
          <cell r="BH340">
            <v>0</v>
          </cell>
          <cell r="BI340">
            <v>0</v>
          </cell>
          <cell r="BJ340">
            <v>0</v>
          </cell>
          <cell r="BM340">
            <v>-4314600</v>
          </cell>
          <cell r="BN340">
            <v>-1201872</v>
          </cell>
          <cell r="BO340">
            <v>-1492324.4</v>
          </cell>
          <cell r="BP340">
            <v>8431944</v>
          </cell>
          <cell r="BQ340">
            <v>56361.52</v>
          </cell>
          <cell r="BR340">
            <v>390608.4</v>
          </cell>
          <cell r="BS340">
            <v>3356600.6</v>
          </cell>
          <cell r="BT340">
            <v>810611.82</v>
          </cell>
          <cell r="BU340">
            <v>93051.63</v>
          </cell>
          <cell r="BV340">
            <v>780471.3</v>
          </cell>
          <cell r="BW340">
            <v>2076531.5219999999</v>
          </cell>
          <cell r="BX340">
            <v>1565403.35</v>
          </cell>
          <cell r="BY340">
            <v>87590.502794612781</v>
          </cell>
          <cell r="BZ340">
            <v>1723922.3231307189</v>
          </cell>
          <cell r="CA340">
            <v>547965.1</v>
          </cell>
          <cell r="CB340">
            <v>2061752.4</v>
          </cell>
          <cell r="CC340">
            <v>245951.07</v>
          </cell>
          <cell r="CD340">
            <v>3681072.9</v>
          </cell>
          <cell r="CE340">
            <v>1276103.3999999999</v>
          </cell>
          <cell r="CF340">
            <v>529806.99919999996</v>
          </cell>
          <cell r="CG340">
            <v>1821803.9279999998</v>
          </cell>
          <cell r="CH340">
            <v>0</v>
          </cell>
          <cell r="CI340">
            <v>0</v>
          </cell>
          <cell r="CJ340">
            <v>248710.5</v>
          </cell>
          <cell r="CK340">
            <v>0</v>
          </cell>
          <cell r="CL340">
            <v>217423.44</v>
          </cell>
          <cell r="CM340">
            <v>47924.34</v>
          </cell>
          <cell r="CN340">
            <v>0</v>
          </cell>
          <cell r="CO340">
            <v>175714.2</v>
          </cell>
          <cell r="CP340">
            <v>918482.46</v>
          </cell>
          <cell r="CQ340">
            <v>151348.81649999999</v>
          </cell>
          <cell r="CR340">
            <v>5000553.22</v>
          </cell>
          <cell r="CS340">
            <v>797028.12</v>
          </cell>
          <cell r="CT340">
            <v>0</v>
          </cell>
          <cell r="CU340">
            <v>123532.89</v>
          </cell>
          <cell r="CV340">
            <v>0</v>
          </cell>
          <cell r="CW340">
            <v>0</v>
          </cell>
          <cell r="CX340">
            <v>16181</v>
          </cell>
          <cell r="CY340">
            <v>125756.4</v>
          </cell>
          <cell r="CZ340">
            <v>358079.1</v>
          </cell>
          <cell r="DA340">
            <v>32251.603463879041</v>
          </cell>
          <cell r="DB340">
            <v>21607.740278176239</v>
          </cell>
          <cell r="DC340">
            <v>2992927.0407400001</v>
          </cell>
          <cell r="DD340">
            <v>0</v>
          </cell>
          <cell r="DE340">
            <v>10756.512000000001</v>
          </cell>
          <cell r="DF340">
            <v>49204.629014925376</v>
          </cell>
          <cell r="DG340">
            <v>71121.36</v>
          </cell>
          <cell r="DH340">
            <v>123381.72</v>
          </cell>
          <cell r="DI340">
            <v>302317.40000000002</v>
          </cell>
          <cell r="DJ340">
            <v>247664.13</v>
          </cell>
          <cell r="DK340">
            <v>0</v>
          </cell>
          <cell r="DL340">
            <v>0</v>
          </cell>
          <cell r="DM340">
            <v>0</v>
          </cell>
          <cell r="DN340">
            <v>0</v>
          </cell>
          <cell r="DO340">
            <v>0</v>
          </cell>
          <cell r="DP340">
            <v>0</v>
          </cell>
          <cell r="DQ340">
            <v>0</v>
          </cell>
          <cell r="DR340">
            <v>0</v>
          </cell>
          <cell r="DS340">
            <v>0</v>
          </cell>
          <cell r="DU340">
            <v>162035.69</v>
          </cell>
          <cell r="DV340">
            <v>0</v>
          </cell>
          <cell r="DW340">
            <v>1419192</v>
          </cell>
          <cell r="DX340">
            <v>-44388.98</v>
          </cell>
          <cell r="DY340">
            <v>30032</v>
          </cell>
          <cell r="DZ340">
            <v>0</v>
          </cell>
          <cell r="EA340">
            <v>27208.58</v>
          </cell>
          <cell r="EB340">
            <v>35236</v>
          </cell>
          <cell r="EC340">
            <v>0</v>
          </cell>
          <cell r="ED340">
            <v>0</v>
          </cell>
          <cell r="EE340">
            <v>6375467</v>
          </cell>
          <cell r="EF340">
            <v>0</v>
          </cell>
          <cell r="EG340">
            <v>0</v>
          </cell>
          <cell r="EH340">
            <v>0</v>
          </cell>
          <cell r="EI340">
            <v>0</v>
          </cell>
          <cell r="EJ340">
            <v>0</v>
          </cell>
          <cell r="EK340">
            <v>0</v>
          </cell>
          <cell r="EL340">
            <v>0</v>
          </cell>
        </row>
        <row r="341">
          <cell r="A341">
            <v>1721</v>
          </cell>
          <cell r="B341" t="str">
            <v>Bernheze</v>
          </cell>
          <cell r="C341">
            <v>10</v>
          </cell>
          <cell r="D341">
            <v>1045600</v>
          </cell>
          <cell r="E341">
            <v>145460</v>
          </cell>
          <cell r="F341">
            <v>145460</v>
          </cell>
          <cell r="G341">
            <v>29644</v>
          </cell>
          <cell r="H341">
            <v>3</v>
          </cell>
          <cell r="I341">
            <v>519.5</v>
          </cell>
          <cell r="J341">
            <v>7923</v>
          </cell>
          <cell r="K341">
            <v>4022</v>
          </cell>
          <cell r="L341">
            <v>1293</v>
          </cell>
          <cell r="M341">
            <v>2710</v>
          </cell>
          <cell r="N341">
            <v>1576.2</v>
          </cell>
          <cell r="O341">
            <v>185</v>
          </cell>
          <cell r="P341">
            <v>0.34579439252336447</v>
          </cell>
          <cell r="Q341">
            <v>93.851107885669975</v>
          </cell>
          <cell r="R341">
            <v>2035</v>
          </cell>
          <cell r="S341">
            <v>280</v>
          </cell>
          <cell r="T341">
            <v>533</v>
          </cell>
          <cell r="U341">
            <v>24150</v>
          </cell>
          <cell r="V341">
            <v>6590</v>
          </cell>
          <cell r="W341">
            <v>0</v>
          </cell>
          <cell r="X341">
            <v>750.4</v>
          </cell>
          <cell r="Y341">
            <v>0</v>
          </cell>
          <cell r="Z341">
            <v>0</v>
          </cell>
          <cell r="AA341">
            <v>8972</v>
          </cell>
          <cell r="AB341">
            <v>0</v>
          </cell>
          <cell r="AC341">
            <v>8972</v>
          </cell>
          <cell r="AD341">
            <v>66</v>
          </cell>
          <cell r="AE341">
            <v>0</v>
          </cell>
          <cell r="AF341">
            <v>291</v>
          </cell>
          <cell r="AG341">
            <v>156</v>
          </cell>
          <cell r="AH341">
            <v>135</v>
          </cell>
          <cell r="AI341">
            <v>11338</v>
          </cell>
          <cell r="AJ341">
            <v>11338</v>
          </cell>
          <cell r="AK341">
            <v>0</v>
          </cell>
          <cell r="AL341">
            <v>0</v>
          </cell>
          <cell r="AM341">
            <v>0</v>
          </cell>
          <cell r="AN341">
            <v>0</v>
          </cell>
          <cell r="AO341">
            <v>0</v>
          </cell>
          <cell r="AP341">
            <v>0</v>
          </cell>
          <cell r="AQ341">
            <v>0</v>
          </cell>
          <cell r="AR341">
            <v>1.59722E-4</v>
          </cell>
          <cell r="AS341">
            <v>9.9695E-5</v>
          </cell>
          <cell r="AT341">
            <v>6678.0820000000003</v>
          </cell>
          <cell r="AU341">
            <v>0</v>
          </cell>
          <cell r="AV341">
            <v>905</v>
          </cell>
          <cell r="AW341">
            <v>2968.3359150254478</v>
          </cell>
          <cell r="AX341">
            <v>7</v>
          </cell>
          <cell r="AY341">
            <v>7</v>
          </cell>
          <cell r="AZ341">
            <v>1750</v>
          </cell>
          <cell r="BA341">
            <v>1</v>
          </cell>
          <cell r="BB341">
            <v>0</v>
          </cell>
          <cell r="BC341">
            <v>0</v>
          </cell>
          <cell r="BD341">
            <v>0</v>
          </cell>
          <cell r="BE341">
            <v>0</v>
          </cell>
          <cell r="BF341">
            <v>0</v>
          </cell>
          <cell r="BG341">
            <v>0</v>
          </cell>
          <cell r="BH341">
            <v>0</v>
          </cell>
          <cell r="BI341">
            <v>0</v>
          </cell>
          <cell r="BJ341">
            <v>0</v>
          </cell>
          <cell r="BM341">
            <v>-2352600</v>
          </cell>
          <cell r="BN341">
            <v>-349104</v>
          </cell>
          <cell r="BO341">
            <v>-433470.8</v>
          </cell>
          <cell r="BP341">
            <v>3819629.4</v>
          </cell>
          <cell r="BQ341">
            <v>84542.28</v>
          </cell>
          <cell r="BR341">
            <v>113458.8</v>
          </cell>
          <cell r="BS341">
            <v>1738306.2</v>
          </cell>
          <cell r="BT341">
            <v>323248.14</v>
          </cell>
          <cell r="BU341">
            <v>34484.31</v>
          </cell>
          <cell r="BV341">
            <v>238452.9</v>
          </cell>
          <cell r="BW341">
            <v>558747.13800000004</v>
          </cell>
          <cell r="BX341">
            <v>255153.85</v>
          </cell>
          <cell r="BY341">
            <v>39628.310560747661</v>
          </cell>
          <cell r="BZ341">
            <v>355721.97719689721</v>
          </cell>
          <cell r="CA341">
            <v>218050.25</v>
          </cell>
          <cell r="CB341">
            <v>82706.399999999994</v>
          </cell>
          <cell r="CC341">
            <v>75296.91</v>
          </cell>
          <cell r="CD341">
            <v>1236238.5</v>
          </cell>
          <cell r="CE341">
            <v>100761.1</v>
          </cell>
          <cell r="CF341">
            <v>0</v>
          </cell>
          <cell r="CG341">
            <v>314184.97600000002</v>
          </cell>
          <cell r="CH341">
            <v>0</v>
          </cell>
          <cell r="CI341">
            <v>0</v>
          </cell>
          <cell r="CJ341">
            <v>278580.59999999998</v>
          </cell>
          <cell r="CK341">
            <v>0</v>
          </cell>
          <cell r="CL341">
            <v>234169.2</v>
          </cell>
          <cell r="CM341">
            <v>2427.48</v>
          </cell>
          <cell r="CN341">
            <v>0</v>
          </cell>
          <cell r="CO341">
            <v>137453.85</v>
          </cell>
          <cell r="CP341">
            <v>508096.68</v>
          </cell>
          <cell r="CQ341">
            <v>218641.95</v>
          </cell>
          <cell r="CR341">
            <v>1882221.38</v>
          </cell>
          <cell r="CS341">
            <v>300003.48</v>
          </cell>
          <cell r="CT341">
            <v>0</v>
          </cell>
          <cell r="CU341">
            <v>0</v>
          </cell>
          <cell r="CV341">
            <v>0</v>
          </cell>
          <cell r="CW341">
            <v>0</v>
          </cell>
          <cell r="CX341">
            <v>0</v>
          </cell>
          <cell r="CY341">
            <v>0</v>
          </cell>
          <cell r="CZ341">
            <v>0</v>
          </cell>
          <cell r="DA341">
            <v>2820.1154744806199</v>
          </cell>
          <cell r="DB341">
            <v>1102.5322130668001</v>
          </cell>
          <cell r="DC341">
            <v>417580.46746000001</v>
          </cell>
          <cell r="DD341">
            <v>0</v>
          </cell>
          <cell r="DE341">
            <v>6117.8</v>
          </cell>
          <cell r="DF341">
            <v>10270.442265988049</v>
          </cell>
          <cell r="DG341">
            <v>62231.19</v>
          </cell>
          <cell r="DH341">
            <v>102818.1</v>
          </cell>
          <cell r="DI341">
            <v>180565</v>
          </cell>
          <cell r="DJ341">
            <v>247664.13</v>
          </cell>
          <cell r="DK341">
            <v>0</v>
          </cell>
          <cell r="DL341">
            <v>0</v>
          </cell>
          <cell r="DM341">
            <v>0</v>
          </cell>
          <cell r="DN341">
            <v>0</v>
          </cell>
          <cell r="DO341">
            <v>0</v>
          </cell>
          <cell r="DP341">
            <v>0</v>
          </cell>
          <cell r="DQ341">
            <v>0</v>
          </cell>
          <cell r="DR341">
            <v>0</v>
          </cell>
          <cell r="DS341">
            <v>0</v>
          </cell>
          <cell r="DU341">
            <v>530430.48</v>
          </cell>
          <cell r="DV341">
            <v>0</v>
          </cell>
          <cell r="DW341">
            <v>121003</v>
          </cell>
          <cell r="DX341">
            <v>-25022.02</v>
          </cell>
          <cell r="DY341">
            <v>-7749</v>
          </cell>
          <cell r="DZ341">
            <v>0</v>
          </cell>
          <cell r="EA341">
            <v>53945.34</v>
          </cell>
          <cell r="EB341">
            <v>114938</v>
          </cell>
          <cell r="EC341">
            <v>0</v>
          </cell>
          <cell r="ED341">
            <v>0</v>
          </cell>
          <cell r="EE341">
            <v>1846787</v>
          </cell>
          <cell r="EF341">
            <v>45000</v>
          </cell>
          <cell r="EG341">
            <v>0</v>
          </cell>
          <cell r="EH341">
            <v>0</v>
          </cell>
          <cell r="EI341">
            <v>33853</v>
          </cell>
          <cell r="EJ341">
            <v>0</v>
          </cell>
          <cell r="EK341">
            <v>0</v>
          </cell>
          <cell r="EL341">
            <v>0</v>
          </cell>
        </row>
        <row r="342">
          <cell r="A342">
            <v>753</v>
          </cell>
          <cell r="B342" t="str">
            <v>Best</v>
          </cell>
          <cell r="C342">
            <v>10</v>
          </cell>
          <cell r="D342">
            <v>1118240</v>
          </cell>
          <cell r="E342">
            <v>227780</v>
          </cell>
          <cell r="F342">
            <v>227780</v>
          </cell>
          <cell r="G342">
            <v>29185</v>
          </cell>
          <cell r="H342">
            <v>1</v>
          </cell>
          <cell r="I342">
            <v>813.5</v>
          </cell>
          <cell r="J342">
            <v>7763</v>
          </cell>
          <cell r="K342">
            <v>3695</v>
          </cell>
          <cell r="L342">
            <v>1100</v>
          </cell>
          <cell r="M342">
            <v>2740</v>
          </cell>
          <cell r="N342">
            <v>1569</v>
          </cell>
          <cell r="O342">
            <v>323</v>
          </cell>
          <cell r="P342">
            <v>0.47994056463595841</v>
          </cell>
          <cell r="Q342">
            <v>152.40744918180641</v>
          </cell>
          <cell r="R342">
            <v>1708</v>
          </cell>
          <cell r="S342">
            <v>1045</v>
          </cell>
          <cell r="T342">
            <v>563</v>
          </cell>
          <cell r="U342">
            <v>28910</v>
          </cell>
          <cell r="V342">
            <v>19080</v>
          </cell>
          <cell r="W342">
            <v>0</v>
          </cell>
          <cell r="X342">
            <v>1539.2</v>
          </cell>
          <cell r="Y342">
            <v>472.2</v>
          </cell>
          <cell r="Z342">
            <v>623.79999999999995</v>
          </cell>
          <cell r="AA342">
            <v>3431</v>
          </cell>
          <cell r="AB342">
            <v>0</v>
          </cell>
          <cell r="AC342">
            <v>3431</v>
          </cell>
          <cell r="AD342">
            <v>81</v>
          </cell>
          <cell r="AE342">
            <v>0</v>
          </cell>
          <cell r="AF342">
            <v>194</v>
          </cell>
          <cell r="AG342">
            <v>153</v>
          </cell>
          <cell r="AH342">
            <v>42</v>
          </cell>
          <cell r="AI342">
            <v>11710</v>
          </cell>
          <cell r="AJ342">
            <v>11710</v>
          </cell>
          <cell r="AK342">
            <v>0</v>
          </cell>
          <cell r="AL342">
            <v>0</v>
          </cell>
          <cell r="AM342">
            <v>0</v>
          </cell>
          <cell r="AN342">
            <v>0</v>
          </cell>
          <cell r="AO342">
            <v>0</v>
          </cell>
          <cell r="AP342">
            <v>0</v>
          </cell>
          <cell r="AQ342">
            <v>0</v>
          </cell>
          <cell r="AR342">
            <v>9.6324999999999997E-5</v>
          </cell>
          <cell r="AS342">
            <v>2.4921299999999997E-4</v>
          </cell>
          <cell r="AT342">
            <v>15059.06</v>
          </cell>
          <cell r="AU342">
            <v>0</v>
          </cell>
          <cell r="AV342">
            <v>391</v>
          </cell>
          <cell r="AW342">
            <v>3249.2411731207289</v>
          </cell>
          <cell r="AX342">
            <v>2</v>
          </cell>
          <cell r="AY342">
            <v>2</v>
          </cell>
          <cell r="AZ342">
            <v>1470</v>
          </cell>
          <cell r="BA342">
            <v>1</v>
          </cell>
          <cell r="BB342">
            <v>0</v>
          </cell>
          <cell r="BC342">
            <v>0</v>
          </cell>
          <cell r="BD342">
            <v>0</v>
          </cell>
          <cell r="BE342">
            <v>0</v>
          </cell>
          <cell r="BF342">
            <v>0</v>
          </cell>
          <cell r="BG342">
            <v>0</v>
          </cell>
          <cell r="BH342">
            <v>0</v>
          </cell>
          <cell r="BI342">
            <v>0</v>
          </cell>
          <cell r="BJ342">
            <v>0</v>
          </cell>
          <cell r="BM342">
            <v>-2516040</v>
          </cell>
          <cell r="BN342">
            <v>-546672</v>
          </cell>
          <cell r="BO342">
            <v>-678784.4</v>
          </cell>
          <cell r="BP342">
            <v>3760487.25</v>
          </cell>
          <cell r="BQ342">
            <v>28180.76</v>
          </cell>
          <cell r="BR342">
            <v>177668.4</v>
          </cell>
          <cell r="BS342">
            <v>1703202.2</v>
          </cell>
          <cell r="BT342">
            <v>296967.15000000002</v>
          </cell>
          <cell r="BU342">
            <v>29337</v>
          </cell>
          <cell r="BV342">
            <v>241092.6</v>
          </cell>
          <cell r="BW342">
            <v>556194.81000000006</v>
          </cell>
          <cell r="BX342">
            <v>445484.83</v>
          </cell>
          <cell r="BY342">
            <v>55001.56786032689</v>
          </cell>
          <cell r="BZ342">
            <v>577666.90648481727</v>
          </cell>
          <cell r="CA342">
            <v>183012.2</v>
          </cell>
          <cell r="CB342">
            <v>308672.09999999998</v>
          </cell>
          <cell r="CC342">
            <v>79535.009999999995</v>
          </cell>
          <cell r="CD342">
            <v>1479902.9</v>
          </cell>
          <cell r="CE342">
            <v>291733.2</v>
          </cell>
          <cell r="CF342">
            <v>0</v>
          </cell>
          <cell r="CG342">
            <v>644447.64800000004</v>
          </cell>
          <cell r="CH342">
            <v>80245.667999999961</v>
          </cell>
          <cell r="CI342">
            <v>138365.07799999998</v>
          </cell>
          <cell r="CJ342">
            <v>106532.55</v>
          </cell>
          <cell r="CK342">
            <v>0</v>
          </cell>
          <cell r="CL342">
            <v>89549.1</v>
          </cell>
          <cell r="CM342">
            <v>2979.18</v>
          </cell>
          <cell r="CN342">
            <v>0</v>
          </cell>
          <cell r="CO342">
            <v>91635.9</v>
          </cell>
          <cell r="CP342">
            <v>498325.59</v>
          </cell>
          <cell r="CQ342">
            <v>68021.94</v>
          </cell>
          <cell r="CR342">
            <v>1943977.1</v>
          </cell>
          <cell r="CS342">
            <v>309846.59999999998</v>
          </cell>
          <cell r="CT342">
            <v>0</v>
          </cell>
          <cell r="CU342">
            <v>0</v>
          </cell>
          <cell r="CV342">
            <v>0</v>
          </cell>
          <cell r="CW342">
            <v>0</v>
          </cell>
          <cell r="CX342">
            <v>0</v>
          </cell>
          <cell r="CY342">
            <v>0</v>
          </cell>
          <cell r="CZ342">
            <v>0</v>
          </cell>
          <cell r="DA342">
            <v>1700.7527020657501</v>
          </cell>
          <cell r="DB342">
            <v>2756.0595858871197</v>
          </cell>
          <cell r="DC342">
            <v>941643.02179999999</v>
          </cell>
          <cell r="DD342">
            <v>0</v>
          </cell>
          <cell r="DE342">
            <v>2643.16</v>
          </cell>
          <cell r="DF342">
            <v>11242.374458997721</v>
          </cell>
          <cell r="DG342">
            <v>17780.34</v>
          </cell>
          <cell r="DH342">
            <v>29376.6</v>
          </cell>
          <cell r="DI342">
            <v>151674.6</v>
          </cell>
          <cell r="DJ342">
            <v>247664.13</v>
          </cell>
          <cell r="DK342">
            <v>0</v>
          </cell>
          <cell r="DL342">
            <v>0</v>
          </cell>
          <cell r="DM342">
            <v>0</v>
          </cell>
          <cell r="DN342">
            <v>0</v>
          </cell>
          <cell r="DO342">
            <v>0</v>
          </cell>
          <cell r="DP342">
            <v>0</v>
          </cell>
          <cell r="DQ342">
            <v>0</v>
          </cell>
          <cell r="DR342">
            <v>0</v>
          </cell>
          <cell r="DS342">
            <v>0</v>
          </cell>
          <cell r="DU342">
            <v>265103.28999999998</v>
          </cell>
          <cell r="DV342">
            <v>0</v>
          </cell>
          <cell r="DW342">
            <v>-167174</v>
          </cell>
          <cell r="DX342">
            <v>-34929.550000000003</v>
          </cell>
          <cell r="DY342">
            <v>-359645</v>
          </cell>
          <cell r="DZ342">
            <v>0</v>
          </cell>
          <cell r="EA342">
            <v>0</v>
          </cell>
          <cell r="EB342">
            <v>18803</v>
          </cell>
          <cell r="EC342">
            <v>0</v>
          </cell>
          <cell r="ED342">
            <v>0</v>
          </cell>
          <cell r="EE342">
            <v>1718961</v>
          </cell>
          <cell r="EF342">
            <v>45000</v>
          </cell>
          <cell r="EG342">
            <v>0</v>
          </cell>
          <cell r="EH342">
            <v>0</v>
          </cell>
          <cell r="EI342">
            <v>33125</v>
          </cell>
          <cell r="EJ342">
            <v>0</v>
          </cell>
          <cell r="EK342">
            <v>0</v>
          </cell>
          <cell r="EL342">
            <v>0</v>
          </cell>
        </row>
        <row r="343">
          <cell r="A343">
            <v>1728</v>
          </cell>
          <cell r="B343" t="str">
            <v>Bladel</v>
          </cell>
          <cell r="C343">
            <v>10</v>
          </cell>
          <cell r="D343">
            <v>730240</v>
          </cell>
          <cell r="E343">
            <v>175420</v>
          </cell>
          <cell r="F343">
            <v>175420</v>
          </cell>
          <cell r="G343">
            <v>19258</v>
          </cell>
          <cell r="H343">
            <v>3</v>
          </cell>
          <cell r="I343">
            <v>626.5</v>
          </cell>
          <cell r="J343">
            <v>4914</v>
          </cell>
          <cell r="K343">
            <v>2669</v>
          </cell>
          <cell r="L343">
            <v>823</v>
          </cell>
          <cell r="M343">
            <v>1770</v>
          </cell>
          <cell r="N343">
            <v>910.8</v>
          </cell>
          <cell r="O343">
            <v>88</v>
          </cell>
          <cell r="P343">
            <v>0.20091324200913241</v>
          </cell>
          <cell r="Q343">
            <v>49.169967900467149</v>
          </cell>
          <cell r="R343">
            <v>1302</v>
          </cell>
          <cell r="S343">
            <v>130</v>
          </cell>
          <cell r="T343">
            <v>305</v>
          </cell>
          <cell r="U343">
            <v>17180</v>
          </cell>
          <cell r="V343">
            <v>4680</v>
          </cell>
          <cell r="W343">
            <v>605.88</v>
          </cell>
          <cell r="X343">
            <v>1786.4</v>
          </cell>
          <cell r="Y343">
            <v>0</v>
          </cell>
          <cell r="Z343">
            <v>94.599999999999909</v>
          </cell>
          <cell r="AA343">
            <v>7542</v>
          </cell>
          <cell r="AB343">
            <v>0</v>
          </cell>
          <cell r="AC343">
            <v>7542</v>
          </cell>
          <cell r="AD343">
            <v>28</v>
          </cell>
          <cell r="AE343">
            <v>0</v>
          </cell>
          <cell r="AF343">
            <v>209</v>
          </cell>
          <cell r="AG343">
            <v>139</v>
          </cell>
          <cell r="AH343">
            <v>69</v>
          </cell>
          <cell r="AI343">
            <v>8592</v>
          </cell>
          <cell r="AJ343">
            <v>8592</v>
          </cell>
          <cell r="AK343">
            <v>0</v>
          </cell>
          <cell r="AL343">
            <v>0</v>
          </cell>
          <cell r="AM343">
            <v>0</v>
          </cell>
          <cell r="AN343">
            <v>0</v>
          </cell>
          <cell r="AO343">
            <v>0</v>
          </cell>
          <cell r="AP343">
            <v>0</v>
          </cell>
          <cell r="AQ343">
            <v>0</v>
          </cell>
          <cell r="AR343">
            <v>1.4142199999999999E-4</v>
          </cell>
          <cell r="AS343">
            <v>9.2540999999999994E-5</v>
          </cell>
          <cell r="AT343">
            <v>5060.6880000000001</v>
          </cell>
          <cell r="AU343">
            <v>0</v>
          </cell>
          <cell r="AV343">
            <v>482</v>
          </cell>
          <cell r="AW343">
            <v>1226.2029062087188</v>
          </cell>
          <cell r="AX343">
            <v>7</v>
          </cell>
          <cell r="AY343">
            <v>7</v>
          </cell>
          <cell r="AZ343">
            <v>1240</v>
          </cell>
          <cell r="BA343">
            <v>1</v>
          </cell>
          <cell r="BB343">
            <v>0</v>
          </cell>
          <cell r="BC343">
            <v>0</v>
          </cell>
          <cell r="BD343">
            <v>0</v>
          </cell>
          <cell r="BE343">
            <v>0</v>
          </cell>
          <cell r="BF343">
            <v>0</v>
          </cell>
          <cell r="BG343">
            <v>0</v>
          </cell>
          <cell r="BH343">
            <v>0</v>
          </cell>
          <cell r="BI343">
            <v>0</v>
          </cell>
          <cell r="BJ343">
            <v>0</v>
          </cell>
          <cell r="BM343">
            <v>-1643040</v>
          </cell>
          <cell r="BN343">
            <v>-421008</v>
          </cell>
          <cell r="BO343">
            <v>-522751.6</v>
          </cell>
          <cell r="BP343">
            <v>2481393.2999999998</v>
          </cell>
          <cell r="BQ343">
            <v>84542.28</v>
          </cell>
          <cell r="BR343">
            <v>136827.6</v>
          </cell>
          <cell r="BS343">
            <v>1078131.6000000001</v>
          </cell>
          <cell r="BT343">
            <v>214507.53</v>
          </cell>
          <cell r="BU343">
            <v>21949.41</v>
          </cell>
          <cell r="BV343">
            <v>155742.29999999999</v>
          </cell>
          <cell r="BW343">
            <v>322869.49199999997</v>
          </cell>
          <cell r="BX343">
            <v>121370.48</v>
          </cell>
          <cell r="BY343">
            <v>23024.816255707759</v>
          </cell>
          <cell r="BZ343">
            <v>186367.94593378264</v>
          </cell>
          <cell r="CA343">
            <v>139509.29999999999</v>
          </cell>
          <cell r="CB343">
            <v>38399.4</v>
          </cell>
          <cell r="CC343">
            <v>43087.35</v>
          </cell>
          <cell r="CD343">
            <v>879444.2</v>
          </cell>
          <cell r="CE343">
            <v>71557.2</v>
          </cell>
          <cell r="CF343">
            <v>191349.02160000001</v>
          </cell>
          <cell r="CG343">
            <v>747947.81599999999</v>
          </cell>
          <cell r="CH343">
            <v>0</v>
          </cell>
          <cell r="CI343">
            <v>20983.225999999981</v>
          </cell>
          <cell r="CJ343">
            <v>234179.1</v>
          </cell>
          <cell r="CK343">
            <v>0</v>
          </cell>
          <cell r="CL343">
            <v>196846.2</v>
          </cell>
          <cell r="CM343">
            <v>1029.8399999999999</v>
          </cell>
          <cell r="CN343">
            <v>0</v>
          </cell>
          <cell r="CO343">
            <v>98721.15</v>
          </cell>
          <cell r="CP343">
            <v>452727.17</v>
          </cell>
          <cell r="CQ343">
            <v>111750.33</v>
          </cell>
          <cell r="CR343">
            <v>1426357.92</v>
          </cell>
          <cell r="CS343">
            <v>227344.32</v>
          </cell>
          <cell r="CT343">
            <v>0</v>
          </cell>
          <cell r="CU343">
            <v>0</v>
          </cell>
          <cell r="CV343">
            <v>0</v>
          </cell>
          <cell r="CW343">
            <v>0</v>
          </cell>
          <cell r="CX343">
            <v>0</v>
          </cell>
          <cell r="CY343">
            <v>0</v>
          </cell>
          <cell r="CZ343">
            <v>0</v>
          </cell>
          <cell r="DA343">
            <v>2497.00335978762</v>
          </cell>
          <cell r="DB343">
            <v>1023.4157533418399</v>
          </cell>
          <cell r="DC343">
            <v>316444.82063999999</v>
          </cell>
          <cell r="DD343">
            <v>0</v>
          </cell>
          <cell r="DE343">
            <v>3258.32</v>
          </cell>
          <cell r="DF343">
            <v>4242.6620554821666</v>
          </cell>
          <cell r="DG343">
            <v>62231.19</v>
          </cell>
          <cell r="DH343">
            <v>102818.1</v>
          </cell>
          <cell r="DI343">
            <v>127943.2</v>
          </cell>
          <cell r="DJ343">
            <v>247664.13</v>
          </cell>
          <cell r="DK343">
            <v>0</v>
          </cell>
          <cell r="DL343">
            <v>0</v>
          </cell>
          <cell r="DM343">
            <v>0</v>
          </cell>
          <cell r="DN343">
            <v>0</v>
          </cell>
          <cell r="DO343">
            <v>0</v>
          </cell>
          <cell r="DP343">
            <v>0</v>
          </cell>
          <cell r="DQ343">
            <v>0</v>
          </cell>
          <cell r="DR343">
            <v>0</v>
          </cell>
          <cell r="DS343">
            <v>0</v>
          </cell>
          <cell r="DU343">
            <v>135647.67999999999</v>
          </cell>
          <cell r="DV343">
            <v>0</v>
          </cell>
          <cell r="DW343">
            <v>-249730</v>
          </cell>
          <cell r="DX343">
            <v>-16779.36</v>
          </cell>
          <cell r="DY343">
            <v>-52735</v>
          </cell>
          <cell r="DZ343">
            <v>0</v>
          </cell>
          <cell r="EA343">
            <v>154722.16</v>
          </cell>
          <cell r="EB343">
            <v>67639</v>
          </cell>
          <cell r="EC343">
            <v>0</v>
          </cell>
          <cell r="ED343">
            <v>0</v>
          </cell>
          <cell r="EE343">
            <v>1257973</v>
          </cell>
          <cell r="EF343">
            <v>0</v>
          </cell>
          <cell r="EG343">
            <v>0</v>
          </cell>
          <cell r="EH343">
            <v>0</v>
          </cell>
          <cell r="EI343">
            <v>21764</v>
          </cell>
          <cell r="EJ343">
            <v>0</v>
          </cell>
          <cell r="EK343">
            <v>0</v>
          </cell>
          <cell r="EL343">
            <v>0</v>
          </cell>
        </row>
        <row r="344">
          <cell r="A344">
            <v>755</v>
          </cell>
          <cell r="B344" t="str">
            <v>Boekel</v>
          </cell>
          <cell r="C344">
            <v>10</v>
          </cell>
          <cell r="D344">
            <v>332160</v>
          </cell>
          <cell r="E344">
            <v>83160</v>
          </cell>
          <cell r="F344">
            <v>83160</v>
          </cell>
          <cell r="G344">
            <v>9503</v>
          </cell>
          <cell r="H344">
            <v>1</v>
          </cell>
          <cell r="I344">
            <v>297</v>
          </cell>
          <cell r="J344">
            <v>2699</v>
          </cell>
          <cell r="K344">
            <v>1203</v>
          </cell>
          <cell r="L344">
            <v>381</v>
          </cell>
          <cell r="M344">
            <v>820</v>
          </cell>
          <cell r="N344">
            <v>449.7</v>
          </cell>
          <cell r="O344">
            <v>42</v>
          </cell>
          <cell r="P344">
            <v>0.10714285714285714</v>
          </cell>
          <cell r="Q344">
            <v>25.836095586563982</v>
          </cell>
          <cell r="R344">
            <v>725</v>
          </cell>
          <cell r="S344">
            <v>60</v>
          </cell>
          <cell r="T344">
            <v>156</v>
          </cell>
          <cell r="U344">
            <v>7930</v>
          </cell>
          <cell r="V344">
            <v>1810</v>
          </cell>
          <cell r="W344">
            <v>0</v>
          </cell>
          <cell r="X344">
            <v>0</v>
          </cell>
          <cell r="Y344">
            <v>89.799999999999727</v>
          </cell>
          <cell r="Z344">
            <v>0</v>
          </cell>
          <cell r="AA344">
            <v>3451</v>
          </cell>
          <cell r="AB344">
            <v>0</v>
          </cell>
          <cell r="AC344">
            <v>3451</v>
          </cell>
          <cell r="AD344">
            <v>1</v>
          </cell>
          <cell r="AE344">
            <v>0</v>
          </cell>
          <cell r="AF344">
            <v>119</v>
          </cell>
          <cell r="AG344">
            <v>51</v>
          </cell>
          <cell r="AH344">
            <v>68</v>
          </cell>
          <cell r="AI344">
            <v>3703</v>
          </cell>
          <cell r="AJ344">
            <v>3703</v>
          </cell>
          <cell r="AK344">
            <v>0</v>
          </cell>
          <cell r="AL344">
            <v>0</v>
          </cell>
          <cell r="AM344">
            <v>0</v>
          </cell>
          <cell r="AN344">
            <v>0</v>
          </cell>
          <cell r="AO344">
            <v>0</v>
          </cell>
          <cell r="AP344">
            <v>0</v>
          </cell>
          <cell r="AQ344">
            <v>0</v>
          </cell>
          <cell r="AR344">
            <v>7.0012999999999995E-5</v>
          </cell>
          <cell r="AS344">
            <v>3.5428E-5</v>
          </cell>
          <cell r="AT344">
            <v>1555.26</v>
          </cell>
          <cell r="AU344">
            <v>0</v>
          </cell>
          <cell r="AV344">
            <v>80</v>
          </cell>
          <cell r="AW344">
            <v>220.23174971031284</v>
          </cell>
          <cell r="AX344">
            <v>4</v>
          </cell>
          <cell r="AY344">
            <v>4</v>
          </cell>
          <cell r="AZ344">
            <v>655</v>
          </cell>
          <cell r="BA344">
            <v>1</v>
          </cell>
          <cell r="BB344">
            <v>0</v>
          </cell>
          <cell r="BC344">
            <v>0</v>
          </cell>
          <cell r="BD344">
            <v>0</v>
          </cell>
          <cell r="BE344">
            <v>0</v>
          </cell>
          <cell r="BF344">
            <v>0</v>
          </cell>
          <cell r="BG344">
            <v>0</v>
          </cell>
          <cell r="BH344">
            <v>0</v>
          </cell>
          <cell r="BI344">
            <v>0</v>
          </cell>
          <cell r="BJ344">
            <v>0</v>
          </cell>
          <cell r="BM344">
            <v>-747360</v>
          </cell>
          <cell r="BN344">
            <v>-199584</v>
          </cell>
          <cell r="BO344">
            <v>-247816.8</v>
          </cell>
          <cell r="BP344">
            <v>1224461.55</v>
          </cell>
          <cell r="BQ344">
            <v>28180.76</v>
          </cell>
          <cell r="BR344">
            <v>64864.800000000003</v>
          </cell>
          <cell r="BS344">
            <v>592160.6</v>
          </cell>
          <cell r="BT344">
            <v>96685.11</v>
          </cell>
          <cell r="BU344">
            <v>10161.27</v>
          </cell>
          <cell r="BV344">
            <v>72151.8</v>
          </cell>
          <cell r="BW344">
            <v>159414.15299999999</v>
          </cell>
          <cell r="BX344">
            <v>57926.82</v>
          </cell>
          <cell r="BY344">
            <v>12278.65607142857</v>
          </cell>
          <cell r="BZ344">
            <v>97926.036379841738</v>
          </cell>
          <cell r="CA344">
            <v>77683.75</v>
          </cell>
          <cell r="CB344">
            <v>17722.8</v>
          </cell>
          <cell r="CC344">
            <v>22038.12</v>
          </cell>
          <cell r="CD344">
            <v>405936.7</v>
          </cell>
          <cell r="CE344">
            <v>27674.9</v>
          </cell>
          <cell r="CF344">
            <v>0</v>
          </cell>
          <cell r="CG344">
            <v>0</v>
          </cell>
          <cell r="CH344">
            <v>15260.611999999954</v>
          </cell>
          <cell r="CI344">
            <v>0</v>
          </cell>
          <cell r="CJ344">
            <v>107153.55</v>
          </cell>
          <cell r="CK344">
            <v>0</v>
          </cell>
          <cell r="CL344">
            <v>90071.1</v>
          </cell>
          <cell r="CM344">
            <v>36.78</v>
          </cell>
          <cell r="CN344">
            <v>0</v>
          </cell>
          <cell r="CO344">
            <v>56209.65</v>
          </cell>
          <cell r="CP344">
            <v>166108.53</v>
          </cell>
          <cell r="CQ344">
            <v>110130.76</v>
          </cell>
          <cell r="CR344">
            <v>614735.03</v>
          </cell>
          <cell r="CS344">
            <v>97981.38</v>
          </cell>
          <cell r="CT344">
            <v>0</v>
          </cell>
          <cell r="CU344">
            <v>0</v>
          </cell>
          <cell r="CV344">
            <v>0</v>
          </cell>
          <cell r="CW344">
            <v>0</v>
          </cell>
          <cell r="CX344">
            <v>0</v>
          </cell>
          <cell r="CY344">
            <v>0</v>
          </cell>
          <cell r="CZ344">
            <v>0</v>
          </cell>
          <cell r="DA344">
            <v>1236.1775128962299</v>
          </cell>
          <cell r="DB344">
            <v>391.80010275872002</v>
          </cell>
          <cell r="DC344">
            <v>97250.407800000001</v>
          </cell>
          <cell r="DD344">
            <v>0</v>
          </cell>
          <cell r="DE344">
            <v>540.79999999999995</v>
          </cell>
          <cell r="DF344">
            <v>762.00185399768247</v>
          </cell>
          <cell r="DG344">
            <v>35560.68</v>
          </cell>
          <cell r="DH344">
            <v>58753.2</v>
          </cell>
          <cell r="DI344">
            <v>67582.899999999994</v>
          </cell>
          <cell r="DJ344">
            <v>247664.13</v>
          </cell>
          <cell r="DK344">
            <v>0</v>
          </cell>
          <cell r="DL344">
            <v>0</v>
          </cell>
          <cell r="DM344">
            <v>0</v>
          </cell>
          <cell r="DN344">
            <v>0</v>
          </cell>
          <cell r="DO344">
            <v>0</v>
          </cell>
          <cell r="DP344">
            <v>0</v>
          </cell>
          <cell r="DQ344">
            <v>0</v>
          </cell>
          <cell r="DR344">
            <v>0</v>
          </cell>
          <cell r="DS344">
            <v>0</v>
          </cell>
          <cell r="DU344">
            <v>289989.32</v>
          </cell>
          <cell r="DV344">
            <v>0</v>
          </cell>
          <cell r="DW344">
            <v>29952</v>
          </cell>
          <cell r="DX344">
            <v>-8428.98</v>
          </cell>
          <cell r="DY344">
            <v>-41409</v>
          </cell>
          <cell r="DZ344">
            <v>0</v>
          </cell>
          <cell r="EA344">
            <v>50525.79</v>
          </cell>
          <cell r="EB344">
            <v>53712</v>
          </cell>
          <cell r="EC344">
            <v>0</v>
          </cell>
          <cell r="ED344">
            <v>0</v>
          </cell>
          <cell r="EE344">
            <v>872780</v>
          </cell>
          <cell r="EF344">
            <v>0</v>
          </cell>
          <cell r="EG344">
            <v>0</v>
          </cell>
          <cell r="EH344">
            <v>0</v>
          </cell>
          <cell r="EI344">
            <v>10852</v>
          </cell>
          <cell r="EJ344">
            <v>0</v>
          </cell>
          <cell r="EK344">
            <v>0</v>
          </cell>
          <cell r="EL344">
            <v>0</v>
          </cell>
        </row>
        <row r="345">
          <cell r="A345">
            <v>756</v>
          </cell>
          <cell r="B345" t="str">
            <v>Boxmeer</v>
          </cell>
          <cell r="C345">
            <v>10</v>
          </cell>
          <cell r="D345">
            <v>997600</v>
          </cell>
          <cell r="E345">
            <v>179760</v>
          </cell>
          <cell r="F345">
            <v>179760</v>
          </cell>
          <cell r="G345">
            <v>28726</v>
          </cell>
          <cell r="H345">
            <v>4</v>
          </cell>
          <cell r="I345">
            <v>642</v>
          </cell>
          <cell r="J345">
            <v>7299</v>
          </cell>
          <cell r="K345">
            <v>4121</v>
          </cell>
          <cell r="L345">
            <v>1347</v>
          </cell>
          <cell r="M345">
            <v>2910</v>
          </cell>
          <cell r="N345">
            <v>1660.1</v>
          </cell>
          <cell r="O345">
            <v>227</v>
          </cell>
          <cell r="P345">
            <v>0.39341421143847488</v>
          </cell>
          <cell r="Q345">
            <v>112.13533782183767</v>
          </cell>
          <cell r="R345">
            <v>2115</v>
          </cell>
          <cell r="S345">
            <v>570</v>
          </cell>
          <cell r="T345">
            <v>514</v>
          </cell>
          <cell r="U345">
            <v>27490</v>
          </cell>
          <cell r="V345">
            <v>13490</v>
          </cell>
          <cell r="W345">
            <v>330.66</v>
          </cell>
          <cell r="X345">
            <v>1613.6</v>
          </cell>
          <cell r="Y345">
            <v>0</v>
          </cell>
          <cell r="Z345">
            <v>359.3</v>
          </cell>
          <cell r="AA345">
            <v>11153</v>
          </cell>
          <cell r="AB345">
            <v>0</v>
          </cell>
          <cell r="AC345">
            <v>11153</v>
          </cell>
          <cell r="AD345">
            <v>242</v>
          </cell>
          <cell r="AE345">
            <v>0</v>
          </cell>
          <cell r="AF345">
            <v>262</v>
          </cell>
          <cell r="AG345">
            <v>137</v>
          </cell>
          <cell r="AH345">
            <v>125</v>
          </cell>
          <cell r="AI345">
            <v>12499</v>
          </cell>
          <cell r="AJ345">
            <v>12499</v>
          </cell>
          <cell r="AK345">
            <v>0</v>
          </cell>
          <cell r="AL345">
            <v>0</v>
          </cell>
          <cell r="AM345">
            <v>0</v>
          </cell>
          <cell r="AN345">
            <v>0</v>
          </cell>
          <cell r="AO345">
            <v>0</v>
          </cell>
          <cell r="AP345">
            <v>736</v>
          </cell>
          <cell r="AQ345">
            <v>0</v>
          </cell>
          <cell r="AR345">
            <v>2.7115100000000002E-4</v>
          </cell>
          <cell r="AS345">
            <v>1.52211E-4</v>
          </cell>
          <cell r="AT345">
            <v>7311.915</v>
          </cell>
          <cell r="AU345">
            <v>0</v>
          </cell>
          <cell r="AV345">
            <v>913</v>
          </cell>
          <cell r="AW345">
            <v>2301.6093023255817</v>
          </cell>
          <cell r="AX345">
            <v>11</v>
          </cell>
          <cell r="AY345">
            <v>11</v>
          </cell>
          <cell r="AZ345">
            <v>1495</v>
          </cell>
          <cell r="BA345">
            <v>1</v>
          </cell>
          <cell r="BB345">
            <v>0</v>
          </cell>
          <cell r="BC345">
            <v>0</v>
          </cell>
          <cell r="BD345">
            <v>0</v>
          </cell>
          <cell r="BE345">
            <v>0</v>
          </cell>
          <cell r="BF345">
            <v>0</v>
          </cell>
          <cell r="BG345">
            <v>0</v>
          </cell>
          <cell r="BH345">
            <v>0</v>
          </cell>
          <cell r="BI345">
            <v>0</v>
          </cell>
          <cell r="BJ345">
            <v>0</v>
          </cell>
          <cell r="BM345">
            <v>-2244600</v>
          </cell>
          <cell r="BN345">
            <v>-431424</v>
          </cell>
          <cell r="BO345">
            <v>-535684.80000000005</v>
          </cell>
          <cell r="BP345">
            <v>3701345.1</v>
          </cell>
          <cell r="BQ345">
            <v>112723.04</v>
          </cell>
          <cell r="BR345">
            <v>140212.79999999999</v>
          </cell>
          <cell r="BS345">
            <v>1601400.6</v>
          </cell>
          <cell r="BT345">
            <v>331204.77</v>
          </cell>
          <cell r="BU345">
            <v>35924.49</v>
          </cell>
          <cell r="BV345">
            <v>256050.9</v>
          </cell>
          <cell r="BW345">
            <v>588488.84899999993</v>
          </cell>
          <cell r="BX345">
            <v>313080.67</v>
          </cell>
          <cell r="BY345">
            <v>45085.579428076257</v>
          </cell>
          <cell r="BZ345">
            <v>425024.32823935489</v>
          </cell>
          <cell r="CA345">
            <v>226622.25</v>
          </cell>
          <cell r="CB345">
            <v>168366.6</v>
          </cell>
          <cell r="CC345">
            <v>72612.78</v>
          </cell>
          <cell r="CD345">
            <v>1407213.1</v>
          </cell>
          <cell r="CE345">
            <v>206262.1</v>
          </cell>
          <cell r="CF345">
            <v>104429.04120000001</v>
          </cell>
          <cell r="CG345">
            <v>675598.18400000001</v>
          </cell>
          <cell r="CH345">
            <v>0</v>
          </cell>
          <cell r="CI345">
            <v>79696.332999999984</v>
          </cell>
          <cell r="CJ345">
            <v>346300.65</v>
          </cell>
          <cell r="CK345">
            <v>0</v>
          </cell>
          <cell r="CL345">
            <v>291093.3</v>
          </cell>
          <cell r="CM345">
            <v>8900.76</v>
          </cell>
          <cell r="CN345">
            <v>0</v>
          </cell>
          <cell r="CO345">
            <v>123755.7</v>
          </cell>
          <cell r="CP345">
            <v>446213.11</v>
          </cell>
          <cell r="CQ345">
            <v>202446.25</v>
          </cell>
          <cell r="CR345">
            <v>2074958.99</v>
          </cell>
          <cell r="CS345">
            <v>330723.53999999998</v>
          </cell>
          <cell r="CT345">
            <v>0</v>
          </cell>
          <cell r="CU345">
            <v>0</v>
          </cell>
          <cell r="CV345">
            <v>0</v>
          </cell>
          <cell r="CW345">
            <v>0</v>
          </cell>
          <cell r="CX345">
            <v>0</v>
          </cell>
          <cell r="CY345">
            <v>22668.799999999999</v>
          </cell>
          <cell r="CZ345">
            <v>0</v>
          </cell>
          <cell r="DA345">
            <v>4787.550437766211</v>
          </cell>
          <cell r="DB345">
            <v>1683.3094005026401</v>
          </cell>
          <cell r="DC345">
            <v>457214.04495000001</v>
          </cell>
          <cell r="DD345">
            <v>0</v>
          </cell>
          <cell r="DE345">
            <v>6171.88</v>
          </cell>
          <cell r="DF345">
            <v>7963.5681860465129</v>
          </cell>
          <cell r="DG345">
            <v>97791.87</v>
          </cell>
          <cell r="DH345">
            <v>161571.29999999999</v>
          </cell>
          <cell r="DI345">
            <v>154254.1</v>
          </cell>
          <cell r="DJ345">
            <v>247664.13</v>
          </cell>
          <cell r="DK345">
            <v>0</v>
          </cell>
          <cell r="DL345">
            <v>0</v>
          </cell>
          <cell r="DM345">
            <v>0</v>
          </cell>
          <cell r="DN345">
            <v>0</v>
          </cell>
          <cell r="DO345">
            <v>0</v>
          </cell>
          <cell r="DP345">
            <v>0</v>
          </cell>
          <cell r="DQ345">
            <v>0</v>
          </cell>
          <cell r="DR345">
            <v>0</v>
          </cell>
          <cell r="DS345">
            <v>0</v>
          </cell>
          <cell r="DU345">
            <v>364561.49</v>
          </cell>
          <cell r="DV345">
            <v>0</v>
          </cell>
          <cell r="DW345">
            <v>-241348</v>
          </cell>
          <cell r="DX345">
            <v>-27671.79</v>
          </cell>
          <cell r="DY345">
            <v>108733</v>
          </cell>
          <cell r="DZ345">
            <v>0</v>
          </cell>
          <cell r="EA345">
            <v>58512</v>
          </cell>
          <cell r="EB345">
            <v>60158</v>
          </cell>
          <cell r="EC345">
            <v>0</v>
          </cell>
          <cell r="ED345">
            <v>0</v>
          </cell>
          <cell r="EE345">
            <v>2144475</v>
          </cell>
          <cell r="EF345">
            <v>0</v>
          </cell>
          <cell r="EG345">
            <v>0</v>
          </cell>
          <cell r="EH345">
            <v>0</v>
          </cell>
          <cell r="EI345">
            <v>32805</v>
          </cell>
          <cell r="EJ345">
            <v>0</v>
          </cell>
          <cell r="EK345">
            <v>0</v>
          </cell>
          <cell r="EL345">
            <v>0</v>
          </cell>
        </row>
        <row r="346">
          <cell r="A346">
            <v>757</v>
          </cell>
          <cell r="B346" t="str">
            <v>Boxtel</v>
          </cell>
          <cell r="C346">
            <v>10</v>
          </cell>
          <cell r="D346">
            <v>1105920</v>
          </cell>
          <cell r="E346">
            <v>167020</v>
          </cell>
          <cell r="F346">
            <v>167020</v>
          </cell>
          <cell r="G346">
            <v>30086</v>
          </cell>
          <cell r="H346">
            <v>2</v>
          </cell>
          <cell r="I346">
            <v>596.5</v>
          </cell>
          <cell r="J346">
            <v>7496</v>
          </cell>
          <cell r="K346">
            <v>4165</v>
          </cell>
          <cell r="L346">
            <v>1400</v>
          </cell>
          <cell r="M346">
            <v>3460</v>
          </cell>
          <cell r="N346">
            <v>2133.4</v>
          </cell>
          <cell r="O346">
            <v>369</v>
          </cell>
          <cell r="P346">
            <v>0.51321279554937416</v>
          </cell>
          <cell r="Q346">
            <v>171.12479408654863</v>
          </cell>
          <cell r="R346">
            <v>2474</v>
          </cell>
          <cell r="S346">
            <v>1310</v>
          </cell>
          <cell r="T346">
            <v>680</v>
          </cell>
          <cell r="U346">
            <v>29540</v>
          </cell>
          <cell r="V346">
            <v>19310</v>
          </cell>
          <cell r="W346">
            <v>1487.12</v>
          </cell>
          <cell r="X346">
            <v>1731.2</v>
          </cell>
          <cell r="Y346">
            <v>0</v>
          </cell>
          <cell r="Z346">
            <v>27.799999999999727</v>
          </cell>
          <cell r="AA346">
            <v>6369</v>
          </cell>
          <cell r="AB346">
            <v>0</v>
          </cell>
          <cell r="AC346">
            <v>6369</v>
          </cell>
          <cell r="AD346">
            <v>108</v>
          </cell>
          <cell r="AE346">
            <v>0</v>
          </cell>
          <cell r="AF346">
            <v>202</v>
          </cell>
          <cell r="AG346">
            <v>144</v>
          </cell>
          <cell r="AH346">
            <v>58</v>
          </cell>
          <cell r="AI346">
            <v>13266</v>
          </cell>
          <cell r="AJ346">
            <v>13266</v>
          </cell>
          <cell r="AK346">
            <v>0</v>
          </cell>
          <cell r="AL346">
            <v>0</v>
          </cell>
          <cell r="AM346">
            <v>0</v>
          </cell>
          <cell r="AN346">
            <v>0</v>
          </cell>
          <cell r="AO346">
            <v>0</v>
          </cell>
          <cell r="AP346">
            <v>1588</v>
          </cell>
          <cell r="AQ346">
            <v>0</v>
          </cell>
          <cell r="AR346">
            <v>3.97995E-4</v>
          </cell>
          <cell r="AS346">
            <v>4.4493100000000003E-4</v>
          </cell>
          <cell r="AT346">
            <v>14048.694</v>
          </cell>
          <cell r="AU346">
            <v>0</v>
          </cell>
          <cell r="AV346">
            <v>1297</v>
          </cell>
          <cell r="AW346">
            <v>6024.6320827543623</v>
          </cell>
          <cell r="AX346">
            <v>3</v>
          </cell>
          <cell r="AY346">
            <v>3</v>
          </cell>
          <cell r="AZ346">
            <v>1455</v>
          </cell>
          <cell r="BA346">
            <v>1</v>
          </cell>
          <cell r="BB346">
            <v>0</v>
          </cell>
          <cell r="BC346">
            <v>0</v>
          </cell>
          <cell r="BD346">
            <v>0</v>
          </cell>
          <cell r="BE346">
            <v>0</v>
          </cell>
          <cell r="BF346">
            <v>0</v>
          </cell>
          <cell r="BG346">
            <v>0</v>
          </cell>
          <cell r="BH346">
            <v>0</v>
          </cell>
          <cell r="BI346">
            <v>0</v>
          </cell>
          <cell r="BJ346">
            <v>0</v>
          </cell>
          <cell r="BM346">
            <v>-2488320</v>
          </cell>
          <cell r="BN346">
            <v>-400848</v>
          </cell>
          <cell r="BO346">
            <v>-497719.6</v>
          </cell>
          <cell r="BP346">
            <v>3876581.1</v>
          </cell>
          <cell r="BQ346">
            <v>56361.52</v>
          </cell>
          <cell r="BR346">
            <v>130275.6</v>
          </cell>
          <cell r="BS346">
            <v>1644622.4</v>
          </cell>
          <cell r="BT346">
            <v>334741.05</v>
          </cell>
          <cell r="BU346">
            <v>37338</v>
          </cell>
          <cell r="BV346">
            <v>304445.40000000002</v>
          </cell>
          <cell r="BW346">
            <v>756268.9659999999</v>
          </cell>
          <cell r="BX346">
            <v>508928.49</v>
          </cell>
          <cell r="BY346">
            <v>58814.591808066762</v>
          </cell>
          <cell r="BZ346">
            <v>648610.8845303636</v>
          </cell>
          <cell r="CA346">
            <v>265089.09999999998</v>
          </cell>
          <cell r="CB346">
            <v>386947.8</v>
          </cell>
          <cell r="CC346">
            <v>96063.6</v>
          </cell>
          <cell r="CD346">
            <v>1512152.6</v>
          </cell>
          <cell r="CE346">
            <v>295249.90000000002</v>
          </cell>
          <cell r="CF346">
            <v>469662.23839999997</v>
          </cell>
          <cell r="CG346">
            <v>724836.12800000003</v>
          </cell>
          <cell r="CH346">
            <v>0</v>
          </cell>
          <cell r="CI346">
            <v>6166.3179999999393</v>
          </cell>
          <cell r="CJ346">
            <v>197757.45</v>
          </cell>
          <cell r="CK346">
            <v>0</v>
          </cell>
          <cell r="CL346">
            <v>166230.9</v>
          </cell>
          <cell r="CM346">
            <v>3972.24</v>
          </cell>
          <cell r="CN346">
            <v>0</v>
          </cell>
          <cell r="CO346">
            <v>95414.7</v>
          </cell>
          <cell r="CP346">
            <v>469012.32</v>
          </cell>
          <cell r="CQ346">
            <v>93935.06</v>
          </cell>
          <cell r="CR346">
            <v>2202288.66</v>
          </cell>
          <cell r="CS346">
            <v>351018.36</v>
          </cell>
          <cell r="CT346">
            <v>0</v>
          </cell>
          <cell r="CU346">
            <v>0</v>
          </cell>
          <cell r="CV346">
            <v>0</v>
          </cell>
          <cell r="CW346">
            <v>0</v>
          </cell>
          <cell r="CX346">
            <v>0</v>
          </cell>
          <cell r="CY346">
            <v>48910.400000000001</v>
          </cell>
          <cell r="CZ346">
            <v>0</v>
          </cell>
          <cell r="DA346">
            <v>7027.1588025814508</v>
          </cell>
          <cell r="DB346">
            <v>4920.5151721954408</v>
          </cell>
          <cell r="DC346">
            <v>878464.83582000004</v>
          </cell>
          <cell r="DD346">
            <v>0</v>
          </cell>
          <cell r="DE346">
            <v>8767.7199999999993</v>
          </cell>
          <cell r="DF346">
            <v>20845.227006330093</v>
          </cell>
          <cell r="DG346">
            <v>26670.51</v>
          </cell>
          <cell r="DH346">
            <v>44064.9</v>
          </cell>
          <cell r="DI346">
            <v>150126.9</v>
          </cell>
          <cell r="DJ346">
            <v>247664.13</v>
          </cell>
          <cell r="DK346">
            <v>0</v>
          </cell>
          <cell r="DL346">
            <v>0</v>
          </cell>
          <cell r="DM346">
            <v>0</v>
          </cell>
          <cell r="DN346">
            <v>0</v>
          </cell>
          <cell r="DO346">
            <v>0</v>
          </cell>
          <cell r="DP346">
            <v>0</v>
          </cell>
          <cell r="DQ346">
            <v>0</v>
          </cell>
          <cell r="DR346">
            <v>0</v>
          </cell>
          <cell r="DS346">
            <v>0</v>
          </cell>
          <cell r="DU346">
            <v>284082.89</v>
          </cell>
          <cell r="DV346">
            <v>0</v>
          </cell>
          <cell r="DW346">
            <v>-71923</v>
          </cell>
          <cell r="DX346">
            <v>-34378.86</v>
          </cell>
          <cell r="DY346">
            <v>-92631</v>
          </cell>
          <cell r="DZ346">
            <v>0</v>
          </cell>
          <cell r="EA346">
            <v>33153.440000000002</v>
          </cell>
          <cell r="EB346">
            <v>43708</v>
          </cell>
          <cell r="EC346">
            <v>0</v>
          </cell>
          <cell r="ED346">
            <v>0</v>
          </cell>
          <cell r="EE346">
            <v>2383517</v>
          </cell>
          <cell r="EF346">
            <v>0</v>
          </cell>
          <cell r="EG346">
            <v>0</v>
          </cell>
          <cell r="EH346">
            <v>0</v>
          </cell>
          <cell r="EI346">
            <v>0</v>
          </cell>
          <cell r="EJ346">
            <v>0</v>
          </cell>
          <cell r="EK346">
            <v>0</v>
          </cell>
          <cell r="EL346">
            <v>0</v>
          </cell>
        </row>
        <row r="347">
          <cell r="A347">
            <v>758</v>
          </cell>
          <cell r="B347" t="str">
            <v>Breda</v>
          </cell>
          <cell r="C347">
            <v>10</v>
          </cell>
          <cell r="D347">
            <v>5816960.0000000009</v>
          </cell>
          <cell r="E347">
            <v>1350300</v>
          </cell>
          <cell r="F347">
            <v>1350300</v>
          </cell>
          <cell r="G347">
            <v>171739</v>
          </cell>
          <cell r="H347">
            <v>1</v>
          </cell>
          <cell r="I347">
            <v>4822.5</v>
          </cell>
          <cell r="J347">
            <v>39790</v>
          </cell>
          <cell r="K347">
            <v>25943</v>
          </cell>
          <cell r="L347">
            <v>9238</v>
          </cell>
          <cell r="M347">
            <v>24310</v>
          </cell>
          <cell r="N347">
            <v>16165.4</v>
          </cell>
          <cell r="O347">
            <v>3931</v>
          </cell>
          <cell r="P347">
            <v>0.9182434010745153</v>
          </cell>
          <cell r="Q347">
            <v>1340.3482391129025</v>
          </cell>
          <cell r="R347">
            <v>12013</v>
          </cell>
          <cell r="S347">
            <v>12375</v>
          </cell>
          <cell r="T347">
            <v>4751</v>
          </cell>
          <cell r="U347">
            <v>189670</v>
          </cell>
          <cell r="V347">
            <v>270160</v>
          </cell>
          <cell r="W347">
            <v>8109.6361999999999</v>
          </cell>
          <cell r="X347">
            <v>8144</v>
          </cell>
          <cell r="Y347">
            <v>922.59999999999854</v>
          </cell>
          <cell r="Z347">
            <v>483.5</v>
          </cell>
          <cell r="AA347">
            <v>12676</v>
          </cell>
          <cell r="AB347">
            <v>0</v>
          </cell>
          <cell r="AC347">
            <v>12676</v>
          </cell>
          <cell r="AD347">
            <v>239</v>
          </cell>
          <cell r="AE347">
            <v>0</v>
          </cell>
          <cell r="AF347">
            <v>932</v>
          </cell>
          <cell r="AG347">
            <v>804</v>
          </cell>
          <cell r="AH347">
            <v>129</v>
          </cell>
          <cell r="AI347">
            <v>81446</v>
          </cell>
          <cell r="AJ347">
            <v>81446</v>
          </cell>
          <cell r="AK347">
            <v>0</v>
          </cell>
          <cell r="AL347">
            <v>0</v>
          </cell>
          <cell r="AM347">
            <v>42</v>
          </cell>
          <cell r="AN347">
            <v>0</v>
          </cell>
          <cell r="AO347">
            <v>0</v>
          </cell>
          <cell r="AP347">
            <v>12005</v>
          </cell>
          <cell r="AQ347">
            <v>9613</v>
          </cell>
          <cell r="AR347">
            <v>6.5582310000000003E-3</v>
          </cell>
          <cell r="AS347">
            <v>8.4109519999999993E-3</v>
          </cell>
          <cell r="AT347">
            <v>152955.58799999999</v>
          </cell>
          <cell r="AU347">
            <v>0</v>
          </cell>
          <cell r="AV347">
            <v>2599</v>
          </cell>
          <cell r="AW347">
            <v>34560.562214479287</v>
          </cell>
          <cell r="AX347">
            <v>5</v>
          </cell>
          <cell r="AY347">
            <v>5</v>
          </cell>
          <cell r="AZ347">
            <v>8860</v>
          </cell>
          <cell r="BA347">
            <v>1</v>
          </cell>
          <cell r="BB347">
            <v>0</v>
          </cell>
          <cell r="BC347">
            <v>0</v>
          </cell>
          <cell r="BD347">
            <v>0</v>
          </cell>
          <cell r="BE347">
            <v>0</v>
          </cell>
          <cell r="BF347">
            <v>0</v>
          </cell>
          <cell r="BG347">
            <v>0</v>
          </cell>
          <cell r="BH347">
            <v>0</v>
          </cell>
          <cell r="BI347">
            <v>0</v>
          </cell>
          <cell r="BJ347">
            <v>0</v>
          </cell>
          <cell r="BM347">
            <v>-13088160.000000002</v>
          </cell>
          <cell r="BN347">
            <v>-3240720</v>
          </cell>
          <cell r="BO347">
            <v>-4023894</v>
          </cell>
          <cell r="BP347">
            <v>22128570.149999999</v>
          </cell>
          <cell r="BQ347">
            <v>28180.76</v>
          </cell>
          <cell r="BR347">
            <v>1053234</v>
          </cell>
          <cell r="BS347">
            <v>8729926</v>
          </cell>
          <cell r="BT347">
            <v>2085038.91</v>
          </cell>
          <cell r="BU347">
            <v>246377.46</v>
          </cell>
          <cell r="BV347">
            <v>2139036.9</v>
          </cell>
          <cell r="BW347">
            <v>5730472.6459999997</v>
          </cell>
          <cell r="BX347">
            <v>5421674.5099999998</v>
          </cell>
          <cell r="BY347">
            <v>105231.4191754263</v>
          </cell>
          <cell r="BZ347">
            <v>5080295.1237448528</v>
          </cell>
          <cell r="CA347">
            <v>1287192.95</v>
          </cell>
          <cell r="CB347">
            <v>3655327.5</v>
          </cell>
          <cell r="CC347">
            <v>671173.77</v>
          </cell>
          <cell r="CD347">
            <v>9709207.2999999989</v>
          </cell>
          <cell r="CE347">
            <v>4130746.4</v>
          </cell>
          <cell r="CF347">
            <v>2561185.3046840001</v>
          </cell>
          <cell r="CG347">
            <v>3409811.36</v>
          </cell>
          <cell r="CH347">
            <v>156786.64399999974</v>
          </cell>
          <cell r="CI347">
            <v>107245.13499999999</v>
          </cell>
          <cell r="CJ347">
            <v>393589.8</v>
          </cell>
          <cell r="CK347">
            <v>0</v>
          </cell>
          <cell r="CL347">
            <v>330843.59999999998</v>
          </cell>
          <cell r="CM347">
            <v>8790.42</v>
          </cell>
          <cell r="CN347">
            <v>0</v>
          </cell>
          <cell r="CO347">
            <v>440230.2</v>
          </cell>
          <cell r="CP347">
            <v>2618652.12</v>
          </cell>
          <cell r="CQ347">
            <v>208924.53</v>
          </cell>
          <cell r="CR347">
            <v>13520850.459999999</v>
          </cell>
          <cell r="CS347">
            <v>2155061.16</v>
          </cell>
          <cell r="CT347">
            <v>0</v>
          </cell>
          <cell r="CU347">
            <v>0</v>
          </cell>
          <cell r="CV347">
            <v>287509.32</v>
          </cell>
          <cell r="CW347">
            <v>0</v>
          </cell>
          <cell r="CX347">
            <v>0</v>
          </cell>
          <cell r="CY347">
            <v>369754</v>
          </cell>
          <cell r="CZ347">
            <v>843060.1</v>
          </cell>
          <cell r="DA347">
            <v>115794.74792651302</v>
          </cell>
          <cell r="DB347">
            <v>93017.157556132472</v>
          </cell>
          <cell r="DC347">
            <v>9564312.9176399987</v>
          </cell>
          <cell r="DD347">
            <v>0</v>
          </cell>
          <cell r="DE347">
            <v>17569.240000000002</v>
          </cell>
          <cell r="DF347">
            <v>119579.54526209833</v>
          </cell>
          <cell r="DG347">
            <v>44450.85</v>
          </cell>
          <cell r="DH347">
            <v>73441.5</v>
          </cell>
          <cell r="DI347">
            <v>914174.8</v>
          </cell>
          <cell r="DJ347">
            <v>247664.13</v>
          </cell>
          <cell r="DK347">
            <v>0</v>
          </cell>
          <cell r="DL347">
            <v>0</v>
          </cell>
          <cell r="DM347">
            <v>0</v>
          </cell>
          <cell r="DN347">
            <v>0</v>
          </cell>
          <cell r="DO347">
            <v>0</v>
          </cell>
          <cell r="DP347">
            <v>0</v>
          </cell>
          <cell r="DQ347">
            <v>0</v>
          </cell>
          <cell r="DR347">
            <v>0</v>
          </cell>
          <cell r="DS347">
            <v>0</v>
          </cell>
          <cell r="DU347">
            <v>672619.4</v>
          </cell>
          <cell r="DV347">
            <v>0</v>
          </cell>
          <cell r="DW347">
            <v>448864</v>
          </cell>
          <cell r="DX347">
            <v>147837.98000000001</v>
          </cell>
          <cell r="DY347">
            <v>-294360</v>
          </cell>
          <cell r="DZ347">
            <v>0</v>
          </cell>
          <cell r="EA347">
            <v>110490.64</v>
          </cell>
          <cell r="EB347">
            <v>229000</v>
          </cell>
          <cell r="EC347">
            <v>116121</v>
          </cell>
          <cell r="ED347">
            <v>0</v>
          </cell>
          <cell r="EE347">
            <v>15285621</v>
          </cell>
          <cell r="EF347">
            <v>101550</v>
          </cell>
          <cell r="EG347">
            <v>0</v>
          </cell>
          <cell r="EH347">
            <v>0</v>
          </cell>
          <cell r="EI347">
            <v>0</v>
          </cell>
          <cell r="EJ347">
            <v>567160</v>
          </cell>
          <cell r="EK347">
            <v>0</v>
          </cell>
          <cell r="EL347">
            <v>0</v>
          </cell>
        </row>
        <row r="348">
          <cell r="A348">
            <v>1706</v>
          </cell>
          <cell r="B348" t="str">
            <v>Cranendonck</v>
          </cell>
          <cell r="C348">
            <v>10</v>
          </cell>
          <cell r="D348">
            <v>736960</v>
          </cell>
          <cell r="E348">
            <v>157360</v>
          </cell>
          <cell r="F348">
            <v>157360</v>
          </cell>
          <cell r="G348">
            <v>20281</v>
          </cell>
          <cell r="H348">
            <v>5</v>
          </cell>
          <cell r="I348">
            <v>562</v>
          </cell>
          <cell r="J348">
            <v>4654</v>
          </cell>
          <cell r="K348">
            <v>3139</v>
          </cell>
          <cell r="L348">
            <v>1019</v>
          </cell>
          <cell r="M348">
            <v>2200</v>
          </cell>
          <cell r="N348">
            <v>1328.5</v>
          </cell>
          <cell r="O348">
            <v>179</v>
          </cell>
          <cell r="P348">
            <v>0.33837429111531192</v>
          </cell>
          <cell r="Q348">
            <v>91.197332803909418</v>
          </cell>
          <cell r="R348">
            <v>1259</v>
          </cell>
          <cell r="S348">
            <v>250</v>
          </cell>
          <cell r="T348">
            <v>392</v>
          </cell>
          <cell r="U348">
            <v>17580</v>
          </cell>
          <cell r="V348">
            <v>4420</v>
          </cell>
          <cell r="W348">
            <v>0</v>
          </cell>
          <cell r="X348">
            <v>249.6</v>
          </cell>
          <cell r="Y348">
            <v>0</v>
          </cell>
          <cell r="Z348">
            <v>0</v>
          </cell>
          <cell r="AA348">
            <v>7672</v>
          </cell>
          <cell r="AB348">
            <v>0</v>
          </cell>
          <cell r="AC348">
            <v>7672</v>
          </cell>
          <cell r="AD348">
            <v>142</v>
          </cell>
          <cell r="AE348">
            <v>0</v>
          </cell>
          <cell r="AF348">
            <v>189</v>
          </cell>
          <cell r="AG348">
            <v>109</v>
          </cell>
          <cell r="AH348">
            <v>81</v>
          </cell>
          <cell r="AI348">
            <v>8715</v>
          </cell>
          <cell r="AJ348">
            <v>8715</v>
          </cell>
          <cell r="AK348">
            <v>0</v>
          </cell>
          <cell r="AL348">
            <v>0</v>
          </cell>
          <cell r="AM348">
            <v>0</v>
          </cell>
          <cell r="AN348">
            <v>0</v>
          </cell>
          <cell r="AO348">
            <v>0</v>
          </cell>
          <cell r="AP348">
            <v>0</v>
          </cell>
          <cell r="AQ348">
            <v>0</v>
          </cell>
          <cell r="AR348">
            <v>1.6373900000000001E-4</v>
          </cell>
          <cell r="AS348">
            <v>1.02117E-4</v>
          </cell>
          <cell r="AT348">
            <v>4645.0950000000003</v>
          </cell>
          <cell r="AU348">
            <v>0</v>
          </cell>
          <cell r="AV348">
            <v>647</v>
          </cell>
          <cell r="AW348">
            <v>1679.268876375736</v>
          </cell>
          <cell r="AX348">
            <v>8</v>
          </cell>
          <cell r="AY348">
            <v>8</v>
          </cell>
          <cell r="AZ348">
            <v>1230</v>
          </cell>
          <cell r="BA348">
            <v>1</v>
          </cell>
          <cell r="BB348">
            <v>0</v>
          </cell>
          <cell r="BC348">
            <v>0</v>
          </cell>
          <cell r="BD348">
            <v>0</v>
          </cell>
          <cell r="BE348">
            <v>0</v>
          </cell>
          <cell r="BF348">
            <v>0</v>
          </cell>
          <cell r="BG348">
            <v>0</v>
          </cell>
          <cell r="BH348">
            <v>0</v>
          </cell>
          <cell r="BI348">
            <v>0</v>
          </cell>
          <cell r="BJ348">
            <v>0</v>
          </cell>
          <cell r="BM348">
            <v>-1658160</v>
          </cell>
          <cell r="BN348">
            <v>-377664</v>
          </cell>
          <cell r="BO348">
            <v>-468932.8</v>
          </cell>
          <cell r="BP348">
            <v>2613206.85</v>
          </cell>
          <cell r="BQ348">
            <v>140903.79999999999</v>
          </cell>
          <cell r="BR348">
            <v>122740.8</v>
          </cell>
          <cell r="BS348">
            <v>1021087.6</v>
          </cell>
          <cell r="BT348">
            <v>252281.43</v>
          </cell>
          <cell r="BU348">
            <v>27176.73</v>
          </cell>
          <cell r="BV348">
            <v>193578</v>
          </cell>
          <cell r="BW348">
            <v>470939.96500000003</v>
          </cell>
          <cell r="BX348">
            <v>246878.59</v>
          </cell>
          <cell r="BY348">
            <v>38777.961077504726</v>
          </cell>
          <cell r="BZ348">
            <v>345663.42658000183</v>
          </cell>
          <cell r="CA348">
            <v>134901.85</v>
          </cell>
          <cell r="CB348">
            <v>73845</v>
          </cell>
          <cell r="CC348">
            <v>55377.84</v>
          </cell>
          <cell r="CD348">
            <v>899920.2</v>
          </cell>
          <cell r="CE348">
            <v>67581.8</v>
          </cell>
          <cell r="CF348">
            <v>0</v>
          </cell>
          <cell r="CG348">
            <v>104505.024</v>
          </cell>
          <cell r="CH348">
            <v>0</v>
          </cell>
          <cell r="CI348">
            <v>0</v>
          </cell>
          <cell r="CJ348">
            <v>238215.6</v>
          </cell>
          <cell r="CK348">
            <v>0</v>
          </cell>
          <cell r="CL348">
            <v>200239.2</v>
          </cell>
          <cell r="CM348">
            <v>5222.76</v>
          </cell>
          <cell r="CN348">
            <v>0</v>
          </cell>
          <cell r="CO348">
            <v>89274.15</v>
          </cell>
          <cell r="CP348">
            <v>355016.27</v>
          </cell>
          <cell r="CQ348">
            <v>131185.17000000001</v>
          </cell>
          <cell r="CR348">
            <v>1446777.15</v>
          </cell>
          <cell r="CS348">
            <v>230598.9</v>
          </cell>
          <cell r="CT348">
            <v>0</v>
          </cell>
          <cell r="CU348">
            <v>0</v>
          </cell>
          <cell r="CV348">
            <v>0</v>
          </cell>
          <cell r="CW348">
            <v>0</v>
          </cell>
          <cell r="CX348">
            <v>0</v>
          </cell>
          <cell r="CY348">
            <v>0</v>
          </cell>
          <cell r="CZ348">
            <v>0</v>
          </cell>
          <cell r="DA348">
            <v>2891.0412321156905</v>
          </cell>
          <cell r="DB348">
            <v>1129.3172375920799</v>
          </cell>
          <cell r="DC348">
            <v>290457.79035000002</v>
          </cell>
          <cell r="DD348">
            <v>0</v>
          </cell>
          <cell r="DE348">
            <v>4373.72</v>
          </cell>
          <cell r="DF348">
            <v>5810.2703122600469</v>
          </cell>
          <cell r="DG348">
            <v>71121.36</v>
          </cell>
          <cell r="DH348">
            <v>117506.4</v>
          </cell>
          <cell r="DI348">
            <v>126911.4</v>
          </cell>
          <cell r="DJ348">
            <v>247664.13</v>
          </cell>
          <cell r="DK348">
            <v>0</v>
          </cell>
          <cell r="DL348">
            <v>0</v>
          </cell>
          <cell r="DM348">
            <v>0</v>
          </cell>
          <cell r="DN348">
            <v>0</v>
          </cell>
          <cell r="DO348">
            <v>0</v>
          </cell>
          <cell r="DP348">
            <v>0</v>
          </cell>
          <cell r="DQ348">
            <v>0</v>
          </cell>
          <cell r="DR348">
            <v>0</v>
          </cell>
          <cell r="DS348">
            <v>0</v>
          </cell>
          <cell r="DU348">
            <v>194289.04</v>
          </cell>
          <cell r="DV348">
            <v>0</v>
          </cell>
          <cell r="DW348">
            <v>-306207</v>
          </cell>
          <cell r="DX348">
            <v>-19528.439999999999</v>
          </cell>
          <cell r="DY348">
            <v>75079</v>
          </cell>
          <cell r="DZ348">
            <v>0</v>
          </cell>
          <cell r="EA348">
            <v>97013.09</v>
          </cell>
          <cell r="EB348">
            <v>65058</v>
          </cell>
          <cell r="EC348">
            <v>0</v>
          </cell>
          <cell r="ED348">
            <v>0</v>
          </cell>
          <cell r="EE348">
            <v>1515012</v>
          </cell>
          <cell r="EF348">
            <v>0</v>
          </cell>
          <cell r="EG348">
            <v>0</v>
          </cell>
          <cell r="EH348">
            <v>0</v>
          </cell>
          <cell r="EI348">
            <v>23161</v>
          </cell>
          <cell r="EJ348">
            <v>0</v>
          </cell>
          <cell r="EK348">
            <v>0</v>
          </cell>
          <cell r="EL348">
            <v>0</v>
          </cell>
        </row>
        <row r="349">
          <cell r="A349">
            <v>1684</v>
          </cell>
          <cell r="B349" t="str">
            <v>Cuijk</v>
          </cell>
          <cell r="C349">
            <v>10</v>
          </cell>
          <cell r="D349">
            <v>785280</v>
          </cell>
          <cell r="E349">
            <v>161280</v>
          </cell>
          <cell r="F349">
            <v>161280</v>
          </cell>
          <cell r="G349">
            <v>24272</v>
          </cell>
          <cell r="H349">
            <v>3</v>
          </cell>
          <cell r="I349">
            <v>576</v>
          </cell>
          <cell r="J349">
            <v>6068</v>
          </cell>
          <cell r="K349">
            <v>3277</v>
          </cell>
          <cell r="L349">
            <v>971</v>
          </cell>
          <cell r="M349">
            <v>2880</v>
          </cell>
          <cell r="N349">
            <v>1860.3</v>
          </cell>
          <cell r="O349">
            <v>296</v>
          </cell>
          <cell r="P349">
            <v>0.45820433436532509</v>
          </cell>
          <cell r="Q349">
            <v>141.2614918944542</v>
          </cell>
          <cell r="R349">
            <v>2172</v>
          </cell>
          <cell r="S349">
            <v>1635</v>
          </cell>
          <cell r="T349">
            <v>567</v>
          </cell>
          <cell r="U349">
            <v>24570</v>
          </cell>
          <cell r="V349">
            <v>14700</v>
          </cell>
          <cell r="W349">
            <v>269.27999999999997</v>
          </cell>
          <cell r="X349">
            <v>1111.2</v>
          </cell>
          <cell r="Y349">
            <v>0</v>
          </cell>
          <cell r="Z349">
            <v>0</v>
          </cell>
          <cell r="AA349">
            <v>5140</v>
          </cell>
          <cell r="AB349">
            <v>0</v>
          </cell>
          <cell r="AC349">
            <v>5140</v>
          </cell>
          <cell r="AD349">
            <v>560</v>
          </cell>
          <cell r="AE349">
            <v>0</v>
          </cell>
          <cell r="AF349">
            <v>175</v>
          </cell>
          <cell r="AG349">
            <v>107</v>
          </cell>
          <cell r="AH349">
            <v>68</v>
          </cell>
          <cell r="AI349">
            <v>10197</v>
          </cell>
          <cell r="AJ349">
            <v>10197</v>
          </cell>
          <cell r="AK349">
            <v>0</v>
          </cell>
          <cell r="AL349">
            <v>0</v>
          </cell>
          <cell r="AM349">
            <v>0</v>
          </cell>
          <cell r="AN349">
            <v>0</v>
          </cell>
          <cell r="AO349">
            <v>0</v>
          </cell>
          <cell r="AP349">
            <v>0</v>
          </cell>
          <cell r="AQ349">
            <v>0</v>
          </cell>
          <cell r="AR349">
            <v>1.8210599999999999E-4</v>
          </cell>
          <cell r="AS349">
            <v>2.1694999999999999E-4</v>
          </cell>
          <cell r="AT349">
            <v>7586.5680000000002</v>
          </cell>
          <cell r="AU349">
            <v>0</v>
          </cell>
          <cell r="AV349">
            <v>911</v>
          </cell>
          <cell r="AW349">
            <v>3879.2617543859647</v>
          </cell>
          <cell r="AX349">
            <v>5</v>
          </cell>
          <cell r="AY349">
            <v>5</v>
          </cell>
          <cell r="AZ349">
            <v>1060</v>
          </cell>
          <cell r="BA349">
            <v>1</v>
          </cell>
          <cell r="BB349">
            <v>0</v>
          </cell>
          <cell r="BC349">
            <v>0</v>
          </cell>
          <cell r="BD349">
            <v>0</v>
          </cell>
          <cell r="BE349">
            <v>0</v>
          </cell>
          <cell r="BF349">
            <v>0</v>
          </cell>
          <cell r="BG349">
            <v>0</v>
          </cell>
          <cell r="BH349">
            <v>0</v>
          </cell>
          <cell r="BI349">
            <v>0</v>
          </cell>
          <cell r="BJ349">
            <v>0</v>
          </cell>
          <cell r="BM349">
            <v>-1766880</v>
          </cell>
          <cell r="BN349">
            <v>-387072</v>
          </cell>
          <cell r="BO349">
            <v>-480614.40000000002</v>
          </cell>
          <cell r="BP349">
            <v>3127447.2</v>
          </cell>
          <cell r="BQ349">
            <v>84542.28</v>
          </cell>
          <cell r="BR349">
            <v>125798.39999999999</v>
          </cell>
          <cell r="BS349">
            <v>1331319.2</v>
          </cell>
          <cell r="BT349">
            <v>263372.49</v>
          </cell>
          <cell r="BU349">
            <v>25896.57</v>
          </cell>
          <cell r="BV349">
            <v>253411.20000000001</v>
          </cell>
          <cell r="BW349">
            <v>659457.74699999997</v>
          </cell>
          <cell r="BX349">
            <v>408246.16</v>
          </cell>
          <cell r="BY349">
            <v>52510.578699690399</v>
          </cell>
          <cell r="BZ349">
            <v>535420.6074977119</v>
          </cell>
          <cell r="CA349">
            <v>232729.8</v>
          </cell>
          <cell r="CB349">
            <v>482946.3</v>
          </cell>
          <cell r="CC349">
            <v>80100.09</v>
          </cell>
          <cell r="CD349">
            <v>1257738.3</v>
          </cell>
          <cell r="CE349">
            <v>224763</v>
          </cell>
          <cell r="CF349">
            <v>85044.00959999999</v>
          </cell>
          <cell r="CG349">
            <v>465248.32800000004</v>
          </cell>
          <cell r="CH349">
            <v>0</v>
          </cell>
          <cell r="CI349">
            <v>0</v>
          </cell>
          <cell r="CJ349">
            <v>159597</v>
          </cell>
          <cell r="CK349">
            <v>0</v>
          </cell>
          <cell r="CL349">
            <v>134154</v>
          </cell>
          <cell r="CM349">
            <v>20596.8</v>
          </cell>
          <cell r="CN349">
            <v>0</v>
          </cell>
          <cell r="CO349">
            <v>82661.25</v>
          </cell>
          <cell r="CP349">
            <v>348502.21</v>
          </cell>
          <cell r="CQ349">
            <v>110130.76</v>
          </cell>
          <cell r="CR349">
            <v>1692803.97</v>
          </cell>
          <cell r="CS349">
            <v>269812.62</v>
          </cell>
          <cell r="CT349">
            <v>0</v>
          </cell>
          <cell r="CU349">
            <v>0</v>
          </cell>
          <cell r="CV349">
            <v>0</v>
          </cell>
          <cell r="CW349">
            <v>0</v>
          </cell>
          <cell r="CX349">
            <v>0</v>
          </cell>
          <cell r="CY349">
            <v>0</v>
          </cell>
          <cell r="CZ349">
            <v>0</v>
          </cell>
          <cell r="DA349">
            <v>3215.33632558926</v>
          </cell>
          <cell r="DB349">
            <v>2399.2613834680001</v>
          </cell>
          <cell r="DC349">
            <v>474388.09704000002</v>
          </cell>
          <cell r="DD349">
            <v>0</v>
          </cell>
          <cell r="DE349">
            <v>6158.36</v>
          </cell>
          <cell r="DF349">
            <v>13422.245670175438</v>
          </cell>
          <cell r="DG349">
            <v>44450.85</v>
          </cell>
          <cell r="DH349">
            <v>73441.5</v>
          </cell>
          <cell r="DI349">
            <v>109370.8</v>
          </cell>
          <cell r="DJ349">
            <v>247664.13</v>
          </cell>
          <cell r="DK349">
            <v>0</v>
          </cell>
          <cell r="DL349">
            <v>0</v>
          </cell>
          <cell r="DM349">
            <v>0</v>
          </cell>
          <cell r="DN349">
            <v>0</v>
          </cell>
          <cell r="DO349">
            <v>0</v>
          </cell>
          <cell r="DP349">
            <v>0</v>
          </cell>
          <cell r="DQ349">
            <v>0</v>
          </cell>
          <cell r="DR349">
            <v>0</v>
          </cell>
          <cell r="DS349">
            <v>0</v>
          </cell>
          <cell r="DU349">
            <v>105015.38</v>
          </cell>
          <cell r="DV349">
            <v>0</v>
          </cell>
          <cell r="DW349">
            <v>-329044</v>
          </cell>
          <cell r="DX349">
            <v>-28374.7</v>
          </cell>
          <cell r="DY349">
            <v>-191424</v>
          </cell>
          <cell r="DZ349">
            <v>0</v>
          </cell>
          <cell r="EA349">
            <v>44597.440000000002</v>
          </cell>
          <cell r="EB349">
            <v>43880</v>
          </cell>
          <cell r="EC349">
            <v>0</v>
          </cell>
          <cell r="ED349">
            <v>0</v>
          </cell>
          <cell r="EE349">
            <v>1921829</v>
          </cell>
          <cell r="EF349">
            <v>0</v>
          </cell>
          <cell r="EG349">
            <v>0</v>
          </cell>
          <cell r="EH349">
            <v>0</v>
          </cell>
          <cell r="EI349">
            <v>27692</v>
          </cell>
          <cell r="EJ349">
            <v>0</v>
          </cell>
          <cell r="EK349">
            <v>0</v>
          </cell>
          <cell r="EL349">
            <v>0</v>
          </cell>
        </row>
        <row r="350">
          <cell r="A350">
            <v>762</v>
          </cell>
          <cell r="B350" t="str">
            <v>Deurne</v>
          </cell>
          <cell r="C350">
            <v>10</v>
          </cell>
          <cell r="D350">
            <v>1124480</v>
          </cell>
          <cell r="E350">
            <v>244020</v>
          </cell>
          <cell r="F350">
            <v>244020</v>
          </cell>
          <cell r="G350">
            <v>31841</v>
          </cell>
          <cell r="H350">
            <v>3</v>
          </cell>
          <cell r="I350">
            <v>871.5</v>
          </cell>
          <cell r="J350">
            <v>7983</v>
          </cell>
          <cell r="K350">
            <v>4668</v>
          </cell>
          <cell r="L350">
            <v>1479</v>
          </cell>
          <cell r="M350">
            <v>3360</v>
          </cell>
          <cell r="N350">
            <v>2047.6</v>
          </cell>
          <cell r="O350">
            <v>326</v>
          </cell>
          <cell r="P350">
            <v>0.48224852071005919</v>
          </cell>
          <cell r="Q350">
            <v>153.6382359634801</v>
          </cell>
          <cell r="R350">
            <v>2448</v>
          </cell>
          <cell r="S350">
            <v>480</v>
          </cell>
          <cell r="T350">
            <v>710</v>
          </cell>
          <cell r="U350">
            <v>31320</v>
          </cell>
          <cell r="V350">
            <v>23870</v>
          </cell>
          <cell r="W350">
            <v>574.72</v>
          </cell>
          <cell r="X350">
            <v>2352.8000000000002</v>
          </cell>
          <cell r="Y350">
            <v>0</v>
          </cell>
          <cell r="Z350">
            <v>0</v>
          </cell>
          <cell r="AA350">
            <v>11710</v>
          </cell>
          <cell r="AB350">
            <v>0</v>
          </cell>
          <cell r="AC350">
            <v>11710</v>
          </cell>
          <cell r="AD350">
            <v>127</v>
          </cell>
          <cell r="AE350">
            <v>0</v>
          </cell>
          <cell r="AF350">
            <v>335</v>
          </cell>
          <cell r="AG350">
            <v>181</v>
          </cell>
          <cell r="AH350">
            <v>154</v>
          </cell>
          <cell r="AI350">
            <v>13124</v>
          </cell>
          <cell r="AJ350">
            <v>13124</v>
          </cell>
          <cell r="AK350">
            <v>0</v>
          </cell>
          <cell r="AL350">
            <v>0</v>
          </cell>
          <cell r="AM350">
            <v>0</v>
          </cell>
          <cell r="AN350">
            <v>0</v>
          </cell>
          <cell r="AO350">
            <v>0</v>
          </cell>
          <cell r="AP350">
            <v>720</v>
          </cell>
          <cell r="AQ350">
            <v>0</v>
          </cell>
          <cell r="AR350">
            <v>2.5830100000000001E-4</v>
          </cell>
          <cell r="AS350">
            <v>1.6423499999999999E-4</v>
          </cell>
          <cell r="AT350">
            <v>10656.688</v>
          </cell>
          <cell r="AU350">
            <v>0</v>
          </cell>
          <cell r="AV350">
            <v>2047</v>
          </cell>
          <cell r="AW350">
            <v>5506.3383458646613</v>
          </cell>
          <cell r="AX350">
            <v>5</v>
          </cell>
          <cell r="AY350">
            <v>5</v>
          </cell>
          <cell r="AZ350">
            <v>1910</v>
          </cell>
          <cell r="BA350">
            <v>1</v>
          </cell>
          <cell r="BB350">
            <v>0</v>
          </cell>
          <cell r="BC350">
            <v>0</v>
          </cell>
          <cell r="BD350">
            <v>0</v>
          </cell>
          <cell r="BE350">
            <v>0</v>
          </cell>
          <cell r="BF350">
            <v>0</v>
          </cell>
          <cell r="BG350">
            <v>0</v>
          </cell>
          <cell r="BH350">
            <v>0</v>
          </cell>
          <cell r="BI350">
            <v>0</v>
          </cell>
          <cell r="BJ350">
            <v>0</v>
          </cell>
          <cell r="BM350">
            <v>-2530080</v>
          </cell>
          <cell r="BN350">
            <v>-585648</v>
          </cell>
          <cell r="BO350">
            <v>-727179.6</v>
          </cell>
          <cell r="BP350">
            <v>4102712.85</v>
          </cell>
          <cell r="BQ350">
            <v>84542.28</v>
          </cell>
          <cell r="BR350">
            <v>190335.6</v>
          </cell>
          <cell r="BS350">
            <v>1751470.2</v>
          </cell>
          <cell r="BT350">
            <v>375167.16</v>
          </cell>
          <cell r="BU350">
            <v>39444.93</v>
          </cell>
          <cell r="BV350">
            <v>295646.40000000002</v>
          </cell>
          <cell r="BW350">
            <v>725853.72399999993</v>
          </cell>
          <cell r="BX350">
            <v>449622.46</v>
          </cell>
          <cell r="BY350">
            <v>55266.061449704139</v>
          </cell>
          <cell r="BZ350">
            <v>582331.93300765939</v>
          </cell>
          <cell r="CA350">
            <v>262303.2</v>
          </cell>
          <cell r="CB350">
            <v>141782.39999999999</v>
          </cell>
          <cell r="CC350">
            <v>100301.7</v>
          </cell>
          <cell r="CD350">
            <v>1603270.8</v>
          </cell>
          <cell r="CE350">
            <v>364972.3</v>
          </cell>
          <cell r="CF350">
            <v>181508.0704</v>
          </cell>
          <cell r="CG350">
            <v>985093.83200000005</v>
          </cell>
          <cell r="CH350">
            <v>0</v>
          </cell>
          <cell r="CI350">
            <v>0</v>
          </cell>
          <cell r="CJ350">
            <v>363595.5</v>
          </cell>
          <cell r="CK350">
            <v>0</v>
          </cell>
          <cell r="CL350">
            <v>305631</v>
          </cell>
          <cell r="CM350">
            <v>4671.0600000000004</v>
          </cell>
          <cell r="CN350">
            <v>0</v>
          </cell>
          <cell r="CO350">
            <v>158237.25</v>
          </cell>
          <cell r="CP350">
            <v>589522.43000000005</v>
          </cell>
          <cell r="CQ350">
            <v>249413.78</v>
          </cell>
          <cell r="CR350">
            <v>2178715.2400000002</v>
          </cell>
          <cell r="CS350">
            <v>347261.04</v>
          </cell>
          <cell r="CT350">
            <v>0</v>
          </cell>
          <cell r="CU350">
            <v>0</v>
          </cell>
          <cell r="CV350">
            <v>0</v>
          </cell>
          <cell r="CW350">
            <v>0</v>
          </cell>
          <cell r="CX350">
            <v>0</v>
          </cell>
          <cell r="CY350">
            <v>22176</v>
          </cell>
          <cell r="CZ350">
            <v>0</v>
          </cell>
          <cell r="DA350">
            <v>4560.6657014927105</v>
          </cell>
          <cell r="DB350">
            <v>1816.2834446364</v>
          </cell>
          <cell r="DC350">
            <v>666362.70064000005</v>
          </cell>
          <cell r="DD350">
            <v>0</v>
          </cell>
          <cell r="DE350">
            <v>13837.72</v>
          </cell>
          <cell r="DF350">
            <v>19051.930676691729</v>
          </cell>
          <cell r="DG350">
            <v>44450.85</v>
          </cell>
          <cell r="DH350">
            <v>73441.5</v>
          </cell>
          <cell r="DI350">
            <v>197073.8</v>
          </cell>
          <cell r="DJ350">
            <v>247664.13</v>
          </cell>
          <cell r="DK350">
            <v>0</v>
          </cell>
          <cell r="DL350">
            <v>0</v>
          </cell>
          <cell r="DM350">
            <v>0</v>
          </cell>
          <cell r="DN350">
            <v>0</v>
          </cell>
          <cell r="DO350">
            <v>0</v>
          </cell>
          <cell r="DP350">
            <v>0</v>
          </cell>
          <cell r="DQ350">
            <v>0</v>
          </cell>
          <cell r="DR350">
            <v>0</v>
          </cell>
          <cell r="DS350">
            <v>0</v>
          </cell>
          <cell r="DU350">
            <v>295492.49</v>
          </cell>
          <cell r="DV350">
            <v>0</v>
          </cell>
          <cell r="DW350">
            <v>-93237</v>
          </cell>
          <cell r="DX350">
            <v>-31781.759999999998</v>
          </cell>
          <cell r="DY350">
            <v>-22941</v>
          </cell>
          <cell r="DZ350">
            <v>0</v>
          </cell>
          <cell r="EA350">
            <v>9765.11</v>
          </cell>
          <cell r="EB350">
            <v>118190</v>
          </cell>
          <cell r="EC350">
            <v>0</v>
          </cell>
          <cell r="ED350">
            <v>0</v>
          </cell>
          <cell r="EE350">
            <v>2438452</v>
          </cell>
          <cell r="EF350">
            <v>0</v>
          </cell>
          <cell r="EG350">
            <v>0</v>
          </cell>
          <cell r="EH350">
            <v>0</v>
          </cell>
          <cell r="EI350">
            <v>0</v>
          </cell>
          <cell r="EJ350">
            <v>0</v>
          </cell>
          <cell r="EK350">
            <v>0</v>
          </cell>
          <cell r="EL350">
            <v>0</v>
          </cell>
        </row>
        <row r="351">
          <cell r="A351">
            <v>766</v>
          </cell>
          <cell r="B351" t="str">
            <v>Dongen</v>
          </cell>
          <cell r="C351">
            <v>10</v>
          </cell>
          <cell r="D351">
            <v>820800</v>
          </cell>
          <cell r="E351">
            <v>152320</v>
          </cell>
          <cell r="F351">
            <v>152320</v>
          </cell>
          <cell r="G351">
            <v>25475</v>
          </cell>
          <cell r="H351">
            <v>2</v>
          </cell>
          <cell r="I351">
            <v>544</v>
          </cell>
          <cell r="J351">
            <v>6270</v>
          </cell>
          <cell r="K351">
            <v>3695</v>
          </cell>
          <cell r="L351">
            <v>1233</v>
          </cell>
          <cell r="M351">
            <v>2770</v>
          </cell>
          <cell r="N351">
            <v>1710.7</v>
          </cell>
          <cell r="O351">
            <v>218</v>
          </cell>
          <cell r="P351">
            <v>0.38380281690140844</v>
          </cell>
          <cell r="Q351">
            <v>108.25728955620639</v>
          </cell>
          <cell r="R351">
            <v>1420</v>
          </cell>
          <cell r="S351">
            <v>1080</v>
          </cell>
          <cell r="T351">
            <v>557</v>
          </cell>
          <cell r="U351">
            <v>23480</v>
          </cell>
          <cell r="V351">
            <v>10850</v>
          </cell>
          <cell r="W351">
            <v>0</v>
          </cell>
          <cell r="X351">
            <v>1126.4000000000001</v>
          </cell>
          <cell r="Y351">
            <v>0</v>
          </cell>
          <cell r="Z351">
            <v>0</v>
          </cell>
          <cell r="AA351">
            <v>2932</v>
          </cell>
          <cell r="AB351">
            <v>0</v>
          </cell>
          <cell r="AC351">
            <v>2932</v>
          </cell>
          <cell r="AD351">
            <v>40</v>
          </cell>
          <cell r="AE351">
            <v>0</v>
          </cell>
          <cell r="AF351">
            <v>182</v>
          </cell>
          <cell r="AG351">
            <v>128</v>
          </cell>
          <cell r="AH351">
            <v>55</v>
          </cell>
          <cell r="AI351">
            <v>10593</v>
          </cell>
          <cell r="AJ351">
            <v>10593</v>
          </cell>
          <cell r="AK351">
            <v>0</v>
          </cell>
          <cell r="AL351">
            <v>0</v>
          </cell>
          <cell r="AM351">
            <v>0</v>
          </cell>
          <cell r="AN351">
            <v>0</v>
          </cell>
          <cell r="AO351">
            <v>0</v>
          </cell>
          <cell r="AP351">
            <v>1346</v>
          </cell>
          <cell r="AQ351">
            <v>0</v>
          </cell>
          <cell r="AR351">
            <v>2.9213399999999999E-4</v>
          </cell>
          <cell r="AS351">
            <v>2.31695E-4</v>
          </cell>
          <cell r="AT351">
            <v>11567.556</v>
          </cell>
          <cell r="AU351">
            <v>0</v>
          </cell>
          <cell r="AV351">
            <v>583</v>
          </cell>
          <cell r="AW351">
            <v>4997.2829744279943</v>
          </cell>
          <cell r="AX351">
            <v>3</v>
          </cell>
          <cell r="AY351">
            <v>3</v>
          </cell>
          <cell r="AZ351">
            <v>1170</v>
          </cell>
          <cell r="BA351">
            <v>1</v>
          </cell>
          <cell r="BB351">
            <v>0</v>
          </cell>
          <cell r="BC351">
            <v>0</v>
          </cell>
          <cell r="BD351">
            <v>0</v>
          </cell>
          <cell r="BE351">
            <v>0</v>
          </cell>
          <cell r="BF351">
            <v>0</v>
          </cell>
          <cell r="BG351">
            <v>0</v>
          </cell>
          <cell r="BH351">
            <v>0</v>
          </cell>
          <cell r="BI351">
            <v>0</v>
          </cell>
          <cell r="BJ351">
            <v>0</v>
          </cell>
          <cell r="BM351">
            <v>-1846800</v>
          </cell>
          <cell r="BN351">
            <v>-365568</v>
          </cell>
          <cell r="BO351">
            <v>-453913.59999999998</v>
          </cell>
          <cell r="BP351">
            <v>3282453.75</v>
          </cell>
          <cell r="BQ351">
            <v>56361.52</v>
          </cell>
          <cell r="BR351">
            <v>118809.60000000001</v>
          </cell>
          <cell r="BS351">
            <v>1375638</v>
          </cell>
          <cell r="BT351">
            <v>296967.15000000002</v>
          </cell>
          <cell r="BU351">
            <v>32884.11</v>
          </cell>
          <cell r="BV351">
            <v>243732.3</v>
          </cell>
          <cell r="BW351">
            <v>606426.04300000006</v>
          </cell>
          <cell r="BX351">
            <v>300667.78000000003</v>
          </cell>
          <cell r="BY351">
            <v>43984.106021126754</v>
          </cell>
          <cell r="BZ351">
            <v>410325.43945909798</v>
          </cell>
          <cell r="CA351">
            <v>152153</v>
          </cell>
          <cell r="CB351">
            <v>319010.40000000002</v>
          </cell>
          <cell r="CC351">
            <v>78687.39</v>
          </cell>
          <cell r="CD351">
            <v>1201941.2</v>
          </cell>
          <cell r="CE351">
            <v>165896.5</v>
          </cell>
          <cell r="CF351">
            <v>0</v>
          </cell>
          <cell r="CG351">
            <v>471612.41600000003</v>
          </cell>
          <cell r="CH351">
            <v>0</v>
          </cell>
          <cell r="CI351">
            <v>0</v>
          </cell>
          <cell r="CJ351">
            <v>91038.6</v>
          </cell>
          <cell r="CK351">
            <v>0</v>
          </cell>
          <cell r="CL351">
            <v>76525.2</v>
          </cell>
          <cell r="CM351">
            <v>1471.2</v>
          </cell>
          <cell r="CN351">
            <v>0</v>
          </cell>
          <cell r="CO351">
            <v>85967.7</v>
          </cell>
          <cell r="CP351">
            <v>416899.84000000003</v>
          </cell>
          <cell r="CQ351">
            <v>89076.35</v>
          </cell>
          <cell r="CR351">
            <v>1758543.93</v>
          </cell>
          <cell r="CS351">
            <v>280290.78000000003</v>
          </cell>
          <cell r="CT351">
            <v>0</v>
          </cell>
          <cell r="CU351">
            <v>0</v>
          </cell>
          <cell r="CV351">
            <v>0</v>
          </cell>
          <cell r="CW351">
            <v>0</v>
          </cell>
          <cell r="CX351">
            <v>0</v>
          </cell>
          <cell r="CY351">
            <v>41456.800000000003</v>
          </cell>
          <cell r="CZ351">
            <v>0</v>
          </cell>
          <cell r="DA351">
            <v>5158.0346728811401</v>
          </cell>
          <cell r="DB351">
            <v>2562.3271087468001</v>
          </cell>
          <cell r="DC351">
            <v>723319.27668000001</v>
          </cell>
          <cell r="DD351">
            <v>0</v>
          </cell>
          <cell r="DE351">
            <v>3941.08</v>
          </cell>
          <cell r="DF351">
            <v>17290.59909152086</v>
          </cell>
          <cell r="DG351">
            <v>26670.51</v>
          </cell>
          <cell r="DH351">
            <v>44064.9</v>
          </cell>
          <cell r="DI351">
            <v>120720.6</v>
          </cell>
          <cell r="DJ351">
            <v>247664.13</v>
          </cell>
          <cell r="DK351">
            <v>0</v>
          </cell>
          <cell r="DL351">
            <v>0</v>
          </cell>
          <cell r="DM351">
            <v>0</v>
          </cell>
          <cell r="DN351">
            <v>0</v>
          </cell>
          <cell r="DO351">
            <v>0</v>
          </cell>
          <cell r="DP351">
            <v>0</v>
          </cell>
          <cell r="DQ351">
            <v>0</v>
          </cell>
          <cell r="DR351">
            <v>0</v>
          </cell>
          <cell r="DS351">
            <v>0</v>
          </cell>
          <cell r="DU351">
            <v>44487.63</v>
          </cell>
          <cell r="DV351">
            <v>0</v>
          </cell>
          <cell r="DW351">
            <v>-77978</v>
          </cell>
          <cell r="DX351">
            <v>-24960.53</v>
          </cell>
          <cell r="DY351">
            <v>-103842</v>
          </cell>
          <cell r="DZ351">
            <v>0</v>
          </cell>
          <cell r="EA351">
            <v>4038.98</v>
          </cell>
          <cell r="EB351">
            <v>32585</v>
          </cell>
          <cell r="EC351">
            <v>0</v>
          </cell>
          <cell r="ED351">
            <v>0</v>
          </cell>
          <cell r="EE351">
            <v>1878599</v>
          </cell>
          <cell r="EF351">
            <v>45000</v>
          </cell>
          <cell r="EG351">
            <v>0</v>
          </cell>
          <cell r="EH351">
            <v>0</v>
          </cell>
          <cell r="EI351">
            <v>29092</v>
          </cell>
          <cell r="EJ351">
            <v>0</v>
          </cell>
          <cell r="EK351">
            <v>0</v>
          </cell>
          <cell r="EL351">
            <v>0</v>
          </cell>
        </row>
        <row r="352">
          <cell r="A352">
            <v>1719</v>
          </cell>
          <cell r="B352" t="str">
            <v>Drimmelen</v>
          </cell>
          <cell r="C352">
            <v>10</v>
          </cell>
          <cell r="D352">
            <v>866240</v>
          </cell>
          <cell r="E352">
            <v>123620</v>
          </cell>
          <cell r="F352">
            <v>123620</v>
          </cell>
          <cell r="G352">
            <v>26575</v>
          </cell>
          <cell r="H352">
            <v>5</v>
          </cell>
          <cell r="I352">
            <v>441.5</v>
          </cell>
          <cell r="J352">
            <v>6381</v>
          </cell>
          <cell r="K352">
            <v>3760</v>
          </cell>
          <cell r="L352">
            <v>1192</v>
          </cell>
          <cell r="M352">
            <v>2640</v>
          </cell>
          <cell r="N352">
            <v>1533.6</v>
          </cell>
          <cell r="O352">
            <v>133</v>
          </cell>
          <cell r="P352">
            <v>0.27536231884057971</v>
          </cell>
          <cell r="Q352">
            <v>70.42890361032849</v>
          </cell>
          <cell r="R352">
            <v>1520</v>
          </cell>
          <cell r="S352">
            <v>190</v>
          </cell>
          <cell r="T352">
            <v>452</v>
          </cell>
          <cell r="U352">
            <v>18840</v>
          </cell>
          <cell r="V352">
            <v>2720</v>
          </cell>
          <cell r="W352">
            <v>0</v>
          </cell>
          <cell r="X352">
            <v>455.2</v>
          </cell>
          <cell r="Y352">
            <v>0</v>
          </cell>
          <cell r="Z352">
            <v>0</v>
          </cell>
          <cell r="AA352">
            <v>9621</v>
          </cell>
          <cell r="AB352">
            <v>0</v>
          </cell>
          <cell r="AC352">
            <v>9621</v>
          </cell>
          <cell r="AD352">
            <v>2316</v>
          </cell>
          <cell r="AE352">
            <v>0</v>
          </cell>
          <cell r="AF352">
            <v>165</v>
          </cell>
          <cell r="AG352">
            <v>113</v>
          </cell>
          <cell r="AH352">
            <v>52</v>
          </cell>
          <cell r="AI352">
            <v>11064</v>
          </cell>
          <cell r="AJ352">
            <v>11064</v>
          </cell>
          <cell r="AK352">
            <v>0</v>
          </cell>
          <cell r="AL352">
            <v>0</v>
          </cell>
          <cell r="AM352">
            <v>0</v>
          </cell>
          <cell r="AN352">
            <v>0</v>
          </cell>
          <cell r="AO352">
            <v>0</v>
          </cell>
          <cell r="AP352">
            <v>1237</v>
          </cell>
          <cell r="AQ352">
            <v>0</v>
          </cell>
          <cell r="AR352">
            <v>2.69621E-4</v>
          </cell>
          <cell r="AS352">
            <v>1.14524E-4</v>
          </cell>
          <cell r="AT352">
            <v>7180.5360000000001</v>
          </cell>
          <cell r="AU352">
            <v>0</v>
          </cell>
          <cell r="AV352">
            <v>4346</v>
          </cell>
          <cell r="AW352">
            <v>9898.0020105554158</v>
          </cell>
          <cell r="AX352">
            <v>8</v>
          </cell>
          <cell r="AY352">
            <v>8</v>
          </cell>
          <cell r="AZ352">
            <v>1390</v>
          </cell>
          <cell r="BA352">
            <v>1</v>
          </cell>
          <cell r="BB352">
            <v>0</v>
          </cell>
          <cell r="BC352">
            <v>0</v>
          </cell>
          <cell r="BD352">
            <v>0</v>
          </cell>
          <cell r="BE352">
            <v>0</v>
          </cell>
          <cell r="BF352">
            <v>0</v>
          </cell>
          <cell r="BG352">
            <v>0</v>
          </cell>
          <cell r="BH352">
            <v>0</v>
          </cell>
          <cell r="BI352">
            <v>0</v>
          </cell>
          <cell r="BJ352">
            <v>0</v>
          </cell>
          <cell r="BM352">
            <v>-1949040</v>
          </cell>
          <cell r="BN352">
            <v>-296688</v>
          </cell>
          <cell r="BO352">
            <v>-368387.6</v>
          </cell>
          <cell r="BP352">
            <v>3424188.75</v>
          </cell>
          <cell r="BQ352">
            <v>140903.79999999999</v>
          </cell>
          <cell r="BR352">
            <v>96423.6</v>
          </cell>
          <cell r="BS352">
            <v>1399991.4</v>
          </cell>
          <cell r="BT352">
            <v>302191.2</v>
          </cell>
          <cell r="BU352">
            <v>31790.639999999999</v>
          </cell>
          <cell r="BV352">
            <v>232293.6</v>
          </cell>
          <cell r="BW352">
            <v>543645.86399999994</v>
          </cell>
          <cell r="BX352">
            <v>183434.93</v>
          </cell>
          <cell r="BY352">
            <v>31556.739275362317</v>
          </cell>
          <cell r="BZ352">
            <v>266945.26477615588</v>
          </cell>
          <cell r="CA352">
            <v>162868</v>
          </cell>
          <cell r="CB352">
            <v>56122.2</v>
          </cell>
          <cell r="CC352">
            <v>63854.04</v>
          </cell>
          <cell r="CD352">
            <v>964419.6</v>
          </cell>
          <cell r="CE352">
            <v>41588.800000000003</v>
          </cell>
          <cell r="CF352">
            <v>0</v>
          </cell>
          <cell r="CG352">
            <v>190587.68800000002</v>
          </cell>
          <cell r="CH352">
            <v>0</v>
          </cell>
          <cell r="CI352">
            <v>0</v>
          </cell>
          <cell r="CJ352">
            <v>298732.05</v>
          </cell>
          <cell r="CK352">
            <v>0</v>
          </cell>
          <cell r="CL352">
            <v>251108.1</v>
          </cell>
          <cell r="CM352">
            <v>85182.48</v>
          </cell>
          <cell r="CN352">
            <v>0</v>
          </cell>
          <cell r="CO352">
            <v>77937.75</v>
          </cell>
          <cell r="CP352">
            <v>368044.39</v>
          </cell>
          <cell r="CQ352">
            <v>84217.64</v>
          </cell>
          <cell r="CR352">
            <v>1836734.64</v>
          </cell>
          <cell r="CS352">
            <v>292753.44</v>
          </cell>
          <cell r="CT352">
            <v>0</v>
          </cell>
          <cell r="CU352">
            <v>0</v>
          </cell>
          <cell r="CV352">
            <v>0</v>
          </cell>
          <cell r="CW352">
            <v>0</v>
          </cell>
          <cell r="CX352">
            <v>0</v>
          </cell>
          <cell r="CY352">
            <v>38099.599999999999</v>
          </cell>
          <cell r="CZ352">
            <v>0</v>
          </cell>
          <cell r="DA352">
            <v>4760.5361462099099</v>
          </cell>
          <cell r="DB352">
            <v>1266.5268987337602</v>
          </cell>
          <cell r="DC352">
            <v>448998.91608</v>
          </cell>
          <cell r="DD352">
            <v>0</v>
          </cell>
          <cell r="DE352">
            <v>29378.959999999999</v>
          </cell>
          <cell r="DF352">
            <v>34247.086956521736</v>
          </cell>
          <cell r="DG352">
            <v>71121.36</v>
          </cell>
          <cell r="DH352">
            <v>117506.4</v>
          </cell>
          <cell r="DI352">
            <v>143420.20000000001</v>
          </cell>
          <cell r="DJ352">
            <v>247664.13</v>
          </cell>
          <cell r="DK352">
            <v>0</v>
          </cell>
          <cell r="DL352">
            <v>0</v>
          </cell>
          <cell r="DM352">
            <v>0</v>
          </cell>
          <cell r="DN352">
            <v>0</v>
          </cell>
          <cell r="DO352">
            <v>0</v>
          </cell>
          <cell r="DP352">
            <v>0</v>
          </cell>
          <cell r="DQ352">
            <v>0</v>
          </cell>
          <cell r="DR352">
            <v>0</v>
          </cell>
          <cell r="DS352">
            <v>0</v>
          </cell>
          <cell r="DU352">
            <v>178158.3</v>
          </cell>
          <cell r="DV352">
            <v>0</v>
          </cell>
          <cell r="DW352">
            <v>-255572</v>
          </cell>
          <cell r="DX352">
            <v>-22252.84</v>
          </cell>
          <cell r="DY352">
            <v>-272140</v>
          </cell>
          <cell r="DZ352">
            <v>0</v>
          </cell>
          <cell r="EA352">
            <v>39905.68</v>
          </cell>
          <cell r="EB352">
            <v>61833</v>
          </cell>
          <cell r="EC352">
            <v>0</v>
          </cell>
          <cell r="ED352">
            <v>0</v>
          </cell>
          <cell r="EE352">
            <v>1978714</v>
          </cell>
          <cell r="EF352">
            <v>45000</v>
          </cell>
          <cell r="EG352">
            <v>0</v>
          </cell>
          <cell r="EH352">
            <v>0</v>
          </cell>
          <cell r="EI352">
            <v>30349</v>
          </cell>
          <cell r="EJ352">
            <v>0</v>
          </cell>
          <cell r="EK352">
            <v>75000</v>
          </cell>
          <cell r="EL352">
            <v>0</v>
          </cell>
        </row>
        <row r="353">
          <cell r="A353">
            <v>770</v>
          </cell>
          <cell r="B353" t="str">
            <v>Eersel</v>
          </cell>
          <cell r="C353">
            <v>10</v>
          </cell>
          <cell r="D353">
            <v>775680</v>
          </cell>
          <cell r="E353">
            <v>136080</v>
          </cell>
          <cell r="F353">
            <v>136080</v>
          </cell>
          <cell r="G353">
            <v>18041</v>
          </cell>
          <cell r="H353">
            <v>3</v>
          </cell>
          <cell r="I353">
            <v>486</v>
          </cell>
          <cell r="J353">
            <v>4492</v>
          </cell>
          <cell r="K353">
            <v>2896</v>
          </cell>
          <cell r="L353">
            <v>887</v>
          </cell>
          <cell r="M353">
            <v>1740</v>
          </cell>
          <cell r="N353">
            <v>1002.8</v>
          </cell>
          <cell r="O353">
            <v>102</v>
          </cell>
          <cell r="P353">
            <v>0.22566371681415928</v>
          </cell>
          <cell r="Q353">
            <v>55.909054710715196</v>
          </cell>
          <cell r="R353">
            <v>1240</v>
          </cell>
          <cell r="S353">
            <v>90</v>
          </cell>
          <cell r="T353">
            <v>318</v>
          </cell>
          <cell r="U353">
            <v>14030</v>
          </cell>
          <cell r="V353">
            <v>3550</v>
          </cell>
          <cell r="W353">
            <v>356.38</v>
          </cell>
          <cell r="X353">
            <v>1197.5999999999999</v>
          </cell>
          <cell r="Y353">
            <v>0</v>
          </cell>
          <cell r="Z353">
            <v>212.2</v>
          </cell>
          <cell r="AA353">
            <v>8241</v>
          </cell>
          <cell r="AB353">
            <v>0</v>
          </cell>
          <cell r="AC353">
            <v>8241</v>
          </cell>
          <cell r="AD353">
            <v>87</v>
          </cell>
          <cell r="AE353">
            <v>0</v>
          </cell>
          <cell r="AF353">
            <v>179</v>
          </cell>
          <cell r="AG353">
            <v>90</v>
          </cell>
          <cell r="AH353">
            <v>89</v>
          </cell>
          <cell r="AI353">
            <v>7372</v>
          </cell>
          <cell r="AJ353">
            <v>7372</v>
          </cell>
          <cell r="AK353">
            <v>0</v>
          </cell>
          <cell r="AL353">
            <v>0</v>
          </cell>
          <cell r="AM353">
            <v>0</v>
          </cell>
          <cell r="AN353">
            <v>0</v>
          </cell>
          <cell r="AO353">
            <v>0</v>
          </cell>
          <cell r="AP353">
            <v>0</v>
          </cell>
          <cell r="AQ353">
            <v>0</v>
          </cell>
          <cell r="AR353">
            <v>1.05327E-4</v>
          </cell>
          <cell r="AS353">
            <v>6.1371999999999994E-5</v>
          </cell>
          <cell r="AT353">
            <v>3302.6559999999999</v>
          </cell>
          <cell r="AU353">
            <v>0</v>
          </cell>
          <cell r="AV353">
            <v>385</v>
          </cell>
          <cell r="AW353">
            <v>834.02797790585987</v>
          </cell>
          <cell r="AX353">
            <v>10</v>
          </cell>
          <cell r="AY353">
            <v>10</v>
          </cell>
          <cell r="AZ353">
            <v>1125</v>
          </cell>
          <cell r="BA353">
            <v>1</v>
          </cell>
          <cell r="BB353">
            <v>0</v>
          </cell>
          <cell r="BC353">
            <v>0</v>
          </cell>
          <cell r="BD353">
            <v>0</v>
          </cell>
          <cell r="BE353">
            <v>0</v>
          </cell>
          <cell r="BF353">
            <v>0</v>
          </cell>
          <cell r="BG353">
            <v>0</v>
          </cell>
          <cell r="BH353">
            <v>0</v>
          </cell>
          <cell r="BI353">
            <v>0</v>
          </cell>
          <cell r="BJ353">
            <v>0</v>
          </cell>
          <cell r="BM353">
            <v>-1745280</v>
          </cell>
          <cell r="BN353">
            <v>-326592</v>
          </cell>
          <cell r="BO353">
            <v>-405518.4</v>
          </cell>
          <cell r="BP353">
            <v>2324582.85</v>
          </cell>
          <cell r="BQ353">
            <v>84542.28</v>
          </cell>
          <cell r="BR353">
            <v>106142.39999999999</v>
          </cell>
          <cell r="BS353">
            <v>985544.8</v>
          </cell>
          <cell r="BT353">
            <v>232751.52</v>
          </cell>
          <cell r="BU353">
            <v>23656.29</v>
          </cell>
          <cell r="BV353">
            <v>153102.6</v>
          </cell>
          <cell r="BW353">
            <v>355482.57199999999</v>
          </cell>
          <cell r="BX353">
            <v>140679.42000000001</v>
          </cell>
          <cell r="BY353">
            <v>25861.240221238935</v>
          </cell>
          <cell r="BZ353">
            <v>211910.97188892961</v>
          </cell>
          <cell r="CA353">
            <v>132866</v>
          </cell>
          <cell r="CB353">
            <v>26584.2</v>
          </cell>
          <cell r="CC353">
            <v>44923.86</v>
          </cell>
          <cell r="CD353">
            <v>718195.7</v>
          </cell>
          <cell r="CE353">
            <v>54279.5</v>
          </cell>
          <cell r="CF353">
            <v>112551.9316</v>
          </cell>
          <cell r="CG353">
            <v>501423.14400000003</v>
          </cell>
          <cell r="CH353">
            <v>0</v>
          </cell>
          <cell r="CI353">
            <v>47068.081999999958</v>
          </cell>
          <cell r="CJ353">
            <v>255883.05</v>
          </cell>
          <cell r="CK353">
            <v>0</v>
          </cell>
          <cell r="CL353">
            <v>215090.1</v>
          </cell>
          <cell r="CM353">
            <v>3199.86</v>
          </cell>
          <cell r="CN353">
            <v>0</v>
          </cell>
          <cell r="CO353">
            <v>84550.65</v>
          </cell>
          <cell r="CP353">
            <v>293132.7</v>
          </cell>
          <cell r="CQ353">
            <v>144141.73000000001</v>
          </cell>
          <cell r="CR353">
            <v>1223825.72</v>
          </cell>
          <cell r="CS353">
            <v>195063.12</v>
          </cell>
          <cell r="CT353">
            <v>0</v>
          </cell>
          <cell r="CU353">
            <v>0</v>
          </cell>
          <cell r="CV353">
            <v>0</v>
          </cell>
          <cell r="CW353">
            <v>0</v>
          </cell>
          <cell r="CX353">
            <v>0</v>
          </cell>
          <cell r="CY353">
            <v>0</v>
          </cell>
          <cell r="CZ353">
            <v>0</v>
          </cell>
          <cell r="DA353">
            <v>1859.6956122551701</v>
          </cell>
          <cell r="DB353">
            <v>678.71615407327999</v>
          </cell>
          <cell r="DC353">
            <v>206515.07968</v>
          </cell>
          <cell r="DD353">
            <v>0</v>
          </cell>
          <cell r="DE353">
            <v>2602.6</v>
          </cell>
          <cell r="DF353">
            <v>2885.736803554275</v>
          </cell>
          <cell r="DG353">
            <v>88901.7</v>
          </cell>
          <cell r="DH353">
            <v>146883</v>
          </cell>
          <cell r="DI353">
            <v>116077.5</v>
          </cell>
          <cell r="DJ353">
            <v>247664.13</v>
          </cell>
          <cell r="DK353">
            <v>0</v>
          </cell>
          <cell r="DL353">
            <v>0</v>
          </cell>
          <cell r="DM353">
            <v>0</v>
          </cell>
          <cell r="DN353">
            <v>0</v>
          </cell>
          <cell r="DO353">
            <v>0</v>
          </cell>
          <cell r="DP353">
            <v>0</v>
          </cell>
          <cell r="DQ353">
            <v>0</v>
          </cell>
          <cell r="DR353">
            <v>0</v>
          </cell>
          <cell r="DS353">
            <v>0</v>
          </cell>
          <cell r="DU353">
            <v>381427.55</v>
          </cell>
          <cell r="DV353">
            <v>0</v>
          </cell>
          <cell r="DW353">
            <v>-252728</v>
          </cell>
          <cell r="DX353">
            <v>-17912.29</v>
          </cell>
          <cell r="DY353">
            <v>66822</v>
          </cell>
          <cell r="DZ353">
            <v>0</v>
          </cell>
          <cell r="EA353">
            <v>207487.14</v>
          </cell>
          <cell r="EB353">
            <v>55000</v>
          </cell>
          <cell r="EC353">
            <v>0</v>
          </cell>
          <cell r="ED353">
            <v>0</v>
          </cell>
          <cell r="EE353">
            <v>1381433</v>
          </cell>
          <cell r="EF353">
            <v>0</v>
          </cell>
          <cell r="EG353">
            <v>0</v>
          </cell>
          <cell r="EH353">
            <v>0</v>
          </cell>
          <cell r="EI353">
            <v>20603</v>
          </cell>
          <cell r="EJ353">
            <v>0</v>
          </cell>
          <cell r="EK353">
            <v>0</v>
          </cell>
          <cell r="EL353">
            <v>0</v>
          </cell>
        </row>
        <row r="354">
          <cell r="A354">
            <v>772</v>
          </cell>
          <cell r="B354" t="str">
            <v>Eindhoven</v>
          </cell>
          <cell r="C354">
            <v>10</v>
          </cell>
          <cell r="D354">
            <v>6736960.0000000009</v>
          </cell>
          <cell r="E354">
            <v>2624160</v>
          </cell>
          <cell r="F354">
            <v>2624160</v>
          </cell>
          <cell r="G354">
            <v>209699</v>
          </cell>
          <cell r="H354">
            <v>1</v>
          </cell>
          <cell r="I354">
            <v>9372</v>
          </cell>
          <cell r="J354">
            <v>43852</v>
          </cell>
          <cell r="K354">
            <v>32534</v>
          </cell>
          <cell r="L354">
            <v>11560</v>
          </cell>
          <cell r="M354">
            <v>33870</v>
          </cell>
          <cell r="N354">
            <v>23032</v>
          </cell>
          <cell r="O354">
            <v>5589</v>
          </cell>
          <cell r="P354">
            <v>0.94106751978447545</v>
          </cell>
          <cell r="Q354">
            <v>1820.4580487887913</v>
          </cell>
          <cell r="R354">
            <v>18011</v>
          </cell>
          <cell r="S354">
            <v>21750</v>
          </cell>
          <cell r="T354">
            <v>6335</v>
          </cell>
          <cell r="U354">
            <v>244400</v>
          </cell>
          <cell r="V354">
            <v>477000</v>
          </cell>
          <cell r="W354">
            <v>8477.14</v>
          </cell>
          <cell r="X354">
            <v>10708.8</v>
          </cell>
          <cell r="Y354">
            <v>0</v>
          </cell>
          <cell r="Z354">
            <v>0</v>
          </cell>
          <cell r="AA354">
            <v>8771</v>
          </cell>
          <cell r="AB354">
            <v>0</v>
          </cell>
          <cell r="AC354">
            <v>8771</v>
          </cell>
          <cell r="AD354">
            <v>113</v>
          </cell>
          <cell r="AE354">
            <v>0</v>
          </cell>
          <cell r="AF354">
            <v>1098</v>
          </cell>
          <cell r="AG354">
            <v>972</v>
          </cell>
          <cell r="AH354">
            <v>126</v>
          </cell>
          <cell r="AI354">
            <v>108380</v>
          </cell>
          <cell r="AJ354">
            <v>108380</v>
          </cell>
          <cell r="AK354">
            <v>0</v>
          </cell>
          <cell r="AL354">
            <v>9</v>
          </cell>
          <cell r="AM354">
            <v>0</v>
          </cell>
          <cell r="AN354">
            <v>0</v>
          </cell>
          <cell r="AO354">
            <v>0</v>
          </cell>
          <cell r="AP354">
            <v>19215</v>
          </cell>
          <cell r="AQ354">
            <v>18701</v>
          </cell>
          <cell r="AR354">
            <v>8.4617440000000002E-3</v>
          </cell>
          <cell r="AS354">
            <v>1.3425117E-2</v>
          </cell>
          <cell r="AT354">
            <v>232366.72</v>
          </cell>
          <cell r="AU354">
            <v>0</v>
          </cell>
          <cell r="AV354">
            <v>1362</v>
          </cell>
          <cell r="AW354">
            <v>32148.811121116614</v>
          </cell>
          <cell r="AX354">
            <v>2</v>
          </cell>
          <cell r="AY354">
            <v>2</v>
          </cell>
          <cell r="AZ354">
            <v>9545</v>
          </cell>
          <cell r="BA354">
            <v>1</v>
          </cell>
          <cell r="BB354">
            <v>0</v>
          </cell>
          <cell r="BC354">
            <v>0</v>
          </cell>
          <cell r="BD354">
            <v>0</v>
          </cell>
          <cell r="BE354">
            <v>0</v>
          </cell>
          <cell r="BF354">
            <v>0</v>
          </cell>
          <cell r="BG354">
            <v>0</v>
          </cell>
          <cell r="BH354">
            <v>0</v>
          </cell>
          <cell r="BI354">
            <v>0</v>
          </cell>
          <cell r="BJ354">
            <v>0</v>
          </cell>
          <cell r="BM354">
            <v>-15158160.000000002</v>
          </cell>
          <cell r="BN354">
            <v>-6297984</v>
          </cell>
          <cell r="BO354">
            <v>-7819996.7999999998</v>
          </cell>
          <cell r="BP354">
            <v>27019716.149999999</v>
          </cell>
          <cell r="BQ354">
            <v>28180.76</v>
          </cell>
          <cell r="BR354">
            <v>2046844.8</v>
          </cell>
          <cell r="BS354">
            <v>9621128.8000000007</v>
          </cell>
          <cell r="BT354">
            <v>2614757.58</v>
          </cell>
          <cell r="BU354">
            <v>308305.2</v>
          </cell>
          <cell r="BV354">
            <v>2980221.3</v>
          </cell>
          <cell r="BW354">
            <v>8164613.6800000006</v>
          </cell>
          <cell r="BX354">
            <v>7708404.6900000004</v>
          </cell>
          <cell r="BY354">
            <v>107847.08121064151</v>
          </cell>
          <cell r="BZ354">
            <v>6900045.7331631798</v>
          </cell>
          <cell r="CA354">
            <v>1929878.65</v>
          </cell>
          <cell r="CB354">
            <v>6424515</v>
          </cell>
          <cell r="CC354">
            <v>894945.45</v>
          </cell>
          <cell r="CD354">
            <v>12510836</v>
          </cell>
          <cell r="CE354">
            <v>7293330</v>
          </cell>
          <cell r="CF354">
            <v>2677250.3547999999</v>
          </cell>
          <cell r="CG354">
            <v>4483667.4720000001</v>
          </cell>
          <cell r="CH354">
            <v>0</v>
          </cell>
          <cell r="CI354">
            <v>0</v>
          </cell>
          <cell r="CJ354">
            <v>272339.55</v>
          </cell>
          <cell r="CK354">
            <v>0</v>
          </cell>
          <cell r="CL354">
            <v>228923.1</v>
          </cell>
          <cell r="CM354">
            <v>4156.1400000000003</v>
          </cell>
          <cell r="CN354">
            <v>0</v>
          </cell>
          <cell r="CO354">
            <v>518640.3</v>
          </cell>
          <cell r="CP354">
            <v>3165833.16</v>
          </cell>
          <cell r="CQ354">
            <v>204065.82</v>
          </cell>
          <cell r="CR354">
            <v>17992163.800000001</v>
          </cell>
          <cell r="CS354">
            <v>2867734.8</v>
          </cell>
          <cell r="CT354">
            <v>0</v>
          </cell>
          <cell r="CU354">
            <v>28507.59</v>
          </cell>
          <cell r="CV354">
            <v>0</v>
          </cell>
          <cell r="CW354">
            <v>0</v>
          </cell>
          <cell r="CX354">
            <v>0</v>
          </cell>
          <cell r="CY354">
            <v>591822</v>
          </cell>
          <cell r="CZ354">
            <v>1640077.7</v>
          </cell>
          <cell r="DA354">
            <v>149403.93430769426</v>
          </cell>
          <cell r="DB354">
            <v>148469.0702311121</v>
          </cell>
          <cell r="DC354">
            <v>14529891.001600001</v>
          </cell>
          <cell r="DD354">
            <v>0</v>
          </cell>
          <cell r="DE354">
            <v>9207.1200000000008</v>
          </cell>
          <cell r="DF354">
            <v>111234.88647906348</v>
          </cell>
          <cell r="DG354">
            <v>17780.34</v>
          </cell>
          <cell r="DH354">
            <v>29376.6</v>
          </cell>
          <cell r="DI354">
            <v>984853.1</v>
          </cell>
          <cell r="DJ354">
            <v>247664.13</v>
          </cell>
          <cell r="DK354">
            <v>0</v>
          </cell>
          <cell r="DL354">
            <v>0</v>
          </cell>
          <cell r="DM354">
            <v>0</v>
          </cell>
          <cell r="DN354">
            <v>0</v>
          </cell>
          <cell r="DO354">
            <v>0</v>
          </cell>
          <cell r="DP354">
            <v>0</v>
          </cell>
          <cell r="DQ354">
            <v>0</v>
          </cell>
          <cell r="DR354">
            <v>0</v>
          </cell>
          <cell r="DS354">
            <v>0</v>
          </cell>
          <cell r="DU354">
            <v>8045.73</v>
          </cell>
          <cell r="DV354">
            <v>0</v>
          </cell>
          <cell r="DW354">
            <v>-3714138</v>
          </cell>
          <cell r="DX354">
            <v>73585.919999999998</v>
          </cell>
          <cell r="DY354">
            <v>-479723</v>
          </cell>
          <cell r="DZ354">
            <v>0</v>
          </cell>
          <cell r="EA354">
            <v>9903.2000000000007</v>
          </cell>
          <cell r="EB354">
            <v>319994</v>
          </cell>
          <cell r="EC354">
            <v>73401</v>
          </cell>
          <cell r="ED354">
            <v>587943</v>
          </cell>
          <cell r="EE354">
            <v>21364181</v>
          </cell>
          <cell r="EF354">
            <v>135000</v>
          </cell>
          <cell r="EG354">
            <v>0</v>
          </cell>
          <cell r="EH354">
            <v>222857</v>
          </cell>
          <cell r="EI354">
            <v>0</v>
          </cell>
          <cell r="EJ354">
            <v>624172</v>
          </cell>
          <cell r="EK354">
            <v>0</v>
          </cell>
          <cell r="EL354">
            <v>0</v>
          </cell>
        </row>
        <row r="355">
          <cell r="A355">
            <v>777</v>
          </cell>
          <cell r="B355" t="str">
            <v>Etten-Leur</v>
          </cell>
          <cell r="C355">
            <v>10</v>
          </cell>
          <cell r="D355">
            <v>1263360</v>
          </cell>
          <cell r="E355">
            <v>355180</v>
          </cell>
          <cell r="F355">
            <v>355180</v>
          </cell>
          <cell r="G355">
            <v>40604</v>
          </cell>
          <cell r="H355">
            <v>1</v>
          </cell>
          <cell r="I355">
            <v>1268.5</v>
          </cell>
          <cell r="J355">
            <v>9867</v>
          </cell>
          <cell r="K355">
            <v>5441</v>
          </cell>
          <cell r="L355">
            <v>1746</v>
          </cell>
          <cell r="M355">
            <v>4410</v>
          </cell>
          <cell r="N355">
            <v>2673</v>
          </cell>
          <cell r="O355">
            <v>461</v>
          </cell>
          <cell r="P355">
            <v>0.56843403205918619</v>
          </cell>
          <cell r="Q355">
            <v>207.6920175206443</v>
          </cell>
          <cell r="R355">
            <v>2726</v>
          </cell>
          <cell r="S355">
            <v>2215</v>
          </cell>
          <cell r="T355">
            <v>934</v>
          </cell>
          <cell r="U355">
            <v>43410</v>
          </cell>
          <cell r="V355">
            <v>35770</v>
          </cell>
          <cell r="W355">
            <v>312.83999999999997</v>
          </cell>
          <cell r="X355">
            <v>2547.1999999999998</v>
          </cell>
          <cell r="Y355">
            <v>0</v>
          </cell>
          <cell r="Z355">
            <v>0</v>
          </cell>
          <cell r="AA355">
            <v>5535</v>
          </cell>
          <cell r="AB355">
            <v>0</v>
          </cell>
          <cell r="AC355">
            <v>5590.35</v>
          </cell>
          <cell r="AD355">
            <v>53</v>
          </cell>
          <cell r="AE355">
            <v>0</v>
          </cell>
          <cell r="AF355">
            <v>289</v>
          </cell>
          <cell r="AG355">
            <v>210</v>
          </cell>
          <cell r="AH355">
            <v>79.790000000000006</v>
          </cell>
          <cell r="AI355">
            <v>17370</v>
          </cell>
          <cell r="AJ355">
            <v>17370</v>
          </cell>
          <cell r="AK355">
            <v>0</v>
          </cell>
          <cell r="AL355">
            <v>0</v>
          </cell>
          <cell r="AM355">
            <v>0</v>
          </cell>
          <cell r="AN355">
            <v>0</v>
          </cell>
          <cell r="AO355">
            <v>0</v>
          </cell>
          <cell r="AP355">
            <v>542</v>
          </cell>
          <cell r="AQ355">
            <v>0</v>
          </cell>
          <cell r="AR355">
            <v>1.9470800000000001E-4</v>
          </cell>
          <cell r="AS355">
            <v>2.7490300000000001E-4</v>
          </cell>
          <cell r="AT355">
            <v>25551.27</v>
          </cell>
          <cell r="AU355">
            <v>0</v>
          </cell>
          <cell r="AV355">
            <v>794.87</v>
          </cell>
          <cell r="AW355">
            <v>6172.0550536864712</v>
          </cell>
          <cell r="AX355">
            <v>2</v>
          </cell>
          <cell r="AY355">
            <v>2.02</v>
          </cell>
          <cell r="AZ355">
            <v>1980</v>
          </cell>
          <cell r="BA355">
            <v>1</v>
          </cell>
          <cell r="BB355">
            <v>0</v>
          </cell>
          <cell r="BC355">
            <v>0</v>
          </cell>
          <cell r="BD355">
            <v>0</v>
          </cell>
          <cell r="BE355">
            <v>0</v>
          </cell>
          <cell r="BF355">
            <v>0</v>
          </cell>
          <cell r="BG355">
            <v>0</v>
          </cell>
          <cell r="BH355">
            <v>0</v>
          </cell>
          <cell r="BI355">
            <v>0</v>
          </cell>
          <cell r="BJ355">
            <v>0</v>
          </cell>
          <cell r="BM355">
            <v>-2842560</v>
          </cell>
          <cell r="BN355">
            <v>-852432</v>
          </cell>
          <cell r="BO355">
            <v>-1058436.3999999999</v>
          </cell>
          <cell r="BP355">
            <v>5231825.4000000004</v>
          </cell>
          <cell r="BQ355">
            <v>28180.76</v>
          </cell>
          <cell r="BR355">
            <v>277040.40000000002</v>
          </cell>
          <cell r="BS355">
            <v>2164819.7999999998</v>
          </cell>
          <cell r="BT355">
            <v>437293.17</v>
          </cell>
          <cell r="BU355">
            <v>46565.82</v>
          </cell>
          <cell r="BV355">
            <v>388035.9</v>
          </cell>
          <cell r="BW355">
            <v>947551.77</v>
          </cell>
          <cell r="BX355">
            <v>635815.81000000006</v>
          </cell>
          <cell r="BY355">
            <v>65142.989136868062</v>
          </cell>
          <cell r="BZ355">
            <v>787210.90016814775</v>
          </cell>
          <cell r="CA355">
            <v>292090.90000000002</v>
          </cell>
          <cell r="CB355">
            <v>654266.69999999995</v>
          </cell>
          <cell r="CC355">
            <v>131946.18</v>
          </cell>
          <cell r="CD355">
            <v>2222157.9</v>
          </cell>
          <cell r="CE355">
            <v>546923.30000000005</v>
          </cell>
          <cell r="CF355">
            <v>98801.128799999991</v>
          </cell>
          <cell r="CG355">
            <v>1066487.1680000001</v>
          </cell>
          <cell r="CH355">
            <v>0</v>
          </cell>
          <cell r="CI355">
            <v>0</v>
          </cell>
          <cell r="CJ355">
            <v>171861.75</v>
          </cell>
          <cell r="CK355">
            <v>0</v>
          </cell>
          <cell r="CL355">
            <v>145908.13500000001</v>
          </cell>
          <cell r="CM355">
            <v>1949.34</v>
          </cell>
          <cell r="CN355">
            <v>0</v>
          </cell>
          <cell r="CO355">
            <v>136509.15</v>
          </cell>
          <cell r="CP355">
            <v>683976.3</v>
          </cell>
          <cell r="CQ355">
            <v>129225.4903</v>
          </cell>
          <cell r="CR355">
            <v>2883593.7</v>
          </cell>
          <cell r="CS355">
            <v>459610.2</v>
          </cell>
          <cell r="CT355">
            <v>0</v>
          </cell>
          <cell r="CU355">
            <v>0</v>
          </cell>
          <cell r="CV355">
            <v>0</v>
          </cell>
          <cell r="CW355">
            <v>0</v>
          </cell>
          <cell r="CX355">
            <v>0</v>
          </cell>
          <cell r="CY355">
            <v>16693.599999999999</v>
          </cell>
          <cell r="CZ355">
            <v>0</v>
          </cell>
          <cell r="DA355">
            <v>3437.8422747346804</v>
          </cell>
          <cell r="DB355">
            <v>3040.1666379327203</v>
          </cell>
          <cell r="DC355">
            <v>1597720.9131</v>
          </cell>
          <cell r="DD355">
            <v>0</v>
          </cell>
          <cell r="DE355">
            <v>5373.3211999999994</v>
          </cell>
          <cell r="DF355">
            <v>21355.310485755192</v>
          </cell>
          <cell r="DG355">
            <v>17780.34</v>
          </cell>
          <cell r="DH355">
            <v>29670.365999999998</v>
          </cell>
          <cell r="DI355">
            <v>204296.4</v>
          </cell>
          <cell r="DJ355">
            <v>247664.13</v>
          </cell>
          <cell r="DK355">
            <v>0</v>
          </cell>
          <cell r="DL355">
            <v>0</v>
          </cell>
          <cell r="DM355">
            <v>0</v>
          </cell>
          <cell r="DN355">
            <v>0</v>
          </cell>
          <cell r="DO355">
            <v>0</v>
          </cell>
          <cell r="DP355">
            <v>0</v>
          </cell>
          <cell r="DQ355">
            <v>0</v>
          </cell>
          <cell r="DR355">
            <v>0</v>
          </cell>
          <cell r="DS355">
            <v>0</v>
          </cell>
          <cell r="DU355">
            <v>294515.45</v>
          </cell>
          <cell r="DV355">
            <v>0</v>
          </cell>
          <cell r="DW355">
            <v>28521</v>
          </cell>
          <cell r="DX355">
            <v>-52260.93</v>
          </cell>
          <cell r="DY355">
            <v>-58514</v>
          </cell>
          <cell r="DZ355">
            <v>0</v>
          </cell>
          <cell r="EA355">
            <v>59407.93</v>
          </cell>
          <cell r="EB355">
            <v>47906</v>
          </cell>
          <cell r="EC355">
            <v>0</v>
          </cell>
          <cell r="ED355">
            <v>0</v>
          </cell>
          <cell r="EE355">
            <v>2818191</v>
          </cell>
          <cell r="EF355">
            <v>100000</v>
          </cell>
          <cell r="EG355">
            <v>0</v>
          </cell>
          <cell r="EH355">
            <v>0</v>
          </cell>
          <cell r="EI355">
            <v>0</v>
          </cell>
          <cell r="EJ355">
            <v>0</v>
          </cell>
          <cell r="EK355">
            <v>0</v>
          </cell>
          <cell r="EL355">
            <v>0</v>
          </cell>
        </row>
        <row r="356">
          <cell r="A356">
            <v>779</v>
          </cell>
          <cell r="B356" t="str">
            <v>Geertruidenberg</v>
          </cell>
          <cell r="C356">
            <v>10</v>
          </cell>
          <cell r="D356">
            <v>586720</v>
          </cell>
          <cell r="E356">
            <v>240800</v>
          </cell>
          <cell r="F356">
            <v>240800</v>
          </cell>
          <cell r="G356">
            <v>20724</v>
          </cell>
          <cell r="H356">
            <v>2</v>
          </cell>
          <cell r="I356">
            <v>860</v>
          </cell>
          <cell r="J356">
            <v>4771</v>
          </cell>
          <cell r="K356">
            <v>2896</v>
          </cell>
          <cell r="L356">
            <v>940</v>
          </cell>
          <cell r="M356">
            <v>2290</v>
          </cell>
          <cell r="N356">
            <v>1397</v>
          </cell>
          <cell r="O356">
            <v>200</v>
          </cell>
          <cell r="P356">
            <v>0.36363636363636365</v>
          </cell>
          <cell r="Q356">
            <v>100.43754674352897</v>
          </cell>
          <cell r="R356">
            <v>1335</v>
          </cell>
          <cell r="S356">
            <v>320</v>
          </cell>
          <cell r="T356">
            <v>493</v>
          </cell>
          <cell r="U356">
            <v>19440</v>
          </cell>
          <cell r="V356">
            <v>7240</v>
          </cell>
          <cell r="W356">
            <v>0</v>
          </cell>
          <cell r="X356">
            <v>1318.4</v>
          </cell>
          <cell r="Y356">
            <v>0</v>
          </cell>
          <cell r="Z356">
            <v>186.1</v>
          </cell>
          <cell r="AA356">
            <v>2670</v>
          </cell>
          <cell r="AB356">
            <v>0</v>
          </cell>
          <cell r="AC356">
            <v>2670</v>
          </cell>
          <cell r="AD356">
            <v>299</v>
          </cell>
          <cell r="AE356">
            <v>0</v>
          </cell>
          <cell r="AF356">
            <v>159</v>
          </cell>
          <cell r="AG356">
            <v>118</v>
          </cell>
          <cell r="AH356">
            <v>42</v>
          </cell>
          <cell r="AI356">
            <v>8930</v>
          </cell>
          <cell r="AJ356">
            <v>8930</v>
          </cell>
          <cell r="AK356">
            <v>0</v>
          </cell>
          <cell r="AL356">
            <v>13</v>
          </cell>
          <cell r="AM356">
            <v>0</v>
          </cell>
          <cell r="AN356">
            <v>0</v>
          </cell>
          <cell r="AO356">
            <v>3600</v>
          </cell>
          <cell r="AP356">
            <v>1532</v>
          </cell>
          <cell r="AQ356">
            <v>537</v>
          </cell>
          <cell r="AR356">
            <v>3.3697300000000001E-4</v>
          </cell>
          <cell r="AS356">
            <v>1.74415E-4</v>
          </cell>
          <cell r="AT356">
            <v>8242.39</v>
          </cell>
          <cell r="AU356">
            <v>0</v>
          </cell>
          <cell r="AV356">
            <v>1049</v>
          </cell>
          <cell r="AW356">
            <v>7322.1542606938356</v>
          </cell>
          <cell r="AX356">
            <v>2</v>
          </cell>
          <cell r="AY356">
            <v>2</v>
          </cell>
          <cell r="AZ356">
            <v>1155</v>
          </cell>
          <cell r="BA356">
            <v>1</v>
          </cell>
          <cell r="BB356">
            <v>0</v>
          </cell>
          <cell r="BC356">
            <v>0</v>
          </cell>
          <cell r="BD356">
            <v>0</v>
          </cell>
          <cell r="BE356">
            <v>0</v>
          </cell>
          <cell r="BF356">
            <v>0</v>
          </cell>
          <cell r="BG356">
            <v>0</v>
          </cell>
          <cell r="BH356">
            <v>0</v>
          </cell>
          <cell r="BI356">
            <v>0</v>
          </cell>
          <cell r="BJ356">
            <v>0</v>
          </cell>
          <cell r="BM356">
            <v>-1320120</v>
          </cell>
          <cell r="BN356">
            <v>-577920</v>
          </cell>
          <cell r="BO356">
            <v>-717584</v>
          </cell>
          <cell r="BP356">
            <v>2670287.4</v>
          </cell>
          <cell r="BQ356">
            <v>56361.52</v>
          </cell>
          <cell r="BR356">
            <v>187824</v>
          </cell>
          <cell r="BS356">
            <v>1046757.4</v>
          </cell>
          <cell r="BT356">
            <v>232751.52</v>
          </cell>
          <cell r="BU356">
            <v>25069.8</v>
          </cell>
          <cell r="BV356">
            <v>201497.1</v>
          </cell>
          <cell r="BW356">
            <v>495222.53</v>
          </cell>
          <cell r="BX356">
            <v>275842</v>
          </cell>
          <cell r="BY356">
            <v>41673.014545454542</v>
          </cell>
          <cell r="BZ356">
            <v>380686.42467106303</v>
          </cell>
          <cell r="CA356">
            <v>143045.25</v>
          </cell>
          <cell r="CB356">
            <v>94521.600000000006</v>
          </cell>
          <cell r="CC356">
            <v>69646.11</v>
          </cell>
          <cell r="CD356">
            <v>995133.6</v>
          </cell>
          <cell r="CE356">
            <v>110699.6</v>
          </cell>
          <cell r="CF356">
            <v>0</v>
          </cell>
          <cell r="CG356">
            <v>552000.89600000007</v>
          </cell>
          <cell r="CH356">
            <v>0</v>
          </cell>
          <cell r="CI356">
            <v>41278.840999999979</v>
          </cell>
          <cell r="CJ356">
            <v>82903.5</v>
          </cell>
          <cell r="CK356">
            <v>0</v>
          </cell>
          <cell r="CL356">
            <v>69687</v>
          </cell>
          <cell r="CM356">
            <v>10997.22</v>
          </cell>
          <cell r="CN356">
            <v>0</v>
          </cell>
          <cell r="CO356">
            <v>75103.649999999994</v>
          </cell>
          <cell r="CP356">
            <v>384329.54</v>
          </cell>
          <cell r="CQ356">
            <v>68021.94</v>
          </cell>
          <cell r="CR356">
            <v>1482469.3</v>
          </cell>
          <cell r="CS356">
            <v>236287.8</v>
          </cell>
          <cell r="CT356">
            <v>0</v>
          </cell>
          <cell r="CU356">
            <v>41177.629999999997</v>
          </cell>
          <cell r="CV356">
            <v>0</v>
          </cell>
          <cell r="CW356">
            <v>0</v>
          </cell>
          <cell r="CX356">
            <v>52956</v>
          </cell>
          <cell r="CY356">
            <v>47185.599999999999</v>
          </cell>
          <cell r="CZ356">
            <v>47094.9</v>
          </cell>
          <cell r="DA356">
            <v>5949.729979477831</v>
          </cell>
          <cell r="DB356">
            <v>1928.8645964396001</v>
          </cell>
          <cell r="DC356">
            <v>515396.64669999998</v>
          </cell>
          <cell r="DD356">
            <v>0</v>
          </cell>
          <cell r="DE356">
            <v>7091.24</v>
          </cell>
          <cell r="DF356">
            <v>25334.653742000672</v>
          </cell>
          <cell r="DG356">
            <v>17780.34</v>
          </cell>
          <cell r="DH356">
            <v>29376.6</v>
          </cell>
          <cell r="DI356">
            <v>119172.9</v>
          </cell>
          <cell r="DJ356">
            <v>247664.13</v>
          </cell>
          <cell r="DK356">
            <v>0</v>
          </cell>
          <cell r="DL356">
            <v>0</v>
          </cell>
          <cell r="DM356">
            <v>0</v>
          </cell>
          <cell r="DN356">
            <v>0</v>
          </cell>
          <cell r="DO356">
            <v>0</v>
          </cell>
          <cell r="DP356">
            <v>0</v>
          </cell>
          <cell r="DQ356">
            <v>0</v>
          </cell>
          <cell r="DR356">
            <v>0</v>
          </cell>
          <cell r="DS356">
            <v>0</v>
          </cell>
          <cell r="DU356">
            <v>24727.91</v>
          </cell>
          <cell r="DV356">
            <v>0</v>
          </cell>
          <cell r="DW356">
            <v>-232615</v>
          </cell>
          <cell r="DX356">
            <v>-17669.25</v>
          </cell>
          <cell r="DY356">
            <v>-199157</v>
          </cell>
          <cell r="DZ356">
            <v>0</v>
          </cell>
          <cell r="EA356">
            <v>107523.99</v>
          </cell>
          <cell r="EB356">
            <v>27927</v>
          </cell>
          <cell r="EC356">
            <v>0</v>
          </cell>
          <cell r="ED356">
            <v>0</v>
          </cell>
          <cell r="EE356">
            <v>1585856</v>
          </cell>
          <cell r="EF356">
            <v>45000</v>
          </cell>
          <cell r="EG356">
            <v>0</v>
          </cell>
          <cell r="EH356">
            <v>0</v>
          </cell>
          <cell r="EI356">
            <v>23667</v>
          </cell>
          <cell r="EJ356">
            <v>0</v>
          </cell>
          <cell r="EK356">
            <v>0</v>
          </cell>
          <cell r="EL356">
            <v>0</v>
          </cell>
        </row>
        <row r="357">
          <cell r="A357">
            <v>1771</v>
          </cell>
          <cell r="B357" t="str">
            <v>Geldrop-Mierlo</v>
          </cell>
          <cell r="C357">
            <v>10</v>
          </cell>
          <cell r="D357">
            <v>1349600</v>
          </cell>
          <cell r="E357">
            <v>171780</v>
          </cell>
          <cell r="F357">
            <v>171780</v>
          </cell>
          <cell r="G357">
            <v>37823</v>
          </cell>
          <cell r="H357">
            <v>2</v>
          </cell>
          <cell r="I357">
            <v>613.5</v>
          </cell>
          <cell r="J357">
            <v>9021</v>
          </cell>
          <cell r="K357">
            <v>5933</v>
          </cell>
          <cell r="L357">
            <v>2044</v>
          </cell>
          <cell r="M357">
            <v>4390</v>
          </cell>
          <cell r="N357">
            <v>2712.9</v>
          </cell>
          <cell r="O357">
            <v>533</v>
          </cell>
          <cell r="P357">
            <v>0.60362400906002267</v>
          </cell>
          <cell r="Q357">
            <v>235.64198465581248</v>
          </cell>
          <cell r="R357">
            <v>2596</v>
          </cell>
          <cell r="S357">
            <v>1235</v>
          </cell>
          <cell r="T357">
            <v>937</v>
          </cell>
          <cell r="U357">
            <v>34850</v>
          </cell>
          <cell r="V357">
            <v>19420</v>
          </cell>
          <cell r="W357">
            <v>265.32</v>
          </cell>
          <cell r="X357">
            <v>1479.2</v>
          </cell>
          <cell r="Y357">
            <v>0</v>
          </cell>
          <cell r="Z357">
            <v>0</v>
          </cell>
          <cell r="AA357">
            <v>3105</v>
          </cell>
          <cell r="AB357">
            <v>0</v>
          </cell>
          <cell r="AC357">
            <v>3105</v>
          </cell>
          <cell r="AD357">
            <v>35</v>
          </cell>
          <cell r="AE357">
            <v>0</v>
          </cell>
          <cell r="AF357">
            <v>202</v>
          </cell>
          <cell r="AG357">
            <v>180</v>
          </cell>
          <cell r="AH357">
            <v>22</v>
          </cell>
          <cell r="AI357">
            <v>16771</v>
          </cell>
          <cell r="AJ357">
            <v>16771</v>
          </cell>
          <cell r="AK357">
            <v>0</v>
          </cell>
          <cell r="AL357">
            <v>0</v>
          </cell>
          <cell r="AM357">
            <v>0</v>
          </cell>
          <cell r="AN357">
            <v>0</v>
          </cell>
          <cell r="AO357">
            <v>0</v>
          </cell>
          <cell r="AP357">
            <v>1074</v>
          </cell>
          <cell r="AQ357">
            <v>0</v>
          </cell>
          <cell r="AR357">
            <v>3.2172800000000002E-4</v>
          </cell>
          <cell r="AS357">
            <v>6.7920800000000005E-4</v>
          </cell>
          <cell r="AT357">
            <v>19991.031999999999</v>
          </cell>
          <cell r="AU357">
            <v>0</v>
          </cell>
          <cell r="AV357">
            <v>388</v>
          </cell>
          <cell r="AW357">
            <v>4673.6700636942678</v>
          </cell>
          <cell r="AX357">
            <v>2</v>
          </cell>
          <cell r="AY357">
            <v>2</v>
          </cell>
          <cell r="AZ357">
            <v>1660</v>
          </cell>
          <cell r="BA357">
            <v>1</v>
          </cell>
          <cell r="BB357">
            <v>0</v>
          </cell>
          <cell r="BC357">
            <v>0</v>
          </cell>
          <cell r="BD357">
            <v>0</v>
          </cell>
          <cell r="BE357">
            <v>0</v>
          </cell>
          <cell r="BF357">
            <v>0</v>
          </cell>
          <cell r="BG357">
            <v>0</v>
          </cell>
          <cell r="BH357">
            <v>0</v>
          </cell>
          <cell r="BI357">
            <v>0</v>
          </cell>
          <cell r="BJ357">
            <v>0</v>
          </cell>
          <cell r="BM357">
            <v>-3036600</v>
          </cell>
          <cell r="BN357">
            <v>-412272</v>
          </cell>
          <cell r="BO357">
            <v>-511904.4</v>
          </cell>
          <cell r="BP357">
            <v>4873493.55</v>
          </cell>
          <cell r="BQ357">
            <v>56361.52</v>
          </cell>
          <cell r="BR357">
            <v>133988.4</v>
          </cell>
          <cell r="BS357">
            <v>1979207.4</v>
          </cell>
          <cell r="BT357">
            <v>476835.21</v>
          </cell>
          <cell r="BU357">
            <v>54513.48</v>
          </cell>
          <cell r="BV357">
            <v>386276.1</v>
          </cell>
          <cell r="BW357">
            <v>961695.92099999986</v>
          </cell>
          <cell r="BX357">
            <v>735118.93</v>
          </cell>
          <cell r="BY357">
            <v>69175.788301245746</v>
          </cell>
          <cell r="BZ357">
            <v>893149.10160123301</v>
          </cell>
          <cell r="CA357">
            <v>278161.40000000002</v>
          </cell>
          <cell r="CB357">
            <v>364794.3</v>
          </cell>
          <cell r="CC357">
            <v>132369.99</v>
          </cell>
          <cell r="CD357">
            <v>1783971.5</v>
          </cell>
          <cell r="CE357">
            <v>296931.8</v>
          </cell>
          <cell r="CF357">
            <v>83793.362399999998</v>
          </cell>
          <cell r="CG357">
            <v>619326.24800000002</v>
          </cell>
          <cell r="CH357">
            <v>0</v>
          </cell>
          <cell r="CI357">
            <v>0</v>
          </cell>
          <cell r="CJ357">
            <v>96410.25</v>
          </cell>
          <cell r="CK357">
            <v>0</v>
          </cell>
          <cell r="CL357">
            <v>81040.5</v>
          </cell>
          <cell r="CM357">
            <v>1287.3</v>
          </cell>
          <cell r="CN357">
            <v>0</v>
          </cell>
          <cell r="CO357">
            <v>95414.7</v>
          </cell>
          <cell r="CP357">
            <v>586265.4</v>
          </cell>
          <cell r="CQ357">
            <v>35630.54</v>
          </cell>
          <cell r="CR357">
            <v>2784153.71</v>
          </cell>
          <cell r="CS357">
            <v>443760.66</v>
          </cell>
          <cell r="CT357">
            <v>0</v>
          </cell>
          <cell r="CU357">
            <v>0</v>
          </cell>
          <cell r="CV357">
            <v>0</v>
          </cell>
          <cell r="CW357">
            <v>0</v>
          </cell>
          <cell r="CX357">
            <v>0</v>
          </cell>
          <cell r="CY357">
            <v>33079.199999999997</v>
          </cell>
          <cell r="CZ357">
            <v>0</v>
          </cell>
          <cell r="DA357">
            <v>5680.5581658988804</v>
          </cell>
          <cell r="DB357">
            <v>7511.3967538259203</v>
          </cell>
          <cell r="DC357">
            <v>1250039.2309600001</v>
          </cell>
          <cell r="DD357">
            <v>0</v>
          </cell>
          <cell r="DE357">
            <v>2622.88</v>
          </cell>
          <cell r="DF357">
            <v>16170.898420382166</v>
          </cell>
          <cell r="DG357">
            <v>17780.34</v>
          </cell>
          <cell r="DH357">
            <v>29376.6</v>
          </cell>
          <cell r="DI357">
            <v>171278.8</v>
          </cell>
          <cell r="DJ357">
            <v>247664.13</v>
          </cell>
          <cell r="DK357">
            <v>0</v>
          </cell>
          <cell r="DL357">
            <v>0</v>
          </cell>
          <cell r="DM357">
            <v>0</v>
          </cell>
          <cell r="DN357">
            <v>0</v>
          </cell>
          <cell r="DO357">
            <v>0</v>
          </cell>
          <cell r="DP357">
            <v>0</v>
          </cell>
          <cell r="DQ357">
            <v>0</v>
          </cell>
          <cell r="DR357">
            <v>0</v>
          </cell>
          <cell r="DS357">
            <v>0</v>
          </cell>
          <cell r="DU357">
            <v>109516.87</v>
          </cell>
          <cell r="DV357">
            <v>0</v>
          </cell>
          <cell r="DW357">
            <v>-244210</v>
          </cell>
          <cell r="DX357">
            <v>-54708.68</v>
          </cell>
          <cell r="DY357">
            <v>-333395</v>
          </cell>
          <cell r="DZ357">
            <v>0</v>
          </cell>
          <cell r="EA357">
            <v>26016.32</v>
          </cell>
          <cell r="EB357">
            <v>25011</v>
          </cell>
          <cell r="EC357">
            <v>0</v>
          </cell>
          <cell r="ED357">
            <v>0</v>
          </cell>
          <cell r="EE357">
            <v>3095186</v>
          </cell>
          <cell r="EF357">
            <v>0</v>
          </cell>
          <cell r="EG357">
            <v>0</v>
          </cell>
          <cell r="EH357">
            <v>0</v>
          </cell>
          <cell r="EI357">
            <v>0</v>
          </cell>
          <cell r="EJ357">
            <v>0</v>
          </cell>
          <cell r="EK357">
            <v>0</v>
          </cell>
          <cell r="EL357">
            <v>0</v>
          </cell>
        </row>
        <row r="358">
          <cell r="A358">
            <v>1652</v>
          </cell>
          <cell r="B358" t="str">
            <v>Gemert-Bakel</v>
          </cell>
          <cell r="C358">
            <v>10</v>
          </cell>
          <cell r="D358">
            <v>985120</v>
          </cell>
          <cell r="E358">
            <v>159180</v>
          </cell>
          <cell r="F358">
            <v>159180</v>
          </cell>
          <cell r="G358">
            <v>27890</v>
          </cell>
          <cell r="H358">
            <v>4</v>
          </cell>
          <cell r="I358">
            <v>568.5</v>
          </cell>
          <cell r="J358">
            <v>7085</v>
          </cell>
          <cell r="K358">
            <v>3707</v>
          </cell>
          <cell r="L358">
            <v>1194</v>
          </cell>
          <cell r="M358">
            <v>3090</v>
          </cell>
          <cell r="N358">
            <v>1944.3</v>
          </cell>
          <cell r="O358">
            <v>258</v>
          </cell>
          <cell r="P358">
            <v>0.42434210526315791</v>
          </cell>
          <cell r="Q358">
            <v>125.34561461639852</v>
          </cell>
          <cell r="R358">
            <v>2227</v>
          </cell>
          <cell r="S358">
            <v>240</v>
          </cell>
          <cell r="T358">
            <v>559</v>
          </cell>
          <cell r="U358">
            <v>23900</v>
          </cell>
          <cell r="V358">
            <v>10460</v>
          </cell>
          <cell r="W358">
            <v>441.54</v>
          </cell>
          <cell r="X358">
            <v>1715.2</v>
          </cell>
          <cell r="Y358">
            <v>0</v>
          </cell>
          <cell r="Z358">
            <v>374.1</v>
          </cell>
          <cell r="AA358">
            <v>12269</v>
          </cell>
          <cell r="AB358">
            <v>0</v>
          </cell>
          <cell r="AC358">
            <v>12269</v>
          </cell>
          <cell r="AD358">
            <v>67</v>
          </cell>
          <cell r="AE358">
            <v>0</v>
          </cell>
          <cell r="AF358">
            <v>287</v>
          </cell>
          <cell r="AG358">
            <v>129</v>
          </cell>
          <cell r="AH358">
            <v>158</v>
          </cell>
          <cell r="AI358">
            <v>11457</v>
          </cell>
          <cell r="AJ358">
            <v>11457</v>
          </cell>
          <cell r="AK358">
            <v>0</v>
          </cell>
          <cell r="AL358">
            <v>8</v>
          </cell>
          <cell r="AM358">
            <v>0</v>
          </cell>
          <cell r="AN358">
            <v>0</v>
          </cell>
          <cell r="AO358">
            <v>0</v>
          </cell>
          <cell r="AP358">
            <v>663</v>
          </cell>
          <cell r="AQ358">
            <v>663</v>
          </cell>
          <cell r="AR358">
            <v>2.3683100000000001E-4</v>
          </cell>
          <cell r="AS358">
            <v>1.273E-4</v>
          </cell>
          <cell r="AT358">
            <v>7286.652</v>
          </cell>
          <cell r="AU358">
            <v>0</v>
          </cell>
          <cell r="AV358">
            <v>573</v>
          </cell>
          <cell r="AW358">
            <v>1295.4742217898834</v>
          </cell>
          <cell r="AX358">
            <v>8</v>
          </cell>
          <cell r="AY358">
            <v>8</v>
          </cell>
          <cell r="AZ358">
            <v>1605</v>
          </cell>
          <cell r="BA358">
            <v>1</v>
          </cell>
          <cell r="BB358">
            <v>0</v>
          </cell>
          <cell r="BC358">
            <v>0</v>
          </cell>
          <cell r="BD358">
            <v>0</v>
          </cell>
          <cell r="BE358">
            <v>0</v>
          </cell>
          <cell r="BF358">
            <v>0</v>
          </cell>
          <cell r="BG358">
            <v>0</v>
          </cell>
          <cell r="BH358">
            <v>0</v>
          </cell>
          <cell r="BI358">
            <v>0</v>
          </cell>
          <cell r="BJ358">
            <v>0</v>
          </cell>
          <cell r="BM358">
            <v>-2216520</v>
          </cell>
          <cell r="BN358">
            <v>-382032</v>
          </cell>
          <cell r="BO358">
            <v>-474356.4</v>
          </cell>
          <cell r="BP358">
            <v>3593626.5</v>
          </cell>
          <cell r="BQ358">
            <v>112723.04</v>
          </cell>
          <cell r="BR358">
            <v>124160.4</v>
          </cell>
          <cell r="BS358">
            <v>1554449</v>
          </cell>
          <cell r="BT358">
            <v>297931.59000000003</v>
          </cell>
          <cell r="BU358">
            <v>31843.98</v>
          </cell>
          <cell r="BV358">
            <v>271889.09999999998</v>
          </cell>
          <cell r="BW358">
            <v>689234.90700000001</v>
          </cell>
          <cell r="BX358">
            <v>355836.18</v>
          </cell>
          <cell r="BY358">
            <v>48629.940493421054</v>
          </cell>
          <cell r="BZ358">
            <v>475094.97616824304</v>
          </cell>
          <cell r="CA358">
            <v>238623.05</v>
          </cell>
          <cell r="CB358">
            <v>70891.199999999997</v>
          </cell>
          <cell r="CC358">
            <v>78969.929999999993</v>
          </cell>
          <cell r="CD358">
            <v>1223441</v>
          </cell>
          <cell r="CE358">
            <v>159933.4</v>
          </cell>
          <cell r="CF358">
            <v>139447.16279999999</v>
          </cell>
          <cell r="CG358">
            <v>718137.08799999999</v>
          </cell>
          <cell r="CH358">
            <v>0</v>
          </cell>
          <cell r="CI358">
            <v>82979.120999999985</v>
          </cell>
          <cell r="CJ358">
            <v>380952.45</v>
          </cell>
          <cell r="CK358">
            <v>0</v>
          </cell>
          <cell r="CL358">
            <v>320220.90000000002</v>
          </cell>
          <cell r="CM358">
            <v>2464.2600000000002</v>
          </cell>
          <cell r="CN358">
            <v>0</v>
          </cell>
          <cell r="CO358">
            <v>135564.45000000001</v>
          </cell>
          <cell r="CP358">
            <v>420156.87</v>
          </cell>
          <cell r="CQ358">
            <v>255892.06</v>
          </cell>
          <cell r="CR358">
            <v>1901976.57</v>
          </cell>
          <cell r="CS358">
            <v>303152.21999999997</v>
          </cell>
          <cell r="CT358">
            <v>0</v>
          </cell>
          <cell r="CU358">
            <v>25340.080000000002</v>
          </cell>
          <cell r="CV358">
            <v>0</v>
          </cell>
          <cell r="CW358">
            <v>0</v>
          </cell>
          <cell r="CX358">
            <v>0</v>
          </cell>
          <cell r="CY358">
            <v>20420.400000000001</v>
          </cell>
          <cell r="CZ358">
            <v>58145.1</v>
          </cell>
          <cell r="DA358">
            <v>4181.5827997190108</v>
          </cell>
          <cell r="DB358">
            <v>1407.817350152</v>
          </cell>
          <cell r="DC358">
            <v>455634.34956</v>
          </cell>
          <cell r="DD358">
            <v>0</v>
          </cell>
          <cell r="DE358">
            <v>3873.48</v>
          </cell>
          <cell r="DF358">
            <v>4482.3408073929968</v>
          </cell>
          <cell r="DG358">
            <v>71121.36</v>
          </cell>
          <cell r="DH358">
            <v>117506.4</v>
          </cell>
          <cell r="DI358">
            <v>165603.9</v>
          </cell>
          <cell r="DJ358">
            <v>247664.13</v>
          </cell>
          <cell r="DK358">
            <v>0</v>
          </cell>
          <cell r="DL358">
            <v>0</v>
          </cell>
          <cell r="DM358">
            <v>0</v>
          </cell>
          <cell r="DN358">
            <v>0</v>
          </cell>
          <cell r="DO358">
            <v>0</v>
          </cell>
          <cell r="DP358">
            <v>0</v>
          </cell>
          <cell r="DQ358">
            <v>0</v>
          </cell>
          <cell r="DR358">
            <v>0</v>
          </cell>
          <cell r="DS358">
            <v>0</v>
          </cell>
          <cell r="DU358">
            <v>377034.38</v>
          </cell>
          <cell r="DV358">
            <v>0</v>
          </cell>
          <cell r="DW358">
            <v>-188089</v>
          </cell>
          <cell r="DX358">
            <v>-24702.68</v>
          </cell>
          <cell r="DY358">
            <v>-57507</v>
          </cell>
          <cell r="DZ358">
            <v>0</v>
          </cell>
          <cell r="EA358">
            <v>184348.09</v>
          </cell>
          <cell r="EB358">
            <v>71932</v>
          </cell>
          <cell r="EC358">
            <v>0</v>
          </cell>
          <cell r="ED358">
            <v>0</v>
          </cell>
          <cell r="EE358">
            <v>2095711</v>
          </cell>
          <cell r="EF358">
            <v>45000</v>
          </cell>
          <cell r="EG358">
            <v>0</v>
          </cell>
          <cell r="EH358">
            <v>0</v>
          </cell>
          <cell r="EI358">
            <v>31850</v>
          </cell>
          <cell r="EJ358">
            <v>0</v>
          </cell>
          <cell r="EK358">
            <v>0</v>
          </cell>
          <cell r="EL358">
            <v>0</v>
          </cell>
        </row>
        <row r="359">
          <cell r="A359">
            <v>784</v>
          </cell>
          <cell r="B359" t="str">
            <v>Gilze en Rijen</v>
          </cell>
          <cell r="C359">
            <v>10</v>
          </cell>
          <cell r="D359">
            <v>810560</v>
          </cell>
          <cell r="E359">
            <v>166740</v>
          </cell>
          <cell r="F359">
            <v>166740</v>
          </cell>
          <cell r="G359">
            <v>25650</v>
          </cell>
          <cell r="H359">
            <v>2</v>
          </cell>
          <cell r="I359">
            <v>595.5</v>
          </cell>
          <cell r="J359">
            <v>6440</v>
          </cell>
          <cell r="K359">
            <v>3313</v>
          </cell>
          <cell r="L359">
            <v>984</v>
          </cell>
          <cell r="M359">
            <v>2730</v>
          </cell>
          <cell r="N359">
            <v>1695</v>
          </cell>
          <cell r="O359">
            <v>267</v>
          </cell>
          <cell r="P359">
            <v>0.4327390599675851</v>
          </cell>
          <cell r="Q359">
            <v>129.14119398358156</v>
          </cell>
          <cell r="R359">
            <v>1533</v>
          </cell>
          <cell r="S359">
            <v>1235</v>
          </cell>
          <cell r="T359">
            <v>464</v>
          </cell>
          <cell r="U359">
            <v>20890</v>
          </cell>
          <cell r="V359">
            <v>6190</v>
          </cell>
          <cell r="W359">
            <v>0</v>
          </cell>
          <cell r="X359">
            <v>0</v>
          </cell>
          <cell r="Y359">
            <v>0</v>
          </cell>
          <cell r="Z359">
            <v>0</v>
          </cell>
          <cell r="AA359">
            <v>6551</v>
          </cell>
          <cell r="AB359">
            <v>0</v>
          </cell>
          <cell r="AC359">
            <v>6551</v>
          </cell>
          <cell r="AD359">
            <v>16</v>
          </cell>
          <cell r="AE359">
            <v>0</v>
          </cell>
          <cell r="AF359">
            <v>204</v>
          </cell>
          <cell r="AG359">
            <v>137</v>
          </cell>
          <cell r="AH359">
            <v>67</v>
          </cell>
          <cell r="AI359">
            <v>10350</v>
          </cell>
          <cell r="AJ359">
            <v>10350</v>
          </cell>
          <cell r="AK359">
            <v>0</v>
          </cell>
          <cell r="AL359">
            <v>0</v>
          </cell>
          <cell r="AM359">
            <v>0</v>
          </cell>
          <cell r="AN359">
            <v>0</v>
          </cell>
          <cell r="AO359">
            <v>0</v>
          </cell>
          <cell r="AP359">
            <v>0</v>
          </cell>
          <cell r="AQ359">
            <v>0</v>
          </cell>
          <cell r="AR359">
            <v>2.2458499999999999E-4</v>
          </cell>
          <cell r="AS359">
            <v>1.20732E-4</v>
          </cell>
          <cell r="AT359">
            <v>9729</v>
          </cell>
          <cell r="AU359">
            <v>0</v>
          </cell>
          <cell r="AV359">
            <v>389</v>
          </cell>
          <cell r="AW359">
            <v>1519.3924166285976</v>
          </cell>
          <cell r="AX359">
            <v>4</v>
          </cell>
          <cell r="AY359">
            <v>4</v>
          </cell>
          <cell r="AZ359">
            <v>1240</v>
          </cell>
          <cell r="BA359">
            <v>1</v>
          </cell>
          <cell r="BB359">
            <v>0</v>
          </cell>
          <cell r="BC359">
            <v>0</v>
          </cell>
          <cell r="BD359">
            <v>0</v>
          </cell>
          <cell r="BE359">
            <v>0</v>
          </cell>
          <cell r="BF359">
            <v>0</v>
          </cell>
          <cell r="BG359">
            <v>0</v>
          </cell>
          <cell r="BH359">
            <v>0</v>
          </cell>
          <cell r="BI359">
            <v>0</v>
          </cell>
          <cell r="BJ359">
            <v>0</v>
          </cell>
          <cell r="BM359">
            <v>-1823760</v>
          </cell>
          <cell r="BN359">
            <v>-400176</v>
          </cell>
          <cell r="BO359">
            <v>-496885.2</v>
          </cell>
          <cell r="BP359">
            <v>3305002.5</v>
          </cell>
          <cell r="BQ359">
            <v>56361.52</v>
          </cell>
          <cell r="BR359">
            <v>130057.2</v>
          </cell>
          <cell r="BS359">
            <v>1412936</v>
          </cell>
          <cell r="BT359">
            <v>266265.81</v>
          </cell>
          <cell r="BU359">
            <v>26243.279999999999</v>
          </cell>
          <cell r="BV359">
            <v>240212.7</v>
          </cell>
          <cell r="BW359">
            <v>600860.55000000005</v>
          </cell>
          <cell r="BX359">
            <v>368249.07</v>
          </cell>
          <cell r="BY359">
            <v>49592.238136142623</v>
          </cell>
          <cell r="BZ359">
            <v>489481.28473208955</v>
          </cell>
          <cell r="CA359">
            <v>164260.95000000001</v>
          </cell>
          <cell r="CB359">
            <v>364794.3</v>
          </cell>
          <cell r="CC359">
            <v>65549.279999999999</v>
          </cell>
          <cell r="CD359">
            <v>1069359.1000000001</v>
          </cell>
          <cell r="CE359">
            <v>94645.1</v>
          </cell>
          <cell r="CF359">
            <v>0</v>
          </cell>
          <cell r="CG359">
            <v>0</v>
          </cell>
          <cell r="CH359">
            <v>0</v>
          </cell>
          <cell r="CI359">
            <v>0</v>
          </cell>
          <cell r="CJ359">
            <v>203408.55</v>
          </cell>
          <cell r="CK359">
            <v>0</v>
          </cell>
          <cell r="CL359">
            <v>170981.1</v>
          </cell>
          <cell r="CM359">
            <v>588.48</v>
          </cell>
          <cell r="CN359">
            <v>0</v>
          </cell>
          <cell r="CO359">
            <v>96359.4</v>
          </cell>
          <cell r="CP359">
            <v>446213.11</v>
          </cell>
          <cell r="CQ359">
            <v>108511.19</v>
          </cell>
          <cell r="CR359">
            <v>1718203.5</v>
          </cell>
          <cell r="CS359">
            <v>273861</v>
          </cell>
          <cell r="CT359">
            <v>0</v>
          </cell>
          <cell r="CU359">
            <v>0</v>
          </cell>
          <cell r="CV359">
            <v>0</v>
          </cell>
          <cell r="CW359">
            <v>0</v>
          </cell>
          <cell r="CX359">
            <v>0</v>
          </cell>
          <cell r="CY359">
            <v>0</v>
          </cell>
          <cell r="CZ359">
            <v>0</v>
          </cell>
          <cell r="DA359">
            <v>3965.3625288703502</v>
          </cell>
          <cell r="DB359">
            <v>1335.1814950396799</v>
          </cell>
          <cell r="DC359">
            <v>608354.37</v>
          </cell>
          <cell r="DD359">
            <v>0</v>
          </cell>
          <cell r="DE359">
            <v>2629.64</v>
          </cell>
          <cell r="DF359">
            <v>5257.0977615349475</v>
          </cell>
          <cell r="DG359">
            <v>35560.68</v>
          </cell>
          <cell r="DH359">
            <v>58753.2</v>
          </cell>
          <cell r="DI359">
            <v>127943.2</v>
          </cell>
          <cell r="DJ359">
            <v>247664.13</v>
          </cell>
          <cell r="DK359">
            <v>0</v>
          </cell>
          <cell r="DL359">
            <v>0</v>
          </cell>
          <cell r="DM359">
            <v>0</v>
          </cell>
          <cell r="DN359">
            <v>0</v>
          </cell>
          <cell r="DO359">
            <v>0</v>
          </cell>
          <cell r="DP359">
            <v>0</v>
          </cell>
          <cell r="DQ359">
            <v>0</v>
          </cell>
          <cell r="DR359">
            <v>0</v>
          </cell>
          <cell r="DS359">
            <v>0</v>
          </cell>
          <cell r="DU359">
            <v>187016.84</v>
          </cell>
          <cell r="DV359">
            <v>0</v>
          </cell>
          <cell r="DW359">
            <v>-48459</v>
          </cell>
          <cell r="DX359">
            <v>-22842.83</v>
          </cell>
          <cell r="DY359">
            <v>-156508</v>
          </cell>
          <cell r="DZ359">
            <v>0</v>
          </cell>
          <cell r="EA359">
            <v>76058.490000000005</v>
          </cell>
          <cell r="EB359">
            <v>24720</v>
          </cell>
          <cell r="EC359">
            <v>0</v>
          </cell>
          <cell r="ED359">
            <v>0</v>
          </cell>
          <cell r="EE359">
            <v>1727793</v>
          </cell>
          <cell r="EF359">
            <v>45000</v>
          </cell>
          <cell r="EG359">
            <v>0</v>
          </cell>
          <cell r="EH359">
            <v>0</v>
          </cell>
          <cell r="EI359">
            <v>28979</v>
          </cell>
          <cell r="EJ359">
            <v>0</v>
          </cell>
          <cell r="EK359">
            <v>0</v>
          </cell>
          <cell r="EL359">
            <v>0</v>
          </cell>
        </row>
        <row r="360">
          <cell r="A360">
            <v>785</v>
          </cell>
          <cell r="B360" t="str">
            <v>Goirle</v>
          </cell>
          <cell r="C360">
            <v>10</v>
          </cell>
          <cell r="D360">
            <v>815360</v>
          </cell>
          <cell r="E360">
            <v>104860</v>
          </cell>
          <cell r="F360">
            <v>104860</v>
          </cell>
          <cell r="G360">
            <v>22084</v>
          </cell>
          <cell r="H360">
            <v>2</v>
          </cell>
          <cell r="I360">
            <v>374.5</v>
          </cell>
          <cell r="J360">
            <v>5230</v>
          </cell>
          <cell r="K360">
            <v>3204</v>
          </cell>
          <cell r="L360">
            <v>1003</v>
          </cell>
          <cell r="M360">
            <v>2200</v>
          </cell>
          <cell r="N360">
            <v>1248.9000000000001</v>
          </cell>
          <cell r="O360">
            <v>196</v>
          </cell>
          <cell r="P360">
            <v>0.35897435897435898</v>
          </cell>
          <cell r="Q360">
            <v>98.687644233336201</v>
          </cell>
          <cell r="R360">
            <v>1344</v>
          </cell>
          <cell r="S360">
            <v>505</v>
          </cell>
          <cell r="T360">
            <v>478</v>
          </cell>
          <cell r="U360">
            <v>17990</v>
          </cell>
          <cell r="V360">
            <v>5510</v>
          </cell>
          <cell r="W360">
            <v>1010.32</v>
          </cell>
          <cell r="X360">
            <v>1103.2</v>
          </cell>
          <cell r="Y360">
            <v>0</v>
          </cell>
          <cell r="Z360">
            <v>143.69999999999999</v>
          </cell>
          <cell r="AA360">
            <v>4198</v>
          </cell>
          <cell r="AB360">
            <v>0</v>
          </cell>
          <cell r="AC360">
            <v>4198</v>
          </cell>
          <cell r="AD360">
            <v>26</v>
          </cell>
          <cell r="AE360">
            <v>0</v>
          </cell>
          <cell r="AF360">
            <v>128</v>
          </cell>
          <cell r="AG360">
            <v>98</v>
          </cell>
          <cell r="AH360">
            <v>29</v>
          </cell>
          <cell r="AI360">
            <v>9511</v>
          </cell>
          <cell r="AJ360">
            <v>9511</v>
          </cell>
          <cell r="AK360">
            <v>0</v>
          </cell>
          <cell r="AL360">
            <v>0</v>
          </cell>
          <cell r="AM360">
            <v>0</v>
          </cell>
          <cell r="AN360">
            <v>0</v>
          </cell>
          <cell r="AO360">
            <v>0</v>
          </cell>
          <cell r="AP360">
            <v>891</v>
          </cell>
          <cell r="AQ360">
            <v>0</v>
          </cell>
          <cell r="AR360">
            <v>1.2772900000000001E-4</v>
          </cell>
          <cell r="AS360">
            <v>1.0602E-4</v>
          </cell>
          <cell r="AT360">
            <v>9853.3960000000006</v>
          </cell>
          <cell r="AU360">
            <v>0</v>
          </cell>
          <cell r="AV360">
            <v>243</v>
          </cell>
          <cell r="AW360">
            <v>1270.4573863636365</v>
          </cell>
          <cell r="AX360">
            <v>2</v>
          </cell>
          <cell r="AY360">
            <v>2</v>
          </cell>
          <cell r="AZ360">
            <v>960</v>
          </cell>
          <cell r="BA360">
            <v>1</v>
          </cell>
          <cell r="BB360">
            <v>0</v>
          </cell>
          <cell r="BC360">
            <v>0</v>
          </cell>
          <cell r="BD360">
            <v>0</v>
          </cell>
          <cell r="BE360">
            <v>0</v>
          </cell>
          <cell r="BF360">
            <v>0</v>
          </cell>
          <cell r="BG360">
            <v>0</v>
          </cell>
          <cell r="BH360">
            <v>0</v>
          </cell>
          <cell r="BI360">
            <v>0</v>
          </cell>
          <cell r="BJ360">
            <v>0</v>
          </cell>
          <cell r="BM360">
            <v>-1834560</v>
          </cell>
          <cell r="BN360">
            <v>-251664</v>
          </cell>
          <cell r="BO360">
            <v>-312482.8</v>
          </cell>
          <cell r="BP360">
            <v>2845523.4</v>
          </cell>
          <cell r="BQ360">
            <v>56361.52</v>
          </cell>
          <cell r="BR360">
            <v>81790.8</v>
          </cell>
          <cell r="BS360">
            <v>1147462</v>
          </cell>
          <cell r="BT360">
            <v>257505.48</v>
          </cell>
          <cell r="BU360">
            <v>26750.01</v>
          </cell>
          <cell r="BV360">
            <v>193578</v>
          </cell>
          <cell r="BW360">
            <v>442722.56100000005</v>
          </cell>
          <cell r="BX360">
            <v>270325.15999999997</v>
          </cell>
          <cell r="BY360">
            <v>41138.745128205126</v>
          </cell>
          <cell r="BZ360">
            <v>374053.80418472958</v>
          </cell>
          <cell r="CA360">
            <v>144009.60000000001</v>
          </cell>
          <cell r="CB360">
            <v>149166.9</v>
          </cell>
          <cell r="CC360">
            <v>67527.06</v>
          </cell>
          <cell r="CD360">
            <v>920908.1</v>
          </cell>
          <cell r="CE360">
            <v>84247.9</v>
          </cell>
          <cell r="CF360">
            <v>319079.26239999995</v>
          </cell>
          <cell r="CG360">
            <v>461898.80800000002</v>
          </cell>
          <cell r="CH360">
            <v>0</v>
          </cell>
          <cell r="CI360">
            <v>31874.096999999962</v>
          </cell>
          <cell r="CJ360">
            <v>130347.9</v>
          </cell>
          <cell r="CK360">
            <v>0</v>
          </cell>
          <cell r="CL360">
            <v>109567.8</v>
          </cell>
          <cell r="CM360">
            <v>956.28</v>
          </cell>
          <cell r="CN360">
            <v>0</v>
          </cell>
          <cell r="CO360">
            <v>60460.800000000003</v>
          </cell>
          <cell r="CP360">
            <v>319188.94</v>
          </cell>
          <cell r="CQ360">
            <v>46967.53</v>
          </cell>
          <cell r="CR360">
            <v>1578921.11</v>
          </cell>
          <cell r="CS360">
            <v>251661.06</v>
          </cell>
          <cell r="CT360">
            <v>0</v>
          </cell>
          <cell r="CU360">
            <v>0</v>
          </cell>
          <cell r="CV360">
            <v>0</v>
          </cell>
          <cell r="CW360">
            <v>0</v>
          </cell>
          <cell r="CX360">
            <v>0</v>
          </cell>
          <cell r="CY360">
            <v>27442.799999999999</v>
          </cell>
          <cell r="CZ360">
            <v>0</v>
          </cell>
          <cell r="DA360">
            <v>2255.2342785585902</v>
          </cell>
          <cell r="DB360">
            <v>1172.4807184848</v>
          </cell>
          <cell r="DC360">
            <v>616132.85188000009</v>
          </cell>
          <cell r="DD360">
            <v>0</v>
          </cell>
          <cell r="DE360">
            <v>1642.68</v>
          </cell>
          <cell r="DF360">
            <v>4395.7825568181825</v>
          </cell>
          <cell r="DG360">
            <v>17780.34</v>
          </cell>
          <cell r="DH360">
            <v>29376.6</v>
          </cell>
          <cell r="DI360">
            <v>99052.800000000003</v>
          </cell>
          <cell r="DJ360">
            <v>247664.13</v>
          </cell>
          <cell r="DK360">
            <v>0</v>
          </cell>
          <cell r="DL360">
            <v>0</v>
          </cell>
          <cell r="DM360">
            <v>0</v>
          </cell>
          <cell r="DN360">
            <v>0</v>
          </cell>
          <cell r="DO360">
            <v>0</v>
          </cell>
          <cell r="DP360">
            <v>0</v>
          </cell>
          <cell r="DQ360">
            <v>0</v>
          </cell>
          <cell r="DR360">
            <v>0</v>
          </cell>
          <cell r="DS360">
            <v>0</v>
          </cell>
          <cell r="DU360">
            <v>55647.87</v>
          </cell>
          <cell r="DV360">
            <v>0</v>
          </cell>
          <cell r="DW360">
            <v>-257203</v>
          </cell>
          <cell r="DX360">
            <v>-25535.88</v>
          </cell>
          <cell r="DY360">
            <v>-208030</v>
          </cell>
          <cell r="DZ360">
            <v>0</v>
          </cell>
          <cell r="EA360">
            <v>106521.85</v>
          </cell>
          <cell r="EB360">
            <v>24787</v>
          </cell>
          <cell r="EC360">
            <v>0</v>
          </cell>
          <cell r="ED360">
            <v>0</v>
          </cell>
          <cell r="EE360">
            <v>1457487</v>
          </cell>
          <cell r="EF360">
            <v>45000</v>
          </cell>
          <cell r="EG360">
            <v>0</v>
          </cell>
          <cell r="EH360">
            <v>0</v>
          </cell>
          <cell r="EI360">
            <v>25220</v>
          </cell>
          <cell r="EJ360">
            <v>0</v>
          </cell>
          <cell r="EK360">
            <v>0</v>
          </cell>
          <cell r="EL360">
            <v>0</v>
          </cell>
        </row>
        <row r="361">
          <cell r="A361">
            <v>786</v>
          </cell>
          <cell r="B361" t="str">
            <v>Grave</v>
          </cell>
          <cell r="C361">
            <v>10</v>
          </cell>
          <cell r="D361">
            <v>392640</v>
          </cell>
          <cell r="E361">
            <v>57680</v>
          </cell>
          <cell r="F361">
            <v>57680</v>
          </cell>
          <cell r="G361">
            <v>12820</v>
          </cell>
          <cell r="H361">
            <v>1</v>
          </cell>
          <cell r="I361">
            <v>206</v>
          </cell>
          <cell r="J361">
            <v>3208</v>
          </cell>
          <cell r="K361">
            <v>1667</v>
          </cell>
          <cell r="L361">
            <v>523</v>
          </cell>
          <cell r="M361">
            <v>1360</v>
          </cell>
          <cell r="N361">
            <v>803.4</v>
          </cell>
          <cell r="O361">
            <v>115</v>
          </cell>
          <cell r="P361">
            <v>0.24731182795698925</v>
          </cell>
          <cell r="Q361">
            <v>62.059335505776062</v>
          </cell>
          <cell r="R361">
            <v>976</v>
          </cell>
          <cell r="S361">
            <v>200</v>
          </cell>
          <cell r="T361">
            <v>253</v>
          </cell>
          <cell r="U361">
            <v>11660</v>
          </cell>
          <cell r="V361">
            <v>3690</v>
          </cell>
          <cell r="W361">
            <v>377.14</v>
          </cell>
          <cell r="X361">
            <v>726.4</v>
          </cell>
          <cell r="Y361">
            <v>0</v>
          </cell>
          <cell r="Z361">
            <v>197.4</v>
          </cell>
          <cell r="AA361">
            <v>2720</v>
          </cell>
          <cell r="AB361">
            <v>0</v>
          </cell>
          <cell r="AC361">
            <v>2720</v>
          </cell>
          <cell r="AD361">
            <v>84</v>
          </cell>
          <cell r="AE361">
            <v>0</v>
          </cell>
          <cell r="AF361">
            <v>77</v>
          </cell>
          <cell r="AG361">
            <v>49</v>
          </cell>
          <cell r="AH361">
            <v>28</v>
          </cell>
          <cell r="AI361">
            <v>5566</v>
          </cell>
          <cell r="AJ361">
            <v>5566</v>
          </cell>
          <cell r="AK361">
            <v>0</v>
          </cell>
          <cell r="AL361">
            <v>8</v>
          </cell>
          <cell r="AM361">
            <v>0</v>
          </cell>
          <cell r="AN361">
            <v>0</v>
          </cell>
          <cell r="AO361">
            <v>2950</v>
          </cell>
          <cell r="AP361">
            <v>0</v>
          </cell>
          <cell r="AQ361">
            <v>0</v>
          </cell>
          <cell r="AR361">
            <v>1.70922E-4</v>
          </cell>
          <cell r="AS361">
            <v>8.7526000000000002E-5</v>
          </cell>
          <cell r="AT361">
            <v>3178.1860000000001</v>
          </cell>
          <cell r="AU361">
            <v>0</v>
          </cell>
          <cell r="AV361">
            <v>520</v>
          </cell>
          <cell r="AW361">
            <v>2377.4607703281026</v>
          </cell>
          <cell r="AX361">
            <v>3</v>
          </cell>
          <cell r="AY361">
            <v>3</v>
          </cell>
          <cell r="AZ361">
            <v>565</v>
          </cell>
          <cell r="BA361">
            <v>1</v>
          </cell>
          <cell r="BB361">
            <v>0</v>
          </cell>
          <cell r="BC361">
            <v>0</v>
          </cell>
          <cell r="BD361">
            <v>0</v>
          </cell>
          <cell r="BE361">
            <v>0</v>
          </cell>
          <cell r="BF361">
            <v>0</v>
          </cell>
          <cell r="BG361">
            <v>0</v>
          </cell>
          <cell r="BH361">
            <v>0</v>
          </cell>
          <cell r="BI361">
            <v>0</v>
          </cell>
          <cell r="BJ361">
            <v>0</v>
          </cell>
          <cell r="BM361">
            <v>-883440</v>
          </cell>
          <cell r="BN361">
            <v>-138432</v>
          </cell>
          <cell r="BO361">
            <v>-171886.4</v>
          </cell>
          <cell r="BP361">
            <v>1651857</v>
          </cell>
          <cell r="BQ361">
            <v>28180.76</v>
          </cell>
          <cell r="BR361">
            <v>44990.400000000001</v>
          </cell>
          <cell r="BS361">
            <v>703835.2</v>
          </cell>
          <cell r="BT361">
            <v>133976.79</v>
          </cell>
          <cell r="BU361">
            <v>13948.41</v>
          </cell>
          <cell r="BV361">
            <v>119666.4</v>
          </cell>
          <cell r="BW361">
            <v>284797.266</v>
          </cell>
          <cell r="BX361">
            <v>158609.15</v>
          </cell>
          <cell r="BY361">
            <v>28342.130860215053</v>
          </cell>
          <cell r="BZ361">
            <v>235222.2581808329</v>
          </cell>
          <cell r="CA361">
            <v>104578.4</v>
          </cell>
          <cell r="CB361">
            <v>59076</v>
          </cell>
          <cell r="CC361">
            <v>35741.31</v>
          </cell>
          <cell r="CD361">
            <v>596875.4</v>
          </cell>
          <cell r="CE361">
            <v>56420.1</v>
          </cell>
          <cell r="CF361">
            <v>119108.35479999999</v>
          </cell>
          <cell r="CG361">
            <v>304136.41600000003</v>
          </cell>
          <cell r="CH361">
            <v>0</v>
          </cell>
          <cell r="CI361">
            <v>43785.293999999994</v>
          </cell>
          <cell r="CJ361">
            <v>84456</v>
          </cell>
          <cell r="CK361">
            <v>0</v>
          </cell>
          <cell r="CL361">
            <v>70992</v>
          </cell>
          <cell r="CM361">
            <v>3089.52</v>
          </cell>
          <cell r="CN361">
            <v>0</v>
          </cell>
          <cell r="CO361">
            <v>36370.949999999997</v>
          </cell>
          <cell r="CP361">
            <v>159594.47</v>
          </cell>
          <cell r="CQ361">
            <v>45347.96</v>
          </cell>
          <cell r="CR361">
            <v>924011.66</v>
          </cell>
          <cell r="CS361">
            <v>147276.35999999999</v>
          </cell>
          <cell r="CT361">
            <v>0</v>
          </cell>
          <cell r="CU361">
            <v>25340.080000000002</v>
          </cell>
          <cell r="CV361">
            <v>0</v>
          </cell>
          <cell r="CW361">
            <v>0</v>
          </cell>
          <cell r="CX361">
            <v>43394.5</v>
          </cell>
          <cell r="CY361">
            <v>0</v>
          </cell>
          <cell r="CZ361">
            <v>0</v>
          </cell>
          <cell r="DA361">
            <v>3017.86715123262</v>
          </cell>
          <cell r="DB361">
            <v>967.95460635824008</v>
          </cell>
          <cell r="DC361">
            <v>198731.97058000002</v>
          </cell>
          <cell r="DD361">
            <v>0</v>
          </cell>
          <cell r="DE361">
            <v>3515.2</v>
          </cell>
          <cell r="DF361">
            <v>8226.0142653352359</v>
          </cell>
          <cell r="DG361">
            <v>26670.51</v>
          </cell>
          <cell r="DH361">
            <v>44064.9</v>
          </cell>
          <cell r="DI361">
            <v>58296.7</v>
          </cell>
          <cell r="DJ361">
            <v>247664.13</v>
          </cell>
          <cell r="DK361">
            <v>0</v>
          </cell>
          <cell r="DL361">
            <v>0</v>
          </cell>
          <cell r="DM361">
            <v>0</v>
          </cell>
          <cell r="DN361">
            <v>0</v>
          </cell>
          <cell r="DO361">
            <v>0</v>
          </cell>
          <cell r="DP361">
            <v>0</v>
          </cell>
          <cell r="DQ361">
            <v>0</v>
          </cell>
          <cell r="DR361">
            <v>0</v>
          </cell>
          <cell r="DS361">
            <v>0</v>
          </cell>
          <cell r="DU361">
            <v>47949.7</v>
          </cell>
          <cell r="DV361">
            <v>0</v>
          </cell>
          <cell r="DW361">
            <v>-112746</v>
          </cell>
          <cell r="DX361">
            <v>-11942.11</v>
          </cell>
          <cell r="DY361">
            <v>15710</v>
          </cell>
          <cell r="DZ361">
            <v>0</v>
          </cell>
          <cell r="EA361">
            <v>19660.349999999999</v>
          </cell>
          <cell r="EB361">
            <v>17059</v>
          </cell>
          <cell r="EC361">
            <v>0</v>
          </cell>
          <cell r="ED361">
            <v>0</v>
          </cell>
          <cell r="EE361">
            <v>1087845</v>
          </cell>
          <cell r="EF361">
            <v>0</v>
          </cell>
          <cell r="EG361">
            <v>0</v>
          </cell>
          <cell r="EH361">
            <v>0</v>
          </cell>
          <cell r="EI361">
            <v>14640</v>
          </cell>
          <cell r="EJ361">
            <v>0</v>
          </cell>
          <cell r="EK361">
            <v>0</v>
          </cell>
          <cell r="EL361">
            <v>0</v>
          </cell>
        </row>
        <row r="362">
          <cell r="A362">
            <v>788</v>
          </cell>
          <cell r="B362" t="str">
            <v>Haaren</v>
          </cell>
          <cell r="C362">
            <v>10</v>
          </cell>
          <cell r="D362">
            <v>574560</v>
          </cell>
          <cell r="E362">
            <v>61880</v>
          </cell>
          <cell r="F362">
            <v>61880</v>
          </cell>
          <cell r="G362">
            <v>13772</v>
          </cell>
          <cell r="H362">
            <v>3</v>
          </cell>
          <cell r="I362">
            <v>221</v>
          </cell>
          <cell r="J362">
            <v>3569</v>
          </cell>
          <cell r="K362">
            <v>2007</v>
          </cell>
          <cell r="L362">
            <v>642</v>
          </cell>
          <cell r="M362">
            <v>1400</v>
          </cell>
          <cell r="N362">
            <v>793.3</v>
          </cell>
          <cell r="O362">
            <v>53</v>
          </cell>
          <cell r="P362">
            <v>0.13151364764267989</v>
          </cell>
          <cell r="Q362">
            <v>31.631515982292616</v>
          </cell>
          <cell r="R362">
            <v>1069</v>
          </cell>
          <cell r="S362">
            <v>95</v>
          </cell>
          <cell r="T362">
            <v>206</v>
          </cell>
          <cell r="U362">
            <v>8560</v>
          </cell>
          <cell r="V362">
            <v>850</v>
          </cell>
          <cell r="W362">
            <v>0</v>
          </cell>
          <cell r="X362">
            <v>0</v>
          </cell>
          <cell r="Y362">
            <v>0</v>
          </cell>
          <cell r="Z362">
            <v>0</v>
          </cell>
          <cell r="AA362">
            <v>5766</v>
          </cell>
          <cell r="AB362">
            <v>0</v>
          </cell>
          <cell r="AC362">
            <v>5766</v>
          </cell>
          <cell r="AD362">
            <v>87</v>
          </cell>
          <cell r="AE362">
            <v>0</v>
          </cell>
          <cell r="AF362">
            <v>132</v>
          </cell>
          <cell r="AG362">
            <v>63</v>
          </cell>
          <cell r="AH362">
            <v>69</v>
          </cell>
          <cell r="AI362">
            <v>6067</v>
          </cell>
          <cell r="AJ362">
            <v>6067</v>
          </cell>
          <cell r="AK362">
            <v>0</v>
          </cell>
          <cell r="AL362">
            <v>0</v>
          </cell>
          <cell r="AM362">
            <v>0</v>
          </cell>
          <cell r="AN362">
            <v>0</v>
          </cell>
          <cell r="AO362">
            <v>0</v>
          </cell>
          <cell r="AP362">
            <v>0</v>
          </cell>
          <cell r="AQ362">
            <v>0</v>
          </cell>
          <cell r="AR362">
            <v>1.4570499999999999E-4</v>
          </cell>
          <cell r="AS362">
            <v>4.7722999999999997E-5</v>
          </cell>
          <cell r="AT362">
            <v>1917.172</v>
          </cell>
          <cell r="AU362">
            <v>0</v>
          </cell>
          <cell r="AV362">
            <v>693</v>
          </cell>
          <cell r="AW362">
            <v>1630.6160943106099</v>
          </cell>
          <cell r="AX362">
            <v>6</v>
          </cell>
          <cell r="AY362">
            <v>6</v>
          </cell>
          <cell r="AZ362">
            <v>870</v>
          </cell>
          <cell r="BA362">
            <v>1</v>
          </cell>
          <cell r="BB362">
            <v>0</v>
          </cell>
          <cell r="BC362">
            <v>0</v>
          </cell>
          <cell r="BD362">
            <v>0</v>
          </cell>
          <cell r="BE362">
            <v>0</v>
          </cell>
          <cell r="BF362">
            <v>0</v>
          </cell>
          <cell r="BG362">
            <v>0</v>
          </cell>
          <cell r="BH362">
            <v>0</v>
          </cell>
          <cell r="BI362">
            <v>0</v>
          </cell>
          <cell r="BJ362">
            <v>0</v>
          </cell>
          <cell r="BM362">
            <v>-1292760</v>
          </cell>
          <cell r="BN362">
            <v>-148512</v>
          </cell>
          <cell r="BO362">
            <v>-184402.4</v>
          </cell>
          <cell r="BP362">
            <v>1774522.2</v>
          </cell>
          <cell r="BQ362">
            <v>84542.28</v>
          </cell>
          <cell r="BR362">
            <v>48266.400000000001</v>
          </cell>
          <cell r="BS362">
            <v>783038.6</v>
          </cell>
          <cell r="BT362">
            <v>161302.59</v>
          </cell>
          <cell r="BU362">
            <v>17122.14</v>
          </cell>
          <cell r="BV362">
            <v>123186</v>
          </cell>
          <cell r="BW362">
            <v>281216.91700000002</v>
          </cell>
          <cell r="BX362">
            <v>73098.13</v>
          </cell>
          <cell r="BY362">
            <v>15071.567915632753</v>
          </cell>
          <cell r="BZ362">
            <v>119892.30239736407</v>
          </cell>
          <cell r="CA362">
            <v>114543.35</v>
          </cell>
          <cell r="CB362">
            <v>28061.1</v>
          </cell>
          <cell r="CC362">
            <v>29101.62</v>
          </cell>
          <cell r="CD362">
            <v>438186.4</v>
          </cell>
          <cell r="CE362">
            <v>12996.5</v>
          </cell>
          <cell r="CF362">
            <v>0</v>
          </cell>
          <cell r="CG362">
            <v>0</v>
          </cell>
          <cell r="CH362">
            <v>0</v>
          </cell>
          <cell r="CI362">
            <v>0</v>
          </cell>
          <cell r="CJ362">
            <v>179034.3</v>
          </cell>
          <cell r="CK362">
            <v>0</v>
          </cell>
          <cell r="CL362">
            <v>150492.6</v>
          </cell>
          <cell r="CM362">
            <v>3199.86</v>
          </cell>
          <cell r="CN362">
            <v>0</v>
          </cell>
          <cell r="CO362">
            <v>62350.2</v>
          </cell>
          <cell r="CP362">
            <v>205192.89</v>
          </cell>
          <cell r="CQ362">
            <v>111750.33</v>
          </cell>
          <cell r="CR362">
            <v>1007182.67</v>
          </cell>
          <cell r="CS362">
            <v>160532.82</v>
          </cell>
          <cell r="CT362">
            <v>0</v>
          </cell>
          <cell r="CU362">
            <v>0</v>
          </cell>
          <cell r="CV362">
            <v>0</v>
          </cell>
          <cell r="CW362">
            <v>0</v>
          </cell>
          <cell r="CX362">
            <v>0</v>
          </cell>
          <cell r="CY362">
            <v>0</v>
          </cell>
          <cell r="CZ362">
            <v>0</v>
          </cell>
          <cell r="DA362">
            <v>2572.6257197455498</v>
          </cell>
          <cell r="DB362">
            <v>527.77115004951997</v>
          </cell>
          <cell r="DC362">
            <v>119880.76516000001</v>
          </cell>
          <cell r="DD362">
            <v>0</v>
          </cell>
          <cell r="DE362">
            <v>4684.68</v>
          </cell>
          <cell r="DF362">
            <v>5641.9316863147105</v>
          </cell>
          <cell r="DG362">
            <v>53341.02</v>
          </cell>
          <cell r="DH362">
            <v>88129.8</v>
          </cell>
          <cell r="DI362">
            <v>89766.6</v>
          </cell>
          <cell r="DJ362">
            <v>247664.13</v>
          </cell>
          <cell r="DK362">
            <v>0</v>
          </cell>
          <cell r="DL362">
            <v>0</v>
          </cell>
          <cell r="DM362">
            <v>0</v>
          </cell>
          <cell r="DN362">
            <v>0</v>
          </cell>
          <cell r="DO362">
            <v>0</v>
          </cell>
          <cell r="DP362">
            <v>0</v>
          </cell>
          <cell r="DQ362">
            <v>0</v>
          </cell>
          <cell r="DR362">
            <v>0</v>
          </cell>
          <cell r="DS362">
            <v>0</v>
          </cell>
          <cell r="DU362">
            <v>270180.43</v>
          </cell>
          <cell r="DV362">
            <v>0</v>
          </cell>
          <cell r="DW362">
            <v>-10087</v>
          </cell>
          <cell r="DX362">
            <v>-11071.75</v>
          </cell>
          <cell r="DY362">
            <v>115098</v>
          </cell>
          <cell r="DZ362">
            <v>0</v>
          </cell>
          <cell r="EA362">
            <v>102011.45</v>
          </cell>
          <cell r="EB362">
            <v>61578</v>
          </cell>
          <cell r="EC362">
            <v>0</v>
          </cell>
          <cell r="ED362">
            <v>0</v>
          </cell>
          <cell r="EE362">
            <v>1187545</v>
          </cell>
          <cell r="EF362">
            <v>0</v>
          </cell>
          <cell r="EG362">
            <v>0</v>
          </cell>
          <cell r="EH362">
            <v>0</v>
          </cell>
          <cell r="EI362">
            <v>15728</v>
          </cell>
          <cell r="EJ362">
            <v>0</v>
          </cell>
          <cell r="EK362">
            <v>0</v>
          </cell>
          <cell r="EL362">
            <v>0</v>
          </cell>
        </row>
        <row r="363">
          <cell r="A363">
            <v>1655</v>
          </cell>
          <cell r="B363" t="str">
            <v>Halderberge</v>
          </cell>
          <cell r="C363">
            <v>10</v>
          </cell>
          <cell r="D363">
            <v>978080</v>
          </cell>
          <cell r="E363">
            <v>163520</v>
          </cell>
          <cell r="F363">
            <v>163520</v>
          </cell>
          <cell r="G363">
            <v>29455</v>
          </cell>
          <cell r="H363">
            <v>5</v>
          </cell>
          <cell r="I363">
            <v>584</v>
          </cell>
          <cell r="J363">
            <v>6735</v>
          </cell>
          <cell r="K363">
            <v>4738</v>
          </cell>
          <cell r="L363">
            <v>1502</v>
          </cell>
          <cell r="M363">
            <v>3110</v>
          </cell>
          <cell r="N363">
            <v>1844.2</v>
          </cell>
          <cell r="O363">
            <v>304</v>
          </cell>
          <cell r="P363">
            <v>0.46483180428134557</v>
          </cell>
          <cell r="Q363">
            <v>144.57726929290737</v>
          </cell>
          <cell r="R363">
            <v>2061</v>
          </cell>
          <cell r="S363">
            <v>1405</v>
          </cell>
          <cell r="T363">
            <v>595</v>
          </cell>
          <cell r="U363">
            <v>25110</v>
          </cell>
          <cell r="V363">
            <v>5210</v>
          </cell>
          <cell r="W363">
            <v>0</v>
          </cell>
          <cell r="X363">
            <v>1801.6</v>
          </cell>
          <cell r="Y363">
            <v>0</v>
          </cell>
          <cell r="Z363">
            <v>0</v>
          </cell>
          <cell r="AA363">
            <v>7463</v>
          </cell>
          <cell r="AB363">
            <v>0</v>
          </cell>
          <cell r="AC363">
            <v>7463</v>
          </cell>
          <cell r="AD363">
            <v>62</v>
          </cell>
          <cell r="AE363">
            <v>0</v>
          </cell>
          <cell r="AF363">
            <v>226</v>
          </cell>
          <cell r="AG363">
            <v>156</v>
          </cell>
          <cell r="AH363">
            <v>70</v>
          </cell>
          <cell r="AI363">
            <v>12658</v>
          </cell>
          <cell r="AJ363">
            <v>12658</v>
          </cell>
          <cell r="AK363">
            <v>0</v>
          </cell>
          <cell r="AL363">
            <v>10</v>
          </cell>
          <cell r="AM363">
            <v>0</v>
          </cell>
          <cell r="AN363">
            <v>0</v>
          </cell>
          <cell r="AO363">
            <v>0</v>
          </cell>
          <cell r="AP363">
            <v>1296</v>
          </cell>
          <cell r="AQ363">
            <v>616</v>
          </cell>
          <cell r="AR363">
            <v>3.2267500000000002E-4</v>
          </cell>
          <cell r="AS363">
            <v>1.7552099999999999E-4</v>
          </cell>
          <cell r="AT363">
            <v>8189.7259999999997</v>
          </cell>
          <cell r="AU363">
            <v>0</v>
          </cell>
          <cell r="AV363">
            <v>682</v>
          </cell>
          <cell r="AW363">
            <v>2857.4285714285711</v>
          </cell>
          <cell r="AX363">
            <v>9</v>
          </cell>
          <cell r="AY363">
            <v>9</v>
          </cell>
          <cell r="AZ363">
            <v>1600</v>
          </cell>
          <cell r="BA363">
            <v>1</v>
          </cell>
          <cell r="BB363">
            <v>0</v>
          </cell>
          <cell r="BC363">
            <v>0</v>
          </cell>
          <cell r="BD363">
            <v>0</v>
          </cell>
          <cell r="BE363">
            <v>0</v>
          </cell>
          <cell r="BF363">
            <v>0</v>
          </cell>
          <cell r="BG363">
            <v>0</v>
          </cell>
          <cell r="BH363">
            <v>0</v>
          </cell>
          <cell r="BI363">
            <v>0</v>
          </cell>
          <cell r="BJ363">
            <v>0</v>
          </cell>
          <cell r="BM363">
            <v>-2200680</v>
          </cell>
          <cell r="BN363">
            <v>-392448</v>
          </cell>
          <cell r="BO363">
            <v>-487289.59999999998</v>
          </cell>
          <cell r="BP363">
            <v>3795276.75</v>
          </cell>
          <cell r="BQ363">
            <v>140903.79999999999</v>
          </cell>
          <cell r="BR363">
            <v>127545.60000000001</v>
          </cell>
          <cell r="BS363">
            <v>1477659</v>
          </cell>
          <cell r="BT363">
            <v>380793.06</v>
          </cell>
          <cell r="BU363">
            <v>40058.339999999997</v>
          </cell>
          <cell r="BV363">
            <v>273648.90000000002</v>
          </cell>
          <cell r="BW363">
            <v>653750.45799999998</v>
          </cell>
          <cell r="BX363">
            <v>419279.84</v>
          </cell>
          <cell r="BY363">
            <v>53270.091987767584</v>
          </cell>
          <cell r="BZ363">
            <v>547988.33225552097</v>
          </cell>
          <cell r="CA363">
            <v>220836.15</v>
          </cell>
          <cell r="CB363">
            <v>415008.9</v>
          </cell>
          <cell r="CC363">
            <v>84055.65</v>
          </cell>
          <cell r="CD363">
            <v>1285380.8999999999</v>
          </cell>
          <cell r="CE363">
            <v>79660.899999999994</v>
          </cell>
          <cell r="CF363">
            <v>0</v>
          </cell>
          <cell r="CG363">
            <v>754311.9040000001</v>
          </cell>
          <cell r="CH363">
            <v>0</v>
          </cell>
          <cell r="CI363">
            <v>0</v>
          </cell>
          <cell r="CJ363">
            <v>231726.15</v>
          </cell>
          <cell r="CK363">
            <v>0</v>
          </cell>
          <cell r="CL363">
            <v>194784.3</v>
          </cell>
          <cell r="CM363">
            <v>2280.36</v>
          </cell>
          <cell r="CN363">
            <v>0</v>
          </cell>
          <cell r="CO363">
            <v>106751.1</v>
          </cell>
          <cell r="CP363">
            <v>508096.68</v>
          </cell>
          <cell r="CQ363">
            <v>113369.9</v>
          </cell>
          <cell r="CR363">
            <v>2101354.58</v>
          </cell>
          <cell r="CS363">
            <v>334930.68</v>
          </cell>
          <cell r="CT363">
            <v>0</v>
          </cell>
          <cell r="CU363">
            <v>31675.1</v>
          </cell>
          <cell r="CV363">
            <v>0</v>
          </cell>
          <cell r="CW363">
            <v>0</v>
          </cell>
          <cell r="CX363">
            <v>0</v>
          </cell>
          <cell r="CY363">
            <v>39916.800000000003</v>
          </cell>
          <cell r="CZ363">
            <v>54023.199999999997</v>
          </cell>
          <cell r="DA363">
            <v>5697.2787764242503</v>
          </cell>
          <cell r="DB363">
            <v>1941.09590821704</v>
          </cell>
          <cell r="DC363">
            <v>512103.56677999999</v>
          </cell>
          <cell r="DD363">
            <v>0</v>
          </cell>
          <cell r="DE363">
            <v>4610.32</v>
          </cell>
          <cell r="DF363">
            <v>9886.7028571428564</v>
          </cell>
          <cell r="DG363">
            <v>80011.53</v>
          </cell>
          <cell r="DH363">
            <v>132194.70000000001</v>
          </cell>
          <cell r="DI363">
            <v>165088</v>
          </cell>
          <cell r="DJ363">
            <v>247664.13</v>
          </cell>
          <cell r="DK363">
            <v>0</v>
          </cell>
          <cell r="DL363">
            <v>0</v>
          </cell>
          <cell r="DM363">
            <v>0</v>
          </cell>
          <cell r="DN363">
            <v>0</v>
          </cell>
          <cell r="DO363">
            <v>0</v>
          </cell>
          <cell r="DP363">
            <v>0</v>
          </cell>
          <cell r="DQ363">
            <v>0</v>
          </cell>
          <cell r="DR363">
            <v>0</v>
          </cell>
          <cell r="DS363">
            <v>0</v>
          </cell>
          <cell r="DU363">
            <v>481209.94</v>
          </cell>
          <cell r="DV363">
            <v>0</v>
          </cell>
          <cell r="DW363">
            <v>142097</v>
          </cell>
          <cell r="DX363">
            <v>-25642.42</v>
          </cell>
          <cell r="DY363">
            <v>-101896</v>
          </cell>
          <cell r="DZ363">
            <v>0</v>
          </cell>
          <cell r="EA363">
            <v>22192.16</v>
          </cell>
          <cell r="EB363">
            <v>52816</v>
          </cell>
          <cell r="EC363">
            <v>0</v>
          </cell>
          <cell r="ED363">
            <v>0</v>
          </cell>
          <cell r="EE363">
            <v>2266372</v>
          </cell>
          <cell r="EF363">
            <v>45000</v>
          </cell>
          <cell r="EG363">
            <v>0</v>
          </cell>
          <cell r="EH363">
            <v>0</v>
          </cell>
          <cell r="EI363">
            <v>33496</v>
          </cell>
          <cell r="EJ363">
            <v>0</v>
          </cell>
          <cell r="EK363">
            <v>0</v>
          </cell>
          <cell r="EL363">
            <v>0</v>
          </cell>
        </row>
        <row r="364">
          <cell r="A364">
            <v>1658</v>
          </cell>
          <cell r="B364" t="str">
            <v>Heeze-Leende</v>
          </cell>
          <cell r="C364">
            <v>10</v>
          </cell>
          <cell r="D364">
            <v>692160</v>
          </cell>
          <cell r="E364">
            <v>117180</v>
          </cell>
          <cell r="F364">
            <v>117180</v>
          </cell>
          <cell r="G364">
            <v>15153</v>
          </cell>
          <cell r="H364">
            <v>2</v>
          </cell>
          <cell r="I364">
            <v>418.5</v>
          </cell>
          <cell r="J364">
            <v>3669</v>
          </cell>
          <cell r="K364">
            <v>2642</v>
          </cell>
          <cell r="L364">
            <v>857</v>
          </cell>
          <cell r="M364">
            <v>1370</v>
          </cell>
          <cell r="N364">
            <v>695.3</v>
          </cell>
          <cell r="O364">
            <v>82</v>
          </cell>
          <cell r="P364">
            <v>0.18981481481481483</v>
          </cell>
          <cell r="Q364">
            <v>46.240024079753454</v>
          </cell>
          <cell r="R364">
            <v>911</v>
          </cell>
          <cell r="S364">
            <v>100</v>
          </cell>
          <cell r="T364">
            <v>267</v>
          </cell>
          <cell r="U364">
            <v>11100</v>
          </cell>
          <cell r="V364">
            <v>2350</v>
          </cell>
          <cell r="W364">
            <v>1231.76</v>
          </cell>
          <cell r="X364">
            <v>0</v>
          </cell>
          <cell r="Y364">
            <v>0</v>
          </cell>
          <cell r="Z364">
            <v>0</v>
          </cell>
          <cell r="AA364">
            <v>10399</v>
          </cell>
          <cell r="AB364">
            <v>0</v>
          </cell>
          <cell r="AC364">
            <v>10399</v>
          </cell>
          <cell r="AD364">
            <v>113</v>
          </cell>
          <cell r="AE364">
            <v>0</v>
          </cell>
          <cell r="AF364">
            <v>140</v>
          </cell>
          <cell r="AG364">
            <v>79</v>
          </cell>
          <cell r="AH364">
            <v>61</v>
          </cell>
          <cell r="AI364">
            <v>6747</v>
          </cell>
          <cell r="AJ364">
            <v>6747</v>
          </cell>
          <cell r="AK364">
            <v>0</v>
          </cell>
          <cell r="AL364">
            <v>0</v>
          </cell>
          <cell r="AM364">
            <v>0</v>
          </cell>
          <cell r="AN364">
            <v>0</v>
          </cell>
          <cell r="AO364">
            <v>0</v>
          </cell>
          <cell r="AP364">
            <v>0</v>
          </cell>
          <cell r="AQ364">
            <v>0</v>
          </cell>
          <cell r="AR364">
            <v>1.12781E-4</v>
          </cell>
          <cell r="AS364">
            <v>5.7945000000000002E-5</v>
          </cell>
          <cell r="AT364">
            <v>3508.44</v>
          </cell>
          <cell r="AU364">
            <v>0</v>
          </cell>
          <cell r="AV364">
            <v>1129</v>
          </cell>
          <cell r="AW364">
            <v>1627.4483447488585</v>
          </cell>
          <cell r="AX364">
            <v>6</v>
          </cell>
          <cell r="AY364">
            <v>6</v>
          </cell>
          <cell r="AZ364">
            <v>975</v>
          </cell>
          <cell r="BA364">
            <v>1</v>
          </cell>
          <cell r="BB364">
            <v>0</v>
          </cell>
          <cell r="BC364">
            <v>0</v>
          </cell>
          <cell r="BD364">
            <v>0</v>
          </cell>
          <cell r="BE364">
            <v>0</v>
          </cell>
          <cell r="BF364">
            <v>0</v>
          </cell>
          <cell r="BG364">
            <v>0</v>
          </cell>
          <cell r="BH364">
            <v>0</v>
          </cell>
          <cell r="BI364">
            <v>0</v>
          </cell>
          <cell r="BJ364">
            <v>0</v>
          </cell>
          <cell r="BM364">
            <v>-1557360</v>
          </cell>
          <cell r="BN364">
            <v>-281232</v>
          </cell>
          <cell r="BO364">
            <v>-349196.4</v>
          </cell>
          <cell r="BP364">
            <v>1952464.05</v>
          </cell>
          <cell r="BQ364">
            <v>56361.52</v>
          </cell>
          <cell r="BR364">
            <v>91400.4</v>
          </cell>
          <cell r="BS364">
            <v>804978.6</v>
          </cell>
          <cell r="BT364">
            <v>212337.54</v>
          </cell>
          <cell r="BU364">
            <v>22856.19</v>
          </cell>
          <cell r="BV364">
            <v>120546.3</v>
          </cell>
          <cell r="BW364">
            <v>246476.897</v>
          </cell>
          <cell r="BX364">
            <v>113095.22</v>
          </cell>
          <cell r="BY364">
            <v>21752.927731481483</v>
          </cell>
          <cell r="BZ364">
            <v>175262.63846900794</v>
          </cell>
          <cell r="CA364">
            <v>97613.65</v>
          </cell>
          <cell r="CB364">
            <v>29538</v>
          </cell>
          <cell r="CC364">
            <v>37719.089999999997</v>
          </cell>
          <cell r="CD364">
            <v>568209</v>
          </cell>
          <cell r="CE364">
            <v>35931.5</v>
          </cell>
          <cell r="CF364">
            <v>389014.44319999998</v>
          </cell>
          <cell r="CG364">
            <v>0</v>
          </cell>
          <cell r="CH364">
            <v>0</v>
          </cell>
          <cell r="CI364">
            <v>0</v>
          </cell>
          <cell r="CJ364">
            <v>322888.95</v>
          </cell>
          <cell r="CK364">
            <v>0</v>
          </cell>
          <cell r="CL364">
            <v>271413.90000000002</v>
          </cell>
          <cell r="CM364">
            <v>4156.1400000000003</v>
          </cell>
          <cell r="CN364">
            <v>0</v>
          </cell>
          <cell r="CO364">
            <v>66129</v>
          </cell>
          <cell r="CP364">
            <v>257305.37</v>
          </cell>
          <cell r="CQ364">
            <v>98793.77</v>
          </cell>
          <cell r="CR364">
            <v>1120069.47</v>
          </cell>
          <cell r="CS364">
            <v>178525.62</v>
          </cell>
          <cell r="CT364">
            <v>0</v>
          </cell>
          <cell r="CU364">
            <v>0</v>
          </cell>
          <cell r="CV364">
            <v>0</v>
          </cell>
          <cell r="CW364">
            <v>0</v>
          </cell>
          <cell r="CX364">
            <v>0</v>
          </cell>
          <cell r="CY364">
            <v>0</v>
          </cell>
          <cell r="CZ364">
            <v>0</v>
          </cell>
          <cell r="DA364">
            <v>1991.3064156935102</v>
          </cell>
          <cell r="DB364">
            <v>640.81678204680009</v>
          </cell>
          <cell r="DC364">
            <v>219382.75320000001</v>
          </cell>
          <cell r="DD364">
            <v>0</v>
          </cell>
          <cell r="DE364">
            <v>7632.04</v>
          </cell>
          <cell r="DF364">
            <v>5630.9712728310506</v>
          </cell>
          <cell r="DG364">
            <v>53341.02</v>
          </cell>
          <cell r="DH364">
            <v>88129.8</v>
          </cell>
          <cell r="DI364">
            <v>100600.5</v>
          </cell>
          <cell r="DJ364">
            <v>247664.13</v>
          </cell>
          <cell r="DK364">
            <v>0</v>
          </cell>
          <cell r="DL364">
            <v>0</v>
          </cell>
          <cell r="DM364">
            <v>0</v>
          </cell>
          <cell r="DN364">
            <v>0</v>
          </cell>
          <cell r="DO364">
            <v>0</v>
          </cell>
          <cell r="DP364">
            <v>0</v>
          </cell>
          <cell r="DQ364">
            <v>0</v>
          </cell>
          <cell r="DR364">
            <v>0</v>
          </cell>
          <cell r="DS364">
            <v>0</v>
          </cell>
          <cell r="DU364">
            <v>97184.76</v>
          </cell>
          <cell r="DV364">
            <v>0</v>
          </cell>
          <cell r="DW364">
            <v>-211516</v>
          </cell>
          <cell r="DX364">
            <v>-15833.42</v>
          </cell>
          <cell r="DY364">
            <v>-119696</v>
          </cell>
          <cell r="DZ364">
            <v>0</v>
          </cell>
          <cell r="EA364">
            <v>13277.84</v>
          </cell>
          <cell r="EB364">
            <v>46352</v>
          </cell>
          <cell r="EC364">
            <v>0</v>
          </cell>
          <cell r="ED364">
            <v>0</v>
          </cell>
          <cell r="EE364">
            <v>1325508</v>
          </cell>
          <cell r="EF364">
            <v>0</v>
          </cell>
          <cell r="EG364">
            <v>0</v>
          </cell>
          <cell r="EH364">
            <v>0</v>
          </cell>
          <cell r="EI364">
            <v>17305</v>
          </cell>
          <cell r="EJ364">
            <v>0</v>
          </cell>
          <cell r="EK364">
            <v>0</v>
          </cell>
          <cell r="EL364">
            <v>0</v>
          </cell>
        </row>
        <row r="365">
          <cell r="A365">
            <v>794</v>
          </cell>
          <cell r="B365" t="str">
            <v>Helmond</v>
          </cell>
          <cell r="C365">
            <v>10</v>
          </cell>
          <cell r="D365">
            <v>2747360</v>
          </cell>
          <cell r="E365">
            <v>502740</v>
          </cell>
          <cell r="F365">
            <v>502740</v>
          </cell>
          <cell r="G365">
            <v>86061</v>
          </cell>
          <cell r="H365">
            <v>1</v>
          </cell>
          <cell r="I365">
            <v>1795.5</v>
          </cell>
          <cell r="J365">
            <v>21678</v>
          </cell>
          <cell r="K365">
            <v>10746</v>
          </cell>
          <cell r="L365">
            <v>3695</v>
          </cell>
          <cell r="M365">
            <v>11820</v>
          </cell>
          <cell r="N365">
            <v>8059.4</v>
          </cell>
          <cell r="O365">
            <v>2226</v>
          </cell>
          <cell r="P365">
            <v>0.86413043478260865</v>
          </cell>
          <cell r="Q365">
            <v>817.23487046643822</v>
          </cell>
          <cell r="R365">
            <v>8391</v>
          </cell>
          <cell r="S365">
            <v>7200</v>
          </cell>
          <cell r="T365">
            <v>2349</v>
          </cell>
          <cell r="U365">
            <v>98870</v>
          </cell>
          <cell r="V365">
            <v>137200</v>
          </cell>
          <cell r="W365">
            <v>2302.3000000000002</v>
          </cell>
          <cell r="X365">
            <v>4509.6000000000004</v>
          </cell>
          <cell r="Y365">
            <v>677.89999999999782</v>
          </cell>
          <cell r="Z365">
            <v>467</v>
          </cell>
          <cell r="AA365">
            <v>5316</v>
          </cell>
          <cell r="AB365">
            <v>0</v>
          </cell>
          <cell r="AC365">
            <v>5316</v>
          </cell>
          <cell r="AD365">
            <v>140</v>
          </cell>
          <cell r="AE365">
            <v>0</v>
          </cell>
          <cell r="AF365">
            <v>495</v>
          </cell>
          <cell r="AG365">
            <v>437</v>
          </cell>
          <cell r="AH365">
            <v>57</v>
          </cell>
          <cell r="AI365">
            <v>37606</v>
          </cell>
          <cell r="AJ365">
            <v>37606</v>
          </cell>
          <cell r="AK365">
            <v>0</v>
          </cell>
          <cell r="AL365">
            <v>10</v>
          </cell>
          <cell r="AM365">
            <v>0</v>
          </cell>
          <cell r="AN365">
            <v>0</v>
          </cell>
          <cell r="AO365">
            <v>0</v>
          </cell>
          <cell r="AP365">
            <v>4770</v>
          </cell>
          <cell r="AQ365">
            <v>4770</v>
          </cell>
          <cell r="AR365">
            <v>1.8206019999999999E-3</v>
          </cell>
          <cell r="AS365">
            <v>2.604543E-3</v>
          </cell>
          <cell r="AT365">
            <v>56935.483999999997</v>
          </cell>
          <cell r="AU365">
            <v>0</v>
          </cell>
          <cell r="AV365">
            <v>1183</v>
          </cell>
          <cell r="AW365">
            <v>18660.220491202344</v>
          </cell>
          <cell r="AX365">
            <v>1</v>
          </cell>
          <cell r="AY365">
            <v>1</v>
          </cell>
          <cell r="AZ365">
            <v>3610</v>
          </cell>
          <cell r="BA365">
            <v>1</v>
          </cell>
          <cell r="BB365">
            <v>0</v>
          </cell>
          <cell r="BC365">
            <v>0</v>
          </cell>
          <cell r="BD365">
            <v>0</v>
          </cell>
          <cell r="BE365">
            <v>0</v>
          </cell>
          <cell r="BF365">
            <v>0</v>
          </cell>
          <cell r="BG365">
            <v>0</v>
          </cell>
          <cell r="BH365">
            <v>0</v>
          </cell>
          <cell r="BI365">
            <v>0</v>
          </cell>
          <cell r="BJ365">
            <v>0</v>
          </cell>
          <cell r="BM365">
            <v>-6181560</v>
          </cell>
          <cell r="BN365">
            <v>-1206576</v>
          </cell>
          <cell r="BO365">
            <v>-1498165.2</v>
          </cell>
          <cell r="BP365">
            <v>11088959.85</v>
          </cell>
          <cell r="BQ365">
            <v>28180.76</v>
          </cell>
          <cell r="BR365">
            <v>392137.2</v>
          </cell>
          <cell r="BS365">
            <v>4756153.2</v>
          </cell>
          <cell r="BT365">
            <v>863656.02</v>
          </cell>
          <cell r="BU365">
            <v>98545.65</v>
          </cell>
          <cell r="BV365">
            <v>1040041.8</v>
          </cell>
          <cell r="BW365">
            <v>2856976.7059999998</v>
          </cell>
          <cell r="BX365">
            <v>3070121.46</v>
          </cell>
          <cell r="BY365">
            <v>99030.030489130426</v>
          </cell>
          <cell r="BZ365">
            <v>3097548.9848315315</v>
          </cell>
          <cell r="CA365">
            <v>899095.65</v>
          </cell>
          <cell r="CB365">
            <v>2126736</v>
          </cell>
          <cell r="CC365">
            <v>331843.23</v>
          </cell>
          <cell r="CD365">
            <v>5061155.3</v>
          </cell>
          <cell r="CE365">
            <v>2097788</v>
          </cell>
          <cell r="CF365">
            <v>727112.38600000006</v>
          </cell>
          <cell r="CG365">
            <v>1888124.4240000001</v>
          </cell>
          <cell r="CH365">
            <v>115202.32599999962</v>
          </cell>
          <cell r="CI365">
            <v>103585.27</v>
          </cell>
          <cell r="CJ365">
            <v>165061.79999999999</v>
          </cell>
          <cell r="CK365">
            <v>0</v>
          </cell>
          <cell r="CL365">
            <v>138747.6</v>
          </cell>
          <cell r="CM365">
            <v>5149.2</v>
          </cell>
          <cell r="CN365">
            <v>0</v>
          </cell>
          <cell r="CO365">
            <v>233813.25</v>
          </cell>
          <cell r="CP365">
            <v>1423322.11</v>
          </cell>
          <cell r="CQ365">
            <v>92315.49</v>
          </cell>
          <cell r="CR365">
            <v>6242972.0599999996</v>
          </cell>
          <cell r="CS365">
            <v>995054.76</v>
          </cell>
          <cell r="CT365">
            <v>0</v>
          </cell>
          <cell r="CU365">
            <v>31675.1</v>
          </cell>
          <cell r="CV365">
            <v>0</v>
          </cell>
          <cell r="CW365">
            <v>0</v>
          </cell>
          <cell r="CX365">
            <v>0</v>
          </cell>
          <cell r="CY365">
            <v>146916</v>
          </cell>
          <cell r="CZ365">
            <v>418329</v>
          </cell>
          <cell r="DA365">
            <v>32145.276624825419</v>
          </cell>
          <cell r="DB365">
            <v>28803.777098326322</v>
          </cell>
          <cell r="DC365">
            <v>3560175.81452</v>
          </cell>
          <cell r="DD365">
            <v>0</v>
          </cell>
          <cell r="DE365">
            <v>7997.08</v>
          </cell>
          <cell r="DF365">
            <v>64564.36289956011</v>
          </cell>
          <cell r="DG365">
            <v>8890.17</v>
          </cell>
          <cell r="DH365">
            <v>14688.3</v>
          </cell>
          <cell r="DI365">
            <v>372479.8</v>
          </cell>
          <cell r="DJ365">
            <v>247664.13</v>
          </cell>
          <cell r="DK365">
            <v>0</v>
          </cell>
          <cell r="DL365">
            <v>0</v>
          </cell>
          <cell r="DM365">
            <v>0</v>
          </cell>
          <cell r="DN365">
            <v>0</v>
          </cell>
          <cell r="DO365">
            <v>0</v>
          </cell>
          <cell r="DP365">
            <v>0</v>
          </cell>
          <cell r="DQ365">
            <v>0</v>
          </cell>
          <cell r="DR365">
            <v>0</v>
          </cell>
          <cell r="DS365">
            <v>0</v>
          </cell>
          <cell r="DU365">
            <v>121863.98</v>
          </cell>
          <cell r="DV365">
            <v>0</v>
          </cell>
          <cell r="DW365">
            <v>319069</v>
          </cell>
          <cell r="DX365">
            <v>-88371.6</v>
          </cell>
          <cell r="DY365">
            <v>1178380</v>
          </cell>
          <cell r="DZ365">
            <v>0</v>
          </cell>
          <cell r="EA365">
            <v>17919.68</v>
          </cell>
          <cell r="EB365">
            <v>32180</v>
          </cell>
          <cell r="EC365">
            <v>0</v>
          </cell>
          <cell r="ED365">
            <v>0</v>
          </cell>
          <cell r="EE365">
            <v>7384051</v>
          </cell>
          <cell r="EF365">
            <v>145000</v>
          </cell>
          <cell r="EG365">
            <v>0</v>
          </cell>
          <cell r="EH365">
            <v>0</v>
          </cell>
          <cell r="EI365">
            <v>0</v>
          </cell>
          <cell r="EJ365">
            <v>0</v>
          </cell>
          <cell r="EK365">
            <v>0</v>
          </cell>
          <cell r="EL365">
            <v>0</v>
          </cell>
        </row>
        <row r="366">
          <cell r="A366">
            <v>797</v>
          </cell>
          <cell r="B366" t="str">
            <v>Heusden</v>
          </cell>
          <cell r="C366">
            <v>10</v>
          </cell>
          <cell r="D366">
            <v>1546240</v>
          </cell>
          <cell r="E366">
            <v>207900</v>
          </cell>
          <cell r="F366">
            <v>207900</v>
          </cell>
          <cell r="G366">
            <v>42883</v>
          </cell>
          <cell r="H366">
            <v>2</v>
          </cell>
          <cell r="I366">
            <v>742.5</v>
          </cell>
          <cell r="J366">
            <v>11054</v>
          </cell>
          <cell r="K366">
            <v>5760</v>
          </cell>
          <cell r="L366">
            <v>1834</v>
          </cell>
          <cell r="M366">
            <v>4420</v>
          </cell>
          <cell r="N366">
            <v>2719.6</v>
          </cell>
          <cell r="O366">
            <v>467</v>
          </cell>
          <cell r="P366">
            <v>0.57160342717258261</v>
          </cell>
          <cell r="Q366">
            <v>210.04177808062141</v>
          </cell>
          <cell r="R366">
            <v>2705</v>
          </cell>
          <cell r="S366">
            <v>1815</v>
          </cell>
          <cell r="T366">
            <v>926</v>
          </cell>
          <cell r="U366">
            <v>43780</v>
          </cell>
          <cell r="V366">
            <v>32210</v>
          </cell>
          <cell r="W366">
            <v>243.54</v>
          </cell>
          <cell r="X366">
            <v>1284</v>
          </cell>
          <cell r="Y366">
            <v>0</v>
          </cell>
          <cell r="Z366">
            <v>74.899999999999864</v>
          </cell>
          <cell r="AA366">
            <v>7886</v>
          </cell>
          <cell r="AB366">
            <v>0</v>
          </cell>
          <cell r="AC366">
            <v>7886</v>
          </cell>
          <cell r="AD366">
            <v>232</v>
          </cell>
          <cell r="AE366">
            <v>0</v>
          </cell>
          <cell r="AF366">
            <v>280</v>
          </cell>
          <cell r="AG366">
            <v>225</v>
          </cell>
          <cell r="AH366">
            <v>55</v>
          </cell>
          <cell r="AI366">
            <v>17004</v>
          </cell>
          <cell r="AJ366">
            <v>17004</v>
          </cell>
          <cell r="AK366">
            <v>0</v>
          </cell>
          <cell r="AL366">
            <v>16</v>
          </cell>
          <cell r="AM366">
            <v>0</v>
          </cell>
          <cell r="AN366">
            <v>0</v>
          </cell>
          <cell r="AO366">
            <v>6900</v>
          </cell>
          <cell r="AP366">
            <v>1162</v>
          </cell>
          <cell r="AQ366">
            <v>0</v>
          </cell>
          <cell r="AR366">
            <v>3.6436900000000002E-4</v>
          </cell>
          <cell r="AS366">
            <v>1.9117400000000001E-4</v>
          </cell>
          <cell r="AT366">
            <v>15660.683999999999</v>
          </cell>
          <cell r="AU366">
            <v>0</v>
          </cell>
          <cell r="AV366">
            <v>1392</v>
          </cell>
          <cell r="AW366">
            <v>7353.182557280119</v>
          </cell>
          <cell r="AX366">
            <v>4</v>
          </cell>
          <cell r="AY366">
            <v>4</v>
          </cell>
          <cell r="AZ366">
            <v>2160</v>
          </cell>
          <cell r="BA366">
            <v>1</v>
          </cell>
          <cell r="BB366">
            <v>0</v>
          </cell>
          <cell r="BC366">
            <v>0</v>
          </cell>
          <cell r="BD366">
            <v>0</v>
          </cell>
          <cell r="BE366">
            <v>0</v>
          </cell>
          <cell r="BF366">
            <v>0</v>
          </cell>
          <cell r="BG366">
            <v>0</v>
          </cell>
          <cell r="BH366">
            <v>0</v>
          </cell>
          <cell r="BI366">
            <v>0</v>
          </cell>
          <cell r="BJ366">
            <v>0</v>
          </cell>
          <cell r="BM366">
            <v>-3479040</v>
          </cell>
          <cell r="BN366">
            <v>-498960</v>
          </cell>
          <cell r="BO366">
            <v>-619542</v>
          </cell>
          <cell r="BP366">
            <v>5525474.5499999998</v>
          </cell>
          <cell r="BQ366">
            <v>56361.52</v>
          </cell>
          <cell r="BR366">
            <v>162162</v>
          </cell>
          <cell r="BS366">
            <v>2425247.6</v>
          </cell>
          <cell r="BT366">
            <v>462931.20000000001</v>
          </cell>
          <cell r="BU366">
            <v>48912.78</v>
          </cell>
          <cell r="BV366">
            <v>388915.8</v>
          </cell>
          <cell r="BW366">
            <v>964071.00399999996</v>
          </cell>
          <cell r="BX366">
            <v>644091.06999999995</v>
          </cell>
          <cell r="BY366">
            <v>65506.204320685429</v>
          </cell>
          <cell r="BZ366">
            <v>796117.15062341781</v>
          </cell>
          <cell r="CA366">
            <v>289840.75</v>
          </cell>
          <cell r="CB366">
            <v>536114.69999999995</v>
          </cell>
          <cell r="CC366">
            <v>130816.02</v>
          </cell>
          <cell r="CD366">
            <v>2241098.2000000002</v>
          </cell>
          <cell r="CE366">
            <v>492490.9</v>
          </cell>
          <cell r="CF366">
            <v>76914.80279999999</v>
          </cell>
          <cell r="CG366">
            <v>537597.96</v>
          </cell>
          <cell r="CH366">
            <v>0</v>
          </cell>
          <cell r="CI366">
            <v>16613.56899999997</v>
          </cell>
          <cell r="CJ366">
            <v>244860.3</v>
          </cell>
          <cell r="CK366">
            <v>0</v>
          </cell>
          <cell r="CL366">
            <v>205824.6</v>
          </cell>
          <cell r="CM366">
            <v>8532.9599999999991</v>
          </cell>
          <cell r="CN366">
            <v>0</v>
          </cell>
          <cell r="CO366">
            <v>132258</v>
          </cell>
          <cell r="CP366">
            <v>732831.75</v>
          </cell>
          <cell r="CQ366">
            <v>89076.35</v>
          </cell>
          <cell r="CR366">
            <v>2822834.04</v>
          </cell>
          <cell r="CS366">
            <v>449925.84</v>
          </cell>
          <cell r="CT366">
            <v>0</v>
          </cell>
          <cell r="CU366">
            <v>50680.160000000003</v>
          </cell>
          <cell r="CV366">
            <v>0</v>
          </cell>
          <cell r="CW366">
            <v>0</v>
          </cell>
          <cell r="CX366">
            <v>101499</v>
          </cell>
          <cell r="CY366">
            <v>35789.599999999999</v>
          </cell>
          <cell r="CZ366">
            <v>0</v>
          </cell>
          <cell r="DA366">
            <v>6433.4447059329905</v>
          </cell>
          <cell r="DB366">
            <v>2114.2032529297603</v>
          </cell>
          <cell r="DC366">
            <v>979262.57051999995</v>
          </cell>
          <cell r="DD366">
            <v>0</v>
          </cell>
          <cell r="DE366">
            <v>9409.92</v>
          </cell>
          <cell r="DF366">
            <v>25442.011648189211</v>
          </cell>
          <cell r="DG366">
            <v>35560.68</v>
          </cell>
          <cell r="DH366">
            <v>58753.2</v>
          </cell>
          <cell r="DI366">
            <v>222868.8</v>
          </cell>
          <cell r="DJ366">
            <v>247664.13</v>
          </cell>
          <cell r="DK366">
            <v>0</v>
          </cell>
          <cell r="DL366">
            <v>0</v>
          </cell>
          <cell r="DM366">
            <v>0</v>
          </cell>
          <cell r="DN366">
            <v>0</v>
          </cell>
          <cell r="DO366">
            <v>0</v>
          </cell>
          <cell r="DP366">
            <v>0</v>
          </cell>
          <cell r="DQ366">
            <v>0</v>
          </cell>
          <cell r="DR366">
            <v>0</v>
          </cell>
          <cell r="DS366">
            <v>0</v>
          </cell>
          <cell r="DU366">
            <v>233180.69</v>
          </cell>
          <cell r="DV366">
            <v>0</v>
          </cell>
          <cell r="DW366">
            <v>53445</v>
          </cell>
          <cell r="DX366">
            <v>-36972.089999999997</v>
          </cell>
          <cell r="DY366">
            <v>-673234</v>
          </cell>
          <cell r="DZ366">
            <v>0</v>
          </cell>
          <cell r="EA366">
            <v>56257.59</v>
          </cell>
          <cell r="EB366">
            <v>54550</v>
          </cell>
          <cell r="EC366">
            <v>0</v>
          </cell>
          <cell r="ED366">
            <v>0</v>
          </cell>
          <cell r="EE366">
            <v>2835754</v>
          </cell>
          <cell r="EF366">
            <v>45000</v>
          </cell>
          <cell r="EG366">
            <v>0</v>
          </cell>
          <cell r="EH366">
            <v>0</v>
          </cell>
          <cell r="EI366">
            <v>0</v>
          </cell>
          <cell r="EJ366">
            <v>0</v>
          </cell>
          <cell r="EK366">
            <v>0</v>
          </cell>
          <cell r="EL366">
            <v>0</v>
          </cell>
        </row>
        <row r="367">
          <cell r="A367">
            <v>798</v>
          </cell>
          <cell r="B367" t="str">
            <v>Hilvarenbeek</v>
          </cell>
          <cell r="C367">
            <v>10</v>
          </cell>
          <cell r="D367">
            <v>598240</v>
          </cell>
          <cell r="E367">
            <v>121100</v>
          </cell>
          <cell r="F367">
            <v>121100</v>
          </cell>
          <cell r="G367">
            <v>15107</v>
          </cell>
          <cell r="H367">
            <v>2</v>
          </cell>
          <cell r="I367">
            <v>432.5</v>
          </cell>
          <cell r="J367">
            <v>4003</v>
          </cell>
          <cell r="K367">
            <v>2123</v>
          </cell>
          <cell r="L367">
            <v>638</v>
          </cell>
          <cell r="M367">
            <v>1280</v>
          </cell>
          <cell r="N367">
            <v>656.6</v>
          </cell>
          <cell r="O367">
            <v>73</v>
          </cell>
          <cell r="P367">
            <v>0.17257683215130024</v>
          </cell>
          <cell r="Q367">
            <v>41.791781852394799</v>
          </cell>
          <cell r="R367">
            <v>766</v>
          </cell>
          <cell r="S367">
            <v>85</v>
          </cell>
          <cell r="T367">
            <v>236</v>
          </cell>
          <cell r="U367">
            <v>11970</v>
          </cell>
          <cell r="V367">
            <v>2090</v>
          </cell>
          <cell r="W367">
            <v>0</v>
          </cell>
          <cell r="X367">
            <v>0</v>
          </cell>
          <cell r="Y367">
            <v>0</v>
          </cell>
          <cell r="Z367">
            <v>0</v>
          </cell>
          <cell r="AA367">
            <v>9491</v>
          </cell>
          <cell r="AB367">
            <v>0</v>
          </cell>
          <cell r="AC367">
            <v>9491</v>
          </cell>
          <cell r="AD367">
            <v>157</v>
          </cell>
          <cell r="AE367">
            <v>0</v>
          </cell>
          <cell r="AF367">
            <v>158</v>
          </cell>
          <cell r="AG367">
            <v>76</v>
          </cell>
          <cell r="AH367">
            <v>83</v>
          </cell>
          <cell r="AI367">
            <v>6234</v>
          </cell>
          <cell r="AJ367">
            <v>6234</v>
          </cell>
          <cell r="AK367">
            <v>0</v>
          </cell>
          <cell r="AL367">
            <v>0</v>
          </cell>
          <cell r="AM367">
            <v>0</v>
          </cell>
          <cell r="AN367">
            <v>0</v>
          </cell>
          <cell r="AO367">
            <v>0</v>
          </cell>
          <cell r="AP367">
            <v>0</v>
          </cell>
          <cell r="AQ367">
            <v>0</v>
          </cell>
          <cell r="AR367">
            <v>1.3006699999999999E-4</v>
          </cell>
          <cell r="AS367">
            <v>4.1847000000000001E-5</v>
          </cell>
          <cell r="AT367">
            <v>3366.36</v>
          </cell>
          <cell r="AU367">
            <v>0</v>
          </cell>
          <cell r="AV367">
            <v>929</v>
          </cell>
          <cell r="AW367">
            <v>1454.6437603648424</v>
          </cell>
          <cell r="AX367">
            <v>6</v>
          </cell>
          <cell r="AY367">
            <v>6</v>
          </cell>
          <cell r="AZ367">
            <v>1035</v>
          </cell>
          <cell r="BA367">
            <v>1</v>
          </cell>
          <cell r="BB367">
            <v>0</v>
          </cell>
          <cell r="BC367">
            <v>0</v>
          </cell>
          <cell r="BD367">
            <v>0</v>
          </cell>
          <cell r="BE367">
            <v>0</v>
          </cell>
          <cell r="BF367">
            <v>0</v>
          </cell>
          <cell r="BG367">
            <v>0</v>
          </cell>
          <cell r="BH367">
            <v>0</v>
          </cell>
          <cell r="BI367">
            <v>0</v>
          </cell>
          <cell r="BJ367">
            <v>0</v>
          </cell>
          <cell r="BM367">
            <v>-1346040</v>
          </cell>
          <cell r="BN367">
            <v>-290640</v>
          </cell>
          <cell r="BO367">
            <v>-360878</v>
          </cell>
          <cell r="BP367">
            <v>1946536.95</v>
          </cell>
          <cell r="BQ367">
            <v>56361.52</v>
          </cell>
          <cell r="BR367">
            <v>94458</v>
          </cell>
          <cell r="BS367">
            <v>878258.2</v>
          </cell>
          <cell r="BT367">
            <v>170625.51</v>
          </cell>
          <cell r="BU367">
            <v>17015.46</v>
          </cell>
          <cell r="BV367">
            <v>112627.2</v>
          </cell>
          <cell r="BW367">
            <v>232758.13399999996</v>
          </cell>
          <cell r="BX367">
            <v>100682.33</v>
          </cell>
          <cell r="BY367">
            <v>19777.441300236405</v>
          </cell>
          <cell r="BZ367">
            <v>158402.55491949496</v>
          </cell>
          <cell r="CA367">
            <v>82076.899999999994</v>
          </cell>
          <cell r="CB367">
            <v>25107.3</v>
          </cell>
          <cell r="CC367">
            <v>33339.72</v>
          </cell>
          <cell r="CD367">
            <v>612744.30000000005</v>
          </cell>
          <cell r="CE367">
            <v>31956.1</v>
          </cell>
          <cell r="CF367">
            <v>0</v>
          </cell>
          <cell r="CG367">
            <v>0</v>
          </cell>
          <cell r="CH367">
            <v>0</v>
          </cell>
          <cell r="CI367">
            <v>0</v>
          </cell>
          <cell r="CJ367">
            <v>294695.55</v>
          </cell>
          <cell r="CK367">
            <v>0</v>
          </cell>
          <cell r="CL367">
            <v>247715.1</v>
          </cell>
          <cell r="CM367">
            <v>5774.46</v>
          </cell>
          <cell r="CN367">
            <v>0</v>
          </cell>
          <cell r="CO367">
            <v>74631.3</v>
          </cell>
          <cell r="CP367">
            <v>247534.28</v>
          </cell>
          <cell r="CQ367">
            <v>134424.31</v>
          </cell>
          <cell r="CR367">
            <v>1034906.34</v>
          </cell>
          <cell r="CS367">
            <v>164951.64000000001</v>
          </cell>
          <cell r="CT367">
            <v>0</v>
          </cell>
          <cell r="CU367">
            <v>0</v>
          </cell>
          <cell r="CV367">
            <v>0</v>
          </cell>
          <cell r="CW367">
            <v>0</v>
          </cell>
          <cell r="CX367">
            <v>0</v>
          </cell>
          <cell r="CY367">
            <v>0</v>
          </cell>
          <cell r="CZ367">
            <v>0</v>
          </cell>
          <cell r="DA367">
            <v>2296.5149410805698</v>
          </cell>
          <cell r="DB367">
            <v>462.78815908728001</v>
          </cell>
          <cell r="DC367">
            <v>210498.4908</v>
          </cell>
          <cell r="DD367">
            <v>0</v>
          </cell>
          <cell r="DE367">
            <v>6280.04</v>
          </cell>
          <cell r="DF367">
            <v>5033.0674108623543</v>
          </cell>
          <cell r="DG367">
            <v>53341.02</v>
          </cell>
          <cell r="DH367">
            <v>88129.8</v>
          </cell>
          <cell r="DI367">
            <v>106791.3</v>
          </cell>
          <cell r="DJ367">
            <v>247664.13</v>
          </cell>
          <cell r="DK367">
            <v>0</v>
          </cell>
          <cell r="DL367">
            <v>0</v>
          </cell>
          <cell r="DM367">
            <v>0</v>
          </cell>
          <cell r="DN367">
            <v>0</v>
          </cell>
          <cell r="DO367">
            <v>0</v>
          </cell>
          <cell r="DP367">
            <v>0</v>
          </cell>
          <cell r="DQ367">
            <v>0</v>
          </cell>
          <cell r="DR367">
            <v>0</v>
          </cell>
          <cell r="DS367">
            <v>0</v>
          </cell>
          <cell r="DU367">
            <v>311108.78000000003</v>
          </cell>
          <cell r="DV367">
            <v>0</v>
          </cell>
          <cell r="DW367">
            <v>-108186</v>
          </cell>
          <cell r="DX367">
            <v>-12626.45</v>
          </cell>
          <cell r="DY367">
            <v>-65892</v>
          </cell>
          <cell r="DZ367">
            <v>0</v>
          </cell>
          <cell r="EA367">
            <v>38672.050000000003</v>
          </cell>
          <cell r="EB367">
            <v>42753</v>
          </cell>
          <cell r="EC367">
            <v>0</v>
          </cell>
          <cell r="ED367">
            <v>0</v>
          </cell>
          <cell r="EE367">
            <v>923171</v>
          </cell>
          <cell r="EF367">
            <v>0</v>
          </cell>
          <cell r="EG367">
            <v>0</v>
          </cell>
          <cell r="EH367">
            <v>0</v>
          </cell>
          <cell r="EI367">
            <v>17252</v>
          </cell>
          <cell r="EJ367">
            <v>0</v>
          </cell>
          <cell r="EK367">
            <v>0</v>
          </cell>
          <cell r="EL367">
            <v>0</v>
          </cell>
        </row>
        <row r="368">
          <cell r="A368">
            <v>1659</v>
          </cell>
          <cell r="B368" t="str">
            <v>Laarbeek</v>
          </cell>
          <cell r="C368">
            <v>10</v>
          </cell>
          <cell r="D368">
            <v>797600</v>
          </cell>
          <cell r="E368">
            <v>123760</v>
          </cell>
          <cell r="F368">
            <v>123760</v>
          </cell>
          <cell r="G368">
            <v>21748</v>
          </cell>
          <cell r="H368">
            <v>3</v>
          </cell>
          <cell r="I368">
            <v>442</v>
          </cell>
          <cell r="J368">
            <v>5437</v>
          </cell>
          <cell r="K368">
            <v>3135</v>
          </cell>
          <cell r="L368">
            <v>1002</v>
          </cell>
          <cell r="M368">
            <v>2290</v>
          </cell>
          <cell r="N368">
            <v>1423.9</v>
          </cell>
          <cell r="O368">
            <v>163</v>
          </cell>
          <cell r="P368">
            <v>0.31773879142300193</v>
          </cell>
          <cell r="Q368">
            <v>84.062676943823732</v>
          </cell>
          <cell r="R368">
            <v>1416</v>
          </cell>
          <cell r="S368">
            <v>170</v>
          </cell>
          <cell r="T368">
            <v>411</v>
          </cell>
          <cell r="U368">
            <v>16150</v>
          </cell>
          <cell r="V368">
            <v>3500</v>
          </cell>
          <cell r="W368">
            <v>0</v>
          </cell>
          <cell r="X368">
            <v>242.4</v>
          </cell>
          <cell r="Y368">
            <v>0</v>
          </cell>
          <cell r="Z368">
            <v>0</v>
          </cell>
          <cell r="AA368">
            <v>5536</v>
          </cell>
          <cell r="AB368">
            <v>0</v>
          </cell>
          <cell r="AC368">
            <v>5536</v>
          </cell>
          <cell r="AD368">
            <v>81</v>
          </cell>
          <cell r="AE368">
            <v>0</v>
          </cell>
          <cell r="AF368">
            <v>178</v>
          </cell>
          <cell r="AG368">
            <v>111</v>
          </cell>
          <cell r="AH368">
            <v>67</v>
          </cell>
          <cell r="AI368">
            <v>8661</v>
          </cell>
          <cell r="AJ368">
            <v>8661</v>
          </cell>
          <cell r="AK368">
            <v>0</v>
          </cell>
          <cell r="AL368">
            <v>0</v>
          </cell>
          <cell r="AM368">
            <v>0</v>
          </cell>
          <cell r="AN368">
            <v>0</v>
          </cell>
          <cell r="AO368">
            <v>0</v>
          </cell>
          <cell r="AP368">
            <v>0</v>
          </cell>
          <cell r="AQ368">
            <v>0</v>
          </cell>
          <cell r="AR368">
            <v>1.8498500000000001E-4</v>
          </cell>
          <cell r="AS368">
            <v>8.5704000000000005E-5</v>
          </cell>
          <cell r="AT368">
            <v>4772.2110000000002</v>
          </cell>
          <cell r="AU368">
            <v>0</v>
          </cell>
          <cell r="AV368">
            <v>929</v>
          </cell>
          <cell r="AW368">
            <v>3596.9186398433326</v>
          </cell>
          <cell r="AX368">
            <v>5</v>
          </cell>
          <cell r="AY368">
            <v>5</v>
          </cell>
          <cell r="AZ368">
            <v>1180</v>
          </cell>
          <cell r="BA368">
            <v>1</v>
          </cell>
          <cell r="BB368">
            <v>0</v>
          </cell>
          <cell r="BC368">
            <v>0</v>
          </cell>
          <cell r="BD368">
            <v>0</v>
          </cell>
          <cell r="BE368">
            <v>0</v>
          </cell>
          <cell r="BF368">
            <v>0</v>
          </cell>
          <cell r="BG368">
            <v>0</v>
          </cell>
          <cell r="BH368">
            <v>0</v>
          </cell>
          <cell r="BI368">
            <v>0</v>
          </cell>
          <cell r="BJ368">
            <v>0</v>
          </cell>
          <cell r="BM368">
            <v>-1794600</v>
          </cell>
          <cell r="BN368">
            <v>-297024</v>
          </cell>
          <cell r="BO368">
            <v>-368804.8</v>
          </cell>
          <cell r="BP368">
            <v>2802229.8</v>
          </cell>
          <cell r="BQ368">
            <v>84542.28</v>
          </cell>
          <cell r="BR368">
            <v>96532.800000000003</v>
          </cell>
          <cell r="BS368">
            <v>1192877.8</v>
          </cell>
          <cell r="BT368">
            <v>251959.95</v>
          </cell>
          <cell r="BU368">
            <v>26723.34</v>
          </cell>
          <cell r="BV368">
            <v>201497.1</v>
          </cell>
          <cell r="BW368">
            <v>504758.31100000005</v>
          </cell>
          <cell r="BX368">
            <v>224811.23</v>
          </cell>
          <cell r="BY368">
            <v>36413.116510721244</v>
          </cell>
          <cell r="BZ368">
            <v>318621.08316663624</v>
          </cell>
          <cell r="CA368">
            <v>151724.4</v>
          </cell>
          <cell r="CB368">
            <v>50214.6</v>
          </cell>
          <cell r="CC368">
            <v>58061.97</v>
          </cell>
          <cell r="CD368">
            <v>826718.5</v>
          </cell>
          <cell r="CE368">
            <v>53515</v>
          </cell>
          <cell r="CF368">
            <v>0</v>
          </cell>
          <cell r="CG368">
            <v>101490.45600000001</v>
          </cell>
          <cell r="CH368">
            <v>0</v>
          </cell>
          <cell r="CI368">
            <v>0</v>
          </cell>
          <cell r="CJ368">
            <v>171892.8</v>
          </cell>
          <cell r="CK368">
            <v>0</v>
          </cell>
          <cell r="CL368">
            <v>144489.60000000001</v>
          </cell>
          <cell r="CM368">
            <v>2979.18</v>
          </cell>
          <cell r="CN368">
            <v>0</v>
          </cell>
          <cell r="CO368">
            <v>84078.3</v>
          </cell>
          <cell r="CP368">
            <v>361530.33</v>
          </cell>
          <cell r="CQ368">
            <v>108511.19</v>
          </cell>
          <cell r="CR368">
            <v>1437812.61</v>
          </cell>
          <cell r="CS368">
            <v>229170.06</v>
          </cell>
          <cell r="CT368">
            <v>0</v>
          </cell>
          <cell r="CU368">
            <v>0</v>
          </cell>
          <cell r="CV368">
            <v>0</v>
          </cell>
          <cell r="CW368">
            <v>0</v>
          </cell>
          <cell r="CX368">
            <v>0</v>
          </cell>
          <cell r="CY368">
            <v>0</v>
          </cell>
          <cell r="CZ368">
            <v>0</v>
          </cell>
          <cell r="DA368">
            <v>3266.1691003543501</v>
          </cell>
          <cell r="DB368">
            <v>947.80501317696007</v>
          </cell>
          <cell r="DC368">
            <v>298406.35383000004</v>
          </cell>
          <cell r="DD368">
            <v>0</v>
          </cell>
          <cell r="DE368">
            <v>6280.04</v>
          </cell>
          <cell r="DF368">
            <v>12445.338493857931</v>
          </cell>
          <cell r="DG368">
            <v>44450.85</v>
          </cell>
          <cell r="DH368">
            <v>73441.5</v>
          </cell>
          <cell r="DI368">
            <v>121752.4</v>
          </cell>
          <cell r="DJ368">
            <v>247664.13</v>
          </cell>
          <cell r="DK368">
            <v>0</v>
          </cell>
          <cell r="DL368">
            <v>0</v>
          </cell>
          <cell r="DM368">
            <v>0</v>
          </cell>
          <cell r="DN368">
            <v>0</v>
          </cell>
          <cell r="DO368">
            <v>0</v>
          </cell>
          <cell r="DP368">
            <v>0</v>
          </cell>
          <cell r="DQ368">
            <v>0</v>
          </cell>
          <cell r="DR368">
            <v>0</v>
          </cell>
          <cell r="DS368">
            <v>0</v>
          </cell>
          <cell r="DU368">
            <v>302884.39</v>
          </cell>
          <cell r="DV368">
            <v>0</v>
          </cell>
          <cell r="DW368">
            <v>-189864</v>
          </cell>
          <cell r="DX368">
            <v>-17131.240000000002</v>
          </cell>
          <cell r="DY368">
            <v>-191017</v>
          </cell>
          <cell r="DZ368">
            <v>0</v>
          </cell>
          <cell r="EA368">
            <v>39042.69</v>
          </cell>
          <cell r="EB368">
            <v>52271</v>
          </cell>
          <cell r="EC368">
            <v>0</v>
          </cell>
          <cell r="ED368">
            <v>0</v>
          </cell>
          <cell r="EE368">
            <v>1472955</v>
          </cell>
          <cell r="EF368">
            <v>0</v>
          </cell>
          <cell r="EG368">
            <v>0</v>
          </cell>
          <cell r="EH368">
            <v>0</v>
          </cell>
          <cell r="EI368">
            <v>24836</v>
          </cell>
          <cell r="EJ368">
            <v>0</v>
          </cell>
          <cell r="EK368">
            <v>0</v>
          </cell>
          <cell r="EL368">
            <v>0</v>
          </cell>
        </row>
        <row r="369">
          <cell r="A369">
            <v>1685</v>
          </cell>
          <cell r="B369" t="str">
            <v>Landerd</v>
          </cell>
          <cell r="C369">
            <v>10</v>
          </cell>
          <cell r="D369">
            <v>586880</v>
          </cell>
          <cell r="E369">
            <v>87500</v>
          </cell>
          <cell r="F369">
            <v>87500</v>
          </cell>
          <cell r="G369">
            <v>14790</v>
          </cell>
          <cell r="H369">
            <v>3</v>
          </cell>
          <cell r="I369">
            <v>312.5</v>
          </cell>
          <cell r="J369">
            <v>3870</v>
          </cell>
          <cell r="K369">
            <v>2000</v>
          </cell>
          <cell r="L369">
            <v>642</v>
          </cell>
          <cell r="M369">
            <v>1340</v>
          </cell>
          <cell r="N369">
            <v>755.3</v>
          </cell>
          <cell r="O369">
            <v>67</v>
          </cell>
          <cell r="P369">
            <v>0.16067146282973621</v>
          </cell>
          <cell r="Q369">
            <v>38.786900702677052</v>
          </cell>
          <cell r="R369">
            <v>1017</v>
          </cell>
          <cell r="S369">
            <v>105</v>
          </cell>
          <cell r="T369">
            <v>243</v>
          </cell>
          <cell r="U369">
            <v>11460</v>
          </cell>
          <cell r="V369">
            <v>1900</v>
          </cell>
          <cell r="W369">
            <v>394.44</v>
          </cell>
          <cell r="X369">
            <v>0</v>
          </cell>
          <cell r="Y369">
            <v>0</v>
          </cell>
          <cell r="Z369">
            <v>0</v>
          </cell>
          <cell r="AA369">
            <v>7036</v>
          </cell>
          <cell r="AB369">
            <v>0</v>
          </cell>
          <cell r="AC369">
            <v>7036</v>
          </cell>
          <cell r="AD369">
            <v>32</v>
          </cell>
          <cell r="AE369">
            <v>0</v>
          </cell>
          <cell r="AF369">
            <v>161</v>
          </cell>
          <cell r="AG369">
            <v>75</v>
          </cell>
          <cell r="AH369">
            <v>86</v>
          </cell>
          <cell r="AI369">
            <v>5847</v>
          </cell>
          <cell r="AJ369">
            <v>5847</v>
          </cell>
          <cell r="AK369">
            <v>0</v>
          </cell>
          <cell r="AL369">
            <v>0</v>
          </cell>
          <cell r="AM369">
            <v>0</v>
          </cell>
          <cell r="AN369">
            <v>0</v>
          </cell>
          <cell r="AO369">
            <v>0</v>
          </cell>
          <cell r="AP369">
            <v>0</v>
          </cell>
          <cell r="AQ369">
            <v>0</v>
          </cell>
          <cell r="AR369">
            <v>1.31944E-4</v>
          </cell>
          <cell r="AS369">
            <v>5.7550000000000003E-5</v>
          </cell>
          <cell r="AT369">
            <v>2332.953</v>
          </cell>
          <cell r="AU369">
            <v>0</v>
          </cell>
          <cell r="AV369">
            <v>330</v>
          </cell>
          <cell r="AW369">
            <v>690.53480475382014</v>
          </cell>
          <cell r="AX369">
            <v>5</v>
          </cell>
          <cell r="AY369">
            <v>5</v>
          </cell>
          <cell r="AZ369">
            <v>880</v>
          </cell>
          <cell r="BA369">
            <v>1</v>
          </cell>
          <cell r="BB369">
            <v>0</v>
          </cell>
          <cell r="BC369">
            <v>0</v>
          </cell>
          <cell r="BD369">
            <v>0</v>
          </cell>
          <cell r="BE369">
            <v>0</v>
          </cell>
          <cell r="BF369">
            <v>0</v>
          </cell>
          <cell r="BG369">
            <v>0</v>
          </cell>
          <cell r="BH369">
            <v>0</v>
          </cell>
          <cell r="BI369">
            <v>0</v>
          </cell>
          <cell r="BJ369">
            <v>0</v>
          </cell>
          <cell r="BM369">
            <v>-1320480</v>
          </cell>
          <cell r="BN369">
            <v>-210000</v>
          </cell>
          <cell r="BO369">
            <v>-260750</v>
          </cell>
          <cell r="BP369">
            <v>1905691.5</v>
          </cell>
          <cell r="BQ369">
            <v>84542.28</v>
          </cell>
          <cell r="BR369">
            <v>68250</v>
          </cell>
          <cell r="BS369">
            <v>849078</v>
          </cell>
          <cell r="BT369">
            <v>160740</v>
          </cell>
          <cell r="BU369">
            <v>17122.14</v>
          </cell>
          <cell r="BV369">
            <v>117906.6</v>
          </cell>
          <cell r="BW369">
            <v>267746.29699999996</v>
          </cell>
          <cell r="BX369">
            <v>92407.07</v>
          </cell>
          <cell r="BY369">
            <v>18413.076570743404</v>
          </cell>
          <cell r="BZ369">
            <v>147013.21399534278</v>
          </cell>
          <cell r="CA369">
            <v>108971.55</v>
          </cell>
          <cell r="CB369">
            <v>31014.9</v>
          </cell>
          <cell r="CC369">
            <v>34328.61</v>
          </cell>
          <cell r="CD369">
            <v>586637.4</v>
          </cell>
          <cell r="CE369">
            <v>29051</v>
          </cell>
          <cell r="CF369">
            <v>124572.0408</v>
          </cell>
          <cell r="CG369">
            <v>0</v>
          </cell>
          <cell r="CH369">
            <v>0</v>
          </cell>
          <cell r="CI369">
            <v>0</v>
          </cell>
          <cell r="CJ369">
            <v>218467.8</v>
          </cell>
          <cell r="CK369">
            <v>0</v>
          </cell>
          <cell r="CL369">
            <v>183639.6</v>
          </cell>
          <cell r="CM369">
            <v>1176.96</v>
          </cell>
          <cell r="CN369">
            <v>0</v>
          </cell>
          <cell r="CO369">
            <v>76048.350000000006</v>
          </cell>
          <cell r="CP369">
            <v>244277.25</v>
          </cell>
          <cell r="CQ369">
            <v>139283.01999999999</v>
          </cell>
          <cell r="CR369">
            <v>970660.47</v>
          </cell>
          <cell r="CS369">
            <v>154711.62</v>
          </cell>
          <cell r="CT369">
            <v>0</v>
          </cell>
          <cell r="CU369">
            <v>0</v>
          </cell>
          <cell r="CV369">
            <v>0</v>
          </cell>
          <cell r="CW369">
            <v>0</v>
          </cell>
          <cell r="CX369">
            <v>0</v>
          </cell>
          <cell r="CY369">
            <v>0</v>
          </cell>
          <cell r="CZ369">
            <v>0</v>
          </cell>
          <cell r="DA369">
            <v>2329.6560033362402</v>
          </cell>
          <cell r="DB369">
            <v>636.44845641200004</v>
          </cell>
          <cell r="DC369">
            <v>145879.55108999999</v>
          </cell>
          <cell r="DD369">
            <v>0</v>
          </cell>
          <cell r="DE369">
            <v>2230.8000000000002</v>
          </cell>
          <cell r="DF369">
            <v>2389.2504244482175</v>
          </cell>
          <cell r="DG369">
            <v>44450.85</v>
          </cell>
          <cell r="DH369">
            <v>73441.5</v>
          </cell>
          <cell r="DI369">
            <v>90798.399999999994</v>
          </cell>
          <cell r="DJ369">
            <v>247664.13</v>
          </cell>
          <cell r="DK369">
            <v>0</v>
          </cell>
          <cell r="DL369">
            <v>0</v>
          </cell>
          <cell r="DM369">
            <v>0</v>
          </cell>
          <cell r="DN369">
            <v>0</v>
          </cell>
          <cell r="DO369">
            <v>0</v>
          </cell>
          <cell r="DP369">
            <v>0</v>
          </cell>
          <cell r="DQ369">
            <v>0</v>
          </cell>
          <cell r="DR369">
            <v>0</v>
          </cell>
          <cell r="DS369">
            <v>0</v>
          </cell>
          <cell r="DU369">
            <v>291888.63</v>
          </cell>
          <cell r="DV369">
            <v>0</v>
          </cell>
          <cell r="DW369">
            <v>12870</v>
          </cell>
          <cell r="DX369">
            <v>-12876.05</v>
          </cell>
          <cell r="DY369">
            <v>-161747</v>
          </cell>
          <cell r="DZ369">
            <v>0</v>
          </cell>
          <cell r="EA369">
            <v>76331.08</v>
          </cell>
          <cell r="EB369">
            <v>45105</v>
          </cell>
          <cell r="EC369">
            <v>0</v>
          </cell>
          <cell r="ED369">
            <v>0</v>
          </cell>
          <cell r="EE369">
            <v>1010889</v>
          </cell>
          <cell r="EF369">
            <v>0</v>
          </cell>
          <cell r="EG369">
            <v>0</v>
          </cell>
          <cell r="EH369">
            <v>0</v>
          </cell>
          <cell r="EI369">
            <v>16834</v>
          </cell>
          <cell r="EJ369">
            <v>0</v>
          </cell>
          <cell r="EK369">
            <v>0</v>
          </cell>
          <cell r="EL369">
            <v>0</v>
          </cell>
        </row>
        <row r="370">
          <cell r="A370">
            <v>808</v>
          </cell>
          <cell r="B370" t="str">
            <v>Lith</v>
          </cell>
          <cell r="C370">
            <v>10</v>
          </cell>
          <cell r="D370">
            <v>244160</v>
          </cell>
          <cell r="E370">
            <v>37940</v>
          </cell>
          <cell r="F370">
            <v>37940</v>
          </cell>
          <cell r="G370">
            <v>6716</v>
          </cell>
          <cell r="H370">
            <v>1</v>
          </cell>
          <cell r="I370">
            <v>135.5</v>
          </cell>
          <cell r="J370">
            <v>1825</v>
          </cell>
          <cell r="K370">
            <v>792</v>
          </cell>
          <cell r="L370">
            <v>243</v>
          </cell>
          <cell r="M370">
            <v>460</v>
          </cell>
          <cell r="N370">
            <v>214.6</v>
          </cell>
          <cell r="O370">
            <v>36</v>
          </cell>
          <cell r="P370">
            <v>9.3264248704663211E-2</v>
          </cell>
          <cell r="Q370">
            <v>22.593482426012343</v>
          </cell>
          <cell r="R370">
            <v>492</v>
          </cell>
          <cell r="S370">
            <v>40</v>
          </cell>
          <cell r="T370">
            <v>108</v>
          </cell>
          <cell r="U370">
            <v>4150</v>
          </cell>
          <cell r="V370">
            <v>230</v>
          </cell>
          <cell r="W370">
            <v>0</v>
          </cell>
          <cell r="X370">
            <v>0</v>
          </cell>
          <cell r="Y370">
            <v>0</v>
          </cell>
          <cell r="Z370">
            <v>0</v>
          </cell>
          <cell r="AA370">
            <v>5064</v>
          </cell>
          <cell r="AB370">
            <v>0</v>
          </cell>
          <cell r="AC370">
            <v>5114.6400000000003</v>
          </cell>
          <cell r="AD370">
            <v>486</v>
          </cell>
          <cell r="AE370">
            <v>0</v>
          </cell>
          <cell r="AF370">
            <v>77</v>
          </cell>
          <cell r="AG370">
            <v>37.369999999999997</v>
          </cell>
          <cell r="AH370">
            <v>40.4</v>
          </cell>
          <cell r="AI370">
            <v>2454</v>
          </cell>
          <cell r="AJ370">
            <v>2478.54</v>
          </cell>
          <cell r="AK370">
            <v>0</v>
          </cell>
          <cell r="AL370">
            <v>0</v>
          </cell>
          <cell r="AM370">
            <v>0</v>
          </cell>
          <cell r="AN370">
            <v>0</v>
          </cell>
          <cell r="AO370">
            <v>0</v>
          </cell>
          <cell r="AP370">
            <v>0</v>
          </cell>
          <cell r="AQ370">
            <v>0</v>
          </cell>
          <cell r="AR370">
            <v>5.6193999999999998E-5</v>
          </cell>
          <cell r="AS370">
            <v>1.8961999999999999E-5</v>
          </cell>
          <cell r="AT370">
            <v>453.99</v>
          </cell>
          <cell r="AU370">
            <v>0</v>
          </cell>
          <cell r="AV370">
            <v>1310.98</v>
          </cell>
          <cell r="AW370">
            <v>1593.7370522522524</v>
          </cell>
          <cell r="AX370">
            <v>6</v>
          </cell>
          <cell r="AY370">
            <v>6.06</v>
          </cell>
          <cell r="AZ370">
            <v>495</v>
          </cell>
          <cell r="BA370">
            <v>1</v>
          </cell>
          <cell r="BB370">
            <v>0</v>
          </cell>
          <cell r="BC370">
            <v>0</v>
          </cell>
          <cell r="BD370">
            <v>0</v>
          </cell>
          <cell r="BE370">
            <v>0</v>
          </cell>
          <cell r="BF370">
            <v>0</v>
          </cell>
          <cell r="BG370">
            <v>0</v>
          </cell>
          <cell r="BH370">
            <v>0</v>
          </cell>
          <cell r="BI370">
            <v>0</v>
          </cell>
          <cell r="BJ370">
            <v>0</v>
          </cell>
          <cell r="BM370">
            <v>-549360</v>
          </cell>
          <cell r="BN370">
            <v>-91056</v>
          </cell>
          <cell r="BO370">
            <v>-113061.2</v>
          </cell>
          <cell r="BP370">
            <v>865356.6</v>
          </cell>
          <cell r="BQ370">
            <v>28180.76</v>
          </cell>
          <cell r="BR370">
            <v>29593.200000000001</v>
          </cell>
          <cell r="BS370">
            <v>400405</v>
          </cell>
          <cell r="BT370">
            <v>63653.04</v>
          </cell>
          <cell r="BU370">
            <v>6480.81</v>
          </cell>
          <cell r="BV370">
            <v>40475.4</v>
          </cell>
          <cell r="BW370">
            <v>76073.554000000004</v>
          </cell>
          <cell r="BX370">
            <v>49651.56</v>
          </cell>
          <cell r="BY370">
            <v>10688.156580310881</v>
          </cell>
          <cell r="BZ370">
            <v>85635.624569666063</v>
          </cell>
          <cell r="CA370">
            <v>52717.8</v>
          </cell>
          <cell r="CB370">
            <v>11815.2</v>
          </cell>
          <cell r="CC370">
            <v>15257.16</v>
          </cell>
          <cell r="CD370">
            <v>212438.5</v>
          </cell>
          <cell r="CE370">
            <v>3516.7</v>
          </cell>
          <cell r="CF370">
            <v>0</v>
          </cell>
          <cell r="CG370">
            <v>0</v>
          </cell>
          <cell r="CH370">
            <v>0</v>
          </cell>
          <cell r="CI370">
            <v>0</v>
          </cell>
          <cell r="CJ370">
            <v>157237.20000000001</v>
          </cell>
          <cell r="CK370">
            <v>0</v>
          </cell>
          <cell r="CL370">
            <v>133492.10400000002</v>
          </cell>
          <cell r="CM370">
            <v>17875.080000000002</v>
          </cell>
          <cell r="CN370">
            <v>0</v>
          </cell>
          <cell r="CO370">
            <v>36370.949999999997</v>
          </cell>
          <cell r="CP370">
            <v>121715.2111</v>
          </cell>
          <cell r="CQ370">
            <v>65430.627999999997</v>
          </cell>
          <cell r="CR370">
            <v>407388.54</v>
          </cell>
          <cell r="CS370">
            <v>65582.168399999995</v>
          </cell>
          <cell r="CT370">
            <v>0</v>
          </cell>
          <cell r="CU370">
            <v>0</v>
          </cell>
          <cell r="CV370">
            <v>0</v>
          </cell>
          <cell r="CW370">
            <v>0</v>
          </cell>
          <cell r="CX370">
            <v>0</v>
          </cell>
          <cell r="CY370">
            <v>0</v>
          </cell>
          <cell r="CZ370">
            <v>0</v>
          </cell>
          <cell r="DA370">
            <v>992.18372530374006</v>
          </cell>
          <cell r="DB370">
            <v>209.70174857487999</v>
          </cell>
          <cell r="DC370">
            <v>28387.994699999999</v>
          </cell>
          <cell r="DD370">
            <v>0</v>
          </cell>
          <cell r="DE370">
            <v>8862.2248</v>
          </cell>
          <cell r="DF370">
            <v>5514.3302007927932</v>
          </cell>
          <cell r="DG370">
            <v>53341.02</v>
          </cell>
          <cell r="DH370">
            <v>89011.097999999998</v>
          </cell>
          <cell r="DI370">
            <v>51074.1</v>
          </cell>
          <cell r="DJ370">
            <v>247664.13</v>
          </cell>
          <cell r="DK370">
            <v>0</v>
          </cell>
          <cell r="DL370">
            <v>0</v>
          </cell>
          <cell r="DM370">
            <v>0</v>
          </cell>
          <cell r="DN370">
            <v>0</v>
          </cell>
          <cell r="DO370">
            <v>0</v>
          </cell>
          <cell r="DP370">
            <v>0</v>
          </cell>
          <cell r="DQ370">
            <v>0</v>
          </cell>
          <cell r="DR370">
            <v>0</v>
          </cell>
          <cell r="DS370">
            <v>0</v>
          </cell>
          <cell r="DU370">
            <v>88563.65</v>
          </cell>
          <cell r="DV370">
            <v>0</v>
          </cell>
          <cell r="DW370">
            <v>2867</v>
          </cell>
          <cell r="DX370">
            <v>-5132.76</v>
          </cell>
          <cell r="DY370">
            <v>518</v>
          </cell>
          <cell r="DZ370">
            <v>0</v>
          </cell>
          <cell r="EA370">
            <v>12397.91</v>
          </cell>
          <cell r="EB370">
            <v>46241</v>
          </cell>
          <cell r="EC370">
            <v>0</v>
          </cell>
          <cell r="ED370">
            <v>0</v>
          </cell>
          <cell r="EE370">
            <v>424106</v>
          </cell>
          <cell r="EF370">
            <v>0</v>
          </cell>
          <cell r="EG370">
            <v>0</v>
          </cell>
          <cell r="EH370">
            <v>0</v>
          </cell>
          <cell r="EI370">
            <v>7670</v>
          </cell>
          <cell r="EJ370">
            <v>0</v>
          </cell>
          <cell r="EK370">
            <v>0</v>
          </cell>
          <cell r="EL370">
            <v>0</v>
          </cell>
        </row>
        <row r="371">
          <cell r="A371">
            <v>809</v>
          </cell>
          <cell r="B371" t="str">
            <v>Loon op Zand</v>
          </cell>
          <cell r="C371">
            <v>10</v>
          </cell>
          <cell r="D371">
            <v>826880</v>
          </cell>
          <cell r="E371">
            <v>125160</v>
          </cell>
          <cell r="F371">
            <v>125160</v>
          </cell>
          <cell r="G371">
            <v>22870</v>
          </cell>
          <cell r="H371">
            <v>2</v>
          </cell>
          <cell r="I371">
            <v>447</v>
          </cell>
          <cell r="J371">
            <v>5588</v>
          </cell>
          <cell r="K371">
            <v>3529</v>
          </cell>
          <cell r="L371">
            <v>1137</v>
          </cell>
          <cell r="M371">
            <v>2600</v>
          </cell>
          <cell r="N371">
            <v>1648.1</v>
          </cell>
          <cell r="O371">
            <v>158</v>
          </cell>
          <cell r="P371">
            <v>0.3110236220472441</v>
          </cell>
          <cell r="Q371">
            <v>81.814760924859968</v>
          </cell>
          <cell r="R371">
            <v>1431</v>
          </cell>
          <cell r="S371">
            <v>430</v>
          </cell>
          <cell r="T371">
            <v>517</v>
          </cell>
          <cell r="U371">
            <v>18530</v>
          </cell>
          <cell r="V371">
            <v>5790</v>
          </cell>
          <cell r="W371">
            <v>213.84</v>
          </cell>
          <cell r="X371">
            <v>220</v>
          </cell>
          <cell r="Y371">
            <v>0</v>
          </cell>
          <cell r="Z371">
            <v>0</v>
          </cell>
          <cell r="AA371">
            <v>5017</v>
          </cell>
          <cell r="AB371">
            <v>0</v>
          </cell>
          <cell r="AC371">
            <v>5017</v>
          </cell>
          <cell r="AD371">
            <v>55</v>
          </cell>
          <cell r="AE371">
            <v>0</v>
          </cell>
          <cell r="AF371">
            <v>145</v>
          </cell>
          <cell r="AG371">
            <v>109</v>
          </cell>
          <cell r="AH371">
            <v>37</v>
          </cell>
          <cell r="AI371">
            <v>9519</v>
          </cell>
          <cell r="AJ371">
            <v>9519</v>
          </cell>
          <cell r="AK371">
            <v>0</v>
          </cell>
          <cell r="AL371">
            <v>0</v>
          </cell>
          <cell r="AM371">
            <v>0</v>
          </cell>
          <cell r="AN371">
            <v>0</v>
          </cell>
          <cell r="AO371">
            <v>0</v>
          </cell>
          <cell r="AP371">
            <v>1032</v>
          </cell>
          <cell r="AQ371">
            <v>0</v>
          </cell>
          <cell r="AR371">
            <v>2.48037E-4</v>
          </cell>
          <cell r="AS371">
            <v>1.4122399999999999E-4</v>
          </cell>
          <cell r="AT371">
            <v>8881.2270000000008</v>
          </cell>
          <cell r="AU371">
            <v>0</v>
          </cell>
          <cell r="AV371">
            <v>312</v>
          </cell>
          <cell r="AW371">
            <v>1406.8296529968452</v>
          </cell>
          <cell r="AX371">
            <v>4</v>
          </cell>
          <cell r="AY371">
            <v>4</v>
          </cell>
          <cell r="AZ371">
            <v>1180</v>
          </cell>
          <cell r="BA371">
            <v>1</v>
          </cell>
          <cell r="BB371">
            <v>0</v>
          </cell>
          <cell r="BC371">
            <v>0</v>
          </cell>
          <cell r="BD371">
            <v>0</v>
          </cell>
          <cell r="BE371">
            <v>0</v>
          </cell>
          <cell r="BF371">
            <v>0</v>
          </cell>
          <cell r="BG371">
            <v>0</v>
          </cell>
          <cell r="BH371">
            <v>0</v>
          </cell>
          <cell r="BI371">
            <v>0</v>
          </cell>
          <cell r="BJ371">
            <v>0</v>
          </cell>
          <cell r="BM371">
            <v>-1860480</v>
          </cell>
          <cell r="BN371">
            <v>-300384</v>
          </cell>
          <cell r="BO371">
            <v>-372976.8</v>
          </cell>
          <cell r="BP371">
            <v>2946799.5</v>
          </cell>
          <cell r="BQ371">
            <v>56361.52</v>
          </cell>
          <cell r="BR371">
            <v>97624.8</v>
          </cell>
          <cell r="BS371">
            <v>1226007.2</v>
          </cell>
          <cell r="BT371">
            <v>283625.73</v>
          </cell>
          <cell r="BU371">
            <v>30323.79</v>
          </cell>
          <cell r="BV371">
            <v>228774</v>
          </cell>
          <cell r="BW371">
            <v>584234.96900000004</v>
          </cell>
          <cell r="BX371">
            <v>217915.18</v>
          </cell>
          <cell r="BY371">
            <v>35643.552795275587</v>
          </cell>
          <cell r="BZ371">
            <v>310100.85203827824</v>
          </cell>
          <cell r="CA371">
            <v>153331.65</v>
          </cell>
          <cell r="CB371">
            <v>127013.4</v>
          </cell>
          <cell r="CC371">
            <v>73036.59</v>
          </cell>
          <cell r="CD371">
            <v>948550.7</v>
          </cell>
          <cell r="CE371">
            <v>88529.1</v>
          </cell>
          <cell r="CF371">
            <v>67534.948799999998</v>
          </cell>
          <cell r="CG371">
            <v>92111.8</v>
          </cell>
          <cell r="CH371">
            <v>0</v>
          </cell>
          <cell r="CI371">
            <v>0</v>
          </cell>
          <cell r="CJ371">
            <v>155777.85</v>
          </cell>
          <cell r="CK371">
            <v>0</v>
          </cell>
          <cell r="CL371">
            <v>130943.7</v>
          </cell>
          <cell r="CM371">
            <v>2022.9</v>
          </cell>
          <cell r="CN371">
            <v>0</v>
          </cell>
          <cell r="CO371">
            <v>68490.75</v>
          </cell>
          <cell r="CP371">
            <v>355016.27</v>
          </cell>
          <cell r="CQ371">
            <v>59924.09</v>
          </cell>
          <cell r="CR371">
            <v>1580249.19</v>
          </cell>
          <cell r="CS371">
            <v>251872.74</v>
          </cell>
          <cell r="CT371">
            <v>0</v>
          </cell>
          <cell r="CU371">
            <v>0</v>
          </cell>
          <cell r="CV371">
            <v>0</v>
          </cell>
          <cell r="CW371">
            <v>0</v>
          </cell>
          <cell r="CX371">
            <v>0</v>
          </cell>
          <cell r="CY371">
            <v>31785.599999999999</v>
          </cell>
          <cell r="CZ371">
            <v>0</v>
          </cell>
          <cell r="DA371">
            <v>4379.4404148692702</v>
          </cell>
          <cell r="DB371">
            <v>1561.8035935417599</v>
          </cell>
          <cell r="DC371">
            <v>555343.1243100001</v>
          </cell>
          <cell r="DD371">
            <v>0</v>
          </cell>
          <cell r="DE371">
            <v>2109.12</v>
          </cell>
          <cell r="DF371">
            <v>4867.6305993690839</v>
          </cell>
          <cell r="DG371">
            <v>35560.68</v>
          </cell>
          <cell r="DH371">
            <v>58753.2</v>
          </cell>
          <cell r="DI371">
            <v>121752.4</v>
          </cell>
          <cell r="DJ371">
            <v>247664.13</v>
          </cell>
          <cell r="DK371">
            <v>0</v>
          </cell>
          <cell r="DL371">
            <v>0</v>
          </cell>
          <cell r="DM371">
            <v>0</v>
          </cell>
          <cell r="DN371">
            <v>0</v>
          </cell>
          <cell r="DO371">
            <v>0</v>
          </cell>
          <cell r="DP371">
            <v>0</v>
          </cell>
          <cell r="DQ371">
            <v>0</v>
          </cell>
          <cell r="DR371">
            <v>0</v>
          </cell>
          <cell r="DS371">
            <v>0</v>
          </cell>
          <cell r="DU371">
            <v>250727.31</v>
          </cell>
          <cell r="DV371">
            <v>0</v>
          </cell>
          <cell r="DW371">
            <v>12200</v>
          </cell>
          <cell r="DX371">
            <v>-21441.82</v>
          </cell>
          <cell r="DY371">
            <v>-165009</v>
          </cell>
          <cell r="DZ371">
            <v>0</v>
          </cell>
          <cell r="EA371">
            <v>96273.27</v>
          </cell>
          <cell r="EB371">
            <v>27967</v>
          </cell>
          <cell r="EC371">
            <v>0</v>
          </cell>
          <cell r="ED371">
            <v>0</v>
          </cell>
          <cell r="EE371">
            <v>1791178</v>
          </cell>
          <cell r="EF371">
            <v>0</v>
          </cell>
          <cell r="EG371">
            <v>0</v>
          </cell>
          <cell r="EH371">
            <v>0</v>
          </cell>
          <cell r="EI371">
            <v>26117</v>
          </cell>
          <cell r="EJ371">
            <v>0</v>
          </cell>
          <cell r="EK371">
            <v>0</v>
          </cell>
          <cell r="EL371">
            <v>0</v>
          </cell>
        </row>
        <row r="372">
          <cell r="A372">
            <v>1671</v>
          </cell>
          <cell r="B372" t="str">
            <v>Maasdonk</v>
          </cell>
          <cell r="C372">
            <v>10</v>
          </cell>
          <cell r="D372">
            <v>448960</v>
          </cell>
          <cell r="E372">
            <v>54320</v>
          </cell>
          <cell r="F372">
            <v>54320</v>
          </cell>
          <cell r="G372">
            <v>11292</v>
          </cell>
          <cell r="H372">
            <v>2</v>
          </cell>
          <cell r="I372">
            <v>194</v>
          </cell>
          <cell r="J372">
            <v>3101</v>
          </cell>
          <cell r="K372">
            <v>1568</v>
          </cell>
          <cell r="L372">
            <v>506</v>
          </cell>
          <cell r="M372">
            <v>1090</v>
          </cell>
          <cell r="N372">
            <v>669.4</v>
          </cell>
          <cell r="O372">
            <v>49</v>
          </cell>
          <cell r="P372">
            <v>0.12280701754385964</v>
          </cell>
          <cell r="Q372">
            <v>29.544088094607297</v>
          </cell>
          <cell r="R372">
            <v>819</v>
          </cell>
          <cell r="S372">
            <v>105</v>
          </cell>
          <cell r="T372">
            <v>202</v>
          </cell>
          <cell r="U372">
            <v>7490</v>
          </cell>
          <cell r="V372">
            <v>740</v>
          </cell>
          <cell r="W372">
            <v>0</v>
          </cell>
          <cell r="X372">
            <v>0</v>
          </cell>
          <cell r="Y372">
            <v>0</v>
          </cell>
          <cell r="Z372">
            <v>0</v>
          </cell>
          <cell r="AA372">
            <v>3723</v>
          </cell>
          <cell r="AB372">
            <v>0</v>
          </cell>
          <cell r="AC372">
            <v>3723</v>
          </cell>
          <cell r="AD372">
            <v>9</v>
          </cell>
          <cell r="AE372">
            <v>0</v>
          </cell>
          <cell r="AF372">
            <v>102</v>
          </cell>
          <cell r="AG372">
            <v>53</v>
          </cell>
          <cell r="AH372">
            <v>48</v>
          </cell>
          <cell r="AI372">
            <v>4206</v>
          </cell>
          <cell r="AJ372">
            <v>4206</v>
          </cell>
          <cell r="AK372">
            <v>0</v>
          </cell>
          <cell r="AL372">
            <v>0</v>
          </cell>
          <cell r="AM372">
            <v>0</v>
          </cell>
          <cell r="AN372">
            <v>0</v>
          </cell>
          <cell r="AO372">
            <v>0</v>
          </cell>
          <cell r="AP372">
            <v>0</v>
          </cell>
          <cell r="AQ372">
            <v>0</v>
          </cell>
          <cell r="AR372">
            <v>3.8439999999999998E-5</v>
          </cell>
          <cell r="AS372">
            <v>4.2382000000000002E-5</v>
          </cell>
          <cell r="AT372">
            <v>1337.508</v>
          </cell>
          <cell r="AU372">
            <v>0</v>
          </cell>
          <cell r="AV372">
            <v>424</v>
          </cell>
          <cell r="AW372">
            <v>1282.9067524115756</v>
          </cell>
          <cell r="AX372">
            <v>6</v>
          </cell>
          <cell r="AY372">
            <v>6</v>
          </cell>
          <cell r="AZ372">
            <v>805</v>
          </cell>
          <cell r="BA372">
            <v>1</v>
          </cell>
          <cell r="BB372">
            <v>0</v>
          </cell>
          <cell r="BC372">
            <v>0</v>
          </cell>
          <cell r="BD372">
            <v>0</v>
          </cell>
          <cell r="BE372">
            <v>0</v>
          </cell>
          <cell r="BF372">
            <v>0</v>
          </cell>
          <cell r="BG372">
            <v>0</v>
          </cell>
          <cell r="BH372">
            <v>0</v>
          </cell>
          <cell r="BI372">
            <v>0</v>
          </cell>
          <cell r="BJ372">
            <v>0</v>
          </cell>
          <cell r="BM372">
            <v>-1010160</v>
          </cell>
          <cell r="BN372">
            <v>-130368</v>
          </cell>
          <cell r="BO372">
            <v>-161873.60000000001</v>
          </cell>
          <cell r="BP372">
            <v>1454974.2</v>
          </cell>
          <cell r="BQ372">
            <v>56361.52</v>
          </cell>
          <cell r="BR372">
            <v>42369.599999999999</v>
          </cell>
          <cell r="BS372">
            <v>680359.4</v>
          </cell>
          <cell r="BT372">
            <v>126020.16</v>
          </cell>
          <cell r="BU372">
            <v>13495.02</v>
          </cell>
          <cell r="BV372">
            <v>95909.1</v>
          </cell>
          <cell r="BW372">
            <v>237295.606</v>
          </cell>
          <cell r="BX372">
            <v>67581.289999999994</v>
          </cell>
          <cell r="BY372">
            <v>14073.781228070175</v>
          </cell>
          <cell r="BZ372">
            <v>111980.36622322815</v>
          </cell>
          <cell r="CA372">
            <v>87755.85</v>
          </cell>
          <cell r="CB372">
            <v>31014.9</v>
          </cell>
          <cell r="CC372">
            <v>28536.54</v>
          </cell>
          <cell r="CD372">
            <v>383413.1</v>
          </cell>
          <cell r="CE372">
            <v>11314.6</v>
          </cell>
          <cell r="CF372">
            <v>0</v>
          </cell>
          <cell r="CG372">
            <v>0</v>
          </cell>
          <cell r="CH372">
            <v>0</v>
          </cell>
          <cell r="CI372">
            <v>0</v>
          </cell>
          <cell r="CJ372">
            <v>115599.15</v>
          </cell>
          <cell r="CK372">
            <v>0</v>
          </cell>
          <cell r="CL372">
            <v>97170.3</v>
          </cell>
          <cell r="CM372">
            <v>331.02</v>
          </cell>
          <cell r="CN372">
            <v>0</v>
          </cell>
          <cell r="CO372">
            <v>48179.7</v>
          </cell>
          <cell r="CP372">
            <v>172622.59</v>
          </cell>
          <cell r="CQ372">
            <v>77739.360000000001</v>
          </cell>
          <cell r="CR372">
            <v>698238.06</v>
          </cell>
          <cell r="CS372">
            <v>111290.76</v>
          </cell>
          <cell r="CT372">
            <v>0</v>
          </cell>
          <cell r="CU372">
            <v>0</v>
          </cell>
          <cell r="CV372">
            <v>0</v>
          </cell>
          <cell r="CW372">
            <v>0</v>
          </cell>
          <cell r="CX372">
            <v>0</v>
          </cell>
          <cell r="CY372">
            <v>0</v>
          </cell>
          <cell r="CZ372">
            <v>0</v>
          </cell>
          <cell r="DA372">
            <v>678.71200485240001</v>
          </cell>
          <cell r="DB372">
            <v>468.70475203568003</v>
          </cell>
          <cell r="DC372">
            <v>83634.375240000008</v>
          </cell>
          <cell r="DD372">
            <v>0</v>
          </cell>
          <cell r="DE372">
            <v>2866.24</v>
          </cell>
          <cell r="DF372">
            <v>4438.857363344051</v>
          </cell>
          <cell r="DG372">
            <v>53341.02</v>
          </cell>
          <cell r="DH372">
            <v>88129.8</v>
          </cell>
          <cell r="DI372">
            <v>83059.899999999994</v>
          </cell>
          <cell r="DJ372">
            <v>247664.13</v>
          </cell>
          <cell r="DK372">
            <v>0</v>
          </cell>
          <cell r="DL372">
            <v>0</v>
          </cell>
          <cell r="DM372">
            <v>0</v>
          </cell>
          <cell r="DN372">
            <v>0</v>
          </cell>
          <cell r="DO372">
            <v>0</v>
          </cell>
          <cell r="DP372">
            <v>0</v>
          </cell>
          <cell r="DQ372">
            <v>0</v>
          </cell>
          <cell r="DR372">
            <v>0</v>
          </cell>
          <cell r="DS372">
            <v>0</v>
          </cell>
          <cell r="DU372">
            <v>288455.63</v>
          </cell>
          <cell r="DV372">
            <v>0</v>
          </cell>
          <cell r="DW372">
            <v>-32080</v>
          </cell>
          <cell r="DX372">
            <v>-11187.71</v>
          </cell>
          <cell r="DY372">
            <v>-111610</v>
          </cell>
          <cell r="DZ372">
            <v>0</v>
          </cell>
          <cell r="EA372">
            <v>66262.149999999994</v>
          </cell>
          <cell r="EB372">
            <v>57334</v>
          </cell>
          <cell r="EC372">
            <v>0</v>
          </cell>
          <cell r="ED372">
            <v>0</v>
          </cell>
          <cell r="EE372">
            <v>757443</v>
          </cell>
          <cell r="EF372">
            <v>0</v>
          </cell>
          <cell r="EG372">
            <v>0</v>
          </cell>
          <cell r="EH372">
            <v>0</v>
          </cell>
          <cell r="EI372">
            <v>12895</v>
          </cell>
          <cell r="EJ372">
            <v>0</v>
          </cell>
          <cell r="EK372">
            <v>0</v>
          </cell>
          <cell r="EL372">
            <v>0</v>
          </cell>
        </row>
        <row r="373">
          <cell r="A373">
            <v>815</v>
          </cell>
          <cell r="B373" t="str">
            <v>Mill en Sint Hubert</v>
          </cell>
          <cell r="C373">
            <v>10</v>
          </cell>
          <cell r="D373">
            <v>418720</v>
          </cell>
          <cell r="E373">
            <v>62300</v>
          </cell>
          <cell r="F373">
            <v>62300</v>
          </cell>
          <cell r="G373">
            <v>11007</v>
          </cell>
          <cell r="H373">
            <v>2</v>
          </cell>
          <cell r="I373">
            <v>222.5</v>
          </cell>
          <cell r="J373">
            <v>2740</v>
          </cell>
          <cell r="K373">
            <v>1614</v>
          </cell>
          <cell r="L373">
            <v>549</v>
          </cell>
          <cell r="M373">
            <v>1120</v>
          </cell>
          <cell r="N373">
            <v>689.1</v>
          </cell>
          <cell r="O373">
            <v>68</v>
          </cell>
          <cell r="P373">
            <v>0.16267942583732056</v>
          </cell>
          <cell r="Q373">
            <v>39.290065611716258</v>
          </cell>
          <cell r="R373">
            <v>846</v>
          </cell>
          <cell r="S373">
            <v>60</v>
          </cell>
          <cell r="T373">
            <v>192</v>
          </cell>
          <cell r="U373">
            <v>8590</v>
          </cell>
          <cell r="V373">
            <v>1380</v>
          </cell>
          <cell r="W373">
            <v>0</v>
          </cell>
          <cell r="X373">
            <v>405.6</v>
          </cell>
          <cell r="Y373">
            <v>0</v>
          </cell>
          <cell r="Z373">
            <v>50.499999999999943</v>
          </cell>
          <cell r="AA373">
            <v>5219</v>
          </cell>
          <cell r="AB373">
            <v>0</v>
          </cell>
          <cell r="AC373">
            <v>5219</v>
          </cell>
          <cell r="AD373">
            <v>89</v>
          </cell>
          <cell r="AE373">
            <v>0</v>
          </cell>
          <cell r="AF373">
            <v>114</v>
          </cell>
          <cell r="AG373">
            <v>58</v>
          </cell>
          <cell r="AH373">
            <v>56</v>
          </cell>
          <cell r="AI373">
            <v>4309</v>
          </cell>
          <cell r="AJ373">
            <v>4309</v>
          </cell>
          <cell r="AK373">
            <v>0</v>
          </cell>
          <cell r="AL373">
            <v>0</v>
          </cell>
          <cell r="AM373">
            <v>0</v>
          </cell>
          <cell r="AN373">
            <v>0</v>
          </cell>
          <cell r="AO373">
            <v>0</v>
          </cell>
          <cell r="AP373">
            <v>0</v>
          </cell>
          <cell r="AQ373">
            <v>0</v>
          </cell>
          <cell r="AR373">
            <v>1.20764E-4</v>
          </cell>
          <cell r="AS373">
            <v>4.6383E-5</v>
          </cell>
          <cell r="AT373">
            <v>1206.52</v>
          </cell>
          <cell r="AU373">
            <v>0</v>
          </cell>
          <cell r="AV373">
            <v>606</v>
          </cell>
          <cell r="AW373">
            <v>1256.6394122079878</v>
          </cell>
          <cell r="AX373">
            <v>6</v>
          </cell>
          <cell r="AY373">
            <v>6</v>
          </cell>
          <cell r="AZ373">
            <v>650</v>
          </cell>
          <cell r="BA373">
            <v>1</v>
          </cell>
          <cell r="BB373">
            <v>0</v>
          </cell>
          <cell r="BC373">
            <v>0</v>
          </cell>
          <cell r="BD373">
            <v>0</v>
          </cell>
          <cell r="BE373">
            <v>0</v>
          </cell>
          <cell r="BF373">
            <v>0</v>
          </cell>
          <cell r="BG373">
            <v>0</v>
          </cell>
          <cell r="BH373">
            <v>0</v>
          </cell>
          <cell r="BI373">
            <v>0</v>
          </cell>
          <cell r="BJ373">
            <v>0</v>
          </cell>
          <cell r="BM373">
            <v>-942120</v>
          </cell>
          <cell r="BN373">
            <v>-149520</v>
          </cell>
          <cell r="BO373">
            <v>-185654</v>
          </cell>
          <cell r="BP373">
            <v>1418251.95</v>
          </cell>
          <cell r="BQ373">
            <v>56361.52</v>
          </cell>
          <cell r="BR373">
            <v>48594</v>
          </cell>
          <cell r="BS373">
            <v>601156</v>
          </cell>
          <cell r="BT373">
            <v>129717.18</v>
          </cell>
          <cell r="BU373">
            <v>14641.83</v>
          </cell>
          <cell r="BV373">
            <v>98548.800000000003</v>
          </cell>
          <cell r="BW373">
            <v>244279.05899999998</v>
          </cell>
          <cell r="BX373">
            <v>93786.28</v>
          </cell>
          <cell r="BY373">
            <v>18643.190717703346</v>
          </cell>
          <cell r="BZ373">
            <v>148920.34988677592</v>
          </cell>
          <cell r="CA373">
            <v>90648.9</v>
          </cell>
          <cell r="CB373">
            <v>17722.8</v>
          </cell>
          <cell r="CC373">
            <v>27123.84</v>
          </cell>
          <cell r="CD373">
            <v>439722.1</v>
          </cell>
          <cell r="CE373">
            <v>21100.2</v>
          </cell>
          <cell r="CF373">
            <v>0</v>
          </cell>
          <cell r="CG373">
            <v>169820.66400000002</v>
          </cell>
          <cell r="CH373">
            <v>0</v>
          </cell>
          <cell r="CI373">
            <v>11201.404999999988</v>
          </cell>
          <cell r="CJ373">
            <v>162049.95000000001</v>
          </cell>
          <cell r="CK373">
            <v>0</v>
          </cell>
          <cell r="CL373">
            <v>136215.9</v>
          </cell>
          <cell r="CM373">
            <v>3273.42</v>
          </cell>
          <cell r="CN373">
            <v>0</v>
          </cell>
          <cell r="CO373">
            <v>53847.9</v>
          </cell>
          <cell r="CP373">
            <v>188907.74</v>
          </cell>
          <cell r="CQ373">
            <v>90695.92</v>
          </cell>
          <cell r="CR373">
            <v>715337.09</v>
          </cell>
          <cell r="CS373">
            <v>114016.14</v>
          </cell>
          <cell r="CT373">
            <v>0</v>
          </cell>
          <cell r="CU373">
            <v>0</v>
          </cell>
          <cell r="CV373">
            <v>0</v>
          </cell>
          <cell r="CW373">
            <v>0</v>
          </cell>
          <cell r="CX373">
            <v>0</v>
          </cell>
          <cell r="CY373">
            <v>0</v>
          </cell>
          <cell r="CZ373">
            <v>0</v>
          </cell>
          <cell r="DA373">
            <v>2132.25745457844</v>
          </cell>
          <cell r="DB373">
            <v>512.95202004791997</v>
          </cell>
          <cell r="DC373">
            <v>75443.695600000006</v>
          </cell>
          <cell r="DD373">
            <v>0</v>
          </cell>
          <cell r="DE373">
            <v>4096.5600000000004</v>
          </cell>
          <cell r="DF373">
            <v>4347.9723662396373</v>
          </cell>
          <cell r="DG373">
            <v>53341.02</v>
          </cell>
          <cell r="DH373">
            <v>88129.8</v>
          </cell>
          <cell r="DI373">
            <v>67067</v>
          </cell>
          <cell r="DJ373">
            <v>247664.13</v>
          </cell>
          <cell r="DK373">
            <v>0</v>
          </cell>
          <cell r="DL373">
            <v>0</v>
          </cell>
          <cell r="DM373">
            <v>0</v>
          </cell>
          <cell r="DN373">
            <v>0</v>
          </cell>
          <cell r="DO373">
            <v>0</v>
          </cell>
          <cell r="DP373">
            <v>0</v>
          </cell>
          <cell r="DQ373">
            <v>0</v>
          </cell>
          <cell r="DR373">
            <v>0</v>
          </cell>
          <cell r="DS373">
            <v>0</v>
          </cell>
          <cell r="DU373">
            <v>388160.62</v>
          </cell>
          <cell r="DV373">
            <v>0</v>
          </cell>
          <cell r="DW373">
            <v>-41009</v>
          </cell>
          <cell r="DX373">
            <v>-7015.2</v>
          </cell>
          <cell r="DY373">
            <v>-2720</v>
          </cell>
          <cell r="DZ373">
            <v>0</v>
          </cell>
          <cell r="EA373">
            <v>82624.34</v>
          </cell>
          <cell r="EB373">
            <v>49173</v>
          </cell>
          <cell r="EC373">
            <v>0</v>
          </cell>
          <cell r="ED373">
            <v>0</v>
          </cell>
          <cell r="EE373">
            <v>869918</v>
          </cell>
          <cell r="EF373">
            <v>0</v>
          </cell>
          <cell r="EG373">
            <v>0</v>
          </cell>
          <cell r="EH373">
            <v>0</v>
          </cell>
          <cell r="EI373">
            <v>12570</v>
          </cell>
          <cell r="EJ373">
            <v>0</v>
          </cell>
          <cell r="EK373">
            <v>0</v>
          </cell>
          <cell r="EL373">
            <v>0</v>
          </cell>
        </row>
        <row r="374">
          <cell r="A374">
            <v>1709</v>
          </cell>
          <cell r="B374" t="str">
            <v>Moerdijk</v>
          </cell>
          <cell r="C374">
            <v>10</v>
          </cell>
          <cell r="D374">
            <v>1112640</v>
          </cell>
          <cell r="E374">
            <v>830480</v>
          </cell>
          <cell r="F374">
            <v>830480</v>
          </cell>
          <cell r="G374">
            <v>36645</v>
          </cell>
          <cell r="H374">
            <v>6</v>
          </cell>
          <cell r="I374">
            <v>2966</v>
          </cell>
          <cell r="J374">
            <v>8615</v>
          </cell>
          <cell r="K374">
            <v>5333</v>
          </cell>
          <cell r="L374">
            <v>1796</v>
          </cell>
          <cell r="M374">
            <v>4200</v>
          </cell>
          <cell r="N374">
            <v>2626.2</v>
          </cell>
          <cell r="O374">
            <v>258</v>
          </cell>
          <cell r="P374">
            <v>0.42434210526315791</v>
          </cell>
          <cell r="Q374">
            <v>125.34561461639852</v>
          </cell>
          <cell r="R374">
            <v>1948</v>
          </cell>
          <cell r="S374">
            <v>770</v>
          </cell>
          <cell r="T374">
            <v>759</v>
          </cell>
          <cell r="U374">
            <v>29760</v>
          </cell>
          <cell r="V374">
            <v>5350</v>
          </cell>
          <cell r="W374">
            <v>318.77999999999997</v>
          </cell>
          <cell r="X374">
            <v>462.4</v>
          </cell>
          <cell r="Y374">
            <v>0</v>
          </cell>
          <cell r="Z374">
            <v>190.8</v>
          </cell>
          <cell r="AA374">
            <v>15905</v>
          </cell>
          <cell r="AB374">
            <v>0</v>
          </cell>
          <cell r="AC374">
            <v>16859.3</v>
          </cell>
          <cell r="AD374">
            <v>2493</v>
          </cell>
          <cell r="AE374">
            <v>0</v>
          </cell>
          <cell r="AF374">
            <v>409</v>
          </cell>
          <cell r="AG374">
            <v>189.66</v>
          </cell>
          <cell r="AH374">
            <v>245.7</v>
          </cell>
          <cell r="AI374">
            <v>15738</v>
          </cell>
          <cell r="AJ374">
            <v>17154.419999999998</v>
          </cell>
          <cell r="AK374">
            <v>0</v>
          </cell>
          <cell r="AL374">
            <v>27</v>
          </cell>
          <cell r="AM374">
            <v>0</v>
          </cell>
          <cell r="AN374">
            <v>0</v>
          </cell>
          <cell r="AO374">
            <v>12350</v>
          </cell>
          <cell r="AP374">
            <v>1513</v>
          </cell>
          <cell r="AQ374">
            <v>1513</v>
          </cell>
          <cell r="AR374">
            <v>5.4158199999999998E-4</v>
          </cell>
          <cell r="AS374">
            <v>2.10595E-4</v>
          </cell>
          <cell r="AT374">
            <v>10166.748</v>
          </cell>
          <cell r="AU374">
            <v>0</v>
          </cell>
          <cell r="AV374">
            <v>3438.64</v>
          </cell>
          <cell r="AW374">
            <v>9044.8098054136317</v>
          </cell>
          <cell r="AX374">
            <v>20</v>
          </cell>
          <cell r="AY374">
            <v>21</v>
          </cell>
          <cell r="AZ374">
            <v>2335</v>
          </cell>
          <cell r="BA374">
            <v>1</v>
          </cell>
          <cell r="BB374">
            <v>0</v>
          </cell>
          <cell r="BC374">
            <v>0</v>
          </cell>
          <cell r="BD374">
            <v>0</v>
          </cell>
          <cell r="BE374">
            <v>0</v>
          </cell>
          <cell r="BF374">
            <v>0</v>
          </cell>
          <cell r="BG374">
            <v>0</v>
          </cell>
          <cell r="BH374">
            <v>0</v>
          </cell>
          <cell r="BI374">
            <v>0</v>
          </cell>
          <cell r="BJ374">
            <v>0</v>
          </cell>
          <cell r="BM374">
            <v>-2503440</v>
          </cell>
          <cell r="BN374">
            <v>-1993152</v>
          </cell>
          <cell r="BO374">
            <v>-2474830.4</v>
          </cell>
          <cell r="BP374">
            <v>4721708.25</v>
          </cell>
          <cell r="BQ374">
            <v>169084.56</v>
          </cell>
          <cell r="BR374">
            <v>647774.4</v>
          </cell>
          <cell r="BS374">
            <v>1890131</v>
          </cell>
          <cell r="BT374">
            <v>428613.21</v>
          </cell>
          <cell r="BU374">
            <v>47899.32</v>
          </cell>
          <cell r="BV374">
            <v>369558</v>
          </cell>
          <cell r="BW374">
            <v>930961.63799999992</v>
          </cell>
          <cell r="BX374">
            <v>355836.18</v>
          </cell>
          <cell r="BY374">
            <v>48629.940493421054</v>
          </cell>
          <cell r="BZ374">
            <v>475094.97616824304</v>
          </cell>
          <cell r="CA374">
            <v>208728.2</v>
          </cell>
          <cell r="CB374">
            <v>227442.6</v>
          </cell>
          <cell r="CC374">
            <v>107223.93</v>
          </cell>
          <cell r="CD374">
            <v>1523414.4</v>
          </cell>
          <cell r="CE374">
            <v>81801.5</v>
          </cell>
          <cell r="CF374">
            <v>100677.09959999999</v>
          </cell>
          <cell r="CG374">
            <v>193602.25600000002</v>
          </cell>
          <cell r="CH374">
            <v>0</v>
          </cell>
          <cell r="CI374">
            <v>42321.347999999991</v>
          </cell>
          <cell r="CJ374">
            <v>493850.25</v>
          </cell>
          <cell r="CK374">
            <v>0</v>
          </cell>
          <cell r="CL374">
            <v>440027.73</v>
          </cell>
          <cell r="CM374">
            <v>91692.54</v>
          </cell>
          <cell r="CN374">
            <v>0</v>
          </cell>
          <cell r="CO374">
            <v>193191.15</v>
          </cell>
          <cell r="CP374">
            <v>617728.30980000016</v>
          </cell>
          <cell r="CQ374">
            <v>397928.34899999999</v>
          </cell>
          <cell r="CR374">
            <v>2612665.38</v>
          </cell>
          <cell r="CS374">
            <v>453905.95320000005</v>
          </cell>
          <cell r="CT374">
            <v>0</v>
          </cell>
          <cell r="CU374">
            <v>85522.77</v>
          </cell>
          <cell r="CV374">
            <v>0</v>
          </cell>
          <cell r="CW374">
            <v>0</v>
          </cell>
          <cell r="CX374">
            <v>181668.5</v>
          </cell>
          <cell r="CY374">
            <v>46600.4</v>
          </cell>
          <cell r="CZ374">
            <v>132690.1</v>
          </cell>
          <cell r="DA374">
            <v>9562.3882677412203</v>
          </cell>
          <cell r="DB374">
            <v>2328.9811064828</v>
          </cell>
          <cell r="DC374">
            <v>635726.75243999995</v>
          </cell>
          <cell r="DD374">
            <v>0</v>
          </cell>
          <cell r="DE374">
            <v>23245.206400000003</v>
          </cell>
          <cell r="DF374">
            <v>31295.041926731166</v>
          </cell>
          <cell r="DG374">
            <v>177803.4</v>
          </cell>
          <cell r="DH374">
            <v>308454.3</v>
          </cell>
          <cell r="DI374">
            <v>240925.3</v>
          </cell>
          <cell r="DJ374">
            <v>247664.13</v>
          </cell>
          <cell r="DK374">
            <v>0</v>
          </cell>
          <cell r="DL374">
            <v>0</v>
          </cell>
          <cell r="DM374">
            <v>0</v>
          </cell>
          <cell r="DN374">
            <v>0</v>
          </cell>
          <cell r="DO374">
            <v>0</v>
          </cell>
          <cell r="DP374">
            <v>0</v>
          </cell>
          <cell r="DQ374">
            <v>0</v>
          </cell>
          <cell r="DR374">
            <v>0</v>
          </cell>
          <cell r="DS374">
            <v>0</v>
          </cell>
          <cell r="DU374">
            <v>372005.82</v>
          </cell>
          <cell r="DV374">
            <v>0</v>
          </cell>
          <cell r="DW374">
            <v>719192</v>
          </cell>
          <cell r="DX374">
            <v>-31284.61</v>
          </cell>
          <cell r="DY374">
            <v>340920</v>
          </cell>
          <cell r="DZ374">
            <v>0</v>
          </cell>
          <cell r="EA374">
            <v>35593.81</v>
          </cell>
          <cell r="EB374">
            <v>97546</v>
          </cell>
          <cell r="EC374">
            <v>0</v>
          </cell>
          <cell r="ED374">
            <v>0</v>
          </cell>
          <cell r="EE374">
            <v>2663278</v>
          </cell>
          <cell r="EF374">
            <v>45000</v>
          </cell>
          <cell r="EG374">
            <v>0</v>
          </cell>
          <cell r="EH374">
            <v>0</v>
          </cell>
          <cell r="EI374">
            <v>0</v>
          </cell>
          <cell r="EJ374">
            <v>0</v>
          </cell>
          <cell r="EK374">
            <v>0</v>
          </cell>
          <cell r="EL374">
            <v>0</v>
          </cell>
        </row>
        <row r="375">
          <cell r="A375">
            <v>820</v>
          </cell>
          <cell r="B375" t="str">
            <v>Nuenen c.a.</v>
          </cell>
          <cell r="C375">
            <v>10</v>
          </cell>
          <cell r="D375">
            <v>1034240</v>
          </cell>
          <cell r="E375">
            <v>102060</v>
          </cell>
          <cell r="F375">
            <v>102060</v>
          </cell>
          <cell r="G375">
            <v>22692</v>
          </cell>
          <cell r="H375">
            <v>1</v>
          </cell>
          <cell r="I375">
            <v>364.5</v>
          </cell>
          <cell r="J375">
            <v>5735</v>
          </cell>
          <cell r="K375">
            <v>3342</v>
          </cell>
          <cell r="L375">
            <v>908</v>
          </cell>
          <cell r="M375">
            <v>1750</v>
          </cell>
          <cell r="N375">
            <v>827.6</v>
          </cell>
          <cell r="O375">
            <v>245</v>
          </cell>
          <cell r="P375">
            <v>0.41176470588235292</v>
          </cell>
          <cell r="Q375">
            <v>119.83246510574233</v>
          </cell>
          <cell r="R375">
            <v>1159</v>
          </cell>
          <cell r="S375">
            <v>210</v>
          </cell>
          <cell r="T375">
            <v>503</v>
          </cell>
          <cell r="U375">
            <v>19630</v>
          </cell>
          <cell r="V375">
            <v>8630</v>
          </cell>
          <cell r="W375">
            <v>0</v>
          </cell>
          <cell r="X375">
            <v>496</v>
          </cell>
          <cell r="Y375">
            <v>0</v>
          </cell>
          <cell r="Z375">
            <v>0</v>
          </cell>
          <cell r="AA375">
            <v>3387</v>
          </cell>
          <cell r="AB375">
            <v>0</v>
          </cell>
          <cell r="AC375">
            <v>3387</v>
          </cell>
          <cell r="AD375">
            <v>24</v>
          </cell>
          <cell r="AE375">
            <v>0</v>
          </cell>
          <cell r="AF375">
            <v>135</v>
          </cell>
          <cell r="AG375">
            <v>112</v>
          </cell>
          <cell r="AH375">
            <v>22</v>
          </cell>
          <cell r="AI375">
            <v>9224</v>
          </cell>
          <cell r="AJ375">
            <v>9224</v>
          </cell>
          <cell r="AK375">
            <v>0</v>
          </cell>
          <cell r="AL375">
            <v>0</v>
          </cell>
          <cell r="AM375">
            <v>0</v>
          </cell>
          <cell r="AN375">
            <v>0</v>
          </cell>
          <cell r="AO375">
            <v>0</v>
          </cell>
          <cell r="AP375">
            <v>0</v>
          </cell>
          <cell r="AQ375">
            <v>0</v>
          </cell>
          <cell r="AR375">
            <v>9.1953999999999994E-5</v>
          </cell>
          <cell r="AS375">
            <v>7.3665999999999996E-5</v>
          </cell>
          <cell r="AT375">
            <v>9076.4159999999993</v>
          </cell>
          <cell r="AU375">
            <v>0</v>
          </cell>
          <cell r="AV375">
            <v>420</v>
          </cell>
          <cell r="AW375">
            <v>2794.0897097625329</v>
          </cell>
          <cell r="AX375">
            <v>3</v>
          </cell>
          <cell r="AY375">
            <v>3</v>
          </cell>
          <cell r="AZ375">
            <v>1310</v>
          </cell>
          <cell r="BA375">
            <v>1</v>
          </cell>
          <cell r="BB375">
            <v>0</v>
          </cell>
          <cell r="BC375">
            <v>0</v>
          </cell>
          <cell r="BD375">
            <v>0</v>
          </cell>
          <cell r="BE375">
            <v>0</v>
          </cell>
          <cell r="BF375">
            <v>0</v>
          </cell>
          <cell r="BG375">
            <v>0</v>
          </cell>
          <cell r="BH375">
            <v>0</v>
          </cell>
          <cell r="BI375">
            <v>0</v>
          </cell>
          <cell r="BJ375">
            <v>0</v>
          </cell>
          <cell r="BM375">
            <v>-2327040</v>
          </cell>
          <cell r="BN375">
            <v>-244944</v>
          </cell>
          <cell r="BO375">
            <v>-304138.8</v>
          </cell>
          <cell r="BP375">
            <v>2923864.2</v>
          </cell>
          <cell r="BQ375">
            <v>28180.76</v>
          </cell>
          <cell r="BR375">
            <v>79606.8</v>
          </cell>
          <cell r="BS375">
            <v>1258259</v>
          </cell>
          <cell r="BT375">
            <v>268596.53999999998</v>
          </cell>
          <cell r="BU375">
            <v>24216.36</v>
          </cell>
          <cell r="BV375">
            <v>153982.5</v>
          </cell>
          <cell r="BW375">
            <v>293375.924</v>
          </cell>
          <cell r="BX375">
            <v>337906.45</v>
          </cell>
          <cell r="BY375">
            <v>47188.56058823529</v>
          </cell>
          <cell r="BZ375">
            <v>454198.59584099305</v>
          </cell>
          <cell r="CA375">
            <v>124186.85</v>
          </cell>
          <cell r="CB375">
            <v>62029.8</v>
          </cell>
          <cell r="CC375">
            <v>71058.81</v>
          </cell>
          <cell r="CD375">
            <v>1004859.7</v>
          </cell>
          <cell r="CE375">
            <v>131952.70000000001</v>
          </cell>
          <cell r="CF375">
            <v>0</v>
          </cell>
          <cell r="CG375">
            <v>207670.24</v>
          </cell>
          <cell r="CH375">
            <v>0</v>
          </cell>
          <cell r="CI375">
            <v>0</v>
          </cell>
          <cell r="CJ375">
            <v>105166.35</v>
          </cell>
          <cell r="CK375">
            <v>0</v>
          </cell>
          <cell r="CL375">
            <v>88400.7</v>
          </cell>
          <cell r="CM375">
            <v>882.72</v>
          </cell>
          <cell r="CN375">
            <v>0</v>
          </cell>
          <cell r="CO375">
            <v>63767.25</v>
          </cell>
          <cell r="CP375">
            <v>364787.36</v>
          </cell>
          <cell r="CQ375">
            <v>35630.54</v>
          </cell>
          <cell r="CR375">
            <v>1531276.24</v>
          </cell>
          <cell r="CS375">
            <v>244067.04</v>
          </cell>
          <cell r="CT375">
            <v>0</v>
          </cell>
          <cell r="CU375">
            <v>0</v>
          </cell>
          <cell r="CV375">
            <v>0</v>
          </cell>
          <cell r="CW375">
            <v>0</v>
          </cell>
          <cell r="CX375">
            <v>0</v>
          </cell>
          <cell r="CY375">
            <v>0</v>
          </cell>
          <cell r="CZ375">
            <v>0</v>
          </cell>
          <cell r="DA375">
            <v>1623.57657893334</v>
          </cell>
          <cell r="DB375">
            <v>814.67614231183995</v>
          </cell>
          <cell r="DC375">
            <v>567548.29247999995</v>
          </cell>
          <cell r="DD375">
            <v>0</v>
          </cell>
          <cell r="DE375">
            <v>2839.2</v>
          </cell>
          <cell r="DF375">
            <v>9667.550395778364</v>
          </cell>
          <cell r="DG375">
            <v>26670.51</v>
          </cell>
          <cell r="DH375">
            <v>44064.9</v>
          </cell>
          <cell r="DI375">
            <v>135165.79999999999</v>
          </cell>
          <cell r="DJ375">
            <v>247664.13</v>
          </cell>
          <cell r="DK375">
            <v>0</v>
          </cell>
          <cell r="DL375">
            <v>0</v>
          </cell>
          <cell r="DM375">
            <v>0</v>
          </cell>
          <cell r="DN375">
            <v>0</v>
          </cell>
          <cell r="DO375">
            <v>0</v>
          </cell>
          <cell r="DP375">
            <v>0</v>
          </cell>
          <cell r="DQ375">
            <v>0</v>
          </cell>
          <cell r="DR375">
            <v>0</v>
          </cell>
          <cell r="DS375">
            <v>0</v>
          </cell>
          <cell r="DU375">
            <v>176880.83</v>
          </cell>
          <cell r="DV375">
            <v>0</v>
          </cell>
          <cell r="DW375">
            <v>-83080</v>
          </cell>
          <cell r="DX375">
            <v>-26119.73</v>
          </cell>
          <cell r="DY375">
            <v>303850</v>
          </cell>
          <cell r="DZ375">
            <v>0</v>
          </cell>
          <cell r="EA375">
            <v>92595.77</v>
          </cell>
          <cell r="EB375">
            <v>37236</v>
          </cell>
          <cell r="EC375">
            <v>0</v>
          </cell>
          <cell r="ED375">
            <v>0</v>
          </cell>
          <cell r="EE375">
            <v>1264882</v>
          </cell>
          <cell r="EF375">
            <v>0</v>
          </cell>
          <cell r="EG375">
            <v>0</v>
          </cell>
          <cell r="EH375">
            <v>0</v>
          </cell>
          <cell r="EI375">
            <v>25914</v>
          </cell>
          <cell r="EJ375">
            <v>0</v>
          </cell>
          <cell r="EK375">
            <v>0</v>
          </cell>
          <cell r="EL375">
            <v>0</v>
          </cell>
        </row>
        <row r="376">
          <cell r="A376">
            <v>823</v>
          </cell>
          <cell r="B376" t="str">
            <v>Oirschot</v>
          </cell>
          <cell r="C376">
            <v>10</v>
          </cell>
          <cell r="D376">
            <v>770080</v>
          </cell>
          <cell r="E376">
            <v>195860</v>
          </cell>
          <cell r="F376">
            <v>195860</v>
          </cell>
          <cell r="G376">
            <v>17852</v>
          </cell>
          <cell r="H376">
            <v>2</v>
          </cell>
          <cell r="I376">
            <v>699.5</v>
          </cell>
          <cell r="J376">
            <v>4636</v>
          </cell>
          <cell r="K376">
            <v>2601</v>
          </cell>
          <cell r="L376">
            <v>895</v>
          </cell>
          <cell r="M376">
            <v>1760</v>
          </cell>
          <cell r="N376">
            <v>758.7</v>
          </cell>
          <cell r="O376">
            <v>79</v>
          </cell>
          <cell r="P376">
            <v>0.18414918414918416</v>
          </cell>
          <cell r="Q376">
            <v>44.764688775113768</v>
          </cell>
          <cell r="R376">
            <v>928</v>
          </cell>
          <cell r="S376">
            <v>95</v>
          </cell>
          <cell r="T376">
            <v>301</v>
          </cell>
          <cell r="U376">
            <v>14400</v>
          </cell>
          <cell r="V376">
            <v>3580</v>
          </cell>
          <cell r="W376">
            <v>0</v>
          </cell>
          <cell r="X376">
            <v>754.4</v>
          </cell>
          <cell r="Y376">
            <v>0</v>
          </cell>
          <cell r="Z376">
            <v>217</v>
          </cell>
          <cell r="AA376">
            <v>10178</v>
          </cell>
          <cell r="AB376">
            <v>0</v>
          </cell>
          <cell r="AC376">
            <v>10178</v>
          </cell>
          <cell r="AD376">
            <v>106</v>
          </cell>
          <cell r="AE376">
            <v>0</v>
          </cell>
          <cell r="AF376">
            <v>192</v>
          </cell>
          <cell r="AG376">
            <v>90</v>
          </cell>
          <cell r="AH376">
            <v>102</v>
          </cell>
          <cell r="AI376">
            <v>10013</v>
          </cell>
          <cell r="AJ376">
            <v>10013</v>
          </cell>
          <cell r="AK376">
            <v>0</v>
          </cell>
          <cell r="AL376">
            <v>10</v>
          </cell>
          <cell r="AM376">
            <v>0</v>
          </cell>
          <cell r="AN376">
            <v>0</v>
          </cell>
          <cell r="AO376">
            <v>0</v>
          </cell>
          <cell r="AP376">
            <v>0</v>
          </cell>
          <cell r="AQ376">
            <v>0</v>
          </cell>
          <cell r="AR376">
            <v>1.99082E-4</v>
          </cell>
          <cell r="AS376">
            <v>5.9815999999999998E-5</v>
          </cell>
          <cell r="AT376">
            <v>5547.2020000000002</v>
          </cell>
          <cell r="AU376">
            <v>0</v>
          </cell>
          <cell r="AV376">
            <v>1068</v>
          </cell>
          <cell r="AW376">
            <v>1853.9416569428238</v>
          </cell>
          <cell r="AX376">
            <v>5</v>
          </cell>
          <cell r="AY376">
            <v>5</v>
          </cell>
          <cell r="AZ376">
            <v>1180</v>
          </cell>
          <cell r="BA376">
            <v>1</v>
          </cell>
          <cell r="BB376">
            <v>0</v>
          </cell>
          <cell r="BC376">
            <v>0</v>
          </cell>
          <cell r="BD376">
            <v>0</v>
          </cell>
          <cell r="BE376">
            <v>0</v>
          </cell>
          <cell r="BF376">
            <v>0</v>
          </cell>
          <cell r="BG376">
            <v>0</v>
          </cell>
          <cell r="BH376">
            <v>0</v>
          </cell>
          <cell r="BI376">
            <v>0</v>
          </cell>
          <cell r="BJ376">
            <v>0</v>
          </cell>
          <cell r="BM376">
            <v>-1732680</v>
          </cell>
          <cell r="BN376">
            <v>-470064</v>
          </cell>
          <cell r="BO376">
            <v>-583662.80000000005</v>
          </cell>
          <cell r="BP376">
            <v>2300230.2000000002</v>
          </cell>
          <cell r="BQ376">
            <v>56361.52</v>
          </cell>
          <cell r="BR376">
            <v>152770.79999999999</v>
          </cell>
          <cell r="BS376">
            <v>1017138.4</v>
          </cell>
          <cell r="BT376">
            <v>209042.37</v>
          </cell>
          <cell r="BU376">
            <v>23869.65</v>
          </cell>
          <cell r="BV376">
            <v>154862.39999999999</v>
          </cell>
          <cell r="BW376">
            <v>268951.56299999997</v>
          </cell>
          <cell r="BX376">
            <v>108957.59</v>
          </cell>
          <cell r="BY376">
            <v>21103.641981351982</v>
          </cell>
          <cell r="BZ376">
            <v>169670.70457053822</v>
          </cell>
          <cell r="CA376">
            <v>99435.199999999997</v>
          </cell>
          <cell r="CB376">
            <v>28061.1</v>
          </cell>
          <cell r="CC376">
            <v>42522.27</v>
          </cell>
          <cell r="CD376">
            <v>737136</v>
          </cell>
          <cell r="CE376">
            <v>54738.2</v>
          </cell>
          <cell r="CF376">
            <v>0</v>
          </cell>
          <cell r="CG376">
            <v>315859.73600000003</v>
          </cell>
          <cell r="CH376">
            <v>0</v>
          </cell>
          <cell r="CI376">
            <v>48132.77</v>
          </cell>
          <cell r="CJ376">
            <v>316026.90000000002</v>
          </cell>
          <cell r="CK376">
            <v>0</v>
          </cell>
          <cell r="CL376">
            <v>265645.8</v>
          </cell>
          <cell r="CM376">
            <v>3898.68</v>
          </cell>
          <cell r="CN376">
            <v>0</v>
          </cell>
          <cell r="CO376">
            <v>90691.199999999997</v>
          </cell>
          <cell r="CP376">
            <v>293132.7</v>
          </cell>
          <cell r="CQ376">
            <v>165196.14000000001</v>
          </cell>
          <cell r="CR376">
            <v>1662258.13</v>
          </cell>
          <cell r="CS376">
            <v>264943.98</v>
          </cell>
          <cell r="CT376">
            <v>0</v>
          </cell>
          <cell r="CU376">
            <v>31675.1</v>
          </cell>
          <cell r="CV376">
            <v>0</v>
          </cell>
          <cell r="CW376">
            <v>0</v>
          </cell>
          <cell r="CX376">
            <v>0</v>
          </cell>
          <cell r="CY376">
            <v>0</v>
          </cell>
          <cell r="CZ376">
            <v>0</v>
          </cell>
          <cell r="DA376">
            <v>3515.0713670662203</v>
          </cell>
          <cell r="DB376">
            <v>661.50826878783994</v>
          </cell>
          <cell r="DC376">
            <v>346866.54106000002</v>
          </cell>
          <cell r="DD376">
            <v>0</v>
          </cell>
          <cell r="DE376">
            <v>7219.68</v>
          </cell>
          <cell r="DF376">
            <v>6414.6381330221702</v>
          </cell>
          <cell r="DG376">
            <v>44450.85</v>
          </cell>
          <cell r="DH376">
            <v>73441.5</v>
          </cell>
          <cell r="DI376">
            <v>121752.4</v>
          </cell>
          <cell r="DJ376">
            <v>247664.13</v>
          </cell>
          <cell r="DK376">
            <v>0</v>
          </cell>
          <cell r="DL376">
            <v>0</v>
          </cell>
          <cell r="DM376">
            <v>0</v>
          </cell>
          <cell r="DN376">
            <v>0</v>
          </cell>
          <cell r="DO376">
            <v>0</v>
          </cell>
          <cell r="DP376">
            <v>0</v>
          </cell>
          <cell r="DQ376">
            <v>0</v>
          </cell>
          <cell r="DR376">
            <v>0</v>
          </cell>
          <cell r="DS376">
            <v>0</v>
          </cell>
          <cell r="DU376">
            <v>502563.31</v>
          </cell>
          <cell r="DV376">
            <v>0</v>
          </cell>
          <cell r="DW376">
            <v>-34968</v>
          </cell>
          <cell r="DX376">
            <v>-14279.62</v>
          </cell>
          <cell r="DY376">
            <v>-151081</v>
          </cell>
          <cell r="DZ376">
            <v>0</v>
          </cell>
          <cell r="EA376">
            <v>129215.36</v>
          </cell>
          <cell r="EB376">
            <v>91626</v>
          </cell>
          <cell r="EC376">
            <v>0</v>
          </cell>
          <cell r="ED376">
            <v>0</v>
          </cell>
          <cell r="EE376">
            <v>1138255</v>
          </cell>
          <cell r="EF376">
            <v>0</v>
          </cell>
          <cell r="EG376">
            <v>0</v>
          </cell>
          <cell r="EH376">
            <v>0</v>
          </cell>
          <cell r="EI376">
            <v>20387</v>
          </cell>
          <cell r="EJ376">
            <v>0</v>
          </cell>
          <cell r="EK376">
            <v>0</v>
          </cell>
          <cell r="EL376">
            <v>0</v>
          </cell>
        </row>
        <row r="377">
          <cell r="A377">
            <v>824</v>
          </cell>
          <cell r="B377" t="str">
            <v>Oisterwijk</v>
          </cell>
          <cell r="C377">
            <v>10</v>
          </cell>
          <cell r="D377">
            <v>1191360</v>
          </cell>
          <cell r="E377">
            <v>166600</v>
          </cell>
          <cell r="F377">
            <v>166600</v>
          </cell>
          <cell r="G377">
            <v>25743</v>
          </cell>
          <cell r="H377">
            <v>2</v>
          </cell>
          <cell r="I377">
            <v>595</v>
          </cell>
          <cell r="J377">
            <v>6463</v>
          </cell>
          <cell r="K377">
            <v>4344</v>
          </cell>
          <cell r="L377">
            <v>1457</v>
          </cell>
          <cell r="M377">
            <v>2810</v>
          </cell>
          <cell r="N377">
            <v>1724.5</v>
          </cell>
          <cell r="O377">
            <v>182</v>
          </cell>
          <cell r="P377">
            <v>0.34210526315789475</v>
          </cell>
          <cell r="Q377">
            <v>92.525642078039752</v>
          </cell>
          <cell r="R377">
            <v>1534</v>
          </cell>
          <cell r="S377">
            <v>510</v>
          </cell>
          <cell r="T377">
            <v>572</v>
          </cell>
          <cell r="U377">
            <v>23840</v>
          </cell>
          <cell r="V377">
            <v>10100</v>
          </cell>
          <cell r="W377">
            <v>722.38</v>
          </cell>
          <cell r="X377">
            <v>1033.5999999999999</v>
          </cell>
          <cell r="Y377">
            <v>0</v>
          </cell>
          <cell r="Z377">
            <v>0</v>
          </cell>
          <cell r="AA377">
            <v>6391</v>
          </cell>
          <cell r="AB377">
            <v>0</v>
          </cell>
          <cell r="AC377">
            <v>6391</v>
          </cell>
          <cell r="AD377">
            <v>120</v>
          </cell>
          <cell r="AE377">
            <v>0</v>
          </cell>
          <cell r="AF377">
            <v>176</v>
          </cell>
          <cell r="AG377">
            <v>123</v>
          </cell>
          <cell r="AH377">
            <v>53</v>
          </cell>
          <cell r="AI377">
            <v>10855</v>
          </cell>
          <cell r="AJ377">
            <v>10855</v>
          </cell>
          <cell r="AK377">
            <v>0</v>
          </cell>
          <cell r="AL377">
            <v>10</v>
          </cell>
          <cell r="AM377">
            <v>0</v>
          </cell>
          <cell r="AN377">
            <v>0</v>
          </cell>
          <cell r="AO377">
            <v>0</v>
          </cell>
          <cell r="AP377">
            <v>1176</v>
          </cell>
          <cell r="AQ377">
            <v>1176</v>
          </cell>
          <cell r="AR377">
            <v>3.06884E-4</v>
          </cell>
          <cell r="AS377">
            <v>1.63513E-4</v>
          </cell>
          <cell r="AT377">
            <v>9747.7900000000009</v>
          </cell>
          <cell r="AU377">
            <v>0</v>
          </cell>
          <cell r="AV377">
            <v>995</v>
          </cell>
          <cell r="AW377">
            <v>3934.0016894486257</v>
          </cell>
          <cell r="AX377">
            <v>2</v>
          </cell>
          <cell r="AY377">
            <v>2</v>
          </cell>
          <cell r="AZ377">
            <v>1550</v>
          </cell>
          <cell r="BA377">
            <v>1</v>
          </cell>
          <cell r="BB377">
            <v>0</v>
          </cell>
          <cell r="BC377">
            <v>0</v>
          </cell>
          <cell r="BD377">
            <v>0</v>
          </cell>
          <cell r="BE377">
            <v>0</v>
          </cell>
          <cell r="BF377">
            <v>0</v>
          </cell>
          <cell r="BG377">
            <v>0</v>
          </cell>
          <cell r="BH377">
            <v>0</v>
          </cell>
          <cell r="BI377">
            <v>0</v>
          </cell>
          <cell r="BJ377">
            <v>0</v>
          </cell>
          <cell r="BM377">
            <v>-2680560</v>
          </cell>
          <cell r="BN377">
            <v>-399840</v>
          </cell>
          <cell r="BO377">
            <v>-496468</v>
          </cell>
          <cell r="BP377">
            <v>3316985.55</v>
          </cell>
          <cell r="BQ377">
            <v>56361.52</v>
          </cell>
          <cell r="BR377">
            <v>129948</v>
          </cell>
          <cell r="BS377">
            <v>1417982.2</v>
          </cell>
          <cell r="BT377">
            <v>349127.28</v>
          </cell>
          <cell r="BU377">
            <v>38858.19</v>
          </cell>
          <cell r="BV377">
            <v>247251.9</v>
          </cell>
          <cell r="BW377">
            <v>611318.005</v>
          </cell>
          <cell r="BX377">
            <v>251016.22</v>
          </cell>
          <cell r="BY377">
            <v>39205.533421052627</v>
          </cell>
          <cell r="BZ377">
            <v>350698.09065555251</v>
          </cell>
          <cell r="CA377">
            <v>164368.1</v>
          </cell>
          <cell r="CB377">
            <v>150643.79999999999</v>
          </cell>
          <cell r="CC377">
            <v>80806.44</v>
          </cell>
          <cell r="CD377">
            <v>1220369.6000000001</v>
          </cell>
          <cell r="CE377">
            <v>154429</v>
          </cell>
          <cell r="CF377">
            <v>228142.05160000001</v>
          </cell>
          <cell r="CG377">
            <v>432757.98400000005</v>
          </cell>
          <cell r="CH377">
            <v>0</v>
          </cell>
          <cell r="CI377">
            <v>0</v>
          </cell>
          <cell r="CJ377">
            <v>198440.55</v>
          </cell>
          <cell r="CK377">
            <v>0</v>
          </cell>
          <cell r="CL377">
            <v>166805.1</v>
          </cell>
          <cell r="CM377">
            <v>4413.6000000000004</v>
          </cell>
          <cell r="CN377">
            <v>0</v>
          </cell>
          <cell r="CO377">
            <v>83133.600000000006</v>
          </cell>
          <cell r="CP377">
            <v>400614.69</v>
          </cell>
          <cell r="CQ377">
            <v>85837.21</v>
          </cell>
          <cell r="CR377">
            <v>1802038.55</v>
          </cell>
          <cell r="CS377">
            <v>287223.3</v>
          </cell>
          <cell r="CT377">
            <v>0</v>
          </cell>
          <cell r="CU377">
            <v>31675.1</v>
          </cell>
          <cell r="CV377">
            <v>0</v>
          </cell>
          <cell r="CW377">
            <v>0</v>
          </cell>
          <cell r="CX377">
            <v>0</v>
          </cell>
          <cell r="CY377">
            <v>36220.800000000003</v>
          </cell>
          <cell r="CZ377">
            <v>103135.2</v>
          </cell>
          <cell r="DA377">
            <v>5418.4665686036406</v>
          </cell>
          <cell r="DB377">
            <v>1808.2988089191201</v>
          </cell>
          <cell r="DC377">
            <v>609529.30870000005</v>
          </cell>
          <cell r="DD377">
            <v>0</v>
          </cell>
          <cell r="DE377">
            <v>6726.2</v>
          </cell>
          <cell r="DF377">
            <v>13611.645845492245</v>
          </cell>
          <cell r="DG377">
            <v>17780.34</v>
          </cell>
          <cell r="DH377">
            <v>29376.6</v>
          </cell>
          <cell r="DI377">
            <v>159929</v>
          </cell>
          <cell r="DJ377">
            <v>247664.13</v>
          </cell>
          <cell r="DK377">
            <v>0</v>
          </cell>
          <cell r="DL377">
            <v>0</v>
          </cell>
          <cell r="DM377">
            <v>0</v>
          </cell>
          <cell r="DN377">
            <v>0</v>
          </cell>
          <cell r="DO377">
            <v>0</v>
          </cell>
          <cell r="DP377">
            <v>0</v>
          </cell>
          <cell r="DQ377">
            <v>0</v>
          </cell>
          <cell r="DR377">
            <v>0</v>
          </cell>
          <cell r="DS377">
            <v>0</v>
          </cell>
          <cell r="DU377">
            <v>226145.59</v>
          </cell>
          <cell r="DV377">
            <v>0</v>
          </cell>
          <cell r="DW377">
            <v>-400403</v>
          </cell>
          <cell r="DX377">
            <v>-26638.59</v>
          </cell>
          <cell r="DY377">
            <v>-284355</v>
          </cell>
          <cell r="DZ377">
            <v>0</v>
          </cell>
          <cell r="EA377">
            <v>16708.61</v>
          </cell>
          <cell r="EB377">
            <v>37576</v>
          </cell>
          <cell r="EC377">
            <v>0</v>
          </cell>
          <cell r="ED377">
            <v>0</v>
          </cell>
          <cell r="EE377">
            <v>2139251</v>
          </cell>
          <cell r="EF377">
            <v>45000</v>
          </cell>
          <cell r="EG377">
            <v>0</v>
          </cell>
          <cell r="EH377">
            <v>0</v>
          </cell>
          <cell r="EI377">
            <v>29398</v>
          </cell>
          <cell r="EJ377">
            <v>0</v>
          </cell>
          <cell r="EK377">
            <v>0</v>
          </cell>
          <cell r="EL377">
            <v>0</v>
          </cell>
        </row>
        <row r="378">
          <cell r="A378">
            <v>826</v>
          </cell>
          <cell r="B378" t="str">
            <v>Oosterhout</v>
          </cell>
          <cell r="C378">
            <v>10</v>
          </cell>
          <cell r="D378">
            <v>1797120</v>
          </cell>
          <cell r="E378">
            <v>465080</v>
          </cell>
          <cell r="F378">
            <v>465080</v>
          </cell>
          <cell r="G378">
            <v>53295</v>
          </cell>
          <cell r="H378">
            <v>2</v>
          </cell>
          <cell r="I378">
            <v>1661</v>
          </cell>
          <cell r="J378">
            <v>12680</v>
          </cell>
          <cell r="K378">
            <v>8118</v>
          </cell>
          <cell r="L378">
            <v>2631</v>
          </cell>
          <cell r="M378">
            <v>6190</v>
          </cell>
          <cell r="N378">
            <v>3800.7</v>
          </cell>
          <cell r="O378">
            <v>759</v>
          </cell>
          <cell r="P378">
            <v>0.68440036068530208</v>
          </cell>
          <cell r="Q378">
            <v>320.48694629233916</v>
          </cell>
          <cell r="R378">
            <v>3654</v>
          </cell>
          <cell r="S378">
            <v>3555</v>
          </cell>
          <cell r="T378">
            <v>1188</v>
          </cell>
          <cell r="U378">
            <v>54860</v>
          </cell>
          <cell r="V378">
            <v>46950</v>
          </cell>
          <cell r="W378">
            <v>1280.56</v>
          </cell>
          <cell r="X378">
            <v>2282.4</v>
          </cell>
          <cell r="Y378">
            <v>0</v>
          </cell>
          <cell r="Z378">
            <v>0</v>
          </cell>
          <cell r="AA378">
            <v>7152</v>
          </cell>
          <cell r="AB378">
            <v>0</v>
          </cell>
          <cell r="AC378">
            <v>7152</v>
          </cell>
          <cell r="AD378">
            <v>157</v>
          </cell>
          <cell r="AE378">
            <v>0</v>
          </cell>
          <cell r="AF378">
            <v>372</v>
          </cell>
          <cell r="AG378">
            <v>258</v>
          </cell>
          <cell r="AH378">
            <v>114</v>
          </cell>
          <cell r="AI378">
            <v>23893</v>
          </cell>
          <cell r="AJ378">
            <v>23893</v>
          </cell>
          <cell r="AK378">
            <v>0</v>
          </cell>
          <cell r="AL378">
            <v>10</v>
          </cell>
          <cell r="AM378">
            <v>0</v>
          </cell>
          <cell r="AN378">
            <v>0</v>
          </cell>
          <cell r="AO378">
            <v>0</v>
          </cell>
          <cell r="AP378">
            <v>1991</v>
          </cell>
          <cell r="AQ378">
            <v>1991</v>
          </cell>
          <cell r="AR378">
            <v>4.4768599999999998E-4</v>
          </cell>
          <cell r="AS378">
            <v>9.4516399999999997E-4</v>
          </cell>
          <cell r="AT378">
            <v>32924.553999999996</v>
          </cell>
          <cell r="AU378">
            <v>0</v>
          </cell>
          <cell r="AV378">
            <v>1063</v>
          </cell>
          <cell r="AW378">
            <v>7751.0719660692293</v>
          </cell>
          <cell r="AX378">
            <v>7</v>
          </cell>
          <cell r="AY378">
            <v>7</v>
          </cell>
          <cell r="AZ378">
            <v>2775</v>
          </cell>
          <cell r="BA378">
            <v>1</v>
          </cell>
          <cell r="BB378">
            <v>0</v>
          </cell>
          <cell r="BC378">
            <v>0</v>
          </cell>
          <cell r="BD378">
            <v>0</v>
          </cell>
          <cell r="BE378">
            <v>0</v>
          </cell>
          <cell r="BF378">
            <v>0</v>
          </cell>
          <cell r="BG378">
            <v>0</v>
          </cell>
          <cell r="BH378">
            <v>0</v>
          </cell>
          <cell r="BI378">
            <v>0</v>
          </cell>
          <cell r="BJ378">
            <v>0</v>
          </cell>
          <cell r="BM378">
            <v>-4043520</v>
          </cell>
          <cell r="BN378">
            <v>-1116192</v>
          </cell>
          <cell r="BO378">
            <v>-1385938.4</v>
          </cell>
          <cell r="BP378">
            <v>6867060.75</v>
          </cell>
          <cell r="BQ378">
            <v>56361.52</v>
          </cell>
          <cell r="BR378">
            <v>362762.4</v>
          </cell>
          <cell r="BS378">
            <v>2781992</v>
          </cell>
          <cell r="BT378">
            <v>652443.66</v>
          </cell>
          <cell r="BU378">
            <v>70168.77</v>
          </cell>
          <cell r="BV378">
            <v>544658.1</v>
          </cell>
          <cell r="BW378">
            <v>1347310.1429999999</v>
          </cell>
          <cell r="BX378">
            <v>1046820.39</v>
          </cell>
          <cell r="BY378">
            <v>78432.822010820557</v>
          </cell>
          <cell r="BZ378">
            <v>1214735.2627929272</v>
          </cell>
          <cell r="CA378">
            <v>391526.1</v>
          </cell>
          <cell r="CB378">
            <v>1050075.8999999999</v>
          </cell>
          <cell r="CC378">
            <v>167828.76</v>
          </cell>
          <cell r="CD378">
            <v>2808283.4</v>
          </cell>
          <cell r="CE378">
            <v>717865.5</v>
          </cell>
          <cell r="CF378">
            <v>404426.45919999998</v>
          </cell>
          <cell r="CG378">
            <v>955618.05599999998</v>
          </cell>
          <cell r="CH378">
            <v>0</v>
          </cell>
          <cell r="CI378">
            <v>0</v>
          </cell>
          <cell r="CJ378">
            <v>222069.6</v>
          </cell>
          <cell r="CK378">
            <v>0</v>
          </cell>
          <cell r="CL378">
            <v>186667.2</v>
          </cell>
          <cell r="CM378">
            <v>5774.46</v>
          </cell>
          <cell r="CN378">
            <v>0</v>
          </cell>
          <cell r="CO378">
            <v>175714.2</v>
          </cell>
          <cell r="CP378">
            <v>840313.74</v>
          </cell>
          <cell r="CQ378">
            <v>184630.98</v>
          </cell>
          <cell r="CR378">
            <v>3966476.93</v>
          </cell>
          <cell r="CS378">
            <v>632208.78</v>
          </cell>
          <cell r="CT378">
            <v>0</v>
          </cell>
          <cell r="CU378">
            <v>31675.1</v>
          </cell>
          <cell r="CV378">
            <v>0</v>
          </cell>
          <cell r="CW378">
            <v>0</v>
          </cell>
          <cell r="CX378">
            <v>0</v>
          </cell>
          <cell r="CY378">
            <v>61322.8</v>
          </cell>
          <cell r="CZ378">
            <v>174610.7</v>
          </cell>
          <cell r="DA378">
            <v>7904.5229605710601</v>
          </cell>
          <cell r="DB378">
            <v>10452.618051367359</v>
          </cell>
          <cell r="DC378">
            <v>2058772.3616199999</v>
          </cell>
          <cell r="DD378">
            <v>0</v>
          </cell>
          <cell r="DE378">
            <v>7185.88</v>
          </cell>
          <cell r="DF378">
            <v>26818.709002599535</v>
          </cell>
          <cell r="DG378">
            <v>62231.19</v>
          </cell>
          <cell r="DH378">
            <v>102818.1</v>
          </cell>
          <cell r="DI378">
            <v>286324.5</v>
          </cell>
          <cell r="DJ378">
            <v>247664.13</v>
          </cell>
          <cell r="DK378">
            <v>0</v>
          </cell>
          <cell r="DL378">
            <v>0</v>
          </cell>
          <cell r="DM378">
            <v>0</v>
          </cell>
          <cell r="DN378">
            <v>0</v>
          </cell>
          <cell r="DO378">
            <v>0</v>
          </cell>
          <cell r="DP378">
            <v>0</v>
          </cell>
          <cell r="DQ378">
            <v>0</v>
          </cell>
          <cell r="DR378">
            <v>0</v>
          </cell>
          <cell r="DS378">
            <v>0</v>
          </cell>
          <cell r="DU378">
            <v>110729.60000000001</v>
          </cell>
          <cell r="DV378">
            <v>0</v>
          </cell>
          <cell r="DW378">
            <v>-69761</v>
          </cell>
          <cell r="DX378">
            <v>-75770.89</v>
          </cell>
          <cell r="DY378">
            <v>168100</v>
          </cell>
          <cell r="DZ378">
            <v>0</v>
          </cell>
          <cell r="EA378">
            <v>77795.100000000006</v>
          </cell>
          <cell r="EB378">
            <v>46323</v>
          </cell>
          <cell r="EC378">
            <v>0</v>
          </cell>
          <cell r="ED378">
            <v>0</v>
          </cell>
          <cell r="EE378">
            <v>4115782</v>
          </cell>
          <cell r="EF378">
            <v>100000</v>
          </cell>
          <cell r="EG378">
            <v>0</v>
          </cell>
          <cell r="EH378">
            <v>0</v>
          </cell>
          <cell r="EI378">
            <v>0</v>
          </cell>
          <cell r="EJ378">
            <v>0</v>
          </cell>
          <cell r="EK378">
            <v>0</v>
          </cell>
          <cell r="EL378">
            <v>0</v>
          </cell>
        </row>
        <row r="379">
          <cell r="A379">
            <v>828</v>
          </cell>
          <cell r="B379" t="str">
            <v>Oss</v>
          </cell>
          <cell r="C379">
            <v>10</v>
          </cell>
          <cell r="D379">
            <v>2469440</v>
          </cell>
          <cell r="E379">
            <v>506100</v>
          </cell>
          <cell r="F379">
            <v>506100</v>
          </cell>
          <cell r="G379">
            <v>76652</v>
          </cell>
          <cell r="H379">
            <v>4</v>
          </cell>
          <cell r="I379">
            <v>1807.5</v>
          </cell>
          <cell r="J379">
            <v>18766</v>
          </cell>
          <cell r="K379">
            <v>11032</v>
          </cell>
          <cell r="L379">
            <v>3766</v>
          </cell>
          <cell r="M379">
            <v>9080</v>
          </cell>
          <cell r="N379">
            <v>5827.9</v>
          </cell>
          <cell r="O379">
            <v>1130</v>
          </cell>
          <cell r="P379">
            <v>0.76351351351351349</v>
          </cell>
          <cell r="Q379">
            <v>453.0834990833149</v>
          </cell>
          <cell r="R379">
            <v>7151</v>
          </cell>
          <cell r="S379">
            <v>5465</v>
          </cell>
          <cell r="T379">
            <v>1862</v>
          </cell>
          <cell r="U379">
            <v>84650</v>
          </cell>
          <cell r="V379">
            <v>95680</v>
          </cell>
          <cell r="W379">
            <v>2314.2800000000002</v>
          </cell>
          <cell r="X379">
            <v>5592.8</v>
          </cell>
          <cell r="Y379">
            <v>0</v>
          </cell>
          <cell r="Z379">
            <v>861.79999999999927</v>
          </cell>
          <cell r="AA379">
            <v>10185</v>
          </cell>
          <cell r="AB379">
            <v>0</v>
          </cell>
          <cell r="AC379">
            <v>10185</v>
          </cell>
          <cell r="AD379">
            <v>257</v>
          </cell>
          <cell r="AE379">
            <v>0</v>
          </cell>
          <cell r="AF379">
            <v>519</v>
          </cell>
          <cell r="AG379">
            <v>413</v>
          </cell>
          <cell r="AH379">
            <v>106</v>
          </cell>
          <cell r="AI379">
            <v>32521</v>
          </cell>
          <cell r="AJ379">
            <v>32521</v>
          </cell>
          <cell r="AK379">
            <v>0</v>
          </cell>
          <cell r="AL379">
            <v>10</v>
          </cell>
          <cell r="AM379">
            <v>0</v>
          </cell>
          <cell r="AN379">
            <v>0</v>
          </cell>
          <cell r="AO379">
            <v>1400</v>
          </cell>
          <cell r="AP379">
            <v>2590</v>
          </cell>
          <cell r="AQ379">
            <v>0</v>
          </cell>
          <cell r="AR379">
            <v>7.0452799999999995E-4</v>
          </cell>
          <cell r="AS379">
            <v>1.0933130000000001E-3</v>
          </cell>
          <cell r="AT379">
            <v>44391.165000000001</v>
          </cell>
          <cell r="AU379">
            <v>0</v>
          </cell>
          <cell r="AV379">
            <v>1544</v>
          </cell>
          <cell r="AW379">
            <v>11334.101513120093</v>
          </cell>
          <cell r="AX379">
            <v>10</v>
          </cell>
          <cell r="AY379">
            <v>10</v>
          </cell>
          <cell r="AZ379">
            <v>3560</v>
          </cell>
          <cell r="BA379">
            <v>1</v>
          </cell>
          <cell r="BB379">
            <v>0</v>
          </cell>
          <cell r="BC379">
            <v>0</v>
          </cell>
          <cell r="BD379">
            <v>0</v>
          </cell>
          <cell r="BE379">
            <v>0</v>
          </cell>
          <cell r="BF379">
            <v>0</v>
          </cell>
          <cell r="BG379">
            <v>0</v>
          </cell>
          <cell r="BH379">
            <v>0</v>
          </cell>
          <cell r="BI379">
            <v>0</v>
          </cell>
          <cell r="BJ379">
            <v>0</v>
          </cell>
          <cell r="BM379">
            <v>-5556240</v>
          </cell>
          <cell r="BN379">
            <v>-1214640</v>
          </cell>
          <cell r="BO379">
            <v>-1508178</v>
          </cell>
          <cell r="BP379">
            <v>9876610.1999999993</v>
          </cell>
          <cell r="BQ379">
            <v>112723.04</v>
          </cell>
          <cell r="BR379">
            <v>394758</v>
          </cell>
          <cell r="BS379">
            <v>4117260.4</v>
          </cell>
          <cell r="BT379">
            <v>886641.84</v>
          </cell>
          <cell r="BU379">
            <v>100439.22</v>
          </cell>
          <cell r="BV379">
            <v>798949.2</v>
          </cell>
          <cell r="BW379">
            <v>2065932.2709999999</v>
          </cell>
          <cell r="BX379">
            <v>1558507.3</v>
          </cell>
          <cell r="BY379">
            <v>87499.25182432431</v>
          </cell>
          <cell r="BZ379">
            <v>1717313.3249055068</v>
          </cell>
          <cell r="CA379">
            <v>766229.65</v>
          </cell>
          <cell r="CB379">
            <v>1614251.7</v>
          </cell>
          <cell r="CC379">
            <v>263044.74</v>
          </cell>
          <cell r="CD379">
            <v>4333233.5</v>
          </cell>
          <cell r="CE379">
            <v>1462947.2</v>
          </cell>
          <cell r="CF379">
            <v>730895.9095999999</v>
          </cell>
          <cell r="CG379">
            <v>2341649.432</v>
          </cell>
          <cell r="CH379">
            <v>0</v>
          </cell>
          <cell r="CI379">
            <v>191155.85799999983</v>
          </cell>
          <cell r="CJ379">
            <v>316244.25</v>
          </cell>
          <cell r="CK379">
            <v>0</v>
          </cell>
          <cell r="CL379">
            <v>265828.5</v>
          </cell>
          <cell r="CM379">
            <v>9452.4599999999991</v>
          </cell>
          <cell r="CN379">
            <v>0</v>
          </cell>
          <cell r="CO379">
            <v>245149.65</v>
          </cell>
          <cell r="CP379">
            <v>1345153.39</v>
          </cell>
          <cell r="CQ379">
            <v>171674.42</v>
          </cell>
          <cell r="CR379">
            <v>5398811.21</v>
          </cell>
          <cell r="CS379">
            <v>860505.66</v>
          </cell>
          <cell r="CT379">
            <v>0</v>
          </cell>
          <cell r="CU379">
            <v>31675.1</v>
          </cell>
          <cell r="CV379">
            <v>0</v>
          </cell>
          <cell r="CW379">
            <v>0</v>
          </cell>
          <cell r="CX379">
            <v>20594</v>
          </cell>
          <cell r="CY379">
            <v>79772</v>
          </cell>
          <cell r="CZ379">
            <v>0</v>
          </cell>
          <cell r="DA379">
            <v>12439.427974886879</v>
          </cell>
          <cell r="DB379">
            <v>12091.005581671121</v>
          </cell>
          <cell r="DC379">
            <v>2775779.54745</v>
          </cell>
          <cell r="DD379">
            <v>0</v>
          </cell>
          <cell r="DE379">
            <v>10437.44</v>
          </cell>
          <cell r="DF379">
            <v>39215.991235395522</v>
          </cell>
          <cell r="DG379">
            <v>88901.7</v>
          </cell>
          <cell r="DH379">
            <v>146883</v>
          </cell>
          <cell r="DI379">
            <v>367320.8</v>
          </cell>
          <cell r="DJ379">
            <v>247664.13</v>
          </cell>
          <cell r="DK379">
            <v>0</v>
          </cell>
          <cell r="DL379">
            <v>0</v>
          </cell>
          <cell r="DM379">
            <v>0</v>
          </cell>
          <cell r="DN379">
            <v>0</v>
          </cell>
          <cell r="DO379">
            <v>0</v>
          </cell>
          <cell r="DP379">
            <v>0</v>
          </cell>
          <cell r="DQ379">
            <v>0</v>
          </cell>
          <cell r="DR379">
            <v>0</v>
          </cell>
          <cell r="DS379">
            <v>0</v>
          </cell>
          <cell r="DU379">
            <v>518504.97</v>
          </cell>
          <cell r="DV379">
            <v>0</v>
          </cell>
          <cell r="DW379">
            <v>-506312</v>
          </cell>
          <cell r="DX379">
            <v>-95496.33</v>
          </cell>
          <cell r="DY379">
            <v>-265074</v>
          </cell>
          <cell r="DZ379">
            <v>0</v>
          </cell>
          <cell r="EA379">
            <v>24576.34</v>
          </cell>
          <cell r="EB379">
            <v>69867</v>
          </cell>
          <cell r="EC379">
            <v>0</v>
          </cell>
          <cell r="ED379">
            <v>0</v>
          </cell>
          <cell r="EE379">
            <v>6612847</v>
          </cell>
          <cell r="EF379">
            <v>45000</v>
          </cell>
          <cell r="EG379">
            <v>0</v>
          </cell>
          <cell r="EH379">
            <v>0</v>
          </cell>
          <cell r="EI379">
            <v>0</v>
          </cell>
          <cell r="EJ379">
            <v>0</v>
          </cell>
          <cell r="EK379">
            <v>0</v>
          </cell>
          <cell r="EL379">
            <v>0</v>
          </cell>
        </row>
        <row r="380">
          <cell r="A380">
            <v>1667</v>
          </cell>
          <cell r="B380" t="str">
            <v>Reusel-De Mierden</v>
          </cell>
          <cell r="C380">
            <v>10</v>
          </cell>
          <cell r="D380">
            <v>450720</v>
          </cell>
          <cell r="E380">
            <v>85680</v>
          </cell>
          <cell r="F380">
            <v>85680</v>
          </cell>
          <cell r="G380">
            <v>12367</v>
          </cell>
          <cell r="H380">
            <v>2</v>
          </cell>
          <cell r="I380">
            <v>306</v>
          </cell>
          <cell r="J380">
            <v>3091</v>
          </cell>
          <cell r="K380">
            <v>1584</v>
          </cell>
          <cell r="L380">
            <v>531</v>
          </cell>
          <cell r="M380">
            <v>1210</v>
          </cell>
          <cell r="N380">
            <v>722.3</v>
          </cell>
          <cell r="O380">
            <v>53</v>
          </cell>
          <cell r="P380">
            <v>0.13151364764267989</v>
          </cell>
          <cell r="Q380">
            <v>31.631515982292616</v>
          </cell>
          <cell r="R380">
            <v>816</v>
          </cell>
          <cell r="S380">
            <v>70</v>
          </cell>
          <cell r="T380">
            <v>196</v>
          </cell>
          <cell r="U380">
            <v>11100</v>
          </cell>
          <cell r="V380">
            <v>2650</v>
          </cell>
          <cell r="W380">
            <v>0</v>
          </cell>
          <cell r="X380">
            <v>0</v>
          </cell>
          <cell r="Y380">
            <v>0</v>
          </cell>
          <cell r="Z380">
            <v>0</v>
          </cell>
          <cell r="AA380">
            <v>7795</v>
          </cell>
          <cell r="AB380">
            <v>0</v>
          </cell>
          <cell r="AC380">
            <v>7795</v>
          </cell>
          <cell r="AD380">
            <v>71</v>
          </cell>
          <cell r="AE380">
            <v>0</v>
          </cell>
          <cell r="AF380">
            <v>144</v>
          </cell>
          <cell r="AG380">
            <v>67</v>
          </cell>
          <cell r="AH380">
            <v>77</v>
          </cell>
          <cell r="AI380">
            <v>4877</v>
          </cell>
          <cell r="AJ380">
            <v>4877</v>
          </cell>
          <cell r="AK380">
            <v>0</v>
          </cell>
          <cell r="AL380">
            <v>0</v>
          </cell>
          <cell r="AM380">
            <v>0</v>
          </cell>
          <cell r="AN380">
            <v>0</v>
          </cell>
          <cell r="AO380">
            <v>0</v>
          </cell>
          <cell r="AP380">
            <v>0</v>
          </cell>
          <cell r="AQ380">
            <v>0</v>
          </cell>
          <cell r="AR380">
            <v>8.0665000000000001E-5</v>
          </cell>
          <cell r="AS380">
            <v>4.0367999999999997E-5</v>
          </cell>
          <cell r="AT380">
            <v>2311.6979999999999</v>
          </cell>
          <cell r="AU380">
            <v>0</v>
          </cell>
          <cell r="AV380">
            <v>299</v>
          </cell>
          <cell r="AW380">
            <v>470.09064327485385</v>
          </cell>
          <cell r="AX380">
            <v>6</v>
          </cell>
          <cell r="AY380">
            <v>6</v>
          </cell>
          <cell r="AZ380">
            <v>820</v>
          </cell>
          <cell r="BA380">
            <v>1</v>
          </cell>
          <cell r="BB380">
            <v>0</v>
          </cell>
          <cell r="BC380">
            <v>0</v>
          </cell>
          <cell r="BD380">
            <v>0</v>
          </cell>
          <cell r="BE380">
            <v>0</v>
          </cell>
          <cell r="BF380">
            <v>0</v>
          </cell>
          <cell r="BG380">
            <v>0</v>
          </cell>
          <cell r="BH380">
            <v>0</v>
          </cell>
          <cell r="BI380">
            <v>0</v>
          </cell>
          <cell r="BJ380">
            <v>0</v>
          </cell>
          <cell r="BM380">
            <v>-1014120</v>
          </cell>
          <cell r="BN380">
            <v>-205632</v>
          </cell>
          <cell r="BO380">
            <v>-255326.4</v>
          </cell>
          <cell r="BP380">
            <v>1593487.95</v>
          </cell>
          <cell r="BQ380">
            <v>56361.52</v>
          </cell>
          <cell r="BR380">
            <v>66830.399999999994</v>
          </cell>
          <cell r="BS380">
            <v>678165.4</v>
          </cell>
          <cell r="BT380">
            <v>127306.08</v>
          </cell>
          <cell r="BU380">
            <v>14161.77</v>
          </cell>
          <cell r="BV380">
            <v>106467.9</v>
          </cell>
          <cell r="BW380">
            <v>256048.12699999998</v>
          </cell>
          <cell r="BX380">
            <v>73098.13</v>
          </cell>
          <cell r="BY380">
            <v>15071.567915632753</v>
          </cell>
          <cell r="BZ380">
            <v>119892.30239736407</v>
          </cell>
          <cell r="CA380">
            <v>87434.4</v>
          </cell>
          <cell r="CB380">
            <v>20676.599999999999</v>
          </cell>
          <cell r="CC380">
            <v>27688.92</v>
          </cell>
          <cell r="CD380">
            <v>568209</v>
          </cell>
          <cell r="CE380">
            <v>40518.5</v>
          </cell>
          <cell r="CF380">
            <v>0</v>
          </cell>
          <cell r="CG380">
            <v>0</v>
          </cell>
          <cell r="CH380">
            <v>0</v>
          </cell>
          <cell r="CI380">
            <v>0</v>
          </cell>
          <cell r="CJ380">
            <v>242034.75</v>
          </cell>
          <cell r="CK380">
            <v>0</v>
          </cell>
          <cell r="CL380">
            <v>203449.5</v>
          </cell>
          <cell r="CM380">
            <v>2611.38</v>
          </cell>
          <cell r="CN380">
            <v>0</v>
          </cell>
          <cell r="CO380">
            <v>68018.399999999994</v>
          </cell>
          <cell r="CP380">
            <v>218221.01</v>
          </cell>
          <cell r="CQ380">
            <v>124706.89</v>
          </cell>
          <cell r="CR380">
            <v>809630.77</v>
          </cell>
          <cell r="CS380">
            <v>129045.42</v>
          </cell>
          <cell r="CT380">
            <v>0</v>
          </cell>
          <cell r="CU380">
            <v>0</v>
          </cell>
          <cell r="CV380">
            <v>0</v>
          </cell>
          <cell r="CW380">
            <v>0</v>
          </cell>
          <cell r="CX380">
            <v>0</v>
          </cell>
          <cell r="CY380">
            <v>0</v>
          </cell>
          <cell r="CZ380">
            <v>0</v>
          </cell>
          <cell r="DA380">
            <v>1424.2534826071501</v>
          </cell>
          <cell r="DB380">
            <v>446.43182082431997</v>
          </cell>
          <cell r="DC380">
            <v>144550.47594</v>
          </cell>
          <cell r="DD380">
            <v>0</v>
          </cell>
          <cell r="DE380">
            <v>2021.24</v>
          </cell>
          <cell r="DF380">
            <v>1626.5136257309944</v>
          </cell>
          <cell r="DG380">
            <v>53341.02</v>
          </cell>
          <cell r="DH380">
            <v>88129.8</v>
          </cell>
          <cell r="DI380">
            <v>84607.6</v>
          </cell>
          <cell r="DJ380">
            <v>247664.13</v>
          </cell>
          <cell r="DK380">
            <v>0</v>
          </cell>
          <cell r="DL380">
            <v>0</v>
          </cell>
          <cell r="DM380">
            <v>0</v>
          </cell>
          <cell r="DN380">
            <v>0</v>
          </cell>
          <cell r="DO380">
            <v>0</v>
          </cell>
          <cell r="DP380">
            <v>0</v>
          </cell>
          <cell r="DQ380">
            <v>0</v>
          </cell>
          <cell r="DR380">
            <v>0</v>
          </cell>
          <cell r="DS380">
            <v>0</v>
          </cell>
          <cell r="DU380">
            <v>115172.1</v>
          </cell>
          <cell r="DV380">
            <v>0</v>
          </cell>
          <cell r="DW380">
            <v>-1749</v>
          </cell>
          <cell r="DX380">
            <v>-10711.43</v>
          </cell>
          <cell r="DY380">
            <v>16082</v>
          </cell>
          <cell r="DZ380">
            <v>0</v>
          </cell>
          <cell r="EA380">
            <v>110468.41</v>
          </cell>
          <cell r="EB380">
            <v>86084</v>
          </cell>
          <cell r="EC380">
            <v>0</v>
          </cell>
          <cell r="ED380">
            <v>0</v>
          </cell>
          <cell r="EE380">
            <v>822306</v>
          </cell>
          <cell r="EF380">
            <v>0</v>
          </cell>
          <cell r="EG380">
            <v>0</v>
          </cell>
          <cell r="EH380">
            <v>0</v>
          </cell>
          <cell r="EI380">
            <v>14123</v>
          </cell>
          <cell r="EJ380">
            <v>0</v>
          </cell>
          <cell r="EK380">
            <v>0</v>
          </cell>
          <cell r="EL380">
            <v>0</v>
          </cell>
        </row>
        <row r="381">
          <cell r="A381">
            <v>1674</v>
          </cell>
          <cell r="B381" t="str">
            <v>Roosendaal</v>
          </cell>
          <cell r="C381">
            <v>10</v>
          </cell>
          <cell r="D381">
            <v>2442880</v>
          </cell>
          <cell r="E381">
            <v>603540</v>
          </cell>
          <cell r="F381">
            <v>603540</v>
          </cell>
          <cell r="G381">
            <v>77450</v>
          </cell>
          <cell r="H381">
            <v>3</v>
          </cell>
          <cell r="I381">
            <v>2155.5</v>
          </cell>
          <cell r="J381">
            <v>18329</v>
          </cell>
          <cell r="K381">
            <v>12088</v>
          </cell>
          <cell r="L381">
            <v>4200</v>
          </cell>
          <cell r="M381">
            <v>10230</v>
          </cell>
          <cell r="N381">
            <v>6779.6</v>
          </cell>
          <cell r="O381">
            <v>1194</v>
          </cell>
          <cell r="P381">
            <v>0.77331606217616577</v>
          </cell>
          <cell r="Q381">
            <v>475.32840103054548</v>
          </cell>
          <cell r="R381">
            <v>5648</v>
          </cell>
          <cell r="S381">
            <v>6710</v>
          </cell>
          <cell r="T381">
            <v>2002</v>
          </cell>
          <cell r="U381">
            <v>83630</v>
          </cell>
          <cell r="V381">
            <v>89230</v>
          </cell>
          <cell r="W381">
            <v>2880.44</v>
          </cell>
          <cell r="X381">
            <v>3778.4</v>
          </cell>
          <cell r="Y381">
            <v>0</v>
          </cell>
          <cell r="Z381">
            <v>0</v>
          </cell>
          <cell r="AA381">
            <v>10650</v>
          </cell>
          <cell r="AB381">
            <v>0</v>
          </cell>
          <cell r="AC381">
            <v>10650</v>
          </cell>
          <cell r="AD381">
            <v>71</v>
          </cell>
          <cell r="AE381">
            <v>0</v>
          </cell>
          <cell r="AF381">
            <v>504</v>
          </cell>
          <cell r="AG381">
            <v>394</v>
          </cell>
          <cell r="AH381">
            <v>109</v>
          </cell>
          <cell r="AI381">
            <v>34504</v>
          </cell>
          <cell r="AJ381">
            <v>34504</v>
          </cell>
          <cell r="AK381">
            <v>0</v>
          </cell>
          <cell r="AL381">
            <v>10</v>
          </cell>
          <cell r="AM381">
            <v>0</v>
          </cell>
          <cell r="AN381">
            <v>0</v>
          </cell>
          <cell r="AO381">
            <v>0</v>
          </cell>
          <cell r="AP381">
            <v>3464</v>
          </cell>
          <cell r="AQ381">
            <v>3464</v>
          </cell>
          <cell r="AR381">
            <v>1.196964E-3</v>
          </cell>
          <cell r="AS381">
            <v>1.820339E-3</v>
          </cell>
          <cell r="AT381">
            <v>49547.743999999999</v>
          </cell>
          <cell r="AU381">
            <v>0</v>
          </cell>
          <cell r="AV381">
            <v>1056</v>
          </cell>
          <cell r="AW381">
            <v>7628.6913534185242</v>
          </cell>
          <cell r="AX381">
            <v>10</v>
          </cell>
          <cell r="AY381">
            <v>10</v>
          </cell>
          <cell r="AZ381">
            <v>3715</v>
          </cell>
          <cell r="BA381">
            <v>1</v>
          </cell>
          <cell r="BB381">
            <v>0</v>
          </cell>
          <cell r="BC381">
            <v>0</v>
          </cell>
          <cell r="BD381">
            <v>0</v>
          </cell>
          <cell r="BE381">
            <v>0</v>
          </cell>
          <cell r="BF381">
            <v>0</v>
          </cell>
          <cell r="BG381">
            <v>0</v>
          </cell>
          <cell r="BH381">
            <v>0</v>
          </cell>
          <cell r="BI381">
            <v>0</v>
          </cell>
          <cell r="BJ381">
            <v>0</v>
          </cell>
          <cell r="BM381">
            <v>-5496480</v>
          </cell>
          <cell r="BN381">
            <v>-1448496</v>
          </cell>
          <cell r="BO381">
            <v>-1798549.2</v>
          </cell>
          <cell r="BP381">
            <v>9979432.5</v>
          </cell>
          <cell r="BQ381">
            <v>84542.28</v>
          </cell>
          <cell r="BR381">
            <v>470761.2</v>
          </cell>
          <cell r="BS381">
            <v>4021382.6</v>
          </cell>
          <cell r="BT381">
            <v>971512.56</v>
          </cell>
          <cell r="BU381">
            <v>112014</v>
          </cell>
          <cell r="BV381">
            <v>900137.7</v>
          </cell>
          <cell r="BW381">
            <v>2403300.4040000001</v>
          </cell>
          <cell r="BX381">
            <v>1646776.74</v>
          </cell>
          <cell r="BY381">
            <v>88622.631645077709</v>
          </cell>
          <cell r="BZ381">
            <v>1801627.731858056</v>
          </cell>
          <cell r="CA381">
            <v>605183.19999999995</v>
          </cell>
          <cell r="CB381">
            <v>1981999.8</v>
          </cell>
          <cell r="CC381">
            <v>282822.53999999998</v>
          </cell>
          <cell r="CD381">
            <v>4281019.7</v>
          </cell>
          <cell r="CE381">
            <v>1364326.7</v>
          </cell>
          <cell r="CF381">
            <v>909700.56079999998</v>
          </cell>
          <cell r="CG381">
            <v>1581978.2960000001</v>
          </cell>
          <cell r="CH381">
            <v>0</v>
          </cell>
          <cell r="CI381">
            <v>0</v>
          </cell>
          <cell r="CJ381">
            <v>330682.5</v>
          </cell>
          <cell r="CK381">
            <v>0</v>
          </cell>
          <cell r="CL381">
            <v>277965</v>
          </cell>
          <cell r="CM381">
            <v>2611.38</v>
          </cell>
          <cell r="CN381">
            <v>0</v>
          </cell>
          <cell r="CO381">
            <v>238064.4</v>
          </cell>
          <cell r="CP381">
            <v>1283269.82</v>
          </cell>
          <cell r="CQ381">
            <v>176533.13</v>
          </cell>
          <cell r="CR381">
            <v>5728009.04</v>
          </cell>
          <cell r="CS381">
            <v>912975.84</v>
          </cell>
          <cell r="CT381">
            <v>0</v>
          </cell>
          <cell r="CU381">
            <v>31675.1</v>
          </cell>
          <cell r="CV381">
            <v>0</v>
          </cell>
          <cell r="CW381">
            <v>0</v>
          </cell>
          <cell r="CX381">
            <v>0</v>
          </cell>
          <cell r="CY381">
            <v>106691.2</v>
          </cell>
          <cell r="CZ381">
            <v>303792.8</v>
          </cell>
          <cell r="DA381">
            <v>21134.074822480441</v>
          </cell>
          <cell r="DB381">
            <v>20131.224095509362</v>
          </cell>
          <cell r="DC381">
            <v>3098220.4323200001</v>
          </cell>
          <cell r="DD381">
            <v>0</v>
          </cell>
          <cell r="DE381">
            <v>7138.56</v>
          </cell>
          <cell r="DF381">
            <v>26395.272082828094</v>
          </cell>
          <cell r="DG381">
            <v>88901.7</v>
          </cell>
          <cell r="DH381">
            <v>146883</v>
          </cell>
          <cell r="DI381">
            <v>383313.7</v>
          </cell>
          <cell r="DJ381">
            <v>247664.13</v>
          </cell>
          <cell r="DK381">
            <v>0</v>
          </cell>
          <cell r="DL381">
            <v>0</v>
          </cell>
          <cell r="DM381">
            <v>0</v>
          </cell>
          <cell r="DN381">
            <v>0</v>
          </cell>
          <cell r="DO381">
            <v>0</v>
          </cell>
          <cell r="DP381">
            <v>0</v>
          </cell>
          <cell r="DQ381">
            <v>0</v>
          </cell>
          <cell r="DR381">
            <v>0</v>
          </cell>
          <cell r="DS381">
            <v>0</v>
          </cell>
          <cell r="DU381">
            <v>186687.75</v>
          </cell>
          <cell r="DV381">
            <v>0</v>
          </cell>
          <cell r="DW381">
            <v>159153</v>
          </cell>
          <cell r="DX381">
            <v>-72651.83</v>
          </cell>
          <cell r="DY381">
            <v>-121245</v>
          </cell>
          <cell r="DZ381">
            <v>0</v>
          </cell>
          <cell r="EA381">
            <v>39841.93</v>
          </cell>
          <cell r="EB381">
            <v>62944</v>
          </cell>
          <cell r="EC381">
            <v>0</v>
          </cell>
          <cell r="ED381">
            <v>0</v>
          </cell>
          <cell r="EE381">
            <v>6841752</v>
          </cell>
          <cell r="EF381">
            <v>0</v>
          </cell>
          <cell r="EG381">
            <v>0</v>
          </cell>
          <cell r="EH381">
            <v>0</v>
          </cell>
          <cell r="EI381">
            <v>0</v>
          </cell>
          <cell r="EJ381">
            <v>0</v>
          </cell>
          <cell r="EK381">
            <v>0</v>
          </cell>
          <cell r="EL381">
            <v>0</v>
          </cell>
        </row>
        <row r="382">
          <cell r="A382">
            <v>840</v>
          </cell>
          <cell r="B382" t="str">
            <v>Rucphen</v>
          </cell>
          <cell r="C382">
            <v>10</v>
          </cell>
          <cell r="D382">
            <v>776960</v>
          </cell>
          <cell r="E382">
            <v>114800</v>
          </cell>
          <cell r="F382">
            <v>114800</v>
          </cell>
          <cell r="G382">
            <v>22408</v>
          </cell>
          <cell r="H382">
            <v>2</v>
          </cell>
          <cell r="I382">
            <v>410</v>
          </cell>
          <cell r="J382">
            <v>4733</v>
          </cell>
          <cell r="K382">
            <v>3391</v>
          </cell>
          <cell r="L382">
            <v>1076</v>
          </cell>
          <cell r="M382">
            <v>2410</v>
          </cell>
          <cell r="N382">
            <v>1478.2</v>
          </cell>
          <cell r="O382">
            <v>279</v>
          </cell>
          <cell r="P382">
            <v>0.44356120826709061</v>
          </cell>
          <cell r="Q382">
            <v>134.17625214327106</v>
          </cell>
          <cell r="R382">
            <v>2580</v>
          </cell>
          <cell r="S382">
            <v>220</v>
          </cell>
          <cell r="T382">
            <v>450</v>
          </cell>
          <cell r="U382">
            <v>20830</v>
          </cell>
          <cell r="V382">
            <v>9850</v>
          </cell>
          <cell r="W382">
            <v>0</v>
          </cell>
          <cell r="X382">
            <v>248</v>
          </cell>
          <cell r="Y382">
            <v>0</v>
          </cell>
          <cell r="Z382">
            <v>0</v>
          </cell>
          <cell r="AA382">
            <v>6443</v>
          </cell>
          <cell r="AB382">
            <v>0</v>
          </cell>
          <cell r="AC382">
            <v>6443</v>
          </cell>
          <cell r="AD382">
            <v>6</v>
          </cell>
          <cell r="AE382">
            <v>0</v>
          </cell>
          <cell r="AF382">
            <v>168</v>
          </cell>
          <cell r="AG382">
            <v>110</v>
          </cell>
          <cell r="AH382">
            <v>58</v>
          </cell>
          <cell r="AI382">
            <v>9318</v>
          </cell>
          <cell r="AJ382">
            <v>9318</v>
          </cell>
          <cell r="AK382">
            <v>0</v>
          </cell>
          <cell r="AL382">
            <v>0</v>
          </cell>
          <cell r="AM382">
            <v>0</v>
          </cell>
          <cell r="AN382">
            <v>0</v>
          </cell>
          <cell r="AO382">
            <v>0</v>
          </cell>
          <cell r="AP382">
            <v>637</v>
          </cell>
          <cell r="AQ382">
            <v>0</v>
          </cell>
          <cell r="AR382">
            <v>1.57715E-4</v>
          </cell>
          <cell r="AS382">
            <v>1.10221E-4</v>
          </cell>
          <cell r="AT382">
            <v>5944.884</v>
          </cell>
          <cell r="AU382">
            <v>0</v>
          </cell>
          <cell r="AV382">
            <v>124</v>
          </cell>
          <cell r="AW382">
            <v>430.85625678399748</v>
          </cell>
          <cell r="AX382">
            <v>4</v>
          </cell>
          <cell r="AY382">
            <v>4</v>
          </cell>
          <cell r="AZ382">
            <v>1350</v>
          </cell>
          <cell r="BA382">
            <v>1</v>
          </cell>
          <cell r="BB382">
            <v>0</v>
          </cell>
          <cell r="BC382">
            <v>0</v>
          </cell>
          <cell r="BD382">
            <v>0</v>
          </cell>
          <cell r="BE382">
            <v>0</v>
          </cell>
          <cell r="BF382">
            <v>0</v>
          </cell>
          <cell r="BG382">
            <v>0</v>
          </cell>
          <cell r="BH382">
            <v>0</v>
          </cell>
          <cell r="BI382">
            <v>0</v>
          </cell>
          <cell r="BJ382">
            <v>0</v>
          </cell>
          <cell r="BM382">
            <v>-1748160</v>
          </cell>
          <cell r="BN382">
            <v>-275520</v>
          </cell>
          <cell r="BO382">
            <v>-342104</v>
          </cell>
          <cell r="BP382">
            <v>2887270.8</v>
          </cell>
          <cell r="BQ382">
            <v>56361.52</v>
          </cell>
          <cell r="BR382">
            <v>89544</v>
          </cell>
          <cell r="BS382">
            <v>1038420.2</v>
          </cell>
          <cell r="BT382">
            <v>272534.67</v>
          </cell>
          <cell r="BU382">
            <v>28696.92</v>
          </cell>
          <cell r="BV382">
            <v>212055.9</v>
          </cell>
          <cell r="BW382">
            <v>524007.11799999996</v>
          </cell>
          <cell r="BX382">
            <v>384799.59</v>
          </cell>
          <cell r="BY382">
            <v>50832.464880763109</v>
          </cell>
          <cell r="BZ382">
            <v>508565.56497359747</v>
          </cell>
          <cell r="CA382">
            <v>276447</v>
          </cell>
          <cell r="CB382">
            <v>64983.6</v>
          </cell>
          <cell r="CC382">
            <v>63571.5</v>
          </cell>
          <cell r="CD382">
            <v>1066287.7</v>
          </cell>
          <cell r="CE382">
            <v>150606.5</v>
          </cell>
          <cell r="CF382">
            <v>0</v>
          </cell>
          <cell r="CG382">
            <v>103835.12</v>
          </cell>
          <cell r="CH382">
            <v>0</v>
          </cell>
          <cell r="CI382">
            <v>0</v>
          </cell>
          <cell r="CJ382">
            <v>200055.15</v>
          </cell>
          <cell r="CK382">
            <v>0</v>
          </cell>
          <cell r="CL382">
            <v>168162.3</v>
          </cell>
          <cell r="CM382">
            <v>220.68</v>
          </cell>
          <cell r="CN382">
            <v>0</v>
          </cell>
          <cell r="CO382">
            <v>79354.8</v>
          </cell>
          <cell r="CP382">
            <v>358273.3</v>
          </cell>
          <cell r="CQ382">
            <v>93935.06</v>
          </cell>
          <cell r="CR382">
            <v>1546881.18</v>
          </cell>
          <cell r="CS382">
            <v>246554.28</v>
          </cell>
          <cell r="CT382">
            <v>0</v>
          </cell>
          <cell r="CU382">
            <v>0</v>
          </cell>
          <cell r="CV382">
            <v>0</v>
          </cell>
          <cell r="CW382">
            <v>0</v>
          </cell>
          <cell r="CX382">
            <v>0</v>
          </cell>
          <cell r="CY382">
            <v>19619.599999999999</v>
          </cell>
          <cell r="CZ382">
            <v>0</v>
          </cell>
          <cell r="DA382">
            <v>2784.6790802626501</v>
          </cell>
          <cell r="DB382">
            <v>1218.9397969450401</v>
          </cell>
          <cell r="DC382">
            <v>371733.59652000002</v>
          </cell>
          <cell r="DD382">
            <v>0</v>
          </cell>
          <cell r="DE382">
            <v>838.24</v>
          </cell>
          <cell r="DF382">
            <v>1490.7626484726313</v>
          </cell>
          <cell r="DG382">
            <v>35560.68</v>
          </cell>
          <cell r="DH382">
            <v>58753.2</v>
          </cell>
          <cell r="DI382">
            <v>139293</v>
          </cell>
          <cell r="DJ382">
            <v>247664.13</v>
          </cell>
          <cell r="DK382">
            <v>0</v>
          </cell>
          <cell r="DL382">
            <v>0</v>
          </cell>
          <cell r="DM382">
            <v>0</v>
          </cell>
          <cell r="DN382">
            <v>0</v>
          </cell>
          <cell r="DO382">
            <v>0</v>
          </cell>
          <cell r="DP382">
            <v>0</v>
          </cell>
          <cell r="DQ382">
            <v>0</v>
          </cell>
          <cell r="DR382">
            <v>0</v>
          </cell>
          <cell r="DS382">
            <v>0</v>
          </cell>
          <cell r="DU382">
            <v>305604.59999999998</v>
          </cell>
          <cell r="DV382">
            <v>0</v>
          </cell>
          <cell r="DW382">
            <v>227534</v>
          </cell>
          <cell r="DX382">
            <v>-19946.64</v>
          </cell>
          <cell r="DY382">
            <v>-15693</v>
          </cell>
          <cell r="DZ382">
            <v>0</v>
          </cell>
          <cell r="EA382">
            <v>56788.87</v>
          </cell>
          <cell r="EB382">
            <v>45000</v>
          </cell>
          <cell r="EC382">
            <v>0</v>
          </cell>
          <cell r="ED382">
            <v>0</v>
          </cell>
          <cell r="EE382">
            <v>2009572</v>
          </cell>
          <cell r="EF382">
            <v>45000</v>
          </cell>
          <cell r="EG382">
            <v>0</v>
          </cell>
          <cell r="EH382">
            <v>0</v>
          </cell>
          <cell r="EI382">
            <v>25590</v>
          </cell>
          <cell r="EJ382">
            <v>0</v>
          </cell>
          <cell r="EK382">
            <v>0</v>
          </cell>
          <cell r="EL382">
            <v>0</v>
          </cell>
        </row>
        <row r="383">
          <cell r="A383">
            <v>844</v>
          </cell>
          <cell r="B383" t="str">
            <v>Schijndel</v>
          </cell>
          <cell r="C383">
            <v>10</v>
          </cell>
          <cell r="D383">
            <v>882560</v>
          </cell>
          <cell r="E383">
            <v>128100</v>
          </cell>
          <cell r="F383">
            <v>128100</v>
          </cell>
          <cell r="G383">
            <v>22912</v>
          </cell>
          <cell r="H383">
            <v>1</v>
          </cell>
          <cell r="I383">
            <v>457.5</v>
          </cell>
          <cell r="J383">
            <v>5701</v>
          </cell>
          <cell r="K383">
            <v>3186</v>
          </cell>
          <cell r="L383">
            <v>980</v>
          </cell>
          <cell r="M383">
            <v>2370</v>
          </cell>
          <cell r="N383">
            <v>1435</v>
          </cell>
          <cell r="O383">
            <v>179</v>
          </cell>
          <cell r="P383">
            <v>0.33837429111531192</v>
          </cell>
          <cell r="Q383">
            <v>91.197332803909418</v>
          </cell>
          <cell r="R383">
            <v>1930</v>
          </cell>
          <cell r="S383">
            <v>300</v>
          </cell>
          <cell r="T383">
            <v>535</v>
          </cell>
          <cell r="U383">
            <v>23570</v>
          </cell>
          <cell r="V383">
            <v>15600</v>
          </cell>
          <cell r="W383">
            <v>235.62</v>
          </cell>
          <cell r="X383">
            <v>1538.4</v>
          </cell>
          <cell r="Y383">
            <v>0</v>
          </cell>
          <cell r="Z383">
            <v>39.799999999999997</v>
          </cell>
          <cell r="AA383">
            <v>4154</v>
          </cell>
          <cell r="AB383">
            <v>0</v>
          </cell>
          <cell r="AC383">
            <v>4154</v>
          </cell>
          <cell r="AD383">
            <v>12</v>
          </cell>
          <cell r="AE383">
            <v>0</v>
          </cell>
          <cell r="AF383">
            <v>170</v>
          </cell>
          <cell r="AG383">
            <v>120</v>
          </cell>
          <cell r="AH383">
            <v>50</v>
          </cell>
          <cell r="AI383">
            <v>9350</v>
          </cell>
          <cell r="AJ383">
            <v>9350</v>
          </cell>
          <cell r="AK383">
            <v>0</v>
          </cell>
          <cell r="AL383">
            <v>0</v>
          </cell>
          <cell r="AM383">
            <v>0</v>
          </cell>
          <cell r="AN383">
            <v>0</v>
          </cell>
          <cell r="AO383">
            <v>0</v>
          </cell>
          <cell r="AP383">
            <v>827</v>
          </cell>
          <cell r="AQ383">
            <v>0</v>
          </cell>
          <cell r="AR383">
            <v>1.4936600000000001E-4</v>
          </cell>
          <cell r="AS383">
            <v>1.15281E-4</v>
          </cell>
          <cell r="AT383">
            <v>8480.4500000000007</v>
          </cell>
          <cell r="AU383">
            <v>0</v>
          </cell>
          <cell r="AV383">
            <v>348</v>
          </cell>
          <cell r="AW383">
            <v>1913.9164666346617</v>
          </cell>
          <cell r="AX383">
            <v>2</v>
          </cell>
          <cell r="AY383">
            <v>2</v>
          </cell>
          <cell r="AZ383">
            <v>1380</v>
          </cell>
          <cell r="BA383">
            <v>1</v>
          </cell>
          <cell r="BB383">
            <v>0</v>
          </cell>
          <cell r="BC383">
            <v>0</v>
          </cell>
          <cell r="BD383">
            <v>0</v>
          </cell>
          <cell r="BE383">
            <v>0</v>
          </cell>
          <cell r="BF383">
            <v>0</v>
          </cell>
          <cell r="BG383">
            <v>0</v>
          </cell>
          <cell r="BH383">
            <v>0</v>
          </cell>
          <cell r="BI383">
            <v>0</v>
          </cell>
          <cell r="BJ383">
            <v>0</v>
          </cell>
          <cell r="BM383">
            <v>-1985760</v>
          </cell>
          <cell r="BN383">
            <v>-307440</v>
          </cell>
          <cell r="BO383">
            <v>-381738</v>
          </cell>
          <cell r="BP383">
            <v>2952211.2</v>
          </cell>
          <cell r="BQ383">
            <v>28180.76</v>
          </cell>
          <cell r="BR383">
            <v>99918</v>
          </cell>
          <cell r="BS383">
            <v>1250799.3999999999</v>
          </cell>
          <cell r="BT383">
            <v>256058.82</v>
          </cell>
          <cell r="BU383">
            <v>26136.6</v>
          </cell>
          <cell r="BV383">
            <v>208536.3</v>
          </cell>
          <cell r="BW383">
            <v>508693.15</v>
          </cell>
          <cell r="BX383">
            <v>246878.59</v>
          </cell>
          <cell r="BY383">
            <v>38777.961077504726</v>
          </cell>
          <cell r="BZ383">
            <v>345663.42658000183</v>
          </cell>
          <cell r="CA383">
            <v>206799.5</v>
          </cell>
          <cell r="CB383">
            <v>88614</v>
          </cell>
          <cell r="CC383">
            <v>75579.45</v>
          </cell>
          <cell r="CD383">
            <v>1206548.3</v>
          </cell>
          <cell r="CE383">
            <v>238524</v>
          </cell>
          <cell r="CF383">
            <v>74413.508400000006</v>
          </cell>
          <cell r="CG383">
            <v>644112.696</v>
          </cell>
          <cell r="CH383">
            <v>0</v>
          </cell>
          <cell r="CI383">
            <v>8828.0379999999896</v>
          </cell>
          <cell r="CJ383">
            <v>128981.7</v>
          </cell>
          <cell r="CK383">
            <v>0</v>
          </cell>
          <cell r="CL383">
            <v>108419.4</v>
          </cell>
          <cell r="CM383">
            <v>441.36</v>
          </cell>
          <cell r="CN383">
            <v>0</v>
          </cell>
          <cell r="CO383">
            <v>80299.5</v>
          </cell>
          <cell r="CP383">
            <v>390843.6</v>
          </cell>
          <cell r="CQ383">
            <v>80978.5</v>
          </cell>
          <cell r="CR383">
            <v>1552193.5</v>
          </cell>
          <cell r="CS383">
            <v>247401</v>
          </cell>
          <cell r="CT383">
            <v>0</v>
          </cell>
          <cell r="CU383">
            <v>0</v>
          </cell>
          <cell r="CV383">
            <v>0</v>
          </cell>
          <cell r="CW383">
            <v>0</v>
          </cell>
          <cell r="CX383">
            <v>0</v>
          </cell>
          <cell r="CY383">
            <v>25471.599999999999</v>
          </cell>
          <cell r="CZ383">
            <v>0</v>
          </cell>
          <cell r="DA383">
            <v>2637.2657990838602</v>
          </cell>
          <cell r="DB383">
            <v>1274.8986012794401</v>
          </cell>
          <cell r="DC383">
            <v>530282.53850000002</v>
          </cell>
          <cell r="DD383">
            <v>0</v>
          </cell>
          <cell r="DE383">
            <v>2352.48</v>
          </cell>
          <cell r="DF383">
            <v>6622.1509745559297</v>
          </cell>
          <cell r="DG383">
            <v>17780.34</v>
          </cell>
          <cell r="DH383">
            <v>29376.6</v>
          </cell>
          <cell r="DI383">
            <v>142388.4</v>
          </cell>
          <cell r="DJ383">
            <v>247664.13</v>
          </cell>
          <cell r="DK383">
            <v>0</v>
          </cell>
          <cell r="DL383">
            <v>0</v>
          </cell>
          <cell r="DM383">
            <v>0</v>
          </cell>
          <cell r="DN383">
            <v>0</v>
          </cell>
          <cell r="DO383">
            <v>0</v>
          </cell>
          <cell r="DP383">
            <v>0</v>
          </cell>
          <cell r="DQ383">
            <v>0</v>
          </cell>
          <cell r="DR383">
            <v>0</v>
          </cell>
          <cell r="DS383">
            <v>0</v>
          </cell>
          <cell r="DU383">
            <v>16988.919999999998</v>
          </cell>
          <cell r="DV383">
            <v>0</v>
          </cell>
          <cell r="DW383">
            <v>265439</v>
          </cell>
          <cell r="DX383">
            <v>-22517.919999999998</v>
          </cell>
          <cell r="DY383">
            <v>-312527</v>
          </cell>
          <cell r="DZ383">
            <v>0</v>
          </cell>
          <cell r="EA383">
            <v>15453.73</v>
          </cell>
          <cell r="EB383">
            <v>45129</v>
          </cell>
          <cell r="EC383">
            <v>0</v>
          </cell>
          <cell r="ED383">
            <v>0</v>
          </cell>
          <cell r="EE383">
            <v>1685260</v>
          </cell>
          <cell r="EF383">
            <v>0</v>
          </cell>
          <cell r="EG383">
            <v>0</v>
          </cell>
          <cell r="EH383">
            <v>0</v>
          </cell>
          <cell r="EI383">
            <v>26165</v>
          </cell>
          <cell r="EJ383">
            <v>0</v>
          </cell>
          <cell r="EK383">
            <v>0</v>
          </cell>
          <cell r="EL383">
            <v>0</v>
          </cell>
        </row>
        <row r="384">
          <cell r="A384">
            <v>796</v>
          </cell>
          <cell r="B384" t="str">
            <v>'s-Hertogenbosch</v>
          </cell>
          <cell r="C384">
            <v>10</v>
          </cell>
          <cell r="D384">
            <v>5001760</v>
          </cell>
          <cell r="E384">
            <v>1294720</v>
          </cell>
          <cell r="F384">
            <v>1294720</v>
          </cell>
          <cell r="G384">
            <v>135648</v>
          </cell>
          <cell r="H384">
            <v>1</v>
          </cell>
          <cell r="I384">
            <v>4624</v>
          </cell>
          <cell r="J384">
            <v>30921</v>
          </cell>
          <cell r="K384">
            <v>18170</v>
          </cell>
          <cell r="L384">
            <v>6307</v>
          </cell>
          <cell r="M384">
            <v>18290</v>
          </cell>
          <cell r="N384">
            <v>11972.6</v>
          </cell>
          <cell r="O384">
            <v>3000</v>
          </cell>
          <cell r="P384">
            <v>0.89552238805970152</v>
          </cell>
          <cell r="Q384">
            <v>1059.4866568971493</v>
          </cell>
          <cell r="R384">
            <v>11818</v>
          </cell>
          <cell r="S384">
            <v>10085</v>
          </cell>
          <cell r="T384">
            <v>3935</v>
          </cell>
          <cell r="U384">
            <v>158530</v>
          </cell>
          <cell r="V384">
            <v>241990</v>
          </cell>
          <cell r="W384">
            <v>5305.12</v>
          </cell>
          <cell r="X384">
            <v>6910.4</v>
          </cell>
          <cell r="Y384">
            <v>0</v>
          </cell>
          <cell r="Z384">
            <v>0</v>
          </cell>
          <cell r="AA384">
            <v>8440</v>
          </cell>
          <cell r="AB384">
            <v>0</v>
          </cell>
          <cell r="AC384">
            <v>8440</v>
          </cell>
          <cell r="AD384">
            <v>687</v>
          </cell>
          <cell r="AE384">
            <v>0</v>
          </cell>
          <cell r="AF384">
            <v>689</v>
          </cell>
          <cell r="AG384">
            <v>617</v>
          </cell>
          <cell r="AH384">
            <v>71</v>
          </cell>
          <cell r="AI384">
            <v>63174</v>
          </cell>
          <cell r="AJ384">
            <v>63174</v>
          </cell>
          <cell r="AK384">
            <v>0</v>
          </cell>
          <cell r="AL384">
            <v>0</v>
          </cell>
          <cell r="AM384">
            <v>54</v>
          </cell>
          <cell r="AN384">
            <v>0</v>
          </cell>
          <cell r="AO384">
            <v>7350</v>
          </cell>
          <cell r="AP384">
            <v>8390</v>
          </cell>
          <cell r="AQ384">
            <v>8390</v>
          </cell>
          <cell r="AR384">
            <v>3.883648E-3</v>
          </cell>
          <cell r="AS384">
            <v>5.8667459999999999E-3</v>
          </cell>
          <cell r="AT384">
            <v>120030.6</v>
          </cell>
          <cell r="AU384">
            <v>0</v>
          </cell>
          <cell r="AV384">
            <v>3779</v>
          </cell>
          <cell r="AW384">
            <v>56164.543880793251</v>
          </cell>
          <cell r="AX384">
            <v>5</v>
          </cell>
          <cell r="AY384">
            <v>5</v>
          </cell>
          <cell r="AZ384">
            <v>7290</v>
          </cell>
          <cell r="BA384">
            <v>1</v>
          </cell>
          <cell r="BB384">
            <v>0</v>
          </cell>
          <cell r="BC384">
            <v>0</v>
          </cell>
          <cell r="BD384">
            <v>0</v>
          </cell>
          <cell r="BE384">
            <v>0</v>
          </cell>
          <cell r="BF384">
            <v>0</v>
          </cell>
          <cell r="BG384">
            <v>0</v>
          </cell>
          <cell r="BH384">
            <v>0</v>
          </cell>
          <cell r="BI384">
            <v>0</v>
          </cell>
          <cell r="BJ384">
            <v>0</v>
          </cell>
          <cell r="BM384">
            <v>-11253960</v>
          </cell>
          <cell r="BN384">
            <v>-3107328</v>
          </cell>
          <cell r="BO384">
            <v>-3858265.6</v>
          </cell>
          <cell r="BP384">
            <v>17478244.800000001</v>
          </cell>
          <cell r="BQ384">
            <v>28180.76</v>
          </cell>
          <cell r="BR384">
            <v>1009881.6</v>
          </cell>
          <cell r="BS384">
            <v>6784067.4000000004</v>
          </cell>
          <cell r="BT384">
            <v>1460322.9</v>
          </cell>
          <cell r="BU384">
            <v>168207.69</v>
          </cell>
          <cell r="BV384">
            <v>1609337.1</v>
          </cell>
          <cell r="BW384">
            <v>4244166.9739999995</v>
          </cell>
          <cell r="BX384">
            <v>4137630</v>
          </cell>
          <cell r="BY384">
            <v>102627.57313432836</v>
          </cell>
          <cell r="BZ384">
            <v>4015751.085904127</v>
          </cell>
          <cell r="CA384">
            <v>1266298.7</v>
          </cell>
          <cell r="CB384">
            <v>2978907.3</v>
          </cell>
          <cell r="CC384">
            <v>555897.44999999995</v>
          </cell>
          <cell r="CD384">
            <v>8115150.6999999993</v>
          </cell>
          <cell r="CE384">
            <v>3700027.1</v>
          </cell>
          <cell r="CF384">
            <v>1675462.9983999999</v>
          </cell>
          <cell r="CG384">
            <v>2893315.3760000002</v>
          </cell>
          <cell r="CH384">
            <v>0</v>
          </cell>
          <cell r="CI384">
            <v>0</v>
          </cell>
          <cell r="CJ384">
            <v>262062</v>
          </cell>
          <cell r="CK384">
            <v>0</v>
          </cell>
          <cell r="CL384">
            <v>220284</v>
          </cell>
          <cell r="CM384">
            <v>25267.86</v>
          </cell>
          <cell r="CN384">
            <v>0</v>
          </cell>
          <cell r="CO384">
            <v>325449.15000000002</v>
          </cell>
          <cell r="CP384">
            <v>2009587.51</v>
          </cell>
          <cell r="CQ384">
            <v>114989.47</v>
          </cell>
          <cell r="CR384">
            <v>10487515.74</v>
          </cell>
          <cell r="CS384">
            <v>1671584.04</v>
          </cell>
          <cell r="CT384">
            <v>0</v>
          </cell>
          <cell r="CU384">
            <v>0</v>
          </cell>
          <cell r="CV384">
            <v>369654.84</v>
          </cell>
          <cell r="CW384">
            <v>0</v>
          </cell>
          <cell r="CX384">
            <v>108118.5</v>
          </cell>
          <cell r="CY384">
            <v>258412</v>
          </cell>
          <cell r="CZ384">
            <v>735803</v>
          </cell>
          <cell r="DA384">
            <v>68571.241420942082</v>
          </cell>
          <cell r="DB384">
            <v>64880.650492811037</v>
          </cell>
          <cell r="DC384">
            <v>7505513.4180000005</v>
          </cell>
          <cell r="DD384">
            <v>0</v>
          </cell>
          <cell r="DE384">
            <v>25546.04</v>
          </cell>
          <cell r="DF384">
            <v>194329.32182754466</v>
          </cell>
          <cell r="DG384">
            <v>44450.85</v>
          </cell>
          <cell r="DH384">
            <v>73441.5</v>
          </cell>
          <cell r="DI384">
            <v>752182.2</v>
          </cell>
          <cell r="DJ384">
            <v>247664.13</v>
          </cell>
          <cell r="DK384">
            <v>0</v>
          </cell>
          <cell r="DL384">
            <v>0</v>
          </cell>
          <cell r="DM384">
            <v>0</v>
          </cell>
          <cell r="DN384">
            <v>0</v>
          </cell>
          <cell r="DO384">
            <v>0</v>
          </cell>
          <cell r="DP384">
            <v>0</v>
          </cell>
          <cell r="DQ384">
            <v>0</v>
          </cell>
          <cell r="DR384">
            <v>0</v>
          </cell>
          <cell r="DS384">
            <v>0</v>
          </cell>
          <cell r="DU384">
            <v>140395.35999999999</v>
          </cell>
          <cell r="DV384">
            <v>0</v>
          </cell>
          <cell r="DW384">
            <v>-564884</v>
          </cell>
          <cell r="DX384">
            <v>5162.99</v>
          </cell>
          <cell r="DY384">
            <v>448150</v>
          </cell>
          <cell r="DZ384">
            <v>0</v>
          </cell>
          <cell r="EA384">
            <v>30707.9</v>
          </cell>
          <cell r="EB384">
            <v>200326</v>
          </cell>
          <cell r="EC384">
            <v>92804</v>
          </cell>
          <cell r="ED384">
            <v>0</v>
          </cell>
          <cell r="EE384">
            <v>11615020</v>
          </cell>
          <cell r="EF384">
            <v>142935</v>
          </cell>
          <cell r="EG384">
            <v>0</v>
          </cell>
          <cell r="EH384">
            <v>0</v>
          </cell>
          <cell r="EI384">
            <v>0</v>
          </cell>
          <cell r="EJ384">
            <v>445921</v>
          </cell>
          <cell r="EK384">
            <v>0</v>
          </cell>
          <cell r="EL384">
            <v>0</v>
          </cell>
        </row>
        <row r="385">
          <cell r="A385">
            <v>1702</v>
          </cell>
          <cell r="B385" t="str">
            <v>Sint-Anthonis</v>
          </cell>
          <cell r="C385">
            <v>10</v>
          </cell>
          <cell r="D385">
            <v>401280</v>
          </cell>
          <cell r="E385">
            <v>97440</v>
          </cell>
          <cell r="F385">
            <v>97440</v>
          </cell>
          <cell r="G385">
            <v>11766</v>
          </cell>
          <cell r="H385">
            <v>2</v>
          </cell>
          <cell r="I385">
            <v>348</v>
          </cell>
          <cell r="J385">
            <v>3177</v>
          </cell>
          <cell r="K385">
            <v>1873</v>
          </cell>
          <cell r="L385">
            <v>625</v>
          </cell>
          <cell r="M385">
            <v>1270</v>
          </cell>
          <cell r="N385">
            <v>798.2</v>
          </cell>
          <cell r="O385">
            <v>60</v>
          </cell>
          <cell r="P385">
            <v>0.14634146341463414</v>
          </cell>
          <cell r="Q385">
            <v>35.236404578046418</v>
          </cell>
          <cell r="R385">
            <v>791</v>
          </cell>
          <cell r="S385">
            <v>85</v>
          </cell>
          <cell r="T385">
            <v>184</v>
          </cell>
          <cell r="U385">
            <v>9580</v>
          </cell>
          <cell r="V385">
            <v>1420</v>
          </cell>
          <cell r="W385">
            <v>197.22</v>
          </cell>
          <cell r="X385">
            <v>1163.2</v>
          </cell>
          <cell r="Y385">
            <v>0</v>
          </cell>
          <cell r="Z385">
            <v>82.3</v>
          </cell>
          <cell r="AA385">
            <v>9932</v>
          </cell>
          <cell r="AB385">
            <v>0</v>
          </cell>
          <cell r="AC385">
            <v>9932</v>
          </cell>
          <cell r="AD385">
            <v>49</v>
          </cell>
          <cell r="AE385">
            <v>0</v>
          </cell>
          <cell r="AF385">
            <v>190</v>
          </cell>
          <cell r="AG385">
            <v>50</v>
          </cell>
          <cell r="AH385">
            <v>141</v>
          </cell>
          <cell r="AI385">
            <v>4718</v>
          </cell>
          <cell r="AJ385">
            <v>4718</v>
          </cell>
          <cell r="AK385">
            <v>0</v>
          </cell>
          <cell r="AL385">
            <v>0</v>
          </cell>
          <cell r="AM385">
            <v>0</v>
          </cell>
          <cell r="AN385">
            <v>0</v>
          </cell>
          <cell r="AO385">
            <v>0</v>
          </cell>
          <cell r="AP385">
            <v>0</v>
          </cell>
          <cell r="AQ385">
            <v>0</v>
          </cell>
          <cell r="AR385">
            <v>1.12815E-4</v>
          </cell>
          <cell r="AS385">
            <v>4.1436000000000001E-5</v>
          </cell>
          <cell r="AT385">
            <v>1122.884</v>
          </cell>
          <cell r="AU385">
            <v>0</v>
          </cell>
          <cell r="AV385">
            <v>649</v>
          </cell>
          <cell r="AW385">
            <v>765.0670273519687</v>
          </cell>
          <cell r="AX385">
            <v>6</v>
          </cell>
          <cell r="AY385">
            <v>6</v>
          </cell>
          <cell r="AZ385">
            <v>840</v>
          </cell>
          <cell r="BA385">
            <v>1</v>
          </cell>
          <cell r="BB385">
            <v>0</v>
          </cell>
          <cell r="BC385">
            <v>0</v>
          </cell>
          <cell r="BD385">
            <v>0</v>
          </cell>
          <cell r="BE385">
            <v>0</v>
          </cell>
          <cell r="BF385">
            <v>0</v>
          </cell>
          <cell r="BG385">
            <v>0</v>
          </cell>
          <cell r="BH385">
            <v>0</v>
          </cell>
          <cell r="BI385">
            <v>0</v>
          </cell>
          <cell r="BJ385">
            <v>0</v>
          </cell>
          <cell r="BM385">
            <v>-902880</v>
          </cell>
          <cell r="BN385">
            <v>-233856</v>
          </cell>
          <cell r="BO385">
            <v>-290371.20000000001</v>
          </cell>
          <cell r="BP385">
            <v>1516049.1</v>
          </cell>
          <cell r="BQ385">
            <v>56361.52</v>
          </cell>
          <cell r="BR385">
            <v>76003.199999999997</v>
          </cell>
          <cell r="BS385">
            <v>697033.8</v>
          </cell>
          <cell r="BT385">
            <v>150533.01</v>
          </cell>
          <cell r="BU385">
            <v>16668.75</v>
          </cell>
          <cell r="BV385">
            <v>111747.3</v>
          </cell>
          <cell r="BW385">
            <v>282953.91800000001</v>
          </cell>
          <cell r="BX385">
            <v>82752.600000000006</v>
          </cell>
          <cell r="BY385">
            <v>16770.84731707317</v>
          </cell>
          <cell r="BZ385">
            <v>133555.83954407778</v>
          </cell>
          <cell r="CA385">
            <v>84755.65</v>
          </cell>
          <cell r="CB385">
            <v>25107.3</v>
          </cell>
          <cell r="CC385">
            <v>25993.68</v>
          </cell>
          <cell r="CD385">
            <v>490400.2</v>
          </cell>
          <cell r="CE385">
            <v>21711.8</v>
          </cell>
          <cell r="CF385">
            <v>62286.020400000001</v>
          </cell>
          <cell r="CG385">
            <v>487020.20800000004</v>
          </cell>
          <cell r="CH385">
            <v>0</v>
          </cell>
          <cell r="CI385">
            <v>18254.962999999989</v>
          </cell>
          <cell r="CJ385">
            <v>308388.59999999998</v>
          </cell>
          <cell r="CK385">
            <v>0</v>
          </cell>
          <cell r="CL385">
            <v>259225.2</v>
          </cell>
          <cell r="CM385">
            <v>1802.22</v>
          </cell>
          <cell r="CN385">
            <v>0</v>
          </cell>
          <cell r="CO385">
            <v>89746.5</v>
          </cell>
          <cell r="CP385">
            <v>162851.5</v>
          </cell>
          <cell r="CQ385">
            <v>228359.37</v>
          </cell>
          <cell r="CR385">
            <v>783235.18</v>
          </cell>
          <cell r="CS385">
            <v>124838.28</v>
          </cell>
          <cell r="CT385">
            <v>0</v>
          </cell>
          <cell r="CU385">
            <v>0</v>
          </cell>
          <cell r="CV385">
            <v>0</v>
          </cell>
          <cell r="CW385">
            <v>0</v>
          </cell>
          <cell r="CX385">
            <v>0</v>
          </cell>
          <cell r="CY385">
            <v>0</v>
          </cell>
          <cell r="CZ385">
            <v>0</v>
          </cell>
          <cell r="DA385">
            <v>1991.9067332836501</v>
          </cell>
          <cell r="DB385">
            <v>458.24288861664002</v>
          </cell>
          <cell r="DC385">
            <v>70213.936520000003</v>
          </cell>
          <cell r="DD385">
            <v>0</v>
          </cell>
          <cell r="DE385">
            <v>4387.24</v>
          </cell>
          <cell r="DF385">
            <v>2647.1319146378119</v>
          </cell>
          <cell r="DG385">
            <v>53341.02</v>
          </cell>
          <cell r="DH385">
            <v>88129.8</v>
          </cell>
          <cell r="DI385">
            <v>86671.2</v>
          </cell>
          <cell r="DJ385">
            <v>247664.13</v>
          </cell>
          <cell r="DK385">
            <v>0</v>
          </cell>
          <cell r="DL385">
            <v>0</v>
          </cell>
          <cell r="DM385">
            <v>0</v>
          </cell>
          <cell r="DN385">
            <v>0</v>
          </cell>
          <cell r="DO385">
            <v>0</v>
          </cell>
          <cell r="DP385">
            <v>0</v>
          </cell>
          <cell r="DQ385">
            <v>0</v>
          </cell>
          <cell r="DR385">
            <v>0</v>
          </cell>
          <cell r="DS385">
            <v>0</v>
          </cell>
          <cell r="DU385">
            <v>339212.02</v>
          </cell>
          <cell r="DV385">
            <v>0</v>
          </cell>
          <cell r="DW385">
            <v>-7289</v>
          </cell>
          <cell r="DX385">
            <v>-8885.56</v>
          </cell>
          <cell r="DY385">
            <v>63080</v>
          </cell>
          <cell r="DZ385">
            <v>0</v>
          </cell>
          <cell r="EA385">
            <v>96437.99</v>
          </cell>
          <cell r="EB385">
            <v>56556</v>
          </cell>
          <cell r="EC385">
            <v>0</v>
          </cell>
          <cell r="ED385">
            <v>0</v>
          </cell>
          <cell r="EE385">
            <v>921071</v>
          </cell>
          <cell r="EF385">
            <v>0</v>
          </cell>
          <cell r="EG385">
            <v>0</v>
          </cell>
          <cell r="EH385">
            <v>0</v>
          </cell>
          <cell r="EI385">
            <v>13437</v>
          </cell>
          <cell r="EJ385">
            <v>0</v>
          </cell>
          <cell r="EK385">
            <v>0</v>
          </cell>
          <cell r="EL385">
            <v>0</v>
          </cell>
        </row>
        <row r="386">
          <cell r="A386">
            <v>845</v>
          </cell>
          <cell r="B386" t="str">
            <v>Sint-Michielsgestel</v>
          </cell>
          <cell r="C386">
            <v>10</v>
          </cell>
          <cell r="D386">
            <v>1159680</v>
          </cell>
          <cell r="E386">
            <v>91000</v>
          </cell>
          <cell r="F386">
            <v>91000</v>
          </cell>
          <cell r="G386">
            <v>27921</v>
          </cell>
          <cell r="H386">
            <v>4</v>
          </cell>
          <cell r="I386">
            <v>325</v>
          </cell>
          <cell r="J386">
            <v>7146</v>
          </cell>
          <cell r="K386">
            <v>4451</v>
          </cell>
          <cell r="L386">
            <v>1411</v>
          </cell>
          <cell r="M386">
            <v>2590</v>
          </cell>
          <cell r="N386">
            <v>1465.2</v>
          </cell>
          <cell r="O386">
            <v>177</v>
          </cell>
          <cell r="P386">
            <v>0.33586337760910817</v>
          </cell>
          <cell r="Q386">
            <v>90.310187039114552</v>
          </cell>
          <cell r="R386">
            <v>1713</v>
          </cell>
          <cell r="S386">
            <v>310</v>
          </cell>
          <cell r="T386">
            <v>520</v>
          </cell>
          <cell r="U386">
            <v>22390</v>
          </cell>
          <cell r="V386">
            <v>4850</v>
          </cell>
          <cell r="W386">
            <v>1551.0141999999998</v>
          </cell>
          <cell r="X386">
            <v>839.2</v>
          </cell>
          <cell r="Y386">
            <v>0</v>
          </cell>
          <cell r="Z386">
            <v>0</v>
          </cell>
          <cell r="AA386">
            <v>5896</v>
          </cell>
          <cell r="AB386">
            <v>0</v>
          </cell>
          <cell r="AC386">
            <v>5896</v>
          </cell>
          <cell r="AD386">
            <v>94</v>
          </cell>
          <cell r="AE386">
            <v>0</v>
          </cell>
          <cell r="AF386">
            <v>177</v>
          </cell>
          <cell r="AG386">
            <v>118</v>
          </cell>
          <cell r="AH386">
            <v>59</v>
          </cell>
          <cell r="AI386">
            <v>11248</v>
          </cell>
          <cell r="AJ386">
            <v>11248</v>
          </cell>
          <cell r="AK386">
            <v>0</v>
          </cell>
          <cell r="AL386">
            <v>0</v>
          </cell>
          <cell r="AM386">
            <v>0</v>
          </cell>
          <cell r="AN386">
            <v>0</v>
          </cell>
          <cell r="AO386">
            <v>0</v>
          </cell>
          <cell r="AP386">
            <v>0</v>
          </cell>
          <cell r="AQ386">
            <v>0</v>
          </cell>
          <cell r="AR386">
            <v>2.2079200000000001E-4</v>
          </cell>
          <cell r="AS386">
            <v>1.2167600000000001E-4</v>
          </cell>
          <cell r="AT386">
            <v>5972.6880000000001</v>
          </cell>
          <cell r="AU386">
            <v>0</v>
          </cell>
          <cell r="AV386">
            <v>1071</v>
          </cell>
          <cell r="AW386">
            <v>4992.2188647746243</v>
          </cell>
          <cell r="AX386">
            <v>6</v>
          </cell>
          <cell r="AY386">
            <v>6</v>
          </cell>
          <cell r="AZ386">
            <v>1560</v>
          </cell>
          <cell r="BA386">
            <v>1</v>
          </cell>
          <cell r="BB386">
            <v>0</v>
          </cell>
          <cell r="BC386">
            <v>0</v>
          </cell>
          <cell r="BD386">
            <v>0</v>
          </cell>
          <cell r="BE386">
            <v>0</v>
          </cell>
          <cell r="BF386">
            <v>0</v>
          </cell>
          <cell r="BG386">
            <v>0</v>
          </cell>
          <cell r="BH386">
            <v>0</v>
          </cell>
          <cell r="BI386">
            <v>0</v>
          </cell>
          <cell r="BJ386">
            <v>0</v>
          </cell>
          <cell r="BM386">
            <v>-2609280</v>
          </cell>
          <cell r="BN386">
            <v>-218400</v>
          </cell>
          <cell r="BO386">
            <v>-271180</v>
          </cell>
          <cell r="BP386">
            <v>3597620.85</v>
          </cell>
          <cell r="BQ386">
            <v>112723.04</v>
          </cell>
          <cell r="BR386">
            <v>70980</v>
          </cell>
          <cell r="BS386">
            <v>1567832.4</v>
          </cell>
          <cell r="BT386">
            <v>357726.87</v>
          </cell>
          <cell r="BU386">
            <v>37631.370000000003</v>
          </cell>
          <cell r="BV386">
            <v>227894.1</v>
          </cell>
          <cell r="BW386">
            <v>519398.74800000002</v>
          </cell>
          <cell r="BX386">
            <v>244120.17</v>
          </cell>
          <cell r="BY386">
            <v>38490.208406072103</v>
          </cell>
          <cell r="BZ386">
            <v>342300.89573061513</v>
          </cell>
          <cell r="CA386">
            <v>183547.95</v>
          </cell>
          <cell r="CB386">
            <v>91567.8</v>
          </cell>
          <cell r="CC386">
            <v>73460.399999999994</v>
          </cell>
          <cell r="CD386">
            <v>1146144.1000000001</v>
          </cell>
          <cell r="CE386">
            <v>74156.5</v>
          </cell>
          <cell r="CF386">
            <v>489841.30464399996</v>
          </cell>
          <cell r="CG386">
            <v>351364.64800000004</v>
          </cell>
          <cell r="CH386">
            <v>0</v>
          </cell>
          <cell r="CI386">
            <v>0</v>
          </cell>
          <cell r="CJ386">
            <v>183070.8</v>
          </cell>
          <cell r="CK386">
            <v>0</v>
          </cell>
          <cell r="CL386">
            <v>153885.6</v>
          </cell>
          <cell r="CM386">
            <v>3457.32</v>
          </cell>
          <cell r="CN386">
            <v>0</v>
          </cell>
          <cell r="CO386">
            <v>83605.95</v>
          </cell>
          <cell r="CP386">
            <v>384329.54</v>
          </cell>
          <cell r="CQ386">
            <v>95554.63</v>
          </cell>
          <cell r="CR386">
            <v>1867280.48</v>
          </cell>
          <cell r="CS386">
            <v>297622.08</v>
          </cell>
          <cell r="CT386">
            <v>0</v>
          </cell>
          <cell r="CU386">
            <v>0</v>
          </cell>
          <cell r="CV386">
            <v>0</v>
          </cell>
          <cell r="CW386">
            <v>0</v>
          </cell>
          <cell r="CX386">
            <v>0</v>
          </cell>
          <cell r="CY386">
            <v>0</v>
          </cell>
          <cell r="CZ386">
            <v>0</v>
          </cell>
          <cell r="DA386">
            <v>3898.3918047703205</v>
          </cell>
          <cell r="DB386">
            <v>1345.6212403542402</v>
          </cell>
          <cell r="DC386">
            <v>373472.18064000004</v>
          </cell>
          <cell r="DD386">
            <v>0</v>
          </cell>
          <cell r="DE386">
            <v>7239.96</v>
          </cell>
          <cell r="DF386">
            <v>17273.077272120201</v>
          </cell>
          <cell r="DG386">
            <v>53341.02</v>
          </cell>
          <cell r="DH386">
            <v>88129.8</v>
          </cell>
          <cell r="DI386">
            <v>160960.79999999999</v>
          </cell>
          <cell r="DJ386">
            <v>247664.13</v>
          </cell>
          <cell r="DK386">
            <v>0</v>
          </cell>
          <cell r="DL386">
            <v>0</v>
          </cell>
          <cell r="DM386">
            <v>0</v>
          </cell>
          <cell r="DN386">
            <v>0</v>
          </cell>
          <cell r="DO386">
            <v>0</v>
          </cell>
          <cell r="DP386">
            <v>0</v>
          </cell>
          <cell r="DQ386">
            <v>0</v>
          </cell>
          <cell r="DR386">
            <v>0</v>
          </cell>
          <cell r="DS386">
            <v>0</v>
          </cell>
          <cell r="DU386">
            <v>387712.02</v>
          </cell>
          <cell r="DV386">
            <v>0</v>
          </cell>
          <cell r="DW386">
            <v>-36031</v>
          </cell>
          <cell r="DX386">
            <v>-25272.26</v>
          </cell>
          <cell r="DY386">
            <v>-107906</v>
          </cell>
          <cell r="DZ386">
            <v>0</v>
          </cell>
          <cell r="EA386">
            <v>0</v>
          </cell>
          <cell r="EB386">
            <v>47860</v>
          </cell>
          <cell r="EC386">
            <v>0</v>
          </cell>
          <cell r="ED386">
            <v>0</v>
          </cell>
          <cell r="EE386">
            <v>2018074</v>
          </cell>
          <cell r="EF386">
            <v>0</v>
          </cell>
          <cell r="EG386">
            <v>0</v>
          </cell>
          <cell r="EH386">
            <v>0</v>
          </cell>
          <cell r="EI386">
            <v>31886</v>
          </cell>
          <cell r="EJ386">
            <v>0</v>
          </cell>
          <cell r="EK386">
            <v>0</v>
          </cell>
          <cell r="EL386">
            <v>0</v>
          </cell>
        </row>
        <row r="387">
          <cell r="A387">
            <v>846</v>
          </cell>
          <cell r="B387" t="str">
            <v>Sint-Oedenrode</v>
          </cell>
          <cell r="C387">
            <v>10</v>
          </cell>
          <cell r="D387">
            <v>675200</v>
          </cell>
          <cell r="E387">
            <v>101500</v>
          </cell>
          <cell r="F387">
            <v>101500</v>
          </cell>
          <cell r="G387">
            <v>17171</v>
          </cell>
          <cell r="H387">
            <v>2</v>
          </cell>
          <cell r="I387">
            <v>362.5</v>
          </cell>
          <cell r="J387">
            <v>4436</v>
          </cell>
          <cell r="K387">
            <v>2546</v>
          </cell>
          <cell r="L387">
            <v>755</v>
          </cell>
          <cell r="M387">
            <v>1570</v>
          </cell>
          <cell r="N387">
            <v>877.5</v>
          </cell>
          <cell r="O387">
            <v>104</v>
          </cell>
          <cell r="P387">
            <v>0.22907488986784141</v>
          </cell>
          <cell r="Q387">
            <v>56.861590739324974</v>
          </cell>
          <cell r="R387">
            <v>1068</v>
          </cell>
          <cell r="S387">
            <v>165</v>
          </cell>
          <cell r="T387">
            <v>317</v>
          </cell>
          <cell r="U387">
            <v>14090</v>
          </cell>
          <cell r="V387">
            <v>4980</v>
          </cell>
          <cell r="W387">
            <v>0</v>
          </cell>
          <cell r="X387">
            <v>207.2</v>
          </cell>
          <cell r="Y387">
            <v>0</v>
          </cell>
          <cell r="Z387">
            <v>0</v>
          </cell>
          <cell r="AA387">
            <v>6446</v>
          </cell>
          <cell r="AB387">
            <v>0</v>
          </cell>
          <cell r="AC387">
            <v>6446</v>
          </cell>
          <cell r="AD387">
            <v>49</v>
          </cell>
          <cell r="AE387">
            <v>0</v>
          </cell>
          <cell r="AF387">
            <v>164</v>
          </cell>
          <cell r="AG387">
            <v>73</v>
          </cell>
          <cell r="AH387">
            <v>91</v>
          </cell>
          <cell r="AI387">
            <v>6925</v>
          </cell>
          <cell r="AJ387">
            <v>6925</v>
          </cell>
          <cell r="AK387">
            <v>0</v>
          </cell>
          <cell r="AL387">
            <v>0</v>
          </cell>
          <cell r="AM387">
            <v>0</v>
          </cell>
          <cell r="AN387">
            <v>0</v>
          </cell>
          <cell r="AO387">
            <v>0</v>
          </cell>
          <cell r="AP387">
            <v>0</v>
          </cell>
          <cell r="AQ387">
            <v>0</v>
          </cell>
          <cell r="AR387">
            <v>1.4535000000000001E-4</v>
          </cell>
          <cell r="AS387">
            <v>8.1352000000000003E-5</v>
          </cell>
          <cell r="AT387">
            <v>3891.85</v>
          </cell>
          <cell r="AU387">
            <v>0</v>
          </cell>
          <cell r="AV387">
            <v>826</v>
          </cell>
          <cell r="AW387">
            <v>2183.7176289453428</v>
          </cell>
          <cell r="AX387">
            <v>5</v>
          </cell>
          <cell r="AY387">
            <v>5</v>
          </cell>
          <cell r="AZ387">
            <v>1060</v>
          </cell>
          <cell r="BA387">
            <v>1</v>
          </cell>
          <cell r="BB387">
            <v>0</v>
          </cell>
          <cell r="BC387">
            <v>0</v>
          </cell>
          <cell r="BD387">
            <v>0</v>
          </cell>
          <cell r="BE387">
            <v>0</v>
          </cell>
          <cell r="BF387">
            <v>0</v>
          </cell>
          <cell r="BG387">
            <v>0</v>
          </cell>
          <cell r="BH387">
            <v>0</v>
          </cell>
          <cell r="BI387">
            <v>0</v>
          </cell>
          <cell r="BJ387">
            <v>0</v>
          </cell>
          <cell r="BM387">
            <v>-1519200</v>
          </cell>
          <cell r="BN387">
            <v>-243600</v>
          </cell>
          <cell r="BO387">
            <v>-302470</v>
          </cell>
          <cell r="BP387">
            <v>2212483.35</v>
          </cell>
          <cell r="BQ387">
            <v>56361.52</v>
          </cell>
          <cell r="BR387">
            <v>79170</v>
          </cell>
          <cell r="BS387">
            <v>973258.4</v>
          </cell>
          <cell r="BT387">
            <v>204622.02</v>
          </cell>
          <cell r="BU387">
            <v>20135.849999999999</v>
          </cell>
          <cell r="BV387">
            <v>138144.29999999999</v>
          </cell>
          <cell r="BW387">
            <v>311064.97500000003</v>
          </cell>
          <cell r="BX387">
            <v>143437.84</v>
          </cell>
          <cell r="BY387">
            <v>26252.163348017621</v>
          </cell>
          <cell r="BZ387">
            <v>215521.35014744868</v>
          </cell>
          <cell r="CA387">
            <v>114436.2</v>
          </cell>
          <cell r="CB387">
            <v>48737.7</v>
          </cell>
          <cell r="CC387">
            <v>44782.59</v>
          </cell>
          <cell r="CD387">
            <v>721267.1</v>
          </cell>
          <cell r="CE387">
            <v>76144.2</v>
          </cell>
          <cell r="CF387">
            <v>0</v>
          </cell>
          <cell r="CG387">
            <v>86752.568000000014</v>
          </cell>
          <cell r="CH387">
            <v>0</v>
          </cell>
          <cell r="CI387">
            <v>0</v>
          </cell>
          <cell r="CJ387">
            <v>200148.3</v>
          </cell>
          <cell r="CK387">
            <v>0</v>
          </cell>
          <cell r="CL387">
            <v>168240.6</v>
          </cell>
          <cell r="CM387">
            <v>1802.22</v>
          </cell>
          <cell r="CN387">
            <v>0</v>
          </cell>
          <cell r="CO387">
            <v>77465.399999999994</v>
          </cell>
          <cell r="CP387">
            <v>237763.19</v>
          </cell>
          <cell r="CQ387">
            <v>147380.87</v>
          </cell>
          <cell r="CR387">
            <v>1149619.25</v>
          </cell>
          <cell r="CS387">
            <v>183235.5</v>
          </cell>
          <cell r="CT387">
            <v>0</v>
          </cell>
          <cell r="CU387">
            <v>0</v>
          </cell>
          <cell r="CV387">
            <v>0</v>
          </cell>
          <cell r="CW387">
            <v>0</v>
          </cell>
          <cell r="CX387">
            <v>0</v>
          </cell>
          <cell r="CY387">
            <v>0</v>
          </cell>
          <cell r="CZ387">
            <v>0</v>
          </cell>
          <cell r="DA387">
            <v>2566.3576978485003</v>
          </cell>
          <cell r="DB387">
            <v>899.6760178284801</v>
          </cell>
          <cell r="DC387">
            <v>243357.3805</v>
          </cell>
          <cell r="DD387">
            <v>0</v>
          </cell>
          <cell r="DE387">
            <v>5583.76</v>
          </cell>
          <cell r="DF387">
            <v>7555.6629961508861</v>
          </cell>
          <cell r="DG387">
            <v>44450.85</v>
          </cell>
          <cell r="DH387">
            <v>73441.5</v>
          </cell>
          <cell r="DI387">
            <v>109370.8</v>
          </cell>
          <cell r="DJ387">
            <v>247664.13</v>
          </cell>
          <cell r="DK387">
            <v>0</v>
          </cell>
          <cell r="DL387">
            <v>0</v>
          </cell>
          <cell r="DM387">
            <v>0</v>
          </cell>
          <cell r="DN387">
            <v>0</v>
          </cell>
          <cell r="DO387">
            <v>0</v>
          </cell>
          <cell r="DP387">
            <v>0</v>
          </cell>
          <cell r="DQ387">
            <v>0</v>
          </cell>
          <cell r="DR387">
            <v>0</v>
          </cell>
          <cell r="DS387">
            <v>0</v>
          </cell>
          <cell r="DU387">
            <v>429619.59</v>
          </cell>
          <cell r="DV387">
            <v>0</v>
          </cell>
          <cell r="DW387">
            <v>124315</v>
          </cell>
          <cell r="DX387">
            <v>-15658.12</v>
          </cell>
          <cell r="DY387">
            <v>-63253</v>
          </cell>
          <cell r="DZ387">
            <v>0</v>
          </cell>
          <cell r="EA387">
            <v>0</v>
          </cell>
          <cell r="EB387">
            <v>59987</v>
          </cell>
          <cell r="EC387">
            <v>0</v>
          </cell>
          <cell r="ED387">
            <v>0</v>
          </cell>
          <cell r="EE387">
            <v>1322643</v>
          </cell>
          <cell r="EF387">
            <v>0</v>
          </cell>
          <cell r="EG387">
            <v>0</v>
          </cell>
          <cell r="EH387">
            <v>0</v>
          </cell>
          <cell r="EI387">
            <v>19609</v>
          </cell>
          <cell r="EJ387">
            <v>0</v>
          </cell>
          <cell r="EK387">
            <v>0</v>
          </cell>
          <cell r="EL387">
            <v>0</v>
          </cell>
        </row>
        <row r="388">
          <cell r="A388">
            <v>847</v>
          </cell>
          <cell r="B388" t="str">
            <v>Someren</v>
          </cell>
          <cell r="C388">
            <v>10</v>
          </cell>
          <cell r="D388">
            <v>633920</v>
          </cell>
          <cell r="E388">
            <v>130200</v>
          </cell>
          <cell r="F388">
            <v>130200</v>
          </cell>
          <cell r="G388">
            <v>18193</v>
          </cell>
          <cell r="H388">
            <v>3</v>
          </cell>
          <cell r="I388">
            <v>465</v>
          </cell>
          <cell r="J388">
            <v>4781</v>
          </cell>
          <cell r="K388">
            <v>2692</v>
          </cell>
          <cell r="L388">
            <v>936</v>
          </cell>
          <cell r="M388">
            <v>1750</v>
          </cell>
          <cell r="N388">
            <v>1035</v>
          </cell>
          <cell r="O388">
            <v>177</v>
          </cell>
          <cell r="P388">
            <v>0.33586337760910817</v>
          </cell>
          <cell r="Q388">
            <v>90.310187039114552</v>
          </cell>
          <cell r="R388">
            <v>1196</v>
          </cell>
          <cell r="S388">
            <v>100</v>
          </cell>
          <cell r="T388">
            <v>309</v>
          </cell>
          <cell r="U388">
            <v>15570</v>
          </cell>
          <cell r="V388">
            <v>6190</v>
          </cell>
          <cell r="W388">
            <v>336.6</v>
          </cell>
          <cell r="X388">
            <v>920</v>
          </cell>
          <cell r="Y388">
            <v>0</v>
          </cell>
          <cell r="Z388">
            <v>273.3</v>
          </cell>
          <cell r="AA388">
            <v>8028</v>
          </cell>
          <cell r="AB388">
            <v>0</v>
          </cell>
          <cell r="AC388">
            <v>8028</v>
          </cell>
          <cell r="AD388">
            <v>115</v>
          </cell>
          <cell r="AE388">
            <v>0</v>
          </cell>
          <cell r="AF388">
            <v>214</v>
          </cell>
          <cell r="AG388">
            <v>89</v>
          </cell>
          <cell r="AH388">
            <v>125</v>
          </cell>
          <cell r="AI388">
            <v>7150</v>
          </cell>
          <cell r="AJ388">
            <v>7150</v>
          </cell>
          <cell r="AK388">
            <v>0</v>
          </cell>
          <cell r="AL388">
            <v>0</v>
          </cell>
          <cell r="AM388">
            <v>0</v>
          </cell>
          <cell r="AN388">
            <v>0</v>
          </cell>
          <cell r="AO388">
            <v>0</v>
          </cell>
          <cell r="AP388">
            <v>0</v>
          </cell>
          <cell r="AQ388">
            <v>0</v>
          </cell>
          <cell r="AR388">
            <v>1.39474E-4</v>
          </cell>
          <cell r="AS388">
            <v>7.7563000000000003E-5</v>
          </cell>
          <cell r="AT388">
            <v>4411.55</v>
          </cell>
          <cell r="AU388">
            <v>0</v>
          </cell>
          <cell r="AV388">
            <v>654</v>
          </cell>
          <cell r="AW388">
            <v>1461.1595235171314</v>
          </cell>
          <cell r="AX388">
            <v>4</v>
          </cell>
          <cell r="AY388">
            <v>4</v>
          </cell>
          <cell r="AZ388">
            <v>1200</v>
          </cell>
          <cell r="BA388">
            <v>1</v>
          </cell>
          <cell r="BB388">
            <v>0</v>
          </cell>
          <cell r="BC388">
            <v>0</v>
          </cell>
          <cell r="BD388">
            <v>0</v>
          </cell>
          <cell r="BE388">
            <v>0</v>
          </cell>
          <cell r="BF388">
            <v>0</v>
          </cell>
          <cell r="BG388">
            <v>0</v>
          </cell>
          <cell r="BH388">
            <v>0</v>
          </cell>
          <cell r="BI388">
            <v>0</v>
          </cell>
          <cell r="BJ388">
            <v>0</v>
          </cell>
          <cell r="BM388">
            <v>-1426320</v>
          </cell>
          <cell r="BN388">
            <v>-312480</v>
          </cell>
          <cell r="BO388">
            <v>-387996</v>
          </cell>
          <cell r="BP388">
            <v>2344168.0499999998</v>
          </cell>
          <cell r="BQ388">
            <v>84542.28</v>
          </cell>
          <cell r="BR388">
            <v>101556</v>
          </cell>
          <cell r="BS388">
            <v>1048951.3999999999</v>
          </cell>
          <cell r="BT388">
            <v>216356.04</v>
          </cell>
          <cell r="BU388">
            <v>24963.119999999999</v>
          </cell>
          <cell r="BV388">
            <v>153982.5</v>
          </cell>
          <cell r="BW388">
            <v>366897.15</v>
          </cell>
          <cell r="BX388">
            <v>244120.17</v>
          </cell>
          <cell r="BY388">
            <v>38490.208406072103</v>
          </cell>
          <cell r="BZ388">
            <v>342300.89573061513</v>
          </cell>
          <cell r="CA388">
            <v>128151.4</v>
          </cell>
          <cell r="CB388">
            <v>29538</v>
          </cell>
          <cell r="CC388">
            <v>43652.43</v>
          </cell>
          <cell r="CD388">
            <v>797028.3</v>
          </cell>
          <cell r="CE388">
            <v>94645.1</v>
          </cell>
          <cell r="CF388">
            <v>106305.012</v>
          </cell>
          <cell r="CG388">
            <v>385194.8</v>
          </cell>
          <cell r="CH388">
            <v>0</v>
          </cell>
          <cell r="CI388">
            <v>60620.672999999988</v>
          </cell>
          <cell r="CJ388">
            <v>249269.4</v>
          </cell>
          <cell r="CK388">
            <v>0</v>
          </cell>
          <cell r="CL388">
            <v>209530.8</v>
          </cell>
          <cell r="CM388">
            <v>4229.7</v>
          </cell>
          <cell r="CN388">
            <v>0</v>
          </cell>
          <cell r="CO388">
            <v>101082.9</v>
          </cell>
          <cell r="CP388">
            <v>289875.67</v>
          </cell>
          <cell r="CQ388">
            <v>202446.25</v>
          </cell>
          <cell r="CR388">
            <v>1186971.5</v>
          </cell>
          <cell r="CS388">
            <v>189189</v>
          </cell>
          <cell r="CT388">
            <v>0</v>
          </cell>
          <cell r="CU388">
            <v>0</v>
          </cell>
          <cell r="CV388">
            <v>0</v>
          </cell>
          <cell r="CW388">
            <v>0</v>
          </cell>
          <cell r="CX388">
            <v>0</v>
          </cell>
          <cell r="CY388">
            <v>0</v>
          </cell>
          <cell r="CZ388">
            <v>0</v>
          </cell>
          <cell r="DA388">
            <v>2462.6086931525401</v>
          </cell>
          <cell r="DB388">
            <v>857.7732688911201</v>
          </cell>
          <cell r="DC388">
            <v>275854.22150000004</v>
          </cell>
          <cell r="DD388">
            <v>0</v>
          </cell>
          <cell r="DE388">
            <v>4421.04</v>
          </cell>
          <cell r="DF388">
            <v>5055.6119513692747</v>
          </cell>
          <cell r="DG388">
            <v>35560.68</v>
          </cell>
          <cell r="DH388">
            <v>58753.2</v>
          </cell>
          <cell r="DI388">
            <v>123816</v>
          </cell>
          <cell r="DJ388">
            <v>247664.13</v>
          </cell>
          <cell r="DK388">
            <v>0</v>
          </cell>
          <cell r="DL388">
            <v>0</v>
          </cell>
          <cell r="DM388">
            <v>0</v>
          </cell>
          <cell r="DN388">
            <v>0</v>
          </cell>
          <cell r="DO388">
            <v>0</v>
          </cell>
          <cell r="DP388">
            <v>0</v>
          </cell>
          <cell r="DQ388">
            <v>0</v>
          </cell>
          <cell r="DR388">
            <v>0</v>
          </cell>
          <cell r="DS388">
            <v>0</v>
          </cell>
          <cell r="DU388">
            <v>33661.79</v>
          </cell>
          <cell r="DV388">
            <v>0</v>
          </cell>
          <cell r="DW388">
            <v>-256151</v>
          </cell>
          <cell r="DX388">
            <v>-14789.75</v>
          </cell>
          <cell r="DY388">
            <v>-133128</v>
          </cell>
          <cell r="DZ388">
            <v>0</v>
          </cell>
          <cell r="EA388">
            <v>55473.2</v>
          </cell>
          <cell r="EB388">
            <v>53035</v>
          </cell>
          <cell r="EC388">
            <v>0</v>
          </cell>
          <cell r="ED388">
            <v>0</v>
          </cell>
          <cell r="EE388">
            <v>1241412</v>
          </cell>
          <cell r="EF388">
            <v>0</v>
          </cell>
          <cell r="EG388">
            <v>0</v>
          </cell>
          <cell r="EH388">
            <v>0</v>
          </cell>
          <cell r="EI388">
            <v>20709</v>
          </cell>
          <cell r="EJ388">
            <v>0</v>
          </cell>
          <cell r="EK388">
            <v>0</v>
          </cell>
          <cell r="EL388">
            <v>0</v>
          </cell>
        </row>
        <row r="389">
          <cell r="A389">
            <v>848</v>
          </cell>
          <cell r="B389" t="str">
            <v>Son en Breugel</v>
          </cell>
          <cell r="C389">
            <v>10</v>
          </cell>
          <cell r="D389">
            <v>661440</v>
          </cell>
          <cell r="E389">
            <v>171640</v>
          </cell>
          <cell r="F389">
            <v>171640</v>
          </cell>
          <cell r="G389">
            <v>15306</v>
          </cell>
          <cell r="H389">
            <v>1</v>
          </cell>
          <cell r="I389">
            <v>613</v>
          </cell>
          <cell r="J389">
            <v>3877</v>
          </cell>
          <cell r="K389">
            <v>2865</v>
          </cell>
          <cell r="L389">
            <v>983</v>
          </cell>
          <cell r="M389">
            <v>1260</v>
          </cell>
          <cell r="N389">
            <v>613.4</v>
          </cell>
          <cell r="O389">
            <v>136</v>
          </cell>
          <cell r="P389">
            <v>0.27983539094650206</v>
          </cell>
          <cell r="Q389">
            <v>71.808995275125909</v>
          </cell>
          <cell r="R389">
            <v>796</v>
          </cell>
          <cell r="S389">
            <v>205</v>
          </cell>
          <cell r="T389">
            <v>317</v>
          </cell>
          <cell r="U389">
            <v>13260</v>
          </cell>
          <cell r="V389">
            <v>4580</v>
          </cell>
          <cell r="W389">
            <v>532.84</v>
          </cell>
          <cell r="X389">
            <v>0</v>
          </cell>
          <cell r="Y389">
            <v>95.199999999999818</v>
          </cell>
          <cell r="Z389">
            <v>0</v>
          </cell>
          <cell r="AA389">
            <v>2594</v>
          </cell>
          <cell r="AB389">
            <v>0</v>
          </cell>
          <cell r="AC389">
            <v>2594</v>
          </cell>
          <cell r="AD389">
            <v>56</v>
          </cell>
          <cell r="AE389">
            <v>0</v>
          </cell>
          <cell r="AF389">
            <v>138</v>
          </cell>
          <cell r="AG389">
            <v>105</v>
          </cell>
          <cell r="AH389">
            <v>33</v>
          </cell>
          <cell r="AI389">
            <v>6466</v>
          </cell>
          <cell r="AJ389">
            <v>6466</v>
          </cell>
          <cell r="AK389">
            <v>0</v>
          </cell>
          <cell r="AL389">
            <v>0</v>
          </cell>
          <cell r="AM389">
            <v>0</v>
          </cell>
          <cell r="AN389">
            <v>0</v>
          </cell>
          <cell r="AO389">
            <v>0</v>
          </cell>
          <cell r="AP389">
            <v>0</v>
          </cell>
          <cell r="AQ389">
            <v>0</v>
          </cell>
          <cell r="AR389">
            <v>4.6832999999999997E-5</v>
          </cell>
          <cell r="AS389">
            <v>6.0860999999999999E-5</v>
          </cell>
          <cell r="AT389">
            <v>3743.8139999999999</v>
          </cell>
          <cell r="AU389">
            <v>0</v>
          </cell>
          <cell r="AV389">
            <v>499</v>
          </cell>
          <cell r="AW389">
            <v>2882.1486792452829</v>
          </cell>
          <cell r="AX389">
            <v>3</v>
          </cell>
          <cell r="AY389">
            <v>3</v>
          </cell>
          <cell r="AZ389">
            <v>1040</v>
          </cell>
          <cell r="BA389">
            <v>1</v>
          </cell>
          <cell r="BB389">
            <v>0</v>
          </cell>
          <cell r="BC389">
            <v>0</v>
          </cell>
          <cell r="BD389">
            <v>0</v>
          </cell>
          <cell r="BE389">
            <v>0</v>
          </cell>
          <cell r="BF389">
            <v>0</v>
          </cell>
          <cell r="BG389">
            <v>0</v>
          </cell>
          <cell r="BH389">
            <v>0</v>
          </cell>
          <cell r="BI389">
            <v>0</v>
          </cell>
          <cell r="BJ389">
            <v>0</v>
          </cell>
          <cell r="BM389">
            <v>-1488240</v>
          </cell>
          <cell r="BN389">
            <v>-411936</v>
          </cell>
          <cell r="BO389">
            <v>-511487.2</v>
          </cell>
          <cell r="BP389">
            <v>1972178.1</v>
          </cell>
          <cell r="BQ389">
            <v>28180.76</v>
          </cell>
          <cell r="BR389">
            <v>133879.20000000001</v>
          </cell>
          <cell r="BS389">
            <v>850613.8</v>
          </cell>
          <cell r="BT389">
            <v>230260.05</v>
          </cell>
          <cell r="BU389">
            <v>26216.61</v>
          </cell>
          <cell r="BV389">
            <v>110867.4</v>
          </cell>
          <cell r="BW389">
            <v>217444.166</v>
          </cell>
          <cell r="BX389">
            <v>187572.56</v>
          </cell>
          <cell r="BY389">
            <v>32069.356872427983</v>
          </cell>
          <cell r="BZ389">
            <v>272176.19861140422</v>
          </cell>
          <cell r="CA389">
            <v>85291.4</v>
          </cell>
          <cell r="CB389">
            <v>60552.9</v>
          </cell>
          <cell r="CC389">
            <v>44782.59</v>
          </cell>
          <cell r="CD389">
            <v>678779.4</v>
          </cell>
          <cell r="CE389">
            <v>70028.2</v>
          </cell>
          <cell r="CF389">
            <v>168281.5288</v>
          </cell>
          <cell r="CG389">
            <v>0</v>
          </cell>
          <cell r="CH389">
            <v>16178.28799999997</v>
          </cell>
          <cell r="CI389">
            <v>0</v>
          </cell>
          <cell r="CJ389">
            <v>80543.7</v>
          </cell>
          <cell r="CK389">
            <v>0</v>
          </cell>
          <cell r="CL389">
            <v>67703.399999999994</v>
          </cell>
          <cell r="CM389">
            <v>2059.6799999999998</v>
          </cell>
          <cell r="CN389">
            <v>0</v>
          </cell>
          <cell r="CO389">
            <v>65184.3</v>
          </cell>
          <cell r="CP389">
            <v>341988.15</v>
          </cell>
          <cell r="CQ389">
            <v>53445.81</v>
          </cell>
          <cell r="CR389">
            <v>1073420.6599999999</v>
          </cell>
          <cell r="CS389">
            <v>171090.36</v>
          </cell>
          <cell r="CT389">
            <v>0</v>
          </cell>
          <cell r="CU389">
            <v>0</v>
          </cell>
          <cell r="CV389">
            <v>0</v>
          </cell>
          <cell r="CW389">
            <v>0</v>
          </cell>
          <cell r="CX389">
            <v>0</v>
          </cell>
          <cell r="CY389">
            <v>0</v>
          </cell>
          <cell r="CZ389">
            <v>0</v>
          </cell>
          <cell r="DA389">
            <v>826.90216761842998</v>
          </cell>
          <cell r="DB389">
            <v>673.06497837864003</v>
          </cell>
          <cell r="DC389">
            <v>234100.68941999998</v>
          </cell>
          <cell r="DD389">
            <v>0</v>
          </cell>
          <cell r="DE389">
            <v>3373.24</v>
          </cell>
          <cell r="DF389">
            <v>9972.2344301886787</v>
          </cell>
          <cell r="DG389">
            <v>26670.51</v>
          </cell>
          <cell r="DH389">
            <v>44064.9</v>
          </cell>
          <cell r="DI389">
            <v>107307.2</v>
          </cell>
          <cell r="DJ389">
            <v>247664.13</v>
          </cell>
          <cell r="DK389">
            <v>0</v>
          </cell>
          <cell r="DL389">
            <v>0</v>
          </cell>
          <cell r="DM389">
            <v>0</v>
          </cell>
          <cell r="DN389">
            <v>0</v>
          </cell>
          <cell r="DO389">
            <v>0</v>
          </cell>
          <cell r="DP389">
            <v>0</v>
          </cell>
          <cell r="DQ389">
            <v>0</v>
          </cell>
          <cell r="DR389">
            <v>0</v>
          </cell>
          <cell r="DS389">
            <v>0</v>
          </cell>
          <cell r="DU389">
            <v>1949.56</v>
          </cell>
          <cell r="DV389">
            <v>0</v>
          </cell>
          <cell r="DW389">
            <v>-367168</v>
          </cell>
          <cell r="DX389">
            <v>-18415.98</v>
          </cell>
          <cell r="DY389">
            <v>107686</v>
          </cell>
          <cell r="DZ389">
            <v>0</v>
          </cell>
          <cell r="EA389">
            <v>4521.1499999999996</v>
          </cell>
          <cell r="EB389">
            <v>12966</v>
          </cell>
          <cell r="EC389">
            <v>0</v>
          </cell>
          <cell r="ED389">
            <v>0</v>
          </cell>
          <cell r="EE389">
            <v>1154300</v>
          </cell>
          <cell r="EF389">
            <v>0</v>
          </cell>
          <cell r="EG389">
            <v>0</v>
          </cell>
          <cell r="EH389">
            <v>0</v>
          </cell>
          <cell r="EI389">
            <v>17479</v>
          </cell>
          <cell r="EJ389">
            <v>0</v>
          </cell>
          <cell r="EK389">
            <v>0</v>
          </cell>
          <cell r="EL389">
            <v>0</v>
          </cell>
        </row>
        <row r="390">
          <cell r="A390">
            <v>851</v>
          </cell>
          <cell r="B390" t="str">
            <v>Steenbergen</v>
          </cell>
          <cell r="C390">
            <v>10</v>
          </cell>
          <cell r="D390">
            <v>691040</v>
          </cell>
          <cell r="E390">
            <v>80640</v>
          </cell>
          <cell r="F390">
            <v>80640</v>
          </cell>
          <cell r="G390">
            <v>23301</v>
          </cell>
          <cell r="H390">
            <v>4</v>
          </cell>
          <cell r="I390">
            <v>288</v>
          </cell>
          <cell r="J390">
            <v>5432</v>
          </cell>
          <cell r="K390">
            <v>3566</v>
          </cell>
          <cell r="L390">
            <v>1211</v>
          </cell>
          <cell r="M390">
            <v>2830</v>
          </cell>
          <cell r="N390">
            <v>1824.1</v>
          </cell>
          <cell r="O390">
            <v>217</v>
          </cell>
          <cell r="P390">
            <v>0.38271604938271603</v>
          </cell>
          <cell r="Q390">
            <v>107.82512454293847</v>
          </cell>
          <cell r="R390">
            <v>1540</v>
          </cell>
          <cell r="S390">
            <v>345</v>
          </cell>
          <cell r="T390">
            <v>510</v>
          </cell>
          <cell r="U390">
            <v>21310</v>
          </cell>
          <cell r="V390">
            <v>4750</v>
          </cell>
          <cell r="W390">
            <v>0</v>
          </cell>
          <cell r="X390">
            <v>410.4</v>
          </cell>
          <cell r="Y390">
            <v>0</v>
          </cell>
          <cell r="Z390">
            <v>0</v>
          </cell>
          <cell r="AA390">
            <v>14662</v>
          </cell>
          <cell r="AB390">
            <v>0</v>
          </cell>
          <cell r="AC390">
            <v>15395.1</v>
          </cell>
          <cell r="AD390">
            <v>1216</v>
          </cell>
          <cell r="AE390">
            <v>0</v>
          </cell>
          <cell r="AF390">
            <v>192</v>
          </cell>
          <cell r="AG390">
            <v>123.17</v>
          </cell>
          <cell r="AH390">
            <v>82.95</v>
          </cell>
          <cell r="AI390">
            <v>10059</v>
          </cell>
          <cell r="AJ390">
            <v>10964.31</v>
          </cell>
          <cell r="AK390">
            <v>0</v>
          </cell>
          <cell r="AL390">
            <v>8</v>
          </cell>
          <cell r="AM390">
            <v>0</v>
          </cell>
          <cell r="AN390">
            <v>0</v>
          </cell>
          <cell r="AO390">
            <v>6200</v>
          </cell>
          <cell r="AP390">
            <v>1329</v>
          </cell>
          <cell r="AQ390">
            <v>747</v>
          </cell>
          <cell r="AR390">
            <v>3.3260400000000002E-4</v>
          </cell>
          <cell r="AS390">
            <v>1.30529E-4</v>
          </cell>
          <cell r="AT390">
            <v>5733.63</v>
          </cell>
          <cell r="AU390">
            <v>0</v>
          </cell>
          <cell r="AV390">
            <v>3064.95</v>
          </cell>
          <cell r="AW390">
            <v>5379.20270500063</v>
          </cell>
          <cell r="AX390">
            <v>8</v>
          </cell>
          <cell r="AY390">
            <v>8.4</v>
          </cell>
          <cell r="AZ390">
            <v>1380</v>
          </cell>
          <cell r="BA390">
            <v>1</v>
          </cell>
          <cell r="BB390">
            <v>0</v>
          </cell>
          <cell r="BC390">
            <v>0</v>
          </cell>
          <cell r="BD390">
            <v>0</v>
          </cell>
          <cell r="BE390">
            <v>0</v>
          </cell>
          <cell r="BF390">
            <v>0</v>
          </cell>
          <cell r="BG390">
            <v>0</v>
          </cell>
          <cell r="BH390">
            <v>0</v>
          </cell>
          <cell r="BI390">
            <v>0</v>
          </cell>
          <cell r="BJ390">
            <v>0</v>
          </cell>
          <cell r="BM390">
            <v>-1554840</v>
          </cell>
          <cell r="BN390">
            <v>-193536</v>
          </cell>
          <cell r="BO390">
            <v>-240307.20000000001</v>
          </cell>
          <cell r="BP390">
            <v>3002333.85</v>
          </cell>
          <cell r="BQ390">
            <v>112723.04</v>
          </cell>
          <cell r="BR390">
            <v>62899.199999999997</v>
          </cell>
          <cell r="BS390">
            <v>1191780.8</v>
          </cell>
          <cell r="BT390">
            <v>286599.42</v>
          </cell>
          <cell r="BU390">
            <v>32297.37</v>
          </cell>
          <cell r="BV390">
            <v>249011.7</v>
          </cell>
          <cell r="BW390">
            <v>646625.20900000003</v>
          </cell>
          <cell r="BX390">
            <v>299288.57</v>
          </cell>
          <cell r="BY390">
            <v>43859.561604938266</v>
          </cell>
          <cell r="BZ390">
            <v>408687.41305260884</v>
          </cell>
          <cell r="CA390">
            <v>165011</v>
          </cell>
          <cell r="CB390">
            <v>101906.1</v>
          </cell>
          <cell r="CC390">
            <v>72047.7</v>
          </cell>
          <cell r="CD390">
            <v>1090858.8999999999</v>
          </cell>
          <cell r="CE390">
            <v>72627.5</v>
          </cell>
          <cell r="CF390">
            <v>0</v>
          </cell>
          <cell r="CG390">
            <v>171830.37600000002</v>
          </cell>
          <cell r="CH390">
            <v>0</v>
          </cell>
          <cell r="CI390">
            <v>0</v>
          </cell>
          <cell r="CJ390">
            <v>455255.1</v>
          </cell>
          <cell r="CK390">
            <v>0</v>
          </cell>
          <cell r="CL390">
            <v>401812.11</v>
          </cell>
          <cell r="CM390">
            <v>44724.480000000003</v>
          </cell>
          <cell r="CN390">
            <v>0</v>
          </cell>
          <cell r="CO390">
            <v>90691.199999999997</v>
          </cell>
          <cell r="CP390">
            <v>401168.38510000007</v>
          </cell>
          <cell r="CQ390">
            <v>134343.3315</v>
          </cell>
          <cell r="CR390">
            <v>1669894.59</v>
          </cell>
          <cell r="CS390">
            <v>290115.64260000002</v>
          </cell>
          <cell r="CT390">
            <v>0</v>
          </cell>
          <cell r="CU390">
            <v>25340.080000000002</v>
          </cell>
          <cell r="CV390">
            <v>0</v>
          </cell>
          <cell r="CW390">
            <v>0</v>
          </cell>
          <cell r="CX390">
            <v>91202</v>
          </cell>
          <cell r="CY390">
            <v>40933.199999999997</v>
          </cell>
          <cell r="CZ390">
            <v>65511.9</v>
          </cell>
          <cell r="DA390">
            <v>5872.5891691448405</v>
          </cell>
          <cell r="DB390">
            <v>1443.5270298349601</v>
          </cell>
          <cell r="DC390">
            <v>358523.88390000002</v>
          </cell>
          <cell r="DD390">
            <v>0</v>
          </cell>
          <cell r="DE390">
            <v>20719.062000000002</v>
          </cell>
          <cell r="DF390">
            <v>18612.04135930218</v>
          </cell>
          <cell r="DG390">
            <v>71121.36</v>
          </cell>
          <cell r="DH390">
            <v>123381.72</v>
          </cell>
          <cell r="DI390">
            <v>142388.4</v>
          </cell>
          <cell r="DJ390">
            <v>247664.13</v>
          </cell>
          <cell r="DK390">
            <v>0</v>
          </cell>
          <cell r="DL390">
            <v>0</v>
          </cell>
          <cell r="DM390">
            <v>0</v>
          </cell>
          <cell r="DN390">
            <v>0</v>
          </cell>
          <cell r="DO390">
            <v>0</v>
          </cell>
          <cell r="DP390">
            <v>0</v>
          </cell>
          <cell r="DQ390">
            <v>0</v>
          </cell>
          <cell r="DR390">
            <v>0</v>
          </cell>
          <cell r="DS390">
            <v>0</v>
          </cell>
          <cell r="DU390">
            <v>222064.73</v>
          </cell>
          <cell r="DV390">
            <v>0</v>
          </cell>
          <cell r="DW390">
            <v>260433</v>
          </cell>
          <cell r="DX390">
            <v>-20133.830000000002</v>
          </cell>
          <cell r="DY390">
            <v>10427</v>
          </cell>
          <cell r="DZ390">
            <v>0</v>
          </cell>
          <cell r="EA390">
            <v>11512.14</v>
          </cell>
          <cell r="EB390">
            <v>61526</v>
          </cell>
          <cell r="EC390">
            <v>0</v>
          </cell>
          <cell r="ED390">
            <v>0</v>
          </cell>
          <cell r="EE390">
            <v>1878745</v>
          </cell>
          <cell r="EF390">
            <v>45000</v>
          </cell>
          <cell r="EG390">
            <v>0</v>
          </cell>
          <cell r="EH390">
            <v>0</v>
          </cell>
          <cell r="EI390">
            <v>26610</v>
          </cell>
          <cell r="EJ390">
            <v>0</v>
          </cell>
          <cell r="EK390">
            <v>0</v>
          </cell>
          <cell r="EL390">
            <v>0</v>
          </cell>
        </row>
        <row r="391">
          <cell r="A391">
            <v>855</v>
          </cell>
          <cell r="B391" t="str">
            <v>Tilburg</v>
          </cell>
          <cell r="C391">
            <v>10</v>
          </cell>
          <cell r="D391">
            <v>6008480.0000000009</v>
          </cell>
          <cell r="E391">
            <v>1522780</v>
          </cell>
          <cell r="F391">
            <v>1522780</v>
          </cell>
          <cell r="G391">
            <v>203028</v>
          </cell>
          <cell r="H391">
            <v>3</v>
          </cell>
          <cell r="I391">
            <v>5438.5</v>
          </cell>
          <cell r="J391">
            <v>45621</v>
          </cell>
          <cell r="K391">
            <v>26682</v>
          </cell>
          <cell r="L391">
            <v>9035</v>
          </cell>
          <cell r="M391">
            <v>30870</v>
          </cell>
          <cell r="N391">
            <v>21409.9</v>
          </cell>
          <cell r="O391">
            <v>4979</v>
          </cell>
          <cell r="P391">
            <v>0.9343216363295177</v>
          </cell>
          <cell r="Q391">
            <v>1646.3177092204189</v>
          </cell>
          <cell r="R391">
            <v>17419</v>
          </cell>
          <cell r="S391">
            <v>20440</v>
          </cell>
          <cell r="T391">
            <v>6174</v>
          </cell>
          <cell r="U391">
            <v>224150</v>
          </cell>
          <cell r="V391">
            <v>339350</v>
          </cell>
          <cell r="W391">
            <v>4567.18</v>
          </cell>
          <cell r="X391">
            <v>9101.6</v>
          </cell>
          <cell r="Y391">
            <v>0</v>
          </cell>
          <cell r="Z391">
            <v>0</v>
          </cell>
          <cell r="AA391">
            <v>11732</v>
          </cell>
          <cell r="AB391">
            <v>0</v>
          </cell>
          <cell r="AC391">
            <v>11732</v>
          </cell>
          <cell r="AD391">
            <v>183</v>
          </cell>
          <cell r="AE391">
            <v>0</v>
          </cell>
          <cell r="AF391">
            <v>1084</v>
          </cell>
          <cell r="AG391">
            <v>920</v>
          </cell>
          <cell r="AH391">
            <v>163</v>
          </cell>
          <cell r="AI391">
            <v>94601</v>
          </cell>
          <cell r="AJ391">
            <v>94601</v>
          </cell>
          <cell r="AK391">
            <v>0</v>
          </cell>
          <cell r="AL391">
            <v>10</v>
          </cell>
          <cell r="AM391">
            <v>0</v>
          </cell>
          <cell r="AN391">
            <v>0</v>
          </cell>
          <cell r="AO391">
            <v>0</v>
          </cell>
          <cell r="AP391">
            <v>16436</v>
          </cell>
          <cell r="AQ391">
            <v>16436</v>
          </cell>
          <cell r="AR391">
            <v>9.2030819999999996E-3</v>
          </cell>
          <cell r="AS391">
            <v>1.2469519E-2</v>
          </cell>
          <cell r="AT391">
            <v>234137.47500000001</v>
          </cell>
          <cell r="AU391">
            <v>0</v>
          </cell>
          <cell r="AV391">
            <v>2062</v>
          </cell>
          <cell r="AW391">
            <v>35135.856986991188</v>
          </cell>
          <cell r="AX391">
            <v>5</v>
          </cell>
          <cell r="AY391">
            <v>5</v>
          </cell>
          <cell r="AZ391">
            <v>8105</v>
          </cell>
          <cell r="BA391">
            <v>1</v>
          </cell>
          <cell r="BB391">
            <v>0</v>
          </cell>
          <cell r="BC391">
            <v>0</v>
          </cell>
          <cell r="BD391">
            <v>0</v>
          </cell>
          <cell r="BE391">
            <v>0</v>
          </cell>
          <cell r="BF391">
            <v>0</v>
          </cell>
          <cell r="BG391">
            <v>0</v>
          </cell>
          <cell r="BH391">
            <v>0</v>
          </cell>
          <cell r="BI391">
            <v>0</v>
          </cell>
          <cell r="BJ391">
            <v>0</v>
          </cell>
          <cell r="BM391">
            <v>-13519080.000000002</v>
          </cell>
          <cell r="BN391">
            <v>-3654672</v>
          </cell>
          <cell r="BO391">
            <v>-4537884.4000000004</v>
          </cell>
          <cell r="BP391">
            <v>26160157.799999997</v>
          </cell>
          <cell r="BQ391">
            <v>84542.28</v>
          </cell>
          <cell r="BR391">
            <v>1187768.3999999999</v>
          </cell>
          <cell r="BS391">
            <v>10009247.4</v>
          </cell>
          <cell r="BT391">
            <v>2144432.34</v>
          </cell>
          <cell r="BU391">
            <v>240963.45</v>
          </cell>
          <cell r="BV391">
            <v>2716251.3</v>
          </cell>
          <cell r="BW391">
            <v>7589595.4510000004</v>
          </cell>
          <cell r="BX391">
            <v>6867086.5899999999</v>
          </cell>
          <cell r="BY391">
            <v>107073.99763745542</v>
          </cell>
          <cell r="BZ391">
            <v>6240005.0869039698</v>
          </cell>
          <cell r="CA391">
            <v>1866445.85</v>
          </cell>
          <cell r="CB391">
            <v>6037567.2000000002</v>
          </cell>
          <cell r="CC391">
            <v>872200.98</v>
          </cell>
          <cell r="CD391">
            <v>11474238.5</v>
          </cell>
          <cell r="CE391">
            <v>5188661.5</v>
          </cell>
          <cell r="CF391">
            <v>1442406.7876000002</v>
          </cell>
          <cell r="CG391">
            <v>3810748.9040000001</v>
          </cell>
          <cell r="CH391">
            <v>0</v>
          </cell>
          <cell r="CI391">
            <v>0</v>
          </cell>
          <cell r="CJ391">
            <v>364278.6</v>
          </cell>
          <cell r="CK391">
            <v>0</v>
          </cell>
          <cell r="CL391">
            <v>306205.2</v>
          </cell>
          <cell r="CM391">
            <v>6730.74</v>
          </cell>
          <cell r="CN391">
            <v>0</v>
          </cell>
          <cell r="CO391">
            <v>512027.4</v>
          </cell>
          <cell r="CP391">
            <v>2996467.6</v>
          </cell>
          <cell r="CQ391">
            <v>263989.90999999997</v>
          </cell>
          <cell r="CR391">
            <v>15704712.01</v>
          </cell>
          <cell r="CS391">
            <v>2503142.46</v>
          </cell>
          <cell r="CT391">
            <v>0</v>
          </cell>
          <cell r="CU391">
            <v>31675.1</v>
          </cell>
          <cell r="CV391">
            <v>0</v>
          </cell>
          <cell r="CW391">
            <v>0</v>
          </cell>
          <cell r="CX391">
            <v>0</v>
          </cell>
          <cell r="CY391">
            <v>506228.8</v>
          </cell>
          <cell r="CZ391">
            <v>1441437.2</v>
          </cell>
          <cell r="DA391">
            <v>162493.29435590623</v>
          </cell>
          <cell r="DB391">
            <v>137901.06202867258</v>
          </cell>
          <cell r="DC391">
            <v>14640616.31175</v>
          </cell>
          <cell r="DD391">
            <v>0</v>
          </cell>
          <cell r="DE391">
            <v>13939.12</v>
          </cell>
          <cell r="DF391">
            <v>121570.0651749895</v>
          </cell>
          <cell r="DG391">
            <v>44450.85</v>
          </cell>
          <cell r="DH391">
            <v>73441.5</v>
          </cell>
          <cell r="DI391">
            <v>836273.9</v>
          </cell>
          <cell r="DJ391">
            <v>247664.13</v>
          </cell>
          <cell r="DK391">
            <v>0</v>
          </cell>
          <cell r="DL391">
            <v>0</v>
          </cell>
          <cell r="DM391">
            <v>0</v>
          </cell>
          <cell r="DN391">
            <v>0</v>
          </cell>
          <cell r="DO391">
            <v>0</v>
          </cell>
          <cell r="DP391">
            <v>0</v>
          </cell>
          <cell r="DQ391">
            <v>0</v>
          </cell>
          <cell r="DR391">
            <v>0</v>
          </cell>
          <cell r="DS391">
            <v>0</v>
          </cell>
          <cell r="DU391">
            <v>177730.69</v>
          </cell>
          <cell r="DV391">
            <v>0</v>
          </cell>
          <cell r="DW391">
            <v>692016</v>
          </cell>
          <cell r="DX391">
            <v>266969.03999999998</v>
          </cell>
          <cell r="DY391">
            <v>-386858</v>
          </cell>
          <cell r="DZ391">
            <v>0</v>
          </cell>
          <cell r="EA391">
            <v>131274.31</v>
          </cell>
          <cell r="EB391">
            <v>111278</v>
          </cell>
          <cell r="EC391">
            <v>70380</v>
          </cell>
          <cell r="ED391">
            <v>573863</v>
          </cell>
          <cell r="EE391">
            <v>17739012</v>
          </cell>
          <cell r="EF391">
            <v>190000</v>
          </cell>
          <cell r="EG391">
            <v>0</v>
          </cell>
          <cell r="EH391">
            <v>222857</v>
          </cell>
          <cell r="EI391">
            <v>0</v>
          </cell>
          <cell r="EJ391">
            <v>647383</v>
          </cell>
          <cell r="EK391">
            <v>0</v>
          </cell>
          <cell r="EL391">
            <v>0</v>
          </cell>
        </row>
        <row r="392">
          <cell r="A392">
            <v>856</v>
          </cell>
          <cell r="B392" t="str">
            <v>Uden</v>
          </cell>
          <cell r="C392">
            <v>10</v>
          </cell>
          <cell r="D392">
            <v>1469120</v>
          </cell>
          <cell r="E392">
            <v>323680</v>
          </cell>
          <cell r="F392">
            <v>323680</v>
          </cell>
          <cell r="G392">
            <v>40203</v>
          </cell>
          <cell r="H392">
            <v>2</v>
          </cell>
          <cell r="I392">
            <v>1156</v>
          </cell>
          <cell r="J392">
            <v>10042</v>
          </cell>
          <cell r="K392">
            <v>5716</v>
          </cell>
          <cell r="L392">
            <v>1763</v>
          </cell>
          <cell r="M392">
            <v>4670</v>
          </cell>
          <cell r="N392">
            <v>2936.2</v>
          </cell>
          <cell r="O392">
            <v>502</v>
          </cell>
          <cell r="P392">
            <v>0.58920187793427226</v>
          </cell>
          <cell r="Q392">
            <v>223.67231562491554</v>
          </cell>
          <cell r="R392">
            <v>3318</v>
          </cell>
          <cell r="S392">
            <v>2020</v>
          </cell>
          <cell r="T392">
            <v>969</v>
          </cell>
          <cell r="U392">
            <v>44490</v>
          </cell>
          <cell r="V392">
            <v>43440</v>
          </cell>
          <cell r="W392">
            <v>306.89999999999998</v>
          </cell>
          <cell r="X392">
            <v>1996</v>
          </cell>
          <cell r="Y392">
            <v>0</v>
          </cell>
          <cell r="Z392">
            <v>0</v>
          </cell>
          <cell r="AA392">
            <v>6711</v>
          </cell>
          <cell r="AB392">
            <v>0</v>
          </cell>
          <cell r="AC392">
            <v>6711</v>
          </cell>
          <cell r="AD392">
            <v>48</v>
          </cell>
          <cell r="AE392">
            <v>0</v>
          </cell>
          <cell r="AF392">
            <v>314</v>
          </cell>
          <cell r="AG392">
            <v>222</v>
          </cell>
          <cell r="AH392">
            <v>91</v>
          </cell>
          <cell r="AI392">
            <v>17338</v>
          </cell>
          <cell r="AJ392">
            <v>17338</v>
          </cell>
          <cell r="AK392">
            <v>0</v>
          </cell>
          <cell r="AL392">
            <v>0</v>
          </cell>
          <cell r="AM392">
            <v>0</v>
          </cell>
          <cell r="AN392">
            <v>0</v>
          </cell>
          <cell r="AO392">
            <v>0</v>
          </cell>
          <cell r="AP392">
            <v>550</v>
          </cell>
          <cell r="AQ392">
            <v>0</v>
          </cell>
          <cell r="AR392">
            <v>1.9811300000000001E-4</v>
          </cell>
          <cell r="AS392">
            <v>3.65356E-4</v>
          </cell>
          <cell r="AT392">
            <v>21065.67</v>
          </cell>
          <cell r="AU392">
            <v>0</v>
          </cell>
          <cell r="AV392">
            <v>433</v>
          </cell>
          <cell r="AW392">
            <v>2575.5139813581891</v>
          </cell>
          <cell r="AX392">
            <v>3</v>
          </cell>
          <cell r="AY392">
            <v>3</v>
          </cell>
          <cell r="AZ392">
            <v>2300</v>
          </cell>
          <cell r="BA392">
            <v>1</v>
          </cell>
          <cell r="BB392">
            <v>0</v>
          </cell>
          <cell r="BC392">
            <v>0</v>
          </cell>
          <cell r="BD392">
            <v>0</v>
          </cell>
          <cell r="BE392">
            <v>0</v>
          </cell>
          <cell r="BF392">
            <v>0</v>
          </cell>
          <cell r="BG392">
            <v>0</v>
          </cell>
          <cell r="BH392">
            <v>0</v>
          </cell>
          <cell r="BI392">
            <v>0</v>
          </cell>
          <cell r="BJ392">
            <v>0</v>
          </cell>
          <cell r="BM392">
            <v>-3305520</v>
          </cell>
          <cell r="BN392">
            <v>-776832</v>
          </cell>
          <cell r="BO392">
            <v>-964566.4</v>
          </cell>
          <cell r="BP392">
            <v>5180156.55</v>
          </cell>
          <cell r="BQ392">
            <v>56361.52</v>
          </cell>
          <cell r="BR392">
            <v>252470.39999999999</v>
          </cell>
          <cell r="BS392">
            <v>2203214.7999999998</v>
          </cell>
          <cell r="BT392">
            <v>459394.92</v>
          </cell>
          <cell r="BU392">
            <v>47019.21</v>
          </cell>
          <cell r="BV392">
            <v>410913.3</v>
          </cell>
          <cell r="BW392">
            <v>1040853.5379999999</v>
          </cell>
          <cell r="BX392">
            <v>692363.42</v>
          </cell>
          <cell r="BY392">
            <v>67523.000680751167</v>
          </cell>
          <cell r="BZ392">
            <v>847780.70446680498</v>
          </cell>
          <cell r="CA392">
            <v>355523.7</v>
          </cell>
          <cell r="CB392">
            <v>596667.6</v>
          </cell>
          <cell r="CC392">
            <v>136890.63</v>
          </cell>
          <cell r="CD392">
            <v>2277443.1</v>
          </cell>
          <cell r="CE392">
            <v>664197.6</v>
          </cell>
          <cell r="CF392">
            <v>96925.157999999996</v>
          </cell>
          <cell r="CG392">
            <v>835705.24</v>
          </cell>
          <cell r="CH392">
            <v>0</v>
          </cell>
          <cell r="CI392">
            <v>0</v>
          </cell>
          <cell r="CJ392">
            <v>208376.55</v>
          </cell>
          <cell r="CK392">
            <v>0</v>
          </cell>
          <cell r="CL392">
            <v>175157.1</v>
          </cell>
          <cell r="CM392">
            <v>1765.44</v>
          </cell>
          <cell r="CN392">
            <v>0</v>
          </cell>
          <cell r="CO392">
            <v>148317.9</v>
          </cell>
          <cell r="CP392">
            <v>723060.66</v>
          </cell>
          <cell r="CQ392">
            <v>147380.87</v>
          </cell>
          <cell r="CR392">
            <v>2878281.38</v>
          </cell>
          <cell r="CS392">
            <v>458763.48</v>
          </cell>
          <cell r="CT392">
            <v>0</v>
          </cell>
          <cell r="CU392">
            <v>0</v>
          </cell>
          <cell r="CV392">
            <v>0</v>
          </cell>
          <cell r="CW392">
            <v>0</v>
          </cell>
          <cell r="CX392">
            <v>0</v>
          </cell>
          <cell r="CY392">
            <v>16940</v>
          </cell>
          <cell r="CZ392">
            <v>0</v>
          </cell>
          <cell r="DA392">
            <v>3497.9623157472302</v>
          </cell>
          <cell r="DB392">
            <v>4040.4910901974399</v>
          </cell>
          <cell r="DC392">
            <v>1317236.3450999998</v>
          </cell>
          <cell r="DD392">
            <v>0</v>
          </cell>
          <cell r="DE392">
            <v>2927.08</v>
          </cell>
          <cell r="DF392">
            <v>8911.2783754993343</v>
          </cell>
          <cell r="DG392">
            <v>26670.51</v>
          </cell>
          <cell r="DH392">
            <v>44064.9</v>
          </cell>
          <cell r="DI392">
            <v>237314</v>
          </cell>
          <cell r="DJ392">
            <v>247664.13</v>
          </cell>
          <cell r="DK392">
            <v>0</v>
          </cell>
          <cell r="DL392">
            <v>0</v>
          </cell>
          <cell r="DM392">
            <v>0</v>
          </cell>
          <cell r="DN392">
            <v>0</v>
          </cell>
          <cell r="DO392">
            <v>0</v>
          </cell>
          <cell r="DP392">
            <v>0</v>
          </cell>
          <cell r="DQ392">
            <v>0</v>
          </cell>
          <cell r="DR392">
            <v>0</v>
          </cell>
          <cell r="DS392">
            <v>0</v>
          </cell>
          <cell r="DU392">
            <v>443122.06</v>
          </cell>
          <cell r="DV392">
            <v>0</v>
          </cell>
          <cell r="DW392">
            <v>-54285</v>
          </cell>
          <cell r="DX392">
            <v>-53816.05</v>
          </cell>
          <cell r="DY392">
            <v>-58323</v>
          </cell>
          <cell r="DZ392">
            <v>0</v>
          </cell>
          <cell r="EA392">
            <v>46752.03</v>
          </cell>
          <cell r="EB392">
            <v>89604</v>
          </cell>
          <cell r="EC392">
            <v>0</v>
          </cell>
          <cell r="ED392">
            <v>0</v>
          </cell>
          <cell r="EE392">
            <v>3065838</v>
          </cell>
          <cell r="EF392">
            <v>45000</v>
          </cell>
          <cell r="EG392">
            <v>0</v>
          </cell>
          <cell r="EH392">
            <v>0</v>
          </cell>
          <cell r="EI392">
            <v>0</v>
          </cell>
          <cell r="EJ392">
            <v>0</v>
          </cell>
          <cell r="EK392">
            <v>0</v>
          </cell>
          <cell r="EL392">
            <v>0</v>
          </cell>
        </row>
        <row r="393">
          <cell r="A393">
            <v>858</v>
          </cell>
          <cell r="B393" t="str">
            <v>Valkenswaard</v>
          </cell>
          <cell r="C393">
            <v>10</v>
          </cell>
          <cell r="D393">
            <v>1186400</v>
          </cell>
          <cell r="E393">
            <v>223860</v>
          </cell>
          <cell r="F393">
            <v>223860</v>
          </cell>
          <cell r="G393">
            <v>30908</v>
          </cell>
          <cell r="H393">
            <v>1</v>
          </cell>
          <cell r="I393">
            <v>799.5</v>
          </cell>
          <cell r="J393">
            <v>6816</v>
          </cell>
          <cell r="K393">
            <v>5368</v>
          </cell>
          <cell r="L393">
            <v>1762</v>
          </cell>
          <cell r="M393">
            <v>4050</v>
          </cell>
          <cell r="N393">
            <v>2658.5</v>
          </cell>
          <cell r="O393">
            <v>431</v>
          </cell>
          <cell r="P393">
            <v>0.55185659411011523</v>
          </cell>
          <cell r="Q393">
            <v>195.8823136612813</v>
          </cell>
          <cell r="R393">
            <v>2088</v>
          </cell>
          <cell r="S393">
            <v>420</v>
          </cell>
          <cell r="T393">
            <v>778</v>
          </cell>
          <cell r="U393">
            <v>31810</v>
          </cell>
          <cell r="V393">
            <v>24400</v>
          </cell>
          <cell r="W393">
            <v>354.42</v>
          </cell>
          <cell r="X393">
            <v>1936</v>
          </cell>
          <cell r="Y393">
            <v>0</v>
          </cell>
          <cell r="Z393">
            <v>0</v>
          </cell>
          <cell r="AA393">
            <v>5498</v>
          </cell>
          <cell r="AB393">
            <v>0</v>
          </cell>
          <cell r="AC393">
            <v>5498</v>
          </cell>
          <cell r="AD393">
            <v>147</v>
          </cell>
          <cell r="AE393">
            <v>0</v>
          </cell>
          <cell r="AF393">
            <v>200</v>
          </cell>
          <cell r="AG393">
            <v>156</v>
          </cell>
          <cell r="AH393">
            <v>45</v>
          </cell>
          <cell r="AI393">
            <v>13915</v>
          </cell>
          <cell r="AJ393">
            <v>13915</v>
          </cell>
          <cell r="AK393">
            <v>0</v>
          </cell>
          <cell r="AL393">
            <v>0</v>
          </cell>
          <cell r="AM393">
            <v>0</v>
          </cell>
          <cell r="AN393">
            <v>0</v>
          </cell>
          <cell r="AO393">
            <v>0</v>
          </cell>
          <cell r="AP393">
            <v>1372</v>
          </cell>
          <cell r="AQ393">
            <v>0</v>
          </cell>
          <cell r="AR393">
            <v>3.8417900000000001E-4</v>
          </cell>
          <cell r="AS393">
            <v>5.0851300000000004E-4</v>
          </cell>
          <cell r="AT393">
            <v>17839.03</v>
          </cell>
          <cell r="AU393">
            <v>0</v>
          </cell>
          <cell r="AV393">
            <v>1084</v>
          </cell>
          <cell r="AW393">
            <v>5935.2120460584583</v>
          </cell>
          <cell r="AX393">
            <v>3</v>
          </cell>
          <cell r="AY393">
            <v>3</v>
          </cell>
          <cell r="AZ393">
            <v>1685</v>
          </cell>
          <cell r="BA393">
            <v>1</v>
          </cell>
          <cell r="BB393">
            <v>0</v>
          </cell>
          <cell r="BC393">
            <v>0</v>
          </cell>
          <cell r="BD393">
            <v>0</v>
          </cell>
          <cell r="BE393">
            <v>0</v>
          </cell>
          <cell r="BF393">
            <v>0</v>
          </cell>
          <cell r="BG393">
            <v>0</v>
          </cell>
          <cell r="BH393">
            <v>0</v>
          </cell>
          <cell r="BI393">
            <v>0</v>
          </cell>
          <cell r="BJ393">
            <v>0</v>
          </cell>
          <cell r="BM393">
            <v>-2669400</v>
          </cell>
          <cell r="BN393">
            <v>-537264</v>
          </cell>
          <cell r="BO393">
            <v>-667102.80000000005</v>
          </cell>
          <cell r="BP393">
            <v>3982495.8</v>
          </cell>
          <cell r="BQ393">
            <v>28180.76</v>
          </cell>
          <cell r="BR393">
            <v>174610.8</v>
          </cell>
          <cell r="BS393">
            <v>1495430.4</v>
          </cell>
          <cell r="BT393">
            <v>431426.16</v>
          </cell>
          <cell r="BU393">
            <v>46992.54</v>
          </cell>
          <cell r="BV393">
            <v>356359.5</v>
          </cell>
          <cell r="BW393">
            <v>942411.66500000004</v>
          </cell>
          <cell r="BX393">
            <v>594439.51</v>
          </cell>
          <cell r="BY393">
            <v>63243.201651728552</v>
          </cell>
          <cell r="BZ393">
            <v>742448.81582408131</v>
          </cell>
          <cell r="CA393">
            <v>223729.2</v>
          </cell>
          <cell r="CB393">
            <v>124059.6</v>
          </cell>
          <cell r="CC393">
            <v>109908.06</v>
          </cell>
          <cell r="CD393">
            <v>1628353.9</v>
          </cell>
          <cell r="CE393">
            <v>373076</v>
          </cell>
          <cell r="CF393">
            <v>111932.9244</v>
          </cell>
          <cell r="CG393">
            <v>810583.84</v>
          </cell>
          <cell r="CH393">
            <v>0</v>
          </cell>
          <cell r="CI393">
            <v>0</v>
          </cell>
          <cell r="CJ393">
            <v>170712.9</v>
          </cell>
          <cell r="CK393">
            <v>0</v>
          </cell>
          <cell r="CL393">
            <v>143497.79999999999</v>
          </cell>
          <cell r="CM393">
            <v>5406.66</v>
          </cell>
          <cell r="CN393">
            <v>0</v>
          </cell>
          <cell r="CO393">
            <v>94470</v>
          </cell>
          <cell r="CP393">
            <v>508096.68</v>
          </cell>
          <cell r="CQ393">
            <v>72880.649999999994</v>
          </cell>
          <cell r="CR393">
            <v>2310029.15</v>
          </cell>
          <cell r="CS393">
            <v>368190.9</v>
          </cell>
          <cell r="CT393">
            <v>0</v>
          </cell>
          <cell r="CU393">
            <v>0</v>
          </cell>
          <cell r="CV393">
            <v>0</v>
          </cell>
          <cell r="CW393">
            <v>0</v>
          </cell>
          <cell r="CX393">
            <v>0</v>
          </cell>
          <cell r="CY393">
            <v>42257.599999999999</v>
          </cell>
          <cell r="CZ393">
            <v>0</v>
          </cell>
          <cell r="DA393">
            <v>6783.2179841880907</v>
          </cell>
          <cell r="DB393">
            <v>5623.6718317191207</v>
          </cell>
          <cell r="DC393">
            <v>1115474.5459</v>
          </cell>
          <cell r="DD393">
            <v>0</v>
          </cell>
          <cell r="DE393">
            <v>7327.84</v>
          </cell>
          <cell r="DF393">
            <v>20535.833679362266</v>
          </cell>
          <cell r="DG393">
            <v>26670.51</v>
          </cell>
          <cell r="DH393">
            <v>44064.9</v>
          </cell>
          <cell r="DI393">
            <v>173858.3</v>
          </cell>
          <cell r="DJ393">
            <v>247664.13</v>
          </cell>
          <cell r="DK393">
            <v>0</v>
          </cell>
          <cell r="DL393">
            <v>0</v>
          </cell>
          <cell r="DM393">
            <v>0</v>
          </cell>
          <cell r="DN393">
            <v>0</v>
          </cell>
          <cell r="DO393">
            <v>0</v>
          </cell>
          <cell r="DP393">
            <v>0</v>
          </cell>
          <cell r="DQ393">
            <v>0</v>
          </cell>
          <cell r="DR393">
            <v>0</v>
          </cell>
          <cell r="DS393">
            <v>0</v>
          </cell>
          <cell r="DU393">
            <v>76759.350000000006</v>
          </cell>
          <cell r="DV393">
            <v>0</v>
          </cell>
          <cell r="DW393">
            <v>-475641</v>
          </cell>
          <cell r="DX393">
            <v>-39728.300000000003</v>
          </cell>
          <cell r="DY393">
            <v>-69201</v>
          </cell>
          <cell r="DZ393">
            <v>0</v>
          </cell>
          <cell r="EA393">
            <v>0</v>
          </cell>
          <cell r="EB393">
            <v>32647</v>
          </cell>
          <cell r="EC393">
            <v>0</v>
          </cell>
          <cell r="ED393">
            <v>0</v>
          </cell>
          <cell r="EE393">
            <v>2864086</v>
          </cell>
          <cell r="EF393">
            <v>0</v>
          </cell>
          <cell r="EG393">
            <v>0</v>
          </cell>
          <cell r="EH393">
            <v>0</v>
          </cell>
          <cell r="EI393">
            <v>0</v>
          </cell>
          <cell r="EJ393">
            <v>0</v>
          </cell>
          <cell r="EK393">
            <v>0</v>
          </cell>
          <cell r="EL393">
            <v>0</v>
          </cell>
        </row>
        <row r="394">
          <cell r="A394">
            <v>860</v>
          </cell>
          <cell r="B394" t="str">
            <v>Veghel</v>
          </cell>
          <cell r="C394">
            <v>10</v>
          </cell>
          <cell r="D394">
            <v>1292800</v>
          </cell>
          <cell r="E394">
            <v>357560</v>
          </cell>
          <cell r="F394">
            <v>357560</v>
          </cell>
          <cell r="G394">
            <v>36732</v>
          </cell>
          <cell r="H394">
            <v>2</v>
          </cell>
          <cell r="I394">
            <v>1277</v>
          </cell>
          <cell r="J394">
            <v>9567</v>
          </cell>
          <cell r="K394">
            <v>4972</v>
          </cell>
          <cell r="L394">
            <v>1681</v>
          </cell>
          <cell r="M394">
            <v>3590</v>
          </cell>
          <cell r="N394">
            <v>2083.8000000000002</v>
          </cell>
          <cell r="O394">
            <v>311</v>
          </cell>
          <cell r="P394">
            <v>0.47049924357034795</v>
          </cell>
          <cell r="Q394">
            <v>147.46927272887322</v>
          </cell>
          <cell r="R394">
            <v>2615</v>
          </cell>
          <cell r="S394">
            <v>2515</v>
          </cell>
          <cell r="T394">
            <v>715</v>
          </cell>
          <cell r="U394">
            <v>35390</v>
          </cell>
          <cell r="V394">
            <v>25910</v>
          </cell>
          <cell r="W394">
            <v>1184.98</v>
          </cell>
          <cell r="X394">
            <v>2307.1999999999998</v>
          </cell>
          <cell r="Y394">
            <v>0</v>
          </cell>
          <cell r="Z394">
            <v>0</v>
          </cell>
          <cell r="AA394">
            <v>7816</v>
          </cell>
          <cell r="AB394">
            <v>0</v>
          </cell>
          <cell r="AC394">
            <v>7816</v>
          </cell>
          <cell r="AD394">
            <v>76</v>
          </cell>
          <cell r="AE394">
            <v>0</v>
          </cell>
          <cell r="AF394">
            <v>388</v>
          </cell>
          <cell r="AG394">
            <v>205</v>
          </cell>
          <cell r="AH394">
            <v>184</v>
          </cell>
          <cell r="AI394">
            <v>15062</v>
          </cell>
          <cell r="AJ394">
            <v>15062</v>
          </cell>
          <cell r="AK394">
            <v>0</v>
          </cell>
          <cell r="AL394">
            <v>0</v>
          </cell>
          <cell r="AM394">
            <v>0</v>
          </cell>
          <cell r="AN394">
            <v>0</v>
          </cell>
          <cell r="AO394">
            <v>0</v>
          </cell>
          <cell r="AP394">
            <v>905</v>
          </cell>
          <cell r="AQ394">
            <v>0</v>
          </cell>
          <cell r="AR394">
            <v>2.45066E-4</v>
          </cell>
          <cell r="AS394">
            <v>1.92547E-4</v>
          </cell>
          <cell r="AT394">
            <v>13962.474</v>
          </cell>
          <cell r="AU394">
            <v>0</v>
          </cell>
          <cell r="AV394">
            <v>1112</v>
          </cell>
          <cell r="AW394">
            <v>5175.6188545362393</v>
          </cell>
          <cell r="AX394">
            <v>10</v>
          </cell>
          <cell r="AY394">
            <v>10</v>
          </cell>
          <cell r="AZ394">
            <v>2130</v>
          </cell>
          <cell r="BA394">
            <v>1</v>
          </cell>
          <cell r="BB394">
            <v>0</v>
          </cell>
          <cell r="BC394">
            <v>0</v>
          </cell>
          <cell r="BD394">
            <v>0</v>
          </cell>
          <cell r="BE394">
            <v>0</v>
          </cell>
          <cell r="BF394">
            <v>0</v>
          </cell>
          <cell r="BG394">
            <v>0</v>
          </cell>
          <cell r="BH394">
            <v>0</v>
          </cell>
          <cell r="BI394">
            <v>0</v>
          </cell>
          <cell r="BJ394">
            <v>0</v>
          </cell>
          <cell r="BM394">
            <v>-2908800</v>
          </cell>
          <cell r="BN394">
            <v>-858144</v>
          </cell>
          <cell r="BO394">
            <v>-1065528.8</v>
          </cell>
          <cell r="BP394">
            <v>4732918.2</v>
          </cell>
          <cell r="BQ394">
            <v>56361.52</v>
          </cell>
          <cell r="BR394">
            <v>278896.8</v>
          </cell>
          <cell r="BS394">
            <v>2098999.7999999998</v>
          </cell>
          <cell r="BT394">
            <v>399599.64</v>
          </cell>
          <cell r="BU394">
            <v>44832.27</v>
          </cell>
          <cell r="BV394">
            <v>315884.09999999998</v>
          </cell>
          <cell r="BW394">
            <v>738686.2620000001</v>
          </cell>
          <cell r="BX394">
            <v>428934.31</v>
          </cell>
          <cell r="BY394">
            <v>53919.585007564296</v>
          </cell>
          <cell r="BZ394">
            <v>558949.83503879362</v>
          </cell>
          <cell r="CA394">
            <v>280197.25</v>
          </cell>
          <cell r="CB394">
            <v>742880.7</v>
          </cell>
          <cell r="CC394">
            <v>101008.05</v>
          </cell>
          <cell r="CD394">
            <v>1811614.1</v>
          </cell>
          <cell r="CE394">
            <v>396163.9</v>
          </cell>
          <cell r="CF394">
            <v>374240.3836</v>
          </cell>
          <cell r="CG394">
            <v>966001.56800000009</v>
          </cell>
          <cell r="CH394">
            <v>0</v>
          </cell>
          <cell r="CI394">
            <v>0</v>
          </cell>
          <cell r="CJ394">
            <v>242686.8</v>
          </cell>
          <cell r="CK394">
            <v>0</v>
          </cell>
          <cell r="CL394">
            <v>203997.6</v>
          </cell>
          <cell r="CM394">
            <v>2795.28</v>
          </cell>
          <cell r="CN394">
            <v>0</v>
          </cell>
          <cell r="CO394">
            <v>183271.8</v>
          </cell>
          <cell r="CP394">
            <v>667691.15</v>
          </cell>
          <cell r="CQ394">
            <v>298000.88</v>
          </cell>
          <cell r="CR394">
            <v>2500442.62</v>
          </cell>
          <cell r="CS394">
            <v>398540.52</v>
          </cell>
          <cell r="CT394">
            <v>0</v>
          </cell>
          <cell r="CU394">
            <v>0</v>
          </cell>
          <cell r="CV394">
            <v>0</v>
          </cell>
          <cell r="CW394">
            <v>0</v>
          </cell>
          <cell r="CX394">
            <v>0</v>
          </cell>
          <cell r="CY394">
            <v>27874</v>
          </cell>
          <cell r="CZ394">
            <v>0</v>
          </cell>
          <cell r="DA394">
            <v>4326.9832513308602</v>
          </cell>
          <cell r="DB394">
            <v>2129.3873316552799</v>
          </cell>
          <cell r="DC394">
            <v>873073.49922</v>
          </cell>
          <cell r="DD394">
            <v>0</v>
          </cell>
          <cell r="DE394">
            <v>7517.12</v>
          </cell>
          <cell r="DF394">
            <v>17907.641236695388</v>
          </cell>
          <cell r="DG394">
            <v>88901.7</v>
          </cell>
          <cell r="DH394">
            <v>146883</v>
          </cell>
          <cell r="DI394">
            <v>219773.4</v>
          </cell>
          <cell r="DJ394">
            <v>247664.13</v>
          </cell>
          <cell r="DK394">
            <v>0</v>
          </cell>
          <cell r="DL394">
            <v>0</v>
          </cell>
          <cell r="DM394">
            <v>0</v>
          </cell>
          <cell r="DN394">
            <v>0</v>
          </cell>
          <cell r="DO394">
            <v>0</v>
          </cell>
          <cell r="DP394">
            <v>0</v>
          </cell>
          <cell r="DQ394">
            <v>0</v>
          </cell>
          <cell r="DR394">
            <v>0</v>
          </cell>
          <cell r="DS394">
            <v>0</v>
          </cell>
          <cell r="DU394">
            <v>178923.06</v>
          </cell>
          <cell r="DV394">
            <v>0</v>
          </cell>
          <cell r="DW394">
            <v>141753</v>
          </cell>
          <cell r="DX394">
            <v>-39900.26</v>
          </cell>
          <cell r="DY394">
            <v>-249645</v>
          </cell>
          <cell r="DZ394">
            <v>0</v>
          </cell>
          <cell r="EA394">
            <v>116133.88</v>
          </cell>
          <cell r="EB394">
            <v>83083</v>
          </cell>
          <cell r="EC394">
            <v>0</v>
          </cell>
          <cell r="ED394">
            <v>0</v>
          </cell>
          <cell r="EE394">
            <v>2553192</v>
          </cell>
          <cell r="EF394">
            <v>0</v>
          </cell>
          <cell r="EG394">
            <v>0</v>
          </cell>
          <cell r="EH394">
            <v>0</v>
          </cell>
          <cell r="EI394">
            <v>0</v>
          </cell>
          <cell r="EJ394">
            <v>0</v>
          </cell>
          <cell r="EK394">
            <v>0</v>
          </cell>
          <cell r="EL394">
            <v>0</v>
          </cell>
        </row>
        <row r="395">
          <cell r="A395">
            <v>861</v>
          </cell>
          <cell r="B395" t="str">
            <v>Veldhoven</v>
          </cell>
          <cell r="C395">
            <v>10</v>
          </cell>
          <cell r="D395">
            <v>1595040</v>
          </cell>
          <cell r="E395">
            <v>306460</v>
          </cell>
          <cell r="F395">
            <v>306460</v>
          </cell>
          <cell r="G395">
            <v>43284</v>
          </cell>
          <cell r="H395">
            <v>1</v>
          </cell>
          <cell r="I395">
            <v>1094.5</v>
          </cell>
          <cell r="J395">
            <v>10288</v>
          </cell>
          <cell r="K395">
            <v>6519</v>
          </cell>
          <cell r="L395">
            <v>2174</v>
          </cell>
          <cell r="M395">
            <v>4750</v>
          </cell>
          <cell r="N395">
            <v>2881.5</v>
          </cell>
          <cell r="O395">
            <v>429</v>
          </cell>
          <cell r="P395">
            <v>0.55070603337612323</v>
          </cell>
          <cell r="Q395">
            <v>195.09127373081063</v>
          </cell>
          <cell r="R395">
            <v>2873</v>
          </cell>
          <cell r="S395">
            <v>805</v>
          </cell>
          <cell r="T395">
            <v>943</v>
          </cell>
          <cell r="U395">
            <v>44100</v>
          </cell>
          <cell r="V395">
            <v>35230</v>
          </cell>
          <cell r="W395">
            <v>947.34</v>
          </cell>
          <cell r="X395">
            <v>1766.4</v>
          </cell>
          <cell r="Y395">
            <v>0</v>
          </cell>
          <cell r="Z395">
            <v>0</v>
          </cell>
          <cell r="AA395">
            <v>3172</v>
          </cell>
          <cell r="AB395">
            <v>0</v>
          </cell>
          <cell r="AC395">
            <v>3172</v>
          </cell>
          <cell r="AD395">
            <v>19</v>
          </cell>
          <cell r="AE395">
            <v>0</v>
          </cell>
          <cell r="AF395">
            <v>259</v>
          </cell>
          <cell r="AG395">
            <v>218</v>
          </cell>
          <cell r="AH395">
            <v>41</v>
          </cell>
          <cell r="AI395">
            <v>18685</v>
          </cell>
          <cell r="AJ395">
            <v>18685</v>
          </cell>
          <cell r="AK395">
            <v>0</v>
          </cell>
          <cell r="AL395">
            <v>0</v>
          </cell>
          <cell r="AM395">
            <v>0</v>
          </cell>
          <cell r="AN395">
            <v>0</v>
          </cell>
          <cell r="AO395">
            <v>0</v>
          </cell>
          <cell r="AP395">
            <v>0</v>
          </cell>
          <cell r="AQ395">
            <v>0</v>
          </cell>
          <cell r="AR395">
            <v>2.1116799999999999E-4</v>
          </cell>
          <cell r="AS395">
            <v>4.03655E-4</v>
          </cell>
          <cell r="AT395">
            <v>27373.525000000001</v>
          </cell>
          <cell r="AU395">
            <v>0</v>
          </cell>
          <cell r="AV395">
            <v>169</v>
          </cell>
          <cell r="AW395">
            <v>2292.3835788154183</v>
          </cell>
          <cell r="AX395">
            <v>2</v>
          </cell>
          <cell r="AY395">
            <v>2</v>
          </cell>
          <cell r="AZ395">
            <v>1895</v>
          </cell>
          <cell r="BA395">
            <v>1</v>
          </cell>
          <cell r="BB395">
            <v>0</v>
          </cell>
          <cell r="BC395">
            <v>0</v>
          </cell>
          <cell r="BD395">
            <v>0</v>
          </cell>
          <cell r="BE395">
            <v>0</v>
          </cell>
          <cell r="BF395">
            <v>0</v>
          </cell>
          <cell r="BG395">
            <v>0</v>
          </cell>
          <cell r="BH395">
            <v>0</v>
          </cell>
          <cell r="BI395">
            <v>0</v>
          </cell>
          <cell r="BJ395">
            <v>0</v>
          </cell>
          <cell r="BM395">
            <v>-3588840</v>
          </cell>
          <cell r="BN395">
            <v>-735504</v>
          </cell>
          <cell r="BO395">
            <v>-913250.8</v>
          </cell>
          <cell r="BP395">
            <v>5577143.3999999994</v>
          </cell>
          <cell r="BQ395">
            <v>28180.76</v>
          </cell>
          <cell r="BR395">
            <v>239038.8</v>
          </cell>
          <cell r="BS395">
            <v>2257187.2000000002</v>
          </cell>
          <cell r="BT395">
            <v>523932.03</v>
          </cell>
          <cell r="BU395">
            <v>57980.58</v>
          </cell>
          <cell r="BV395">
            <v>417952.5</v>
          </cell>
          <cell r="BW395">
            <v>1021462.9350000001</v>
          </cell>
          <cell r="BX395">
            <v>591681.09</v>
          </cell>
          <cell r="BY395">
            <v>63111.346482670087</v>
          </cell>
          <cell r="BZ395">
            <v>739450.55299641693</v>
          </cell>
          <cell r="CA395">
            <v>307841.95</v>
          </cell>
          <cell r="CB395">
            <v>237780.9</v>
          </cell>
          <cell r="CC395">
            <v>133217.60999999999</v>
          </cell>
          <cell r="CD395">
            <v>2257479</v>
          </cell>
          <cell r="CE395">
            <v>538666.69999999995</v>
          </cell>
          <cell r="CF395">
            <v>299188.91879999998</v>
          </cell>
          <cell r="CG395">
            <v>739574.01600000006</v>
          </cell>
          <cell r="CH395">
            <v>0</v>
          </cell>
          <cell r="CI395">
            <v>0</v>
          </cell>
          <cell r="CJ395">
            <v>98490.6</v>
          </cell>
          <cell r="CK395">
            <v>0</v>
          </cell>
          <cell r="CL395">
            <v>82789.2</v>
          </cell>
          <cell r="CM395">
            <v>698.82</v>
          </cell>
          <cell r="CN395">
            <v>0</v>
          </cell>
          <cell r="CO395">
            <v>122338.65</v>
          </cell>
          <cell r="CP395">
            <v>710032.54</v>
          </cell>
          <cell r="CQ395">
            <v>66402.37</v>
          </cell>
          <cell r="CR395">
            <v>3101896.85</v>
          </cell>
          <cell r="CS395">
            <v>494405.1</v>
          </cell>
          <cell r="CT395">
            <v>0</v>
          </cell>
          <cell r="CU395">
            <v>0</v>
          </cell>
          <cell r="CV395">
            <v>0</v>
          </cell>
          <cell r="CW395">
            <v>0</v>
          </cell>
          <cell r="CX395">
            <v>0</v>
          </cell>
          <cell r="CY395">
            <v>0</v>
          </cell>
          <cell r="CZ395">
            <v>0</v>
          </cell>
          <cell r="DA395">
            <v>3728.46661396128</v>
          </cell>
          <cell r="DB395">
            <v>4464.0417319372</v>
          </cell>
          <cell r="DC395">
            <v>1711666.5182500002</v>
          </cell>
          <cell r="DD395">
            <v>0</v>
          </cell>
          <cell r="DE395">
            <v>1142.44</v>
          </cell>
          <cell r="DF395">
            <v>7931.6471827013474</v>
          </cell>
          <cell r="DG395">
            <v>17780.34</v>
          </cell>
          <cell r="DH395">
            <v>29376.6</v>
          </cell>
          <cell r="DI395">
            <v>195526.1</v>
          </cell>
          <cell r="DJ395">
            <v>247664.13</v>
          </cell>
          <cell r="DK395">
            <v>0</v>
          </cell>
          <cell r="DL395">
            <v>0</v>
          </cell>
          <cell r="DM395">
            <v>0</v>
          </cell>
          <cell r="DN395">
            <v>0</v>
          </cell>
          <cell r="DO395">
            <v>0</v>
          </cell>
          <cell r="DP395">
            <v>0</v>
          </cell>
          <cell r="DQ395">
            <v>0</v>
          </cell>
          <cell r="DR395">
            <v>0</v>
          </cell>
          <cell r="DS395">
            <v>0</v>
          </cell>
          <cell r="DU395">
            <v>70212.509999999995</v>
          </cell>
          <cell r="DV395">
            <v>0</v>
          </cell>
          <cell r="DW395">
            <v>-285265</v>
          </cell>
          <cell r="DX395">
            <v>-56816.93</v>
          </cell>
          <cell r="DY395">
            <v>-225226</v>
          </cell>
          <cell r="DZ395">
            <v>0</v>
          </cell>
          <cell r="EA395">
            <v>110799.97</v>
          </cell>
          <cell r="EB395">
            <v>75691</v>
          </cell>
          <cell r="EC395">
            <v>0</v>
          </cell>
          <cell r="ED395">
            <v>0</v>
          </cell>
          <cell r="EE395">
            <v>3228412</v>
          </cell>
          <cell r="EF395">
            <v>0</v>
          </cell>
          <cell r="EG395">
            <v>0</v>
          </cell>
          <cell r="EH395">
            <v>0</v>
          </cell>
          <cell r="EI395">
            <v>0</v>
          </cell>
          <cell r="EJ395">
            <v>0</v>
          </cell>
          <cell r="EK395">
            <v>0</v>
          </cell>
          <cell r="EL395">
            <v>0</v>
          </cell>
        </row>
        <row r="396">
          <cell r="A396">
            <v>865</v>
          </cell>
          <cell r="B396" t="str">
            <v>Vught</v>
          </cell>
          <cell r="C396">
            <v>10</v>
          </cell>
          <cell r="D396">
            <v>1187680</v>
          </cell>
          <cell r="E396">
            <v>201600</v>
          </cell>
          <cell r="F396">
            <v>201600</v>
          </cell>
          <cell r="G396">
            <v>25239</v>
          </cell>
          <cell r="H396">
            <v>1</v>
          </cell>
          <cell r="I396">
            <v>720</v>
          </cell>
          <cell r="J396">
            <v>6302</v>
          </cell>
          <cell r="K396">
            <v>4232</v>
          </cell>
          <cell r="L396">
            <v>1506</v>
          </cell>
          <cell r="M396">
            <v>2770</v>
          </cell>
          <cell r="N396">
            <v>1459.6</v>
          </cell>
          <cell r="O396">
            <v>219</v>
          </cell>
          <cell r="P396">
            <v>0.38488576449912126</v>
          </cell>
          <cell r="Q396">
            <v>108.68919693225695</v>
          </cell>
          <cell r="R396">
            <v>1856</v>
          </cell>
          <cell r="S396">
            <v>385</v>
          </cell>
          <cell r="T396">
            <v>660</v>
          </cell>
          <cell r="U396">
            <v>24530</v>
          </cell>
          <cell r="V396">
            <v>13760</v>
          </cell>
          <cell r="W396">
            <v>1984.7869999999998</v>
          </cell>
          <cell r="X396">
            <v>1632</v>
          </cell>
          <cell r="Y396">
            <v>0</v>
          </cell>
          <cell r="Z396">
            <v>573.70000000000005</v>
          </cell>
          <cell r="AA396">
            <v>3351</v>
          </cell>
          <cell r="AB396">
            <v>0</v>
          </cell>
          <cell r="AC396">
            <v>3351</v>
          </cell>
          <cell r="AD396">
            <v>96</v>
          </cell>
          <cell r="AE396">
            <v>0</v>
          </cell>
          <cell r="AF396">
            <v>139</v>
          </cell>
          <cell r="AG396">
            <v>108</v>
          </cell>
          <cell r="AH396">
            <v>31</v>
          </cell>
          <cell r="AI396">
            <v>13104</v>
          </cell>
          <cell r="AJ396">
            <v>13104</v>
          </cell>
          <cell r="AK396">
            <v>0</v>
          </cell>
          <cell r="AL396">
            <v>0</v>
          </cell>
          <cell r="AM396">
            <v>0</v>
          </cell>
          <cell r="AN396">
            <v>0</v>
          </cell>
          <cell r="AO396">
            <v>0</v>
          </cell>
          <cell r="AP396">
            <v>1311</v>
          </cell>
          <cell r="AQ396">
            <v>0</v>
          </cell>
          <cell r="AR396">
            <v>4.4489099999999999E-4</v>
          </cell>
          <cell r="AS396">
            <v>2.5246600000000002E-4</v>
          </cell>
          <cell r="AT396">
            <v>14270.255999999999</v>
          </cell>
          <cell r="AU396">
            <v>0</v>
          </cell>
          <cell r="AV396">
            <v>842</v>
          </cell>
          <cell r="AW396">
            <v>6165.1401218450828</v>
          </cell>
          <cell r="AX396">
            <v>3</v>
          </cell>
          <cell r="AY396">
            <v>3</v>
          </cell>
          <cell r="AZ396">
            <v>1210</v>
          </cell>
          <cell r="BA396">
            <v>1</v>
          </cell>
          <cell r="BB396">
            <v>0</v>
          </cell>
          <cell r="BC396">
            <v>0</v>
          </cell>
          <cell r="BD396">
            <v>0</v>
          </cell>
          <cell r="BE396">
            <v>0</v>
          </cell>
          <cell r="BF396">
            <v>0</v>
          </cell>
          <cell r="BG396">
            <v>0</v>
          </cell>
          <cell r="BH396">
            <v>0</v>
          </cell>
          <cell r="BI396">
            <v>0</v>
          </cell>
          <cell r="BJ396">
            <v>0</v>
          </cell>
          <cell r="BM396">
            <v>-2672280</v>
          </cell>
          <cell r="BN396">
            <v>-483840</v>
          </cell>
          <cell r="BO396">
            <v>-600768</v>
          </cell>
          <cell r="BP396">
            <v>3252045.15</v>
          </cell>
          <cell r="BQ396">
            <v>28180.76</v>
          </cell>
          <cell r="BR396">
            <v>157248</v>
          </cell>
          <cell r="BS396">
            <v>1382658.8</v>
          </cell>
          <cell r="BT396">
            <v>340125.84</v>
          </cell>
          <cell r="BU396">
            <v>40165.019999999997</v>
          </cell>
          <cell r="BV396">
            <v>243732.3</v>
          </cell>
          <cell r="BW396">
            <v>517413.60399999999</v>
          </cell>
          <cell r="BX396">
            <v>302046.99</v>
          </cell>
          <cell r="BY396">
            <v>44108.212671353249</v>
          </cell>
          <cell r="BZ396">
            <v>411962.48934839491</v>
          </cell>
          <cell r="CA396">
            <v>198870.39999999999</v>
          </cell>
          <cell r="CB396">
            <v>113721.3</v>
          </cell>
          <cell r="CC396">
            <v>93238.2</v>
          </cell>
          <cell r="CD396">
            <v>1255690.7</v>
          </cell>
          <cell r="CE396">
            <v>210390.39999999999</v>
          </cell>
          <cell r="CF396">
            <v>626835.43033999996</v>
          </cell>
          <cell r="CG396">
            <v>683302.08</v>
          </cell>
          <cell r="CH396">
            <v>0</v>
          </cell>
          <cell r="CI396">
            <v>127252.39699999997</v>
          </cell>
          <cell r="CJ396">
            <v>104048.55</v>
          </cell>
          <cell r="CK396">
            <v>0</v>
          </cell>
          <cell r="CL396">
            <v>87461.1</v>
          </cell>
          <cell r="CM396">
            <v>3530.88</v>
          </cell>
          <cell r="CN396">
            <v>0</v>
          </cell>
          <cell r="CO396">
            <v>65656.649999999994</v>
          </cell>
          <cell r="CP396">
            <v>351759.24</v>
          </cell>
          <cell r="CQ396">
            <v>50206.67</v>
          </cell>
          <cell r="CR396">
            <v>2175395.04</v>
          </cell>
          <cell r="CS396">
            <v>346731.84</v>
          </cell>
          <cell r="CT396">
            <v>0</v>
          </cell>
          <cell r="CU396">
            <v>0</v>
          </cell>
          <cell r="CV396">
            <v>0</v>
          </cell>
          <cell r="CW396">
            <v>0</v>
          </cell>
          <cell r="CX396">
            <v>0</v>
          </cell>
          <cell r="CY396">
            <v>40378.800000000003</v>
          </cell>
          <cell r="CZ396">
            <v>0</v>
          </cell>
          <cell r="DA396">
            <v>7855.1733233816103</v>
          </cell>
          <cell r="DB396">
            <v>2792.0346828238403</v>
          </cell>
          <cell r="DC396">
            <v>892319.10768000002</v>
          </cell>
          <cell r="DD396">
            <v>0</v>
          </cell>
          <cell r="DE396">
            <v>5691.92</v>
          </cell>
          <cell r="DF396">
            <v>21331.384821583986</v>
          </cell>
          <cell r="DG396">
            <v>26670.51</v>
          </cell>
          <cell r="DH396">
            <v>44064.9</v>
          </cell>
          <cell r="DI396">
            <v>124847.8</v>
          </cell>
          <cell r="DJ396">
            <v>247664.13</v>
          </cell>
          <cell r="DK396">
            <v>0</v>
          </cell>
          <cell r="DL396">
            <v>0</v>
          </cell>
          <cell r="DM396">
            <v>0</v>
          </cell>
          <cell r="DN396">
            <v>0</v>
          </cell>
          <cell r="DO396">
            <v>0</v>
          </cell>
          <cell r="DP396">
            <v>0</v>
          </cell>
          <cell r="DQ396">
            <v>0</v>
          </cell>
          <cell r="DR396">
            <v>0</v>
          </cell>
          <cell r="DS396">
            <v>0</v>
          </cell>
          <cell r="DU396">
            <v>33906.379999999997</v>
          </cell>
          <cell r="DV396">
            <v>0</v>
          </cell>
          <cell r="DW396">
            <v>-177754</v>
          </cell>
          <cell r="DX396">
            <v>-35754.160000000003</v>
          </cell>
          <cell r="DY396">
            <v>167979</v>
          </cell>
          <cell r="DZ396">
            <v>0</v>
          </cell>
          <cell r="EA396">
            <v>12445.23</v>
          </cell>
          <cell r="EB396">
            <v>127854</v>
          </cell>
          <cell r="EC396">
            <v>0</v>
          </cell>
          <cell r="ED396">
            <v>0</v>
          </cell>
          <cell r="EE396">
            <v>2282394</v>
          </cell>
          <cell r="EF396">
            <v>0</v>
          </cell>
          <cell r="EG396">
            <v>0</v>
          </cell>
          <cell r="EH396">
            <v>0</v>
          </cell>
          <cell r="EI396">
            <v>28823</v>
          </cell>
          <cell r="EJ396">
            <v>0</v>
          </cell>
          <cell r="EK396">
            <v>0</v>
          </cell>
          <cell r="EL396">
            <v>0</v>
          </cell>
        </row>
        <row r="397">
          <cell r="A397">
            <v>866</v>
          </cell>
          <cell r="B397" t="str">
            <v>Waalre</v>
          </cell>
          <cell r="C397">
            <v>10</v>
          </cell>
          <cell r="D397">
            <v>795360</v>
          </cell>
          <cell r="E397">
            <v>58100</v>
          </cell>
          <cell r="F397">
            <v>58100</v>
          </cell>
          <cell r="G397">
            <v>16630</v>
          </cell>
          <cell r="H397">
            <v>1</v>
          </cell>
          <cell r="I397">
            <v>207.5</v>
          </cell>
          <cell r="J397">
            <v>4209</v>
          </cell>
          <cell r="K397">
            <v>3137</v>
          </cell>
          <cell r="L397">
            <v>1052</v>
          </cell>
          <cell r="M397">
            <v>1450</v>
          </cell>
          <cell r="N397">
            <v>729.8</v>
          </cell>
          <cell r="O397">
            <v>155</v>
          </cell>
          <cell r="P397">
            <v>0.30693069306930693</v>
          </cell>
          <cell r="Q397">
            <v>80.46158388662883</v>
          </cell>
          <cell r="R397">
            <v>737</v>
          </cell>
          <cell r="S397">
            <v>280</v>
          </cell>
          <cell r="T397">
            <v>345</v>
          </cell>
          <cell r="U397">
            <v>13550</v>
          </cell>
          <cell r="V397">
            <v>4370</v>
          </cell>
          <cell r="W397">
            <v>0</v>
          </cell>
          <cell r="X397">
            <v>0</v>
          </cell>
          <cell r="Y397">
            <v>0</v>
          </cell>
          <cell r="Z397">
            <v>0</v>
          </cell>
          <cell r="AA397">
            <v>2244</v>
          </cell>
          <cell r="AB397">
            <v>0</v>
          </cell>
          <cell r="AC397">
            <v>2244</v>
          </cell>
          <cell r="AD397">
            <v>27</v>
          </cell>
          <cell r="AE397">
            <v>0</v>
          </cell>
          <cell r="AF397">
            <v>86</v>
          </cell>
          <cell r="AG397">
            <v>76</v>
          </cell>
          <cell r="AH397">
            <v>10</v>
          </cell>
          <cell r="AI397">
            <v>7202</v>
          </cell>
          <cell r="AJ397">
            <v>7202</v>
          </cell>
          <cell r="AK397">
            <v>0</v>
          </cell>
          <cell r="AL397">
            <v>0</v>
          </cell>
          <cell r="AM397">
            <v>0</v>
          </cell>
          <cell r="AN397">
            <v>0</v>
          </cell>
          <cell r="AO397">
            <v>0</v>
          </cell>
          <cell r="AP397">
            <v>559</v>
          </cell>
          <cell r="AQ397">
            <v>0</v>
          </cell>
          <cell r="AR397">
            <v>1.3504399999999999E-4</v>
          </cell>
          <cell r="AS397">
            <v>9.9978999999999999E-5</v>
          </cell>
          <cell r="AT397">
            <v>5271.8639999999996</v>
          </cell>
          <cell r="AU397">
            <v>0</v>
          </cell>
          <cell r="AV397">
            <v>280</v>
          </cell>
          <cell r="AW397">
            <v>2050.3742844561866</v>
          </cell>
          <cell r="AX397">
            <v>1</v>
          </cell>
          <cell r="AY397">
            <v>1</v>
          </cell>
          <cell r="AZ397">
            <v>755</v>
          </cell>
          <cell r="BA397">
            <v>1</v>
          </cell>
          <cell r="BB397">
            <v>0</v>
          </cell>
          <cell r="BC397">
            <v>0</v>
          </cell>
          <cell r="BD397">
            <v>0</v>
          </cell>
          <cell r="BE397">
            <v>0</v>
          </cell>
          <cell r="BF397">
            <v>0</v>
          </cell>
          <cell r="BG397">
            <v>0</v>
          </cell>
          <cell r="BH397">
            <v>0</v>
          </cell>
          <cell r="BI397">
            <v>0</v>
          </cell>
          <cell r="BJ397">
            <v>0</v>
          </cell>
          <cell r="BM397">
            <v>-1789560</v>
          </cell>
          <cell r="BN397">
            <v>-139440</v>
          </cell>
          <cell r="BO397">
            <v>-173138</v>
          </cell>
          <cell r="BP397">
            <v>2142775.5</v>
          </cell>
          <cell r="BQ397">
            <v>28180.76</v>
          </cell>
          <cell r="BR397">
            <v>45318</v>
          </cell>
          <cell r="BS397">
            <v>923454.6</v>
          </cell>
          <cell r="BT397">
            <v>252120.69</v>
          </cell>
          <cell r="BU397">
            <v>28056.84</v>
          </cell>
          <cell r="BV397">
            <v>127585.5</v>
          </cell>
          <cell r="BW397">
            <v>258706.802</v>
          </cell>
          <cell r="BX397">
            <v>213777.55</v>
          </cell>
          <cell r="BY397">
            <v>35174.499900990093</v>
          </cell>
          <cell r="BZ397">
            <v>304971.93217381154</v>
          </cell>
          <cell r="CA397">
            <v>78969.55</v>
          </cell>
          <cell r="CB397">
            <v>82706.399999999994</v>
          </cell>
          <cell r="CC397">
            <v>48738.15</v>
          </cell>
          <cell r="CD397">
            <v>693624.5</v>
          </cell>
          <cell r="CE397">
            <v>66817.3</v>
          </cell>
          <cell r="CF397">
            <v>0</v>
          </cell>
          <cell r="CG397">
            <v>0</v>
          </cell>
          <cell r="CH397">
            <v>0</v>
          </cell>
          <cell r="CI397">
            <v>0</v>
          </cell>
          <cell r="CJ397">
            <v>69676.2</v>
          </cell>
          <cell r="CK397">
            <v>0</v>
          </cell>
          <cell r="CL397">
            <v>58568.4</v>
          </cell>
          <cell r="CM397">
            <v>993.06</v>
          </cell>
          <cell r="CN397">
            <v>0</v>
          </cell>
          <cell r="CO397">
            <v>40622.1</v>
          </cell>
          <cell r="CP397">
            <v>247534.28</v>
          </cell>
          <cell r="CQ397">
            <v>16195.7</v>
          </cell>
          <cell r="CR397">
            <v>1195604.02</v>
          </cell>
          <cell r="CS397">
            <v>190564.92</v>
          </cell>
          <cell r="CT397">
            <v>0</v>
          </cell>
          <cell r="CU397">
            <v>0</v>
          </cell>
          <cell r="CV397">
            <v>0</v>
          </cell>
          <cell r="CW397">
            <v>0</v>
          </cell>
          <cell r="CX397">
            <v>0</v>
          </cell>
          <cell r="CY397">
            <v>17217.2</v>
          </cell>
          <cell r="CZ397">
            <v>0</v>
          </cell>
          <cell r="DA397">
            <v>2384.3908424372398</v>
          </cell>
          <cell r="DB397">
            <v>1105.6729839029599</v>
          </cell>
          <cell r="DC397">
            <v>329649.65591999999</v>
          </cell>
          <cell r="DD397">
            <v>0</v>
          </cell>
          <cell r="DE397">
            <v>1892.8</v>
          </cell>
          <cell r="DF397">
            <v>7094.2950242184052</v>
          </cell>
          <cell r="DG397">
            <v>8890.17</v>
          </cell>
          <cell r="DH397">
            <v>14688.3</v>
          </cell>
          <cell r="DI397">
            <v>77900.899999999994</v>
          </cell>
          <cell r="DJ397">
            <v>247664.13</v>
          </cell>
          <cell r="DK397">
            <v>0</v>
          </cell>
          <cell r="DL397">
            <v>0</v>
          </cell>
          <cell r="DM397">
            <v>0</v>
          </cell>
          <cell r="DN397">
            <v>0</v>
          </cell>
          <cell r="DO397">
            <v>0</v>
          </cell>
          <cell r="DP397">
            <v>0</v>
          </cell>
          <cell r="DQ397">
            <v>0</v>
          </cell>
          <cell r="DR397">
            <v>0</v>
          </cell>
          <cell r="DS397">
            <v>0</v>
          </cell>
          <cell r="DU397">
            <v>47680.42</v>
          </cell>
          <cell r="DV397">
            <v>0</v>
          </cell>
          <cell r="DW397">
            <v>-336519</v>
          </cell>
          <cell r="DX397">
            <v>-18561.79</v>
          </cell>
          <cell r="DY397">
            <v>-211113</v>
          </cell>
          <cell r="DZ397">
            <v>0</v>
          </cell>
          <cell r="EA397">
            <v>11925.2</v>
          </cell>
          <cell r="EB397">
            <v>9194</v>
          </cell>
          <cell r="EC397">
            <v>0</v>
          </cell>
          <cell r="ED397">
            <v>0</v>
          </cell>
          <cell r="EE397">
            <v>1351345</v>
          </cell>
          <cell r="EF397">
            <v>0</v>
          </cell>
          <cell r="EG397">
            <v>0</v>
          </cell>
          <cell r="EH397">
            <v>0</v>
          </cell>
          <cell r="EI397">
            <v>18867</v>
          </cell>
          <cell r="EJ397">
            <v>0</v>
          </cell>
          <cell r="EK397">
            <v>0</v>
          </cell>
          <cell r="EL397">
            <v>0</v>
          </cell>
        </row>
        <row r="398">
          <cell r="A398">
            <v>867</v>
          </cell>
          <cell r="B398" t="str">
            <v>Waalwijk</v>
          </cell>
          <cell r="C398">
            <v>10</v>
          </cell>
          <cell r="D398">
            <v>1629280</v>
          </cell>
          <cell r="E398">
            <v>426720</v>
          </cell>
          <cell r="F398">
            <v>426720</v>
          </cell>
          <cell r="G398">
            <v>45667</v>
          </cell>
          <cell r="H398">
            <v>2</v>
          </cell>
          <cell r="I398">
            <v>1524</v>
          </cell>
          <cell r="J398">
            <v>10723</v>
          </cell>
          <cell r="K398">
            <v>6833</v>
          </cell>
          <cell r="L398">
            <v>2276</v>
          </cell>
          <cell r="M398">
            <v>5520</v>
          </cell>
          <cell r="N398">
            <v>3562.3</v>
          </cell>
          <cell r="O398">
            <v>561</v>
          </cell>
          <cell r="P398">
            <v>0.61580680570801316</v>
          </cell>
          <cell r="Q398">
            <v>246.37559680273506</v>
          </cell>
          <cell r="R398">
            <v>3068</v>
          </cell>
          <cell r="S398">
            <v>2465</v>
          </cell>
          <cell r="T398">
            <v>1121</v>
          </cell>
          <cell r="U398">
            <v>48200</v>
          </cell>
          <cell r="V398">
            <v>38400</v>
          </cell>
          <cell r="W398">
            <v>728.64</v>
          </cell>
          <cell r="X398">
            <v>2939.2</v>
          </cell>
          <cell r="Y398">
            <v>0</v>
          </cell>
          <cell r="Z398">
            <v>0</v>
          </cell>
          <cell r="AA398">
            <v>6471</v>
          </cell>
          <cell r="AB398">
            <v>0</v>
          </cell>
          <cell r="AC398">
            <v>6471</v>
          </cell>
          <cell r="AD398">
            <v>301</v>
          </cell>
          <cell r="AE398">
            <v>0</v>
          </cell>
          <cell r="AF398">
            <v>328</v>
          </cell>
          <cell r="AG398">
            <v>283</v>
          </cell>
          <cell r="AH398">
            <v>45</v>
          </cell>
          <cell r="AI398">
            <v>19577</v>
          </cell>
          <cell r="AJ398">
            <v>19577</v>
          </cell>
          <cell r="AK398">
            <v>0</v>
          </cell>
          <cell r="AL398">
            <v>0</v>
          </cell>
          <cell r="AM398">
            <v>0</v>
          </cell>
          <cell r="AN398">
            <v>0</v>
          </cell>
          <cell r="AO398">
            <v>0</v>
          </cell>
          <cell r="AP398">
            <v>1316</v>
          </cell>
          <cell r="AQ398">
            <v>0</v>
          </cell>
          <cell r="AR398">
            <v>7.0938200000000005E-4</v>
          </cell>
          <cell r="AS398">
            <v>7.41309E-4</v>
          </cell>
          <cell r="AT398">
            <v>22239.472000000002</v>
          </cell>
          <cell r="AU398">
            <v>0</v>
          </cell>
          <cell r="AV398">
            <v>1839</v>
          </cell>
          <cell r="AW398">
            <v>12401.301388068518</v>
          </cell>
          <cell r="AX398">
            <v>4</v>
          </cell>
          <cell r="AY398">
            <v>4</v>
          </cell>
          <cell r="AZ398">
            <v>2625</v>
          </cell>
          <cell r="BA398">
            <v>1</v>
          </cell>
          <cell r="BB398">
            <v>0</v>
          </cell>
          <cell r="BC398">
            <v>0</v>
          </cell>
          <cell r="BD398">
            <v>0</v>
          </cell>
          <cell r="BE398">
            <v>0</v>
          </cell>
          <cell r="BF398">
            <v>0</v>
          </cell>
          <cell r="BG398">
            <v>0</v>
          </cell>
          <cell r="BH398">
            <v>0</v>
          </cell>
          <cell r="BI398">
            <v>0</v>
          </cell>
          <cell r="BJ398">
            <v>0</v>
          </cell>
          <cell r="BM398">
            <v>-3665880</v>
          </cell>
          <cell r="BN398">
            <v>-1024128</v>
          </cell>
          <cell r="BO398">
            <v>-1271625.6000000001</v>
          </cell>
          <cell r="BP398">
            <v>5884192.9500000002</v>
          </cell>
          <cell r="BQ398">
            <v>56361.52</v>
          </cell>
          <cell r="BR398">
            <v>332841.59999999998</v>
          </cell>
          <cell r="BS398">
            <v>2352626.2000000002</v>
          </cell>
          <cell r="BT398">
            <v>549168.21</v>
          </cell>
          <cell r="BU398">
            <v>60700.92</v>
          </cell>
          <cell r="BV398">
            <v>485704.8</v>
          </cell>
          <cell r="BW398">
            <v>1262799.7270000002</v>
          </cell>
          <cell r="BX398">
            <v>773736.81</v>
          </cell>
          <cell r="BY398">
            <v>70571.946421514818</v>
          </cell>
          <cell r="BZ398">
            <v>933832.49704947066</v>
          </cell>
          <cell r="CA398">
            <v>328736.2</v>
          </cell>
          <cell r="CB398">
            <v>728111.7</v>
          </cell>
          <cell r="CC398">
            <v>158363.67000000001</v>
          </cell>
          <cell r="CD398">
            <v>2467358</v>
          </cell>
          <cell r="CE398">
            <v>587136</v>
          </cell>
          <cell r="CF398">
            <v>230119.08479999998</v>
          </cell>
          <cell r="CG398">
            <v>1230613.648</v>
          </cell>
          <cell r="CH398">
            <v>0</v>
          </cell>
          <cell r="CI398">
            <v>0</v>
          </cell>
          <cell r="CJ398">
            <v>200924.55</v>
          </cell>
          <cell r="CK398">
            <v>0</v>
          </cell>
          <cell r="CL398">
            <v>168893.1</v>
          </cell>
          <cell r="CM398">
            <v>11070.78</v>
          </cell>
          <cell r="CN398">
            <v>0</v>
          </cell>
          <cell r="CO398">
            <v>154930.79999999999</v>
          </cell>
          <cell r="CP398">
            <v>921739.49</v>
          </cell>
          <cell r="CQ398">
            <v>72880.649999999994</v>
          </cell>
          <cell r="CR398">
            <v>3249977.77</v>
          </cell>
          <cell r="CS398">
            <v>518007.42</v>
          </cell>
          <cell r="CT398">
            <v>0</v>
          </cell>
          <cell r="CU398">
            <v>0</v>
          </cell>
          <cell r="CV398">
            <v>0</v>
          </cell>
          <cell r="CW398">
            <v>0</v>
          </cell>
          <cell r="CX398">
            <v>0</v>
          </cell>
          <cell r="CY398">
            <v>40532.800000000003</v>
          </cell>
          <cell r="CZ398">
            <v>0</v>
          </cell>
          <cell r="DA398">
            <v>12525.132139079222</v>
          </cell>
          <cell r="DB398">
            <v>8198.1749569821604</v>
          </cell>
          <cell r="DC398">
            <v>1390634.1841600002</v>
          </cell>
          <cell r="DD398">
            <v>0</v>
          </cell>
          <cell r="DE398">
            <v>12431.64</v>
          </cell>
          <cell r="DF398">
            <v>42908.50280271707</v>
          </cell>
          <cell r="DG398">
            <v>35560.68</v>
          </cell>
          <cell r="DH398">
            <v>58753.2</v>
          </cell>
          <cell r="DI398">
            <v>270847.5</v>
          </cell>
          <cell r="DJ398">
            <v>247664.13</v>
          </cell>
          <cell r="DK398">
            <v>0</v>
          </cell>
          <cell r="DL398">
            <v>0</v>
          </cell>
          <cell r="DM398">
            <v>0</v>
          </cell>
          <cell r="DN398">
            <v>0</v>
          </cell>
          <cell r="DO398">
            <v>0</v>
          </cell>
          <cell r="DP398">
            <v>0</v>
          </cell>
          <cell r="DQ398">
            <v>0</v>
          </cell>
          <cell r="DR398">
            <v>0</v>
          </cell>
          <cell r="DS398">
            <v>0</v>
          </cell>
          <cell r="DU398">
            <v>107170.67</v>
          </cell>
          <cell r="DV398">
            <v>0</v>
          </cell>
          <cell r="DW398">
            <v>-3363</v>
          </cell>
          <cell r="DX398">
            <v>-50440.62</v>
          </cell>
          <cell r="DY398">
            <v>-213534</v>
          </cell>
          <cell r="DZ398">
            <v>0</v>
          </cell>
          <cell r="EA398">
            <v>62587.07</v>
          </cell>
          <cell r="EB398">
            <v>46087</v>
          </cell>
          <cell r="EC398">
            <v>0</v>
          </cell>
          <cell r="ED398">
            <v>0</v>
          </cell>
          <cell r="EE398">
            <v>3752842</v>
          </cell>
          <cell r="EF398">
            <v>45000</v>
          </cell>
          <cell r="EG398">
            <v>0</v>
          </cell>
          <cell r="EH398">
            <v>0</v>
          </cell>
          <cell r="EI398">
            <v>0</v>
          </cell>
          <cell r="EJ398">
            <v>0</v>
          </cell>
          <cell r="EK398">
            <v>0</v>
          </cell>
          <cell r="EL398">
            <v>0</v>
          </cell>
        </row>
        <row r="399">
          <cell r="A399">
            <v>870</v>
          </cell>
          <cell r="B399" t="str">
            <v>Werkendam</v>
          </cell>
          <cell r="C399">
            <v>10</v>
          </cell>
          <cell r="D399">
            <v>834880</v>
          </cell>
          <cell r="E399">
            <v>127820</v>
          </cell>
          <cell r="F399">
            <v>127820</v>
          </cell>
          <cell r="G399">
            <v>26519</v>
          </cell>
          <cell r="H399">
            <v>5</v>
          </cell>
          <cell r="I399">
            <v>456.5</v>
          </cell>
          <cell r="J399">
            <v>7018</v>
          </cell>
          <cell r="K399">
            <v>3586</v>
          </cell>
          <cell r="L399">
            <v>1131</v>
          </cell>
          <cell r="M399">
            <v>2450</v>
          </cell>
          <cell r="N399">
            <v>1425.5</v>
          </cell>
          <cell r="O399">
            <v>141</v>
          </cell>
          <cell r="P399">
            <v>0.28716904276985744</v>
          </cell>
          <cell r="Q399">
            <v>74.100412910578584</v>
          </cell>
          <cell r="R399">
            <v>1262</v>
          </cell>
          <cell r="S399">
            <v>160</v>
          </cell>
          <cell r="T399">
            <v>445</v>
          </cell>
          <cell r="U399">
            <v>21590</v>
          </cell>
          <cell r="V399">
            <v>2780</v>
          </cell>
          <cell r="W399">
            <v>0</v>
          </cell>
          <cell r="X399">
            <v>1228.8</v>
          </cell>
          <cell r="Y399">
            <v>0</v>
          </cell>
          <cell r="Z399">
            <v>119.2</v>
          </cell>
          <cell r="AA399">
            <v>10473</v>
          </cell>
          <cell r="AB399">
            <v>0</v>
          </cell>
          <cell r="AC399">
            <v>11310.84</v>
          </cell>
          <cell r="AD399">
            <v>1700</v>
          </cell>
          <cell r="AE399">
            <v>0</v>
          </cell>
          <cell r="AF399">
            <v>152</v>
          </cell>
          <cell r="AG399">
            <v>131.04</v>
          </cell>
          <cell r="AH399">
            <v>42.8</v>
          </cell>
          <cell r="AI399">
            <v>10245</v>
          </cell>
          <cell r="AJ399">
            <v>11986.65</v>
          </cell>
          <cell r="AK399">
            <v>0</v>
          </cell>
          <cell r="AL399">
            <v>0</v>
          </cell>
          <cell r="AM399">
            <v>0</v>
          </cell>
          <cell r="AN399">
            <v>0</v>
          </cell>
          <cell r="AO399">
            <v>0</v>
          </cell>
          <cell r="AP399">
            <v>669</v>
          </cell>
          <cell r="AQ399">
            <v>0</v>
          </cell>
          <cell r="AR399">
            <v>2.7412399999999999E-4</v>
          </cell>
          <cell r="AS399">
            <v>1.09998E-4</v>
          </cell>
          <cell r="AT399">
            <v>5849.8950000000004</v>
          </cell>
          <cell r="AU399">
            <v>0</v>
          </cell>
          <cell r="AV399">
            <v>4299.4799999999996</v>
          </cell>
          <cell r="AW399">
            <v>11446.326279470961</v>
          </cell>
          <cell r="AX399">
            <v>10</v>
          </cell>
          <cell r="AY399">
            <v>10.7</v>
          </cell>
          <cell r="AZ399">
            <v>1580</v>
          </cell>
          <cell r="BA399">
            <v>1</v>
          </cell>
          <cell r="BB399">
            <v>0</v>
          </cell>
          <cell r="BC399">
            <v>0</v>
          </cell>
          <cell r="BD399">
            <v>0</v>
          </cell>
          <cell r="BE399">
            <v>0</v>
          </cell>
          <cell r="BF399">
            <v>0</v>
          </cell>
          <cell r="BG399">
            <v>0</v>
          </cell>
          <cell r="BH399">
            <v>0</v>
          </cell>
          <cell r="BI399">
            <v>0</v>
          </cell>
          <cell r="BJ399">
            <v>0</v>
          </cell>
          <cell r="BM399">
            <v>-1878480</v>
          </cell>
          <cell r="BN399">
            <v>-306768</v>
          </cell>
          <cell r="BO399">
            <v>-380903.6</v>
          </cell>
          <cell r="BP399">
            <v>3416973.15</v>
          </cell>
          <cell r="BQ399">
            <v>140903.79999999999</v>
          </cell>
          <cell r="BR399">
            <v>99699.6</v>
          </cell>
          <cell r="BS399">
            <v>1539749.2</v>
          </cell>
          <cell r="BT399">
            <v>288206.82</v>
          </cell>
          <cell r="BU399">
            <v>30163.77</v>
          </cell>
          <cell r="BV399">
            <v>215575.5</v>
          </cell>
          <cell r="BW399">
            <v>505325.495</v>
          </cell>
          <cell r="BX399">
            <v>194468.61</v>
          </cell>
          <cell r="BY399">
            <v>32909.799164969452</v>
          </cell>
          <cell r="BZ399">
            <v>280861.31304670783</v>
          </cell>
          <cell r="CA399">
            <v>135223.29999999999</v>
          </cell>
          <cell r="CB399">
            <v>47260.800000000003</v>
          </cell>
          <cell r="CC399">
            <v>62865.15</v>
          </cell>
          <cell r="CD399">
            <v>1105192.1000000001</v>
          </cell>
          <cell r="CE399">
            <v>42506.2</v>
          </cell>
          <cell r="CF399">
            <v>0</v>
          </cell>
          <cell r="CG399">
            <v>514486.27200000006</v>
          </cell>
          <cell r="CH399">
            <v>0</v>
          </cell>
          <cell r="CI399">
            <v>26439.75199999996</v>
          </cell>
          <cell r="CJ399">
            <v>325186.65000000002</v>
          </cell>
          <cell r="CK399">
            <v>0</v>
          </cell>
          <cell r="CL399">
            <v>295212.924</v>
          </cell>
          <cell r="CM399">
            <v>62526</v>
          </cell>
          <cell r="CN399">
            <v>0</v>
          </cell>
          <cell r="CO399">
            <v>71797.2</v>
          </cell>
          <cell r="CP399">
            <v>426801.21120000002</v>
          </cell>
          <cell r="CQ399">
            <v>69317.596000000005</v>
          </cell>
          <cell r="CR399">
            <v>1700772.45</v>
          </cell>
          <cell r="CS399">
            <v>317166.75900000002</v>
          </cell>
          <cell r="CT399">
            <v>0</v>
          </cell>
          <cell r="CU399">
            <v>0</v>
          </cell>
          <cell r="CV399">
            <v>0</v>
          </cell>
          <cell r="CW399">
            <v>0</v>
          </cell>
          <cell r="CX399">
            <v>0</v>
          </cell>
          <cell r="CY399">
            <v>20605.2</v>
          </cell>
          <cell r="CZ399">
            <v>0</v>
          </cell>
          <cell r="DA399">
            <v>4840.0429141040404</v>
          </cell>
          <cell r="DB399">
            <v>1216.47362829552</v>
          </cell>
          <cell r="DC399">
            <v>365793.93435000005</v>
          </cell>
          <cell r="DD399">
            <v>0</v>
          </cell>
          <cell r="DE399">
            <v>29064.484800000002</v>
          </cell>
          <cell r="DF399">
            <v>39604.288926969522</v>
          </cell>
          <cell r="DG399">
            <v>88901.7</v>
          </cell>
          <cell r="DH399">
            <v>157164.81</v>
          </cell>
          <cell r="DI399">
            <v>163024.4</v>
          </cell>
          <cell r="DJ399">
            <v>247664.13</v>
          </cell>
          <cell r="DK399">
            <v>0</v>
          </cell>
          <cell r="DL399">
            <v>0</v>
          </cell>
          <cell r="DM399">
            <v>0</v>
          </cell>
          <cell r="DN399">
            <v>0</v>
          </cell>
          <cell r="DO399">
            <v>0</v>
          </cell>
          <cell r="DP399">
            <v>0</v>
          </cell>
          <cell r="DQ399">
            <v>0</v>
          </cell>
          <cell r="DR399">
            <v>0</v>
          </cell>
          <cell r="DS399">
            <v>0</v>
          </cell>
          <cell r="DU399">
            <v>285863.71999999997</v>
          </cell>
          <cell r="DV399">
            <v>0</v>
          </cell>
          <cell r="DW399">
            <v>-412446</v>
          </cell>
          <cell r="DX399">
            <v>-16739.84</v>
          </cell>
          <cell r="DY399">
            <v>-90568</v>
          </cell>
          <cell r="DZ399">
            <v>0</v>
          </cell>
          <cell r="EA399">
            <v>5470.58</v>
          </cell>
          <cell r="EB399">
            <v>37227</v>
          </cell>
          <cell r="EC399">
            <v>0</v>
          </cell>
          <cell r="ED399">
            <v>0</v>
          </cell>
          <cell r="EE399">
            <v>1727115</v>
          </cell>
          <cell r="EF399">
            <v>0</v>
          </cell>
          <cell r="EG399">
            <v>0</v>
          </cell>
          <cell r="EH399">
            <v>0</v>
          </cell>
          <cell r="EI399">
            <v>30285</v>
          </cell>
          <cell r="EJ399">
            <v>0</v>
          </cell>
          <cell r="EK399">
            <v>0</v>
          </cell>
          <cell r="EL399">
            <v>0</v>
          </cell>
        </row>
        <row r="400">
          <cell r="A400">
            <v>873</v>
          </cell>
          <cell r="B400" t="str">
            <v>Woensdrecht</v>
          </cell>
          <cell r="C400">
            <v>10</v>
          </cell>
          <cell r="D400">
            <v>706720</v>
          </cell>
          <cell r="E400">
            <v>173600</v>
          </cell>
          <cell r="F400">
            <v>173600</v>
          </cell>
          <cell r="G400">
            <v>21497</v>
          </cell>
          <cell r="H400">
            <v>4</v>
          </cell>
          <cell r="I400">
            <v>620</v>
          </cell>
          <cell r="J400">
            <v>4730</v>
          </cell>
          <cell r="K400">
            <v>3513</v>
          </cell>
          <cell r="L400">
            <v>1033</v>
          </cell>
          <cell r="M400">
            <v>2340</v>
          </cell>
          <cell r="N400">
            <v>1247.3</v>
          </cell>
          <cell r="O400">
            <v>180</v>
          </cell>
          <cell r="P400">
            <v>0.33962264150943394</v>
          </cell>
          <cell r="Q400">
            <v>91.640421791407903</v>
          </cell>
          <cell r="R400">
            <v>1262</v>
          </cell>
          <cell r="S400">
            <v>280</v>
          </cell>
          <cell r="T400">
            <v>465</v>
          </cell>
          <cell r="U400">
            <v>19590</v>
          </cell>
          <cell r="V400">
            <v>5720</v>
          </cell>
          <cell r="W400">
            <v>0</v>
          </cell>
          <cell r="X400">
            <v>424.8</v>
          </cell>
          <cell r="Y400">
            <v>0</v>
          </cell>
          <cell r="Z400">
            <v>0</v>
          </cell>
          <cell r="AA400">
            <v>9168</v>
          </cell>
          <cell r="AB400">
            <v>0</v>
          </cell>
          <cell r="AC400">
            <v>9718.08</v>
          </cell>
          <cell r="AD400">
            <v>31</v>
          </cell>
          <cell r="AE400">
            <v>0</v>
          </cell>
          <cell r="AF400">
            <v>187</v>
          </cell>
          <cell r="AG400">
            <v>113</v>
          </cell>
          <cell r="AH400">
            <v>78.44</v>
          </cell>
          <cell r="AI400">
            <v>10927</v>
          </cell>
          <cell r="AJ400">
            <v>10927</v>
          </cell>
          <cell r="AK400">
            <v>0</v>
          </cell>
          <cell r="AL400">
            <v>0</v>
          </cell>
          <cell r="AM400">
            <v>0</v>
          </cell>
          <cell r="AN400">
            <v>0</v>
          </cell>
          <cell r="AO400">
            <v>0</v>
          </cell>
          <cell r="AP400">
            <v>0</v>
          </cell>
          <cell r="AQ400">
            <v>0</v>
          </cell>
          <cell r="AR400">
            <v>2.0259100000000001E-4</v>
          </cell>
          <cell r="AS400">
            <v>1.30278E-4</v>
          </cell>
          <cell r="AT400">
            <v>5933.3609999999999</v>
          </cell>
          <cell r="AU400">
            <v>0</v>
          </cell>
          <cell r="AV400">
            <v>347.68</v>
          </cell>
          <cell r="AW400">
            <v>980.9306141971955</v>
          </cell>
          <cell r="AX400">
            <v>5</v>
          </cell>
          <cell r="AY400">
            <v>5.3</v>
          </cell>
          <cell r="AZ400">
            <v>1020</v>
          </cell>
          <cell r="BA400">
            <v>1</v>
          </cell>
          <cell r="BB400">
            <v>0</v>
          </cell>
          <cell r="BC400">
            <v>0</v>
          </cell>
          <cell r="BD400">
            <v>0</v>
          </cell>
          <cell r="BE400">
            <v>0</v>
          </cell>
          <cell r="BF400">
            <v>0</v>
          </cell>
          <cell r="BG400">
            <v>0</v>
          </cell>
          <cell r="BH400">
            <v>0</v>
          </cell>
          <cell r="BI400">
            <v>0</v>
          </cell>
          <cell r="BJ400">
            <v>0</v>
          </cell>
          <cell r="BM400">
            <v>-1590120</v>
          </cell>
          <cell r="BN400">
            <v>-416640</v>
          </cell>
          <cell r="BO400">
            <v>-517328</v>
          </cell>
          <cell r="BP400">
            <v>2769888.45</v>
          </cell>
          <cell r="BQ400">
            <v>112723.04</v>
          </cell>
          <cell r="BR400">
            <v>135408</v>
          </cell>
          <cell r="BS400">
            <v>1037762</v>
          </cell>
          <cell r="BT400">
            <v>282339.81</v>
          </cell>
          <cell r="BU400">
            <v>27550.11</v>
          </cell>
          <cell r="BV400">
            <v>205896.6</v>
          </cell>
          <cell r="BW400">
            <v>442155.37699999998</v>
          </cell>
          <cell r="BX400">
            <v>248257.8</v>
          </cell>
          <cell r="BY400">
            <v>38921.02301886792</v>
          </cell>
          <cell r="BZ400">
            <v>347342.85790753755</v>
          </cell>
          <cell r="CA400">
            <v>135223.29999999999</v>
          </cell>
          <cell r="CB400">
            <v>82706.399999999994</v>
          </cell>
          <cell r="CC400">
            <v>65690.55</v>
          </cell>
          <cell r="CD400">
            <v>1002812.1</v>
          </cell>
          <cell r="CE400">
            <v>87458.8</v>
          </cell>
          <cell r="CF400">
            <v>0</v>
          </cell>
          <cell r="CG400">
            <v>177859.51200000002</v>
          </cell>
          <cell r="CH400">
            <v>0</v>
          </cell>
          <cell r="CI400">
            <v>0</v>
          </cell>
          <cell r="CJ400">
            <v>284666.40000000002</v>
          </cell>
          <cell r="CK400">
            <v>0</v>
          </cell>
          <cell r="CL400">
            <v>253641.88800000001</v>
          </cell>
          <cell r="CM400">
            <v>1140.18</v>
          </cell>
          <cell r="CN400">
            <v>0</v>
          </cell>
          <cell r="CO400">
            <v>88329.45</v>
          </cell>
          <cell r="CP400">
            <v>368044.39</v>
          </cell>
          <cell r="CQ400">
            <v>127039.07079999999</v>
          </cell>
          <cell r="CR400">
            <v>1813991.27</v>
          </cell>
          <cell r="CS400">
            <v>289128.42</v>
          </cell>
          <cell r="CT400">
            <v>0</v>
          </cell>
          <cell r="CU400">
            <v>0</v>
          </cell>
          <cell r="CV400">
            <v>0</v>
          </cell>
          <cell r="CW400">
            <v>0</v>
          </cell>
          <cell r="CX400">
            <v>0</v>
          </cell>
          <cell r="CY400">
            <v>0</v>
          </cell>
          <cell r="CZ400">
            <v>0</v>
          </cell>
          <cell r="DA400">
            <v>3577.0276736486103</v>
          </cell>
          <cell r="DB400">
            <v>1440.75120772272</v>
          </cell>
          <cell r="DC400">
            <v>371013.06332999998</v>
          </cell>
          <cell r="DD400">
            <v>0</v>
          </cell>
          <cell r="DE400">
            <v>2350.3168000000001</v>
          </cell>
          <cell r="DF400">
            <v>3394.0199251222962</v>
          </cell>
          <cell r="DG400">
            <v>44450.85</v>
          </cell>
          <cell r="DH400">
            <v>77847.990000000005</v>
          </cell>
          <cell r="DI400">
            <v>105243.6</v>
          </cell>
          <cell r="DJ400">
            <v>247664.13</v>
          </cell>
          <cell r="DK400">
            <v>0</v>
          </cell>
          <cell r="DL400">
            <v>0</v>
          </cell>
          <cell r="DM400">
            <v>0</v>
          </cell>
          <cell r="DN400">
            <v>0</v>
          </cell>
          <cell r="DO400">
            <v>0</v>
          </cell>
          <cell r="DP400">
            <v>0</v>
          </cell>
          <cell r="DQ400">
            <v>0</v>
          </cell>
          <cell r="DR400">
            <v>0</v>
          </cell>
          <cell r="DS400">
            <v>0</v>
          </cell>
          <cell r="DU400">
            <v>149139.04999999999</v>
          </cell>
          <cell r="DV400">
            <v>0</v>
          </cell>
          <cell r="DW400">
            <v>189128</v>
          </cell>
          <cell r="DX400">
            <v>-21735.73</v>
          </cell>
          <cell r="DY400">
            <v>-66825</v>
          </cell>
          <cell r="DZ400">
            <v>0</v>
          </cell>
          <cell r="EA400">
            <v>48500.39</v>
          </cell>
          <cell r="EB400">
            <v>44249</v>
          </cell>
          <cell r="EC400">
            <v>0</v>
          </cell>
          <cell r="ED400">
            <v>0</v>
          </cell>
          <cell r="EE400">
            <v>1543439</v>
          </cell>
          <cell r="EF400">
            <v>0</v>
          </cell>
          <cell r="EG400">
            <v>0</v>
          </cell>
          <cell r="EH400">
            <v>0</v>
          </cell>
          <cell r="EI400">
            <v>24549</v>
          </cell>
          <cell r="EJ400">
            <v>0</v>
          </cell>
          <cell r="EK400">
            <v>0</v>
          </cell>
          <cell r="EL400">
            <v>0</v>
          </cell>
        </row>
        <row r="401">
          <cell r="A401">
            <v>874</v>
          </cell>
          <cell r="B401" t="str">
            <v>Woudrichem</v>
          </cell>
          <cell r="C401">
            <v>10</v>
          </cell>
          <cell r="D401">
            <v>477920</v>
          </cell>
          <cell r="E401">
            <v>82600</v>
          </cell>
          <cell r="F401">
            <v>82600</v>
          </cell>
          <cell r="G401">
            <v>14328</v>
          </cell>
          <cell r="H401">
            <v>4</v>
          </cell>
          <cell r="I401">
            <v>295</v>
          </cell>
          <cell r="J401">
            <v>3716</v>
          </cell>
          <cell r="K401">
            <v>1927</v>
          </cell>
          <cell r="L401">
            <v>641</v>
          </cell>
          <cell r="M401">
            <v>1400</v>
          </cell>
          <cell r="N401">
            <v>837.1</v>
          </cell>
          <cell r="O401">
            <v>66</v>
          </cell>
          <cell r="P401">
            <v>0.15865384615384615</v>
          </cell>
          <cell r="Q401">
            <v>38.282758517073653</v>
          </cell>
          <cell r="R401">
            <v>654</v>
          </cell>
          <cell r="S401">
            <v>75</v>
          </cell>
          <cell r="T401">
            <v>267</v>
          </cell>
          <cell r="U401">
            <v>10790</v>
          </cell>
          <cell r="V401">
            <v>590</v>
          </cell>
          <cell r="W401">
            <v>0</v>
          </cell>
          <cell r="X401">
            <v>0</v>
          </cell>
          <cell r="Y401">
            <v>0</v>
          </cell>
          <cell r="Z401">
            <v>0</v>
          </cell>
          <cell r="AA401">
            <v>4942</v>
          </cell>
          <cell r="AB401">
            <v>1433.18</v>
          </cell>
          <cell r="AC401">
            <v>6029.24</v>
          </cell>
          <cell r="AD401">
            <v>223</v>
          </cell>
          <cell r="AE401">
            <v>0</v>
          </cell>
          <cell r="AF401">
            <v>101</v>
          </cell>
          <cell r="AG401">
            <v>73.78</v>
          </cell>
          <cell r="AH401">
            <v>46.74</v>
          </cell>
          <cell r="AI401">
            <v>5629</v>
          </cell>
          <cell r="AJ401">
            <v>6698.51</v>
          </cell>
          <cell r="AK401">
            <v>1632.41</v>
          </cell>
          <cell r="AL401">
            <v>6</v>
          </cell>
          <cell r="AM401">
            <v>0</v>
          </cell>
          <cell r="AN401">
            <v>0</v>
          </cell>
          <cell r="AO401">
            <v>1700</v>
          </cell>
          <cell r="AP401">
            <v>0</v>
          </cell>
          <cell r="AQ401">
            <v>0</v>
          </cell>
          <cell r="AR401">
            <v>1.66799E-4</v>
          </cell>
          <cell r="AS401">
            <v>5.9117999999999999E-5</v>
          </cell>
          <cell r="AT401">
            <v>1683.0709999999999</v>
          </cell>
          <cell r="AU401">
            <v>488.09059000000002</v>
          </cell>
          <cell r="AV401">
            <v>1393.24</v>
          </cell>
          <cell r="AW401">
            <v>6518.255210067764</v>
          </cell>
          <cell r="AX401">
            <v>8</v>
          </cell>
          <cell r="AY401">
            <v>9.84</v>
          </cell>
          <cell r="AZ401">
            <v>840</v>
          </cell>
          <cell r="BA401">
            <v>1</v>
          </cell>
          <cell r="BB401">
            <v>0</v>
          </cell>
          <cell r="BC401">
            <v>0</v>
          </cell>
          <cell r="BD401">
            <v>0</v>
          </cell>
          <cell r="BE401">
            <v>0</v>
          </cell>
          <cell r="BF401">
            <v>0</v>
          </cell>
          <cell r="BG401">
            <v>0</v>
          </cell>
          <cell r="BH401">
            <v>0</v>
          </cell>
          <cell r="BI401">
            <v>0</v>
          </cell>
          <cell r="BJ401">
            <v>0</v>
          </cell>
          <cell r="BM401">
            <v>-1075320</v>
          </cell>
          <cell r="BN401">
            <v>-198240</v>
          </cell>
          <cell r="BO401">
            <v>-246148</v>
          </cell>
          <cell r="BP401">
            <v>1846162.8</v>
          </cell>
          <cell r="BQ401">
            <v>112723.04</v>
          </cell>
          <cell r="BR401">
            <v>64428</v>
          </cell>
          <cell r="BS401">
            <v>815290.4</v>
          </cell>
          <cell r="BT401">
            <v>154872.99</v>
          </cell>
          <cell r="BU401">
            <v>17095.47</v>
          </cell>
          <cell r="BV401">
            <v>123186</v>
          </cell>
          <cell r="BW401">
            <v>296743.57900000003</v>
          </cell>
          <cell r="BX401">
            <v>91027.86</v>
          </cell>
          <cell r="BY401">
            <v>18181.856105769228</v>
          </cell>
          <cell r="BZ401">
            <v>145102.37395209394</v>
          </cell>
          <cell r="CA401">
            <v>70076.100000000006</v>
          </cell>
          <cell r="CB401">
            <v>22153.5</v>
          </cell>
          <cell r="CC401">
            <v>37719.089999999997</v>
          </cell>
          <cell r="CD401">
            <v>552340.1</v>
          </cell>
          <cell r="CE401">
            <v>9021.1</v>
          </cell>
          <cell r="CF401">
            <v>0</v>
          </cell>
          <cell r="CG401">
            <v>0</v>
          </cell>
          <cell r="CH401">
            <v>0</v>
          </cell>
          <cell r="CI401">
            <v>0</v>
          </cell>
          <cell r="CJ401">
            <v>153449.1</v>
          </cell>
          <cell r="CK401">
            <v>-3152.9960000000005</v>
          </cell>
          <cell r="CL401">
            <v>157363.16399999999</v>
          </cell>
          <cell r="CM401">
            <v>8201.94</v>
          </cell>
          <cell r="CN401">
            <v>0</v>
          </cell>
          <cell r="CO401">
            <v>47707.35</v>
          </cell>
          <cell r="CP401">
            <v>240303.67340000003</v>
          </cell>
          <cell r="CQ401">
            <v>75698.701799999995</v>
          </cell>
          <cell r="CR401">
            <v>934470.29</v>
          </cell>
          <cell r="CS401">
            <v>177242.57459999999</v>
          </cell>
          <cell r="CT401">
            <v>39602.26660000001</v>
          </cell>
          <cell r="CU401">
            <v>19005.060000000001</v>
          </cell>
          <cell r="CV401">
            <v>0</v>
          </cell>
          <cell r="CW401">
            <v>0</v>
          </cell>
          <cell r="CX401">
            <v>25007</v>
          </cell>
          <cell r="CY401">
            <v>0</v>
          </cell>
          <cell r="CZ401">
            <v>0</v>
          </cell>
          <cell r="DA401">
            <v>2945.0698152282903</v>
          </cell>
          <cell r="DB401">
            <v>653.78905032431999</v>
          </cell>
          <cell r="DC401">
            <v>105242.42963</v>
          </cell>
          <cell r="DD401">
            <v>200.11714190000001</v>
          </cell>
          <cell r="DE401">
            <v>9418.3024000000005</v>
          </cell>
          <cell r="DF401">
            <v>22553.163026834463</v>
          </cell>
          <cell r="DG401">
            <v>71121.36</v>
          </cell>
          <cell r="DH401">
            <v>144532.872</v>
          </cell>
          <cell r="DI401">
            <v>86671.2</v>
          </cell>
          <cell r="DJ401">
            <v>247664.13</v>
          </cell>
          <cell r="DK401">
            <v>0</v>
          </cell>
          <cell r="DL401">
            <v>0</v>
          </cell>
          <cell r="DM401">
            <v>0</v>
          </cell>
          <cell r="DN401">
            <v>0</v>
          </cell>
          <cell r="DO401">
            <v>0</v>
          </cell>
          <cell r="DP401">
            <v>0</v>
          </cell>
          <cell r="DQ401">
            <v>0</v>
          </cell>
          <cell r="DR401">
            <v>0</v>
          </cell>
          <cell r="DS401">
            <v>0</v>
          </cell>
          <cell r="DU401">
            <v>178942.64</v>
          </cell>
          <cell r="DV401">
            <v>0</v>
          </cell>
          <cell r="DW401">
            <v>-257463</v>
          </cell>
          <cell r="DX401">
            <v>-7958.06</v>
          </cell>
          <cell r="DY401">
            <v>-45595</v>
          </cell>
          <cell r="DZ401">
            <v>0</v>
          </cell>
          <cell r="EA401">
            <v>375854.34</v>
          </cell>
          <cell r="EB401">
            <v>43046</v>
          </cell>
          <cell r="EC401">
            <v>0</v>
          </cell>
          <cell r="ED401">
            <v>0</v>
          </cell>
          <cell r="EE401">
            <v>993843</v>
          </cell>
          <cell r="EF401">
            <v>0</v>
          </cell>
          <cell r="EG401">
            <v>286</v>
          </cell>
          <cell r="EH401">
            <v>0</v>
          </cell>
          <cell r="EI401">
            <v>16363</v>
          </cell>
          <cell r="EJ401">
            <v>0</v>
          </cell>
          <cell r="EK401">
            <v>0</v>
          </cell>
          <cell r="EL401">
            <v>0</v>
          </cell>
        </row>
        <row r="402">
          <cell r="A402">
            <v>879</v>
          </cell>
          <cell r="B402" t="str">
            <v>Zundert</v>
          </cell>
          <cell r="C402">
            <v>10</v>
          </cell>
          <cell r="D402">
            <v>777920</v>
          </cell>
          <cell r="E402">
            <v>161700</v>
          </cell>
          <cell r="F402">
            <v>161700</v>
          </cell>
          <cell r="G402">
            <v>20849</v>
          </cell>
          <cell r="H402">
            <v>2</v>
          </cell>
          <cell r="I402">
            <v>577.5</v>
          </cell>
          <cell r="J402">
            <v>4870</v>
          </cell>
          <cell r="K402">
            <v>3331</v>
          </cell>
          <cell r="L402">
            <v>1182</v>
          </cell>
          <cell r="M402">
            <v>2220</v>
          </cell>
          <cell r="N402">
            <v>1341.1</v>
          </cell>
          <cell r="O402">
            <v>102</v>
          </cell>
          <cell r="P402">
            <v>0.22566371681415928</v>
          </cell>
          <cell r="Q402">
            <v>55.909054710715196</v>
          </cell>
          <cell r="R402">
            <v>1268</v>
          </cell>
          <cell r="S402">
            <v>310</v>
          </cell>
          <cell r="T402">
            <v>347</v>
          </cell>
          <cell r="U402">
            <v>17750</v>
          </cell>
          <cell r="V402">
            <v>5480</v>
          </cell>
          <cell r="W402">
            <v>705.84</v>
          </cell>
          <cell r="X402">
            <v>310.39999999999998</v>
          </cell>
          <cell r="Y402">
            <v>0</v>
          </cell>
          <cell r="Z402">
            <v>127.3</v>
          </cell>
          <cell r="AA402">
            <v>12036</v>
          </cell>
          <cell r="AB402">
            <v>0</v>
          </cell>
          <cell r="AC402">
            <v>12036</v>
          </cell>
          <cell r="AD402">
            <v>39</v>
          </cell>
          <cell r="AE402">
            <v>0</v>
          </cell>
          <cell r="AF402">
            <v>208</v>
          </cell>
          <cell r="AG402">
            <v>84</v>
          </cell>
          <cell r="AH402">
            <v>124</v>
          </cell>
          <cell r="AI402">
            <v>8789</v>
          </cell>
          <cell r="AJ402">
            <v>8789</v>
          </cell>
          <cell r="AK402">
            <v>0</v>
          </cell>
          <cell r="AL402">
            <v>0</v>
          </cell>
          <cell r="AM402">
            <v>0</v>
          </cell>
          <cell r="AN402">
            <v>0</v>
          </cell>
          <cell r="AO402">
            <v>0</v>
          </cell>
          <cell r="AP402">
            <v>0</v>
          </cell>
          <cell r="AQ402">
            <v>0</v>
          </cell>
          <cell r="AR402">
            <v>2.0075799999999999E-4</v>
          </cell>
          <cell r="AS402">
            <v>9.6096999999999998E-5</v>
          </cell>
          <cell r="AT402">
            <v>3911.105</v>
          </cell>
          <cell r="AU402">
            <v>0</v>
          </cell>
          <cell r="AV402">
            <v>990</v>
          </cell>
          <cell r="AW402">
            <v>1709.3590062111803</v>
          </cell>
          <cell r="AX402">
            <v>5</v>
          </cell>
          <cell r="AY402">
            <v>5</v>
          </cell>
          <cell r="AZ402">
            <v>1570</v>
          </cell>
          <cell r="BA402">
            <v>1</v>
          </cell>
          <cell r="BB402">
            <v>0</v>
          </cell>
          <cell r="BC402">
            <v>0</v>
          </cell>
          <cell r="BD402">
            <v>0</v>
          </cell>
          <cell r="BE402">
            <v>0</v>
          </cell>
          <cell r="BF402">
            <v>0</v>
          </cell>
          <cell r="BG402">
            <v>0</v>
          </cell>
          <cell r="BH402">
            <v>0</v>
          </cell>
          <cell r="BI402">
            <v>0</v>
          </cell>
          <cell r="BJ402">
            <v>0</v>
          </cell>
          <cell r="BM402">
            <v>-1750320</v>
          </cell>
          <cell r="BN402">
            <v>-388080</v>
          </cell>
          <cell r="BO402">
            <v>-481866</v>
          </cell>
          <cell r="BP402">
            <v>2686393.65</v>
          </cell>
          <cell r="BQ402">
            <v>56361.52</v>
          </cell>
          <cell r="BR402">
            <v>126126</v>
          </cell>
          <cell r="BS402">
            <v>1068478</v>
          </cell>
          <cell r="BT402">
            <v>267712.46999999997</v>
          </cell>
          <cell r="BU402">
            <v>31523.94</v>
          </cell>
          <cell r="BV402">
            <v>195337.8</v>
          </cell>
          <cell r="BW402">
            <v>475406.53899999999</v>
          </cell>
          <cell r="BX402">
            <v>140679.42000000001</v>
          </cell>
          <cell r="BY402">
            <v>25861.240221238935</v>
          </cell>
          <cell r="BZ402">
            <v>211910.97188892961</v>
          </cell>
          <cell r="CA402">
            <v>135866.20000000001</v>
          </cell>
          <cell r="CB402">
            <v>91567.8</v>
          </cell>
          <cell r="CC402">
            <v>49020.69</v>
          </cell>
          <cell r="CD402">
            <v>908622.5</v>
          </cell>
          <cell r="CE402">
            <v>83789.2</v>
          </cell>
          <cell r="CF402">
            <v>222918.38880000002</v>
          </cell>
          <cell r="CG402">
            <v>129961.37600000002</v>
          </cell>
          <cell r="CH402">
            <v>0</v>
          </cell>
          <cell r="CI402">
            <v>28236.41299999999</v>
          </cell>
          <cell r="CJ402">
            <v>373717.8</v>
          </cell>
          <cell r="CK402">
            <v>0</v>
          </cell>
          <cell r="CL402">
            <v>314139.59999999998</v>
          </cell>
          <cell r="CM402">
            <v>1434.42</v>
          </cell>
          <cell r="CN402">
            <v>0</v>
          </cell>
          <cell r="CO402">
            <v>98248.8</v>
          </cell>
          <cell r="CP402">
            <v>273590.52</v>
          </cell>
          <cell r="CQ402">
            <v>200826.68</v>
          </cell>
          <cell r="CR402">
            <v>1459061.89</v>
          </cell>
          <cell r="CS402">
            <v>232556.94</v>
          </cell>
          <cell r="CT402">
            <v>0</v>
          </cell>
          <cell r="CU402">
            <v>0</v>
          </cell>
          <cell r="CV402">
            <v>0</v>
          </cell>
          <cell r="CW402">
            <v>0</v>
          </cell>
          <cell r="CX402">
            <v>0</v>
          </cell>
          <cell r="CY402">
            <v>0</v>
          </cell>
          <cell r="CZ402">
            <v>0</v>
          </cell>
          <cell r="DA402">
            <v>3544.6634929801799</v>
          </cell>
          <cell r="DB402">
            <v>1062.7417431072799</v>
          </cell>
          <cell r="DC402">
            <v>244561.39564999999</v>
          </cell>
          <cell r="DD402">
            <v>0</v>
          </cell>
          <cell r="DE402">
            <v>6692.4</v>
          </cell>
          <cell r="DF402">
            <v>5914.3821614906838</v>
          </cell>
          <cell r="DG402">
            <v>44450.85</v>
          </cell>
          <cell r="DH402">
            <v>73441.5</v>
          </cell>
          <cell r="DI402">
            <v>161992.6</v>
          </cell>
          <cell r="DJ402">
            <v>247664.13</v>
          </cell>
          <cell r="DK402">
            <v>0</v>
          </cell>
          <cell r="DL402">
            <v>0</v>
          </cell>
          <cell r="DM402">
            <v>0</v>
          </cell>
          <cell r="DN402">
            <v>0</v>
          </cell>
          <cell r="DO402">
            <v>0</v>
          </cell>
          <cell r="DP402">
            <v>0</v>
          </cell>
          <cell r="DQ402">
            <v>0</v>
          </cell>
          <cell r="DR402">
            <v>0</v>
          </cell>
          <cell r="DS402">
            <v>0</v>
          </cell>
          <cell r="DU402">
            <v>631070.01</v>
          </cell>
          <cell r="DV402">
            <v>0</v>
          </cell>
          <cell r="DW402">
            <v>-12562</v>
          </cell>
          <cell r="DX402">
            <v>-17192.419999999998</v>
          </cell>
          <cell r="DY402">
            <v>-194854</v>
          </cell>
          <cell r="DZ402">
            <v>0</v>
          </cell>
          <cell r="EA402">
            <v>341686.58</v>
          </cell>
          <cell r="EB402">
            <v>43785</v>
          </cell>
          <cell r="EC402">
            <v>0</v>
          </cell>
          <cell r="ED402">
            <v>0</v>
          </cell>
          <cell r="EE402">
            <v>1856265</v>
          </cell>
          <cell r="EF402">
            <v>0</v>
          </cell>
          <cell r="EG402">
            <v>0</v>
          </cell>
          <cell r="EH402">
            <v>0</v>
          </cell>
          <cell r="EI402">
            <v>23809</v>
          </cell>
          <cell r="EJ402">
            <v>0</v>
          </cell>
          <cell r="EK402">
            <v>0</v>
          </cell>
          <cell r="EL402">
            <v>0</v>
          </cell>
        </row>
        <row r="403">
          <cell r="A403">
            <v>885</v>
          </cell>
          <cell r="B403" t="str">
            <v>Arcen en Velden</v>
          </cell>
          <cell r="C403">
            <v>11</v>
          </cell>
          <cell r="D403">
            <v>284960</v>
          </cell>
          <cell r="E403">
            <v>52220</v>
          </cell>
          <cell r="F403">
            <v>52220</v>
          </cell>
          <cell r="G403">
            <v>8780</v>
          </cell>
          <cell r="H403">
            <v>2</v>
          </cell>
          <cell r="I403">
            <v>186.5</v>
          </cell>
          <cell r="J403">
            <v>2114</v>
          </cell>
          <cell r="K403">
            <v>1318</v>
          </cell>
          <cell r="L403">
            <v>420</v>
          </cell>
          <cell r="M403">
            <v>840</v>
          </cell>
          <cell r="N403">
            <v>437.3</v>
          </cell>
          <cell r="O403">
            <v>58</v>
          </cell>
          <cell r="P403">
            <v>0.14215686274509803</v>
          </cell>
          <cell r="Q403">
            <v>34.212306522310868</v>
          </cell>
          <cell r="R403">
            <v>574</v>
          </cell>
          <cell r="S403">
            <v>35</v>
          </cell>
          <cell r="T403">
            <v>157</v>
          </cell>
          <cell r="U403">
            <v>7020</v>
          </cell>
          <cell r="V403">
            <v>1010</v>
          </cell>
          <cell r="W403">
            <v>0</v>
          </cell>
          <cell r="X403">
            <v>0</v>
          </cell>
          <cell r="Y403">
            <v>0</v>
          </cell>
          <cell r="Z403">
            <v>0</v>
          </cell>
          <cell r="AA403">
            <v>3970</v>
          </cell>
          <cell r="AB403">
            <v>0</v>
          </cell>
          <cell r="AC403">
            <v>3970</v>
          </cell>
          <cell r="AD403">
            <v>184</v>
          </cell>
          <cell r="AE403">
            <v>0</v>
          </cell>
          <cell r="AF403">
            <v>75</v>
          </cell>
          <cell r="AG403">
            <v>40</v>
          </cell>
          <cell r="AH403">
            <v>35</v>
          </cell>
          <cell r="AI403">
            <v>4027</v>
          </cell>
          <cell r="AJ403">
            <v>4027</v>
          </cell>
          <cell r="AK403">
            <v>0</v>
          </cell>
          <cell r="AL403">
            <v>0</v>
          </cell>
          <cell r="AM403">
            <v>0</v>
          </cell>
          <cell r="AN403">
            <v>0</v>
          </cell>
          <cell r="AO403">
            <v>0</v>
          </cell>
          <cell r="AP403">
            <v>0</v>
          </cell>
          <cell r="AQ403">
            <v>0</v>
          </cell>
          <cell r="AR403">
            <v>9.2909000000000001E-5</v>
          </cell>
          <cell r="AS403">
            <v>4.1578000000000001E-5</v>
          </cell>
          <cell r="AT403">
            <v>1401.396</v>
          </cell>
          <cell r="AU403">
            <v>0</v>
          </cell>
          <cell r="AV403">
            <v>601</v>
          </cell>
          <cell r="AW403">
            <v>1270.2888781896968</v>
          </cell>
          <cell r="AX403">
            <v>4</v>
          </cell>
          <cell r="AY403">
            <v>4</v>
          </cell>
          <cell r="AZ403">
            <v>425</v>
          </cell>
          <cell r="BA403">
            <v>1</v>
          </cell>
          <cell r="BB403">
            <v>0</v>
          </cell>
          <cell r="BC403">
            <v>0</v>
          </cell>
          <cell r="BD403">
            <v>0</v>
          </cell>
          <cell r="BE403">
            <v>0</v>
          </cell>
          <cell r="BF403">
            <v>0</v>
          </cell>
          <cell r="BG403">
            <v>0</v>
          </cell>
          <cell r="BH403">
            <v>0</v>
          </cell>
          <cell r="BI403">
            <v>0</v>
          </cell>
          <cell r="BJ403">
            <v>0</v>
          </cell>
          <cell r="BM403">
            <v>-641160</v>
          </cell>
          <cell r="BN403">
            <v>-125328</v>
          </cell>
          <cell r="BO403">
            <v>-155615.6</v>
          </cell>
          <cell r="BP403">
            <v>1131303</v>
          </cell>
          <cell r="BQ403">
            <v>56361.52</v>
          </cell>
          <cell r="BR403">
            <v>40731.599999999999</v>
          </cell>
          <cell r="BS403">
            <v>463811.6</v>
          </cell>
          <cell r="BT403">
            <v>105927.66</v>
          </cell>
          <cell r="BU403">
            <v>11201.4</v>
          </cell>
          <cell r="BV403">
            <v>73911.600000000006</v>
          </cell>
          <cell r="BW403">
            <v>155018.47699999998</v>
          </cell>
          <cell r="BX403">
            <v>79994.179999999993</v>
          </cell>
          <cell r="BY403">
            <v>16291.288774509803</v>
          </cell>
          <cell r="BZ403">
            <v>129674.22116538444</v>
          </cell>
          <cell r="CA403">
            <v>61504.1</v>
          </cell>
          <cell r="CB403">
            <v>10338.299999999999</v>
          </cell>
          <cell r="CC403">
            <v>22179.39</v>
          </cell>
          <cell r="CD403">
            <v>359353.8</v>
          </cell>
          <cell r="CE403">
            <v>15442.9</v>
          </cell>
          <cell r="CF403">
            <v>0</v>
          </cell>
          <cell r="CG403">
            <v>0</v>
          </cell>
          <cell r="CH403">
            <v>0</v>
          </cell>
          <cell r="CI403">
            <v>0</v>
          </cell>
          <cell r="CJ403">
            <v>123268.5</v>
          </cell>
          <cell r="CK403">
            <v>0</v>
          </cell>
          <cell r="CL403">
            <v>103617</v>
          </cell>
          <cell r="CM403">
            <v>6767.52</v>
          </cell>
          <cell r="CN403">
            <v>0</v>
          </cell>
          <cell r="CO403">
            <v>35426.25</v>
          </cell>
          <cell r="CP403">
            <v>130281.2</v>
          </cell>
          <cell r="CQ403">
            <v>56684.95</v>
          </cell>
          <cell r="CR403">
            <v>668522.27</v>
          </cell>
          <cell r="CS403">
            <v>106554.42</v>
          </cell>
          <cell r="CT403">
            <v>0</v>
          </cell>
          <cell r="CU403">
            <v>0</v>
          </cell>
          <cell r="CV403">
            <v>0</v>
          </cell>
          <cell r="CW403">
            <v>0</v>
          </cell>
          <cell r="CX403">
            <v>0</v>
          </cell>
          <cell r="CY403">
            <v>0</v>
          </cell>
          <cell r="CZ403">
            <v>0</v>
          </cell>
          <cell r="DA403">
            <v>1640.4384406563902</v>
          </cell>
          <cell r="DB403">
            <v>459.81327403472</v>
          </cell>
          <cell r="DC403">
            <v>87629.291880000004</v>
          </cell>
          <cell r="DD403">
            <v>0</v>
          </cell>
          <cell r="DE403">
            <v>4062.76</v>
          </cell>
          <cell r="DF403">
            <v>4395.1995185363512</v>
          </cell>
          <cell r="DG403">
            <v>35560.68</v>
          </cell>
          <cell r="DH403">
            <v>58753.2</v>
          </cell>
          <cell r="DI403">
            <v>43851.5</v>
          </cell>
          <cell r="DJ403">
            <v>247664.13</v>
          </cell>
          <cell r="DK403">
            <v>0</v>
          </cell>
          <cell r="DL403">
            <v>0</v>
          </cell>
          <cell r="DM403">
            <v>0</v>
          </cell>
          <cell r="DN403">
            <v>0</v>
          </cell>
          <cell r="DO403">
            <v>0</v>
          </cell>
          <cell r="DP403">
            <v>0</v>
          </cell>
          <cell r="DQ403">
            <v>0</v>
          </cell>
          <cell r="DR403">
            <v>0</v>
          </cell>
          <cell r="DS403">
            <v>0</v>
          </cell>
          <cell r="DU403">
            <v>89773.33</v>
          </cell>
          <cell r="DV403">
            <v>0</v>
          </cell>
          <cell r="DW403">
            <v>15950</v>
          </cell>
          <cell r="DX403">
            <v>-6491.83</v>
          </cell>
          <cell r="DY403">
            <v>28548</v>
          </cell>
          <cell r="DZ403">
            <v>0</v>
          </cell>
          <cell r="EA403">
            <v>0</v>
          </cell>
          <cell r="EB403">
            <v>18798</v>
          </cell>
          <cell r="EC403">
            <v>0</v>
          </cell>
          <cell r="ED403">
            <v>0</v>
          </cell>
          <cell r="EE403">
            <v>651194</v>
          </cell>
          <cell r="EF403">
            <v>0</v>
          </cell>
          <cell r="EG403">
            <v>0</v>
          </cell>
          <cell r="EH403">
            <v>0</v>
          </cell>
          <cell r="EI403">
            <v>10027</v>
          </cell>
          <cell r="EJ403">
            <v>0</v>
          </cell>
          <cell r="EK403">
            <v>0</v>
          </cell>
          <cell r="EL403">
            <v>0</v>
          </cell>
        </row>
        <row r="404">
          <cell r="A404">
            <v>888</v>
          </cell>
          <cell r="B404" t="str">
            <v>Beek</v>
          </cell>
          <cell r="C404">
            <v>11</v>
          </cell>
          <cell r="D404">
            <v>513440</v>
          </cell>
          <cell r="E404">
            <v>121520</v>
          </cell>
          <cell r="F404">
            <v>121520</v>
          </cell>
          <cell r="G404">
            <v>16717</v>
          </cell>
          <cell r="H404">
            <v>2</v>
          </cell>
          <cell r="I404">
            <v>434</v>
          </cell>
          <cell r="J404">
            <v>3778</v>
          </cell>
          <cell r="K404">
            <v>2903</v>
          </cell>
          <cell r="L404">
            <v>956</v>
          </cell>
          <cell r="M404">
            <v>2090</v>
          </cell>
          <cell r="N404">
            <v>1357.1</v>
          </cell>
          <cell r="O404">
            <v>213</v>
          </cell>
          <cell r="P404">
            <v>0.37833037300177619</v>
          </cell>
          <cell r="Q404">
            <v>106.09386107746978</v>
          </cell>
          <cell r="R404">
            <v>1445</v>
          </cell>
          <cell r="S404">
            <v>290</v>
          </cell>
          <cell r="T404">
            <v>408</v>
          </cell>
          <cell r="U404">
            <v>14310</v>
          </cell>
          <cell r="V404">
            <v>5360</v>
          </cell>
          <cell r="W404">
            <v>0</v>
          </cell>
          <cell r="X404">
            <v>0</v>
          </cell>
          <cell r="Y404">
            <v>0</v>
          </cell>
          <cell r="Z404">
            <v>0</v>
          </cell>
          <cell r="AA404">
            <v>2100</v>
          </cell>
          <cell r="AB404">
            <v>0</v>
          </cell>
          <cell r="AC404">
            <v>2100</v>
          </cell>
          <cell r="AD404">
            <v>0</v>
          </cell>
          <cell r="AE404">
            <v>0</v>
          </cell>
          <cell r="AF404">
            <v>109</v>
          </cell>
          <cell r="AG404">
            <v>84</v>
          </cell>
          <cell r="AH404">
            <v>25</v>
          </cell>
          <cell r="AI404">
            <v>7329</v>
          </cell>
          <cell r="AJ404">
            <v>7329</v>
          </cell>
          <cell r="AK404">
            <v>0</v>
          </cell>
          <cell r="AL404">
            <v>0</v>
          </cell>
          <cell r="AM404">
            <v>0</v>
          </cell>
          <cell r="AN404">
            <v>0</v>
          </cell>
          <cell r="AO404">
            <v>0</v>
          </cell>
          <cell r="AP404">
            <v>644</v>
          </cell>
          <cell r="AQ404">
            <v>0</v>
          </cell>
          <cell r="AR404">
            <v>2.9220199999999998E-4</v>
          </cell>
          <cell r="AS404">
            <v>3.64688E-4</v>
          </cell>
          <cell r="AT404">
            <v>5745.9359999999997</v>
          </cell>
          <cell r="AU404">
            <v>0</v>
          </cell>
          <cell r="AV404">
            <v>51</v>
          </cell>
          <cell r="AW404">
            <v>405.9842857142857</v>
          </cell>
          <cell r="AX404">
            <v>3</v>
          </cell>
          <cell r="AY404">
            <v>3</v>
          </cell>
          <cell r="AZ404">
            <v>905</v>
          </cell>
          <cell r="BA404">
            <v>1</v>
          </cell>
          <cell r="BB404">
            <v>0</v>
          </cell>
          <cell r="BC404">
            <v>0</v>
          </cell>
          <cell r="BD404">
            <v>0</v>
          </cell>
          <cell r="BE404">
            <v>0</v>
          </cell>
          <cell r="BF404">
            <v>0</v>
          </cell>
          <cell r="BG404">
            <v>0</v>
          </cell>
          <cell r="BH404">
            <v>0</v>
          </cell>
          <cell r="BI404">
            <v>0</v>
          </cell>
          <cell r="BJ404">
            <v>0</v>
          </cell>
          <cell r="BM404">
            <v>-1155240</v>
          </cell>
          <cell r="BN404">
            <v>-291648</v>
          </cell>
          <cell r="BO404">
            <v>-362129.6</v>
          </cell>
          <cell r="BP404">
            <v>2153985.4500000002</v>
          </cell>
          <cell r="BQ404">
            <v>56361.52</v>
          </cell>
          <cell r="BR404">
            <v>94785.600000000006</v>
          </cell>
          <cell r="BS404">
            <v>828893.2</v>
          </cell>
          <cell r="BT404">
            <v>233314.11</v>
          </cell>
          <cell r="BU404">
            <v>25496.52</v>
          </cell>
          <cell r="BV404">
            <v>183899.1</v>
          </cell>
          <cell r="BW404">
            <v>481078.37899999996</v>
          </cell>
          <cell r="BX404">
            <v>293771.73</v>
          </cell>
          <cell r="BY404">
            <v>43356.959626998221</v>
          </cell>
          <cell r="BZ404">
            <v>402125.43976471218</v>
          </cell>
          <cell r="CA404">
            <v>154831.75</v>
          </cell>
          <cell r="CB404">
            <v>85660.2</v>
          </cell>
          <cell r="CC404">
            <v>57638.16</v>
          </cell>
          <cell r="CD404">
            <v>732528.9</v>
          </cell>
          <cell r="CE404">
            <v>81954.399999999994</v>
          </cell>
          <cell r="CF404">
            <v>0</v>
          </cell>
          <cell r="CG404">
            <v>0</v>
          </cell>
          <cell r="CH404">
            <v>0</v>
          </cell>
          <cell r="CI404">
            <v>0</v>
          </cell>
          <cell r="CJ404">
            <v>65205</v>
          </cell>
          <cell r="CK404">
            <v>0</v>
          </cell>
          <cell r="CL404">
            <v>54810</v>
          </cell>
          <cell r="CM404">
            <v>0</v>
          </cell>
          <cell r="CN404">
            <v>0</v>
          </cell>
          <cell r="CO404">
            <v>51486.15</v>
          </cell>
          <cell r="CP404">
            <v>273590.52</v>
          </cell>
          <cell r="CQ404">
            <v>40489.25</v>
          </cell>
          <cell r="CR404">
            <v>1216687.29</v>
          </cell>
          <cell r="CS404">
            <v>193925.34</v>
          </cell>
          <cell r="CT404">
            <v>0</v>
          </cell>
          <cell r="CU404">
            <v>0</v>
          </cell>
          <cell r="CV404">
            <v>0</v>
          </cell>
          <cell r="CW404">
            <v>0</v>
          </cell>
          <cell r="CX404">
            <v>0</v>
          </cell>
          <cell r="CY404">
            <v>19835.2</v>
          </cell>
          <cell r="CZ404">
            <v>0</v>
          </cell>
          <cell r="DA404">
            <v>5159.2353080614203</v>
          </cell>
          <cell r="DB404">
            <v>4033.10364330112</v>
          </cell>
          <cell r="DC404">
            <v>359293.37807999999</v>
          </cell>
          <cell r="DD404">
            <v>0</v>
          </cell>
          <cell r="DE404">
            <v>344.76</v>
          </cell>
          <cell r="DF404">
            <v>1404.7056285714286</v>
          </cell>
          <cell r="DG404">
            <v>26670.51</v>
          </cell>
          <cell r="DH404">
            <v>44064.9</v>
          </cell>
          <cell r="DI404">
            <v>93377.9</v>
          </cell>
          <cell r="DJ404">
            <v>247664.13</v>
          </cell>
          <cell r="DK404">
            <v>0</v>
          </cell>
          <cell r="DL404">
            <v>0</v>
          </cell>
          <cell r="DM404">
            <v>0</v>
          </cell>
          <cell r="DN404">
            <v>0</v>
          </cell>
          <cell r="DO404">
            <v>0</v>
          </cell>
          <cell r="DP404">
            <v>0</v>
          </cell>
          <cell r="DQ404">
            <v>0</v>
          </cell>
          <cell r="DR404">
            <v>0</v>
          </cell>
          <cell r="DS404">
            <v>0</v>
          </cell>
          <cell r="DU404">
            <v>9223.06</v>
          </cell>
          <cell r="DV404">
            <v>0</v>
          </cell>
          <cell r="DW404">
            <v>192829</v>
          </cell>
          <cell r="DX404">
            <v>-15925.96</v>
          </cell>
          <cell r="DY404">
            <v>203872</v>
          </cell>
          <cell r="DZ404">
            <v>0</v>
          </cell>
          <cell r="EA404">
            <v>118747.48</v>
          </cell>
          <cell r="EB404">
            <v>28200</v>
          </cell>
          <cell r="EC404">
            <v>0</v>
          </cell>
          <cell r="ED404">
            <v>0</v>
          </cell>
          <cell r="EE404">
            <v>1715508</v>
          </cell>
          <cell r="EF404">
            <v>0</v>
          </cell>
          <cell r="EG404">
            <v>0</v>
          </cell>
          <cell r="EH404">
            <v>0</v>
          </cell>
          <cell r="EI404">
            <v>19091</v>
          </cell>
          <cell r="EJ404">
            <v>0</v>
          </cell>
          <cell r="EK404">
            <v>0</v>
          </cell>
          <cell r="EL404">
            <v>0</v>
          </cell>
        </row>
        <row r="405">
          <cell r="A405">
            <v>889</v>
          </cell>
          <cell r="B405" t="str">
            <v>Beesel</v>
          </cell>
          <cell r="C405">
            <v>11</v>
          </cell>
          <cell r="D405">
            <v>382880</v>
          </cell>
          <cell r="E405">
            <v>52500</v>
          </cell>
          <cell r="F405">
            <v>52500</v>
          </cell>
          <cell r="G405">
            <v>13646</v>
          </cell>
          <cell r="H405">
            <v>2</v>
          </cell>
          <cell r="I405">
            <v>187.5</v>
          </cell>
          <cell r="J405">
            <v>3278</v>
          </cell>
          <cell r="K405">
            <v>1955</v>
          </cell>
          <cell r="L405">
            <v>634</v>
          </cell>
          <cell r="M405">
            <v>1660</v>
          </cell>
          <cell r="N405">
            <v>1047.5999999999999</v>
          </cell>
          <cell r="O405">
            <v>159</v>
          </cell>
          <cell r="P405">
            <v>0.31237721021611004</v>
          </cell>
          <cell r="Q405">
            <v>82.265075033363857</v>
          </cell>
          <cell r="R405">
            <v>889</v>
          </cell>
          <cell r="S405">
            <v>505</v>
          </cell>
          <cell r="T405">
            <v>326</v>
          </cell>
          <cell r="U405">
            <v>13610</v>
          </cell>
          <cell r="V405">
            <v>7400</v>
          </cell>
          <cell r="W405">
            <v>0</v>
          </cell>
          <cell r="X405">
            <v>307.2</v>
          </cell>
          <cell r="Y405">
            <v>0</v>
          </cell>
          <cell r="Z405">
            <v>0</v>
          </cell>
          <cell r="AA405">
            <v>2824</v>
          </cell>
          <cell r="AB405">
            <v>0</v>
          </cell>
          <cell r="AC405">
            <v>2824</v>
          </cell>
          <cell r="AD405">
            <v>97</v>
          </cell>
          <cell r="AE405">
            <v>0</v>
          </cell>
          <cell r="AF405">
            <v>85</v>
          </cell>
          <cell r="AG405">
            <v>65</v>
          </cell>
          <cell r="AH405">
            <v>19</v>
          </cell>
          <cell r="AI405">
            <v>6124</v>
          </cell>
          <cell r="AJ405">
            <v>6124</v>
          </cell>
          <cell r="AK405">
            <v>0</v>
          </cell>
          <cell r="AL405">
            <v>0</v>
          </cell>
          <cell r="AM405">
            <v>0</v>
          </cell>
          <cell r="AN405">
            <v>0</v>
          </cell>
          <cell r="AO405">
            <v>0</v>
          </cell>
          <cell r="AP405">
            <v>0</v>
          </cell>
          <cell r="AQ405">
            <v>0</v>
          </cell>
          <cell r="AR405">
            <v>1.94379E-4</v>
          </cell>
          <cell r="AS405">
            <v>1.02334E-4</v>
          </cell>
          <cell r="AT405">
            <v>4060.212</v>
          </cell>
          <cell r="AU405">
            <v>0</v>
          </cell>
          <cell r="AV405">
            <v>191</v>
          </cell>
          <cell r="AW405">
            <v>892.2923656282095</v>
          </cell>
          <cell r="AX405">
            <v>2</v>
          </cell>
          <cell r="AY405">
            <v>2</v>
          </cell>
          <cell r="AZ405">
            <v>545</v>
          </cell>
          <cell r="BA405">
            <v>1</v>
          </cell>
          <cell r="BB405">
            <v>0</v>
          </cell>
          <cell r="BC405">
            <v>0</v>
          </cell>
          <cell r="BD405">
            <v>0</v>
          </cell>
          <cell r="BE405">
            <v>0</v>
          </cell>
          <cell r="BF405">
            <v>0</v>
          </cell>
          <cell r="BG405">
            <v>0</v>
          </cell>
          <cell r="BH405">
            <v>0</v>
          </cell>
          <cell r="BI405">
            <v>0</v>
          </cell>
          <cell r="BJ405">
            <v>0</v>
          </cell>
          <cell r="BM405">
            <v>-861480</v>
          </cell>
          <cell r="BN405">
            <v>-126000</v>
          </cell>
          <cell r="BO405">
            <v>-156450</v>
          </cell>
          <cell r="BP405">
            <v>1758287.1</v>
          </cell>
          <cell r="BQ405">
            <v>56361.52</v>
          </cell>
          <cell r="BR405">
            <v>40950</v>
          </cell>
          <cell r="BS405">
            <v>719193.2</v>
          </cell>
          <cell r="BT405">
            <v>157123.35</v>
          </cell>
          <cell r="BU405">
            <v>16908.78</v>
          </cell>
          <cell r="BV405">
            <v>146063.4</v>
          </cell>
          <cell r="BW405">
            <v>371363.72399999999</v>
          </cell>
          <cell r="BX405">
            <v>219294.39</v>
          </cell>
          <cell r="BY405">
            <v>35798.675068762277</v>
          </cell>
          <cell r="BZ405">
            <v>311807.6685974584</v>
          </cell>
          <cell r="CA405">
            <v>95256.35</v>
          </cell>
          <cell r="CB405">
            <v>149166.9</v>
          </cell>
          <cell r="CC405">
            <v>46054.02</v>
          </cell>
          <cell r="CD405">
            <v>696695.9</v>
          </cell>
          <cell r="CE405">
            <v>113146</v>
          </cell>
          <cell r="CF405">
            <v>0</v>
          </cell>
          <cell r="CG405">
            <v>128621.56800000001</v>
          </cell>
          <cell r="CH405">
            <v>0</v>
          </cell>
          <cell r="CI405">
            <v>0</v>
          </cell>
          <cell r="CJ405">
            <v>87685.2</v>
          </cell>
          <cell r="CK405">
            <v>0</v>
          </cell>
          <cell r="CL405">
            <v>73706.399999999994</v>
          </cell>
          <cell r="CM405">
            <v>3567.66</v>
          </cell>
          <cell r="CN405">
            <v>0</v>
          </cell>
          <cell r="CO405">
            <v>40149.75</v>
          </cell>
          <cell r="CP405">
            <v>211706.95</v>
          </cell>
          <cell r="CQ405">
            <v>30771.83</v>
          </cell>
          <cell r="CR405">
            <v>1016645.24</v>
          </cell>
          <cell r="CS405">
            <v>162041.04</v>
          </cell>
          <cell r="CT405">
            <v>0</v>
          </cell>
          <cell r="CU405">
            <v>0</v>
          </cell>
          <cell r="CV405">
            <v>0</v>
          </cell>
          <cell r="CW405">
            <v>0</v>
          </cell>
          <cell r="CX405">
            <v>0</v>
          </cell>
          <cell r="CY405">
            <v>0</v>
          </cell>
          <cell r="CZ405">
            <v>0</v>
          </cell>
          <cell r="DA405">
            <v>3432.0333192300905</v>
          </cell>
          <cell r="DB405">
            <v>1131.7170519281601</v>
          </cell>
          <cell r="DC405">
            <v>253885.05636000002</v>
          </cell>
          <cell r="DD405">
            <v>0</v>
          </cell>
          <cell r="DE405">
            <v>1291.1600000000001</v>
          </cell>
          <cell r="DF405">
            <v>3087.3315850736049</v>
          </cell>
          <cell r="DG405">
            <v>17780.34</v>
          </cell>
          <cell r="DH405">
            <v>29376.6</v>
          </cell>
          <cell r="DI405">
            <v>56233.1</v>
          </cell>
          <cell r="DJ405">
            <v>247664.13</v>
          </cell>
          <cell r="DK405">
            <v>0</v>
          </cell>
          <cell r="DL405">
            <v>0</v>
          </cell>
          <cell r="DM405">
            <v>0</v>
          </cell>
          <cell r="DN405">
            <v>0</v>
          </cell>
          <cell r="DO405">
            <v>0</v>
          </cell>
          <cell r="DP405">
            <v>0</v>
          </cell>
          <cell r="DQ405">
            <v>0</v>
          </cell>
          <cell r="DR405">
            <v>0</v>
          </cell>
          <cell r="DS405">
            <v>0</v>
          </cell>
          <cell r="DU405">
            <v>29055.040000000001</v>
          </cell>
          <cell r="DV405">
            <v>0</v>
          </cell>
          <cell r="DW405">
            <v>200999</v>
          </cell>
          <cell r="DX405">
            <v>-10551.64</v>
          </cell>
          <cell r="DY405">
            <v>-108694</v>
          </cell>
          <cell r="DZ405">
            <v>0</v>
          </cell>
          <cell r="EA405">
            <v>0</v>
          </cell>
          <cell r="EB405">
            <v>4720</v>
          </cell>
          <cell r="EC405">
            <v>0</v>
          </cell>
          <cell r="ED405">
            <v>0</v>
          </cell>
          <cell r="EE405">
            <v>1014520</v>
          </cell>
          <cell r="EF405">
            <v>0</v>
          </cell>
          <cell r="EG405">
            <v>0</v>
          </cell>
          <cell r="EH405">
            <v>0</v>
          </cell>
          <cell r="EI405">
            <v>15584</v>
          </cell>
          <cell r="EJ405">
            <v>0</v>
          </cell>
          <cell r="EK405">
            <v>0</v>
          </cell>
          <cell r="EL405">
            <v>0</v>
          </cell>
        </row>
        <row r="406">
          <cell r="A406">
            <v>893</v>
          </cell>
          <cell r="B406" t="str">
            <v>Bergen L</v>
          </cell>
          <cell r="C406">
            <v>11</v>
          </cell>
          <cell r="D406">
            <v>420160</v>
          </cell>
          <cell r="E406">
            <v>59640</v>
          </cell>
          <cell r="F406">
            <v>59640</v>
          </cell>
          <cell r="G406">
            <v>13561</v>
          </cell>
          <cell r="H406">
            <v>4</v>
          </cell>
          <cell r="I406">
            <v>213</v>
          </cell>
          <cell r="J406">
            <v>3290</v>
          </cell>
          <cell r="K406">
            <v>2033</v>
          </cell>
          <cell r="L406">
            <v>688</v>
          </cell>
          <cell r="M406">
            <v>1540</v>
          </cell>
          <cell r="N406">
            <v>990.8</v>
          </cell>
          <cell r="O406">
            <v>127</v>
          </cell>
          <cell r="P406">
            <v>0.2662473794549266</v>
          </cell>
          <cell r="Q406">
            <v>67.656454835162265</v>
          </cell>
          <cell r="R406">
            <v>1055</v>
          </cell>
          <cell r="S406">
            <v>70</v>
          </cell>
          <cell r="T406">
            <v>270</v>
          </cell>
          <cell r="U406">
            <v>11630</v>
          </cell>
          <cell r="V406">
            <v>1840</v>
          </cell>
          <cell r="W406">
            <v>0</v>
          </cell>
          <cell r="X406">
            <v>0</v>
          </cell>
          <cell r="Y406">
            <v>0</v>
          </cell>
          <cell r="Z406">
            <v>0</v>
          </cell>
          <cell r="AA406">
            <v>10493</v>
          </cell>
          <cell r="AB406">
            <v>0</v>
          </cell>
          <cell r="AC406">
            <v>10493</v>
          </cell>
          <cell r="AD406">
            <v>450</v>
          </cell>
          <cell r="AE406">
            <v>0</v>
          </cell>
          <cell r="AF406">
            <v>120</v>
          </cell>
          <cell r="AG406">
            <v>60</v>
          </cell>
          <cell r="AH406">
            <v>60</v>
          </cell>
          <cell r="AI406">
            <v>5492</v>
          </cell>
          <cell r="AJ406">
            <v>5492</v>
          </cell>
          <cell r="AK406">
            <v>0</v>
          </cell>
          <cell r="AL406">
            <v>0</v>
          </cell>
          <cell r="AM406">
            <v>0</v>
          </cell>
          <cell r="AN406">
            <v>0</v>
          </cell>
          <cell r="AO406">
            <v>0</v>
          </cell>
          <cell r="AP406">
            <v>0</v>
          </cell>
          <cell r="AQ406">
            <v>0</v>
          </cell>
          <cell r="AR406">
            <v>1.36706E-4</v>
          </cell>
          <cell r="AS406">
            <v>1.0307200000000001E-4</v>
          </cell>
          <cell r="AT406">
            <v>1653.0920000000001</v>
          </cell>
          <cell r="AU406">
            <v>0</v>
          </cell>
          <cell r="AV406">
            <v>1046</v>
          </cell>
          <cell r="AW406">
            <v>1296.2447226537513</v>
          </cell>
          <cell r="AX406">
            <v>11</v>
          </cell>
          <cell r="AY406">
            <v>11</v>
          </cell>
          <cell r="AZ406">
            <v>700</v>
          </cell>
          <cell r="BA406">
            <v>1</v>
          </cell>
          <cell r="BB406">
            <v>0</v>
          </cell>
          <cell r="BC406">
            <v>0</v>
          </cell>
          <cell r="BD406">
            <v>0</v>
          </cell>
          <cell r="BE406">
            <v>0</v>
          </cell>
          <cell r="BF406">
            <v>0</v>
          </cell>
          <cell r="BG406">
            <v>0</v>
          </cell>
          <cell r="BH406">
            <v>0</v>
          </cell>
          <cell r="BI406">
            <v>0</v>
          </cell>
          <cell r="BJ406">
            <v>0</v>
          </cell>
          <cell r="BM406">
            <v>-945360</v>
          </cell>
          <cell r="BN406">
            <v>-143136</v>
          </cell>
          <cell r="BO406">
            <v>-177727.2</v>
          </cell>
          <cell r="BP406">
            <v>1747334.85</v>
          </cell>
          <cell r="BQ406">
            <v>112723.04</v>
          </cell>
          <cell r="BR406">
            <v>46519.199999999997</v>
          </cell>
          <cell r="BS406">
            <v>721826</v>
          </cell>
          <cell r="BT406">
            <v>163392.21</v>
          </cell>
          <cell r="BU406">
            <v>18348.96</v>
          </cell>
          <cell r="BV406">
            <v>135504.6</v>
          </cell>
          <cell r="BW406">
            <v>351228.69199999998</v>
          </cell>
          <cell r="BX406">
            <v>175159.67</v>
          </cell>
          <cell r="BY406">
            <v>30512.160020964355</v>
          </cell>
          <cell r="BZ406">
            <v>256436.90763261885</v>
          </cell>
          <cell r="CA406">
            <v>113043.25</v>
          </cell>
          <cell r="CB406">
            <v>20676.599999999999</v>
          </cell>
          <cell r="CC406">
            <v>38142.9</v>
          </cell>
          <cell r="CD406">
            <v>595339.69999999995</v>
          </cell>
          <cell r="CE406">
            <v>28133.599999999999</v>
          </cell>
          <cell r="CF406">
            <v>0</v>
          </cell>
          <cell r="CG406">
            <v>0</v>
          </cell>
          <cell r="CH406">
            <v>0</v>
          </cell>
          <cell r="CI406">
            <v>0</v>
          </cell>
          <cell r="CJ406">
            <v>325807.65000000002</v>
          </cell>
          <cell r="CK406">
            <v>0</v>
          </cell>
          <cell r="CL406">
            <v>273867.3</v>
          </cell>
          <cell r="CM406">
            <v>16551</v>
          </cell>
          <cell r="CN406">
            <v>0</v>
          </cell>
          <cell r="CO406">
            <v>56682</v>
          </cell>
          <cell r="CP406">
            <v>195421.8</v>
          </cell>
          <cell r="CQ406">
            <v>97174.2</v>
          </cell>
          <cell r="CR406">
            <v>911726.92</v>
          </cell>
          <cell r="CS406">
            <v>145318.32</v>
          </cell>
          <cell r="CT406">
            <v>0</v>
          </cell>
          <cell r="CU406">
            <v>0</v>
          </cell>
          <cell r="CV406">
            <v>0</v>
          </cell>
          <cell r="CW406">
            <v>0</v>
          </cell>
          <cell r="CX406">
            <v>0</v>
          </cell>
          <cell r="CY406">
            <v>0</v>
          </cell>
          <cell r="CZ406">
            <v>0</v>
          </cell>
          <cell r="DA406">
            <v>2413.7357787552601</v>
          </cell>
          <cell r="DB406">
            <v>1139.8786324812802</v>
          </cell>
          <cell r="DC406">
            <v>103367.84276000001</v>
          </cell>
          <cell r="DD406">
            <v>0</v>
          </cell>
          <cell r="DE406">
            <v>7070.96</v>
          </cell>
          <cell r="DF406">
            <v>4485.0067403819794</v>
          </cell>
          <cell r="DG406">
            <v>97791.87</v>
          </cell>
          <cell r="DH406">
            <v>161571.29999999999</v>
          </cell>
          <cell r="DI406">
            <v>72226</v>
          </cell>
          <cell r="DJ406">
            <v>247664.13</v>
          </cell>
          <cell r="DK406">
            <v>0</v>
          </cell>
          <cell r="DL406">
            <v>0</v>
          </cell>
          <cell r="DM406">
            <v>0</v>
          </cell>
          <cell r="DN406">
            <v>0</v>
          </cell>
          <cell r="DO406">
            <v>0</v>
          </cell>
          <cell r="DP406">
            <v>0</v>
          </cell>
          <cell r="DQ406">
            <v>0</v>
          </cell>
          <cell r="DR406">
            <v>0</v>
          </cell>
          <cell r="DS406">
            <v>0</v>
          </cell>
          <cell r="DU406">
            <v>241388.18</v>
          </cell>
          <cell r="DV406">
            <v>0</v>
          </cell>
          <cell r="DW406">
            <v>-333249</v>
          </cell>
          <cell r="DX406">
            <v>-11500.9</v>
          </cell>
          <cell r="DY406">
            <v>-73403</v>
          </cell>
          <cell r="DZ406">
            <v>0</v>
          </cell>
          <cell r="EA406">
            <v>67485.31</v>
          </cell>
          <cell r="EB406">
            <v>29300</v>
          </cell>
          <cell r="EC406">
            <v>0</v>
          </cell>
          <cell r="ED406">
            <v>0</v>
          </cell>
          <cell r="EE406">
            <v>1255857</v>
          </cell>
          <cell r="EF406">
            <v>0</v>
          </cell>
          <cell r="EG406">
            <v>0</v>
          </cell>
          <cell r="EH406">
            <v>0</v>
          </cell>
          <cell r="EI406">
            <v>15487</v>
          </cell>
          <cell r="EJ406">
            <v>0</v>
          </cell>
          <cell r="EK406">
            <v>0</v>
          </cell>
          <cell r="EL406">
            <v>0</v>
          </cell>
        </row>
        <row r="407">
          <cell r="A407">
            <v>899</v>
          </cell>
          <cell r="B407" t="str">
            <v>Brunssum</v>
          </cell>
          <cell r="C407">
            <v>11</v>
          </cell>
          <cell r="D407">
            <v>713760</v>
          </cell>
          <cell r="E407">
            <v>109760</v>
          </cell>
          <cell r="F407">
            <v>109760</v>
          </cell>
          <cell r="G407">
            <v>29590</v>
          </cell>
          <cell r="H407">
            <v>1</v>
          </cell>
          <cell r="I407">
            <v>392</v>
          </cell>
          <cell r="J407">
            <v>6125</v>
          </cell>
          <cell r="K407">
            <v>5495</v>
          </cell>
          <cell r="L407">
            <v>2007</v>
          </cell>
          <cell r="M407">
            <v>5220</v>
          </cell>
          <cell r="N407">
            <v>3788.5</v>
          </cell>
          <cell r="O407">
            <v>848</v>
          </cell>
          <cell r="P407">
            <v>0.70784641068447407</v>
          </cell>
          <cell r="Q407">
            <v>352.94285258691389</v>
          </cell>
          <cell r="R407">
            <v>3875</v>
          </cell>
          <cell r="S407">
            <v>715</v>
          </cell>
          <cell r="T407">
            <v>1018</v>
          </cell>
          <cell r="U407">
            <v>30910</v>
          </cell>
          <cell r="V407">
            <v>26400</v>
          </cell>
          <cell r="W407">
            <v>306.89999999999998</v>
          </cell>
          <cell r="X407">
            <v>667.2</v>
          </cell>
          <cell r="Y407">
            <v>0</v>
          </cell>
          <cell r="Z407">
            <v>0</v>
          </cell>
          <cell r="AA407">
            <v>1716</v>
          </cell>
          <cell r="AB407">
            <v>0</v>
          </cell>
          <cell r="AC407">
            <v>1716</v>
          </cell>
          <cell r="AD407">
            <v>13</v>
          </cell>
          <cell r="AE407">
            <v>0</v>
          </cell>
          <cell r="AF407">
            <v>137</v>
          </cell>
          <cell r="AG407">
            <v>109</v>
          </cell>
          <cell r="AH407">
            <v>27</v>
          </cell>
          <cell r="AI407">
            <v>14315</v>
          </cell>
          <cell r="AJ407">
            <v>14315</v>
          </cell>
          <cell r="AK407">
            <v>0</v>
          </cell>
          <cell r="AL407">
            <v>0</v>
          </cell>
          <cell r="AM407">
            <v>0</v>
          </cell>
          <cell r="AN407">
            <v>0</v>
          </cell>
          <cell r="AO407">
            <v>0</v>
          </cell>
          <cell r="AP407">
            <v>3867</v>
          </cell>
          <cell r="AQ407">
            <v>0</v>
          </cell>
          <cell r="AR407">
            <v>1.2484600000000001E-3</v>
          </cell>
          <cell r="AS407">
            <v>1.926606E-3</v>
          </cell>
          <cell r="AT407">
            <v>22073.73</v>
          </cell>
          <cell r="AU407">
            <v>0</v>
          </cell>
          <cell r="AV407">
            <v>136</v>
          </cell>
          <cell r="AW407">
            <v>2327.4956622325044</v>
          </cell>
          <cell r="AX407">
            <v>1</v>
          </cell>
          <cell r="AY407">
            <v>1</v>
          </cell>
          <cell r="AZ407">
            <v>885</v>
          </cell>
          <cell r="BA407">
            <v>1</v>
          </cell>
          <cell r="BB407">
            <v>0</v>
          </cell>
          <cell r="BC407">
            <v>0</v>
          </cell>
          <cell r="BD407">
            <v>0</v>
          </cell>
          <cell r="BE407">
            <v>0</v>
          </cell>
          <cell r="BF407">
            <v>0</v>
          </cell>
          <cell r="BG407">
            <v>0</v>
          </cell>
          <cell r="BH407">
            <v>0</v>
          </cell>
          <cell r="BI407">
            <v>0</v>
          </cell>
          <cell r="BJ407">
            <v>0</v>
          </cell>
          <cell r="BM407">
            <v>-1605960</v>
          </cell>
          <cell r="BN407">
            <v>-263424</v>
          </cell>
          <cell r="BO407">
            <v>-327084.79999999999</v>
          </cell>
          <cell r="BP407">
            <v>3812671.5</v>
          </cell>
          <cell r="BQ407">
            <v>28180.76</v>
          </cell>
          <cell r="BR407">
            <v>85612.800000000003</v>
          </cell>
          <cell r="BS407">
            <v>1343825</v>
          </cell>
          <cell r="BT407">
            <v>441633.15</v>
          </cell>
          <cell r="BU407">
            <v>53526.69</v>
          </cell>
          <cell r="BV407">
            <v>459307.8</v>
          </cell>
          <cell r="BW407">
            <v>1342985.365</v>
          </cell>
          <cell r="BX407">
            <v>1169570.08</v>
          </cell>
          <cell r="BY407">
            <v>81119.757863105158</v>
          </cell>
          <cell r="BZ407">
            <v>1337752.2353031281</v>
          </cell>
          <cell r="CA407">
            <v>415206.25</v>
          </cell>
          <cell r="CB407">
            <v>211196.7</v>
          </cell>
          <cell r="CC407">
            <v>143812.85999999999</v>
          </cell>
          <cell r="CD407">
            <v>1582282.9</v>
          </cell>
          <cell r="CE407">
            <v>403656</v>
          </cell>
          <cell r="CF407">
            <v>96925.157999999996</v>
          </cell>
          <cell r="CG407">
            <v>279349.96799999999</v>
          </cell>
          <cell r="CH407">
            <v>0</v>
          </cell>
          <cell r="CI407">
            <v>0</v>
          </cell>
          <cell r="CJ407">
            <v>53281.8</v>
          </cell>
          <cell r="CK407">
            <v>0</v>
          </cell>
          <cell r="CL407">
            <v>44787.6</v>
          </cell>
          <cell r="CM407">
            <v>478.14</v>
          </cell>
          <cell r="CN407">
            <v>0</v>
          </cell>
          <cell r="CO407">
            <v>64711.95</v>
          </cell>
          <cell r="CP407">
            <v>355016.27</v>
          </cell>
          <cell r="CQ407">
            <v>43728.39</v>
          </cell>
          <cell r="CR407">
            <v>2376433.15</v>
          </cell>
          <cell r="CS407">
            <v>378774.9</v>
          </cell>
          <cell r="CT407">
            <v>0</v>
          </cell>
          <cell r="CU407">
            <v>0</v>
          </cell>
          <cell r="CV407">
            <v>0</v>
          </cell>
          <cell r="CW407">
            <v>0</v>
          </cell>
          <cell r="CX407">
            <v>0</v>
          </cell>
          <cell r="CY407">
            <v>119103.6</v>
          </cell>
          <cell r="CZ407">
            <v>0</v>
          </cell>
          <cell r="DA407">
            <v>22043.308781946602</v>
          </cell>
          <cell r="DB407">
            <v>21306.43639989744</v>
          </cell>
          <cell r="DC407">
            <v>1380270.3369</v>
          </cell>
          <cell r="DD407">
            <v>0</v>
          </cell>
          <cell r="DE407">
            <v>919.36</v>
          </cell>
          <cell r="DF407">
            <v>8053.1349913244649</v>
          </cell>
          <cell r="DG407">
            <v>8890.17</v>
          </cell>
          <cell r="DH407">
            <v>14688.3</v>
          </cell>
          <cell r="DI407">
            <v>91314.3</v>
          </cell>
          <cell r="DJ407">
            <v>247664.13</v>
          </cell>
          <cell r="DK407">
            <v>0</v>
          </cell>
          <cell r="DL407">
            <v>0</v>
          </cell>
          <cell r="DM407">
            <v>0</v>
          </cell>
          <cell r="DN407">
            <v>0</v>
          </cell>
          <cell r="DO407">
            <v>0</v>
          </cell>
          <cell r="DP407">
            <v>0</v>
          </cell>
          <cell r="DQ407">
            <v>0</v>
          </cell>
          <cell r="DR407">
            <v>0</v>
          </cell>
          <cell r="DS407">
            <v>0</v>
          </cell>
          <cell r="DU407">
            <v>351141.8</v>
          </cell>
          <cell r="DV407">
            <v>0</v>
          </cell>
          <cell r="DW407">
            <v>159840</v>
          </cell>
          <cell r="DX407">
            <v>-36246.199999999997</v>
          </cell>
          <cell r="DY407">
            <v>151409</v>
          </cell>
          <cell r="DZ407">
            <v>0</v>
          </cell>
          <cell r="EA407">
            <v>33155.449999999997</v>
          </cell>
          <cell r="EB407">
            <v>13791</v>
          </cell>
          <cell r="EC407">
            <v>0</v>
          </cell>
          <cell r="ED407">
            <v>0</v>
          </cell>
          <cell r="EE407">
            <v>3972626</v>
          </cell>
          <cell r="EF407">
            <v>0</v>
          </cell>
          <cell r="EG407">
            <v>0</v>
          </cell>
          <cell r="EH407">
            <v>0</v>
          </cell>
          <cell r="EI407">
            <v>33792</v>
          </cell>
          <cell r="EJ407">
            <v>0</v>
          </cell>
          <cell r="EK407">
            <v>0</v>
          </cell>
          <cell r="EL407">
            <v>0</v>
          </cell>
        </row>
        <row r="408">
          <cell r="A408">
            <v>1711</v>
          </cell>
          <cell r="B408" t="str">
            <v>Echt-Susteren</v>
          </cell>
          <cell r="C408">
            <v>11</v>
          </cell>
          <cell r="D408">
            <v>954080</v>
          </cell>
          <cell r="E408">
            <v>165480</v>
          </cell>
          <cell r="F408">
            <v>165480</v>
          </cell>
          <cell r="G408">
            <v>32345</v>
          </cell>
          <cell r="H408">
            <v>4</v>
          </cell>
          <cell r="I408">
            <v>591</v>
          </cell>
          <cell r="J408">
            <v>6820</v>
          </cell>
          <cell r="K408">
            <v>5383</v>
          </cell>
          <cell r="L408">
            <v>1895</v>
          </cell>
          <cell r="M408">
            <v>4270</v>
          </cell>
          <cell r="N408">
            <v>2845.9</v>
          </cell>
          <cell r="O408">
            <v>435</v>
          </cell>
          <cell r="P408">
            <v>0.55414012738853502</v>
          </cell>
          <cell r="Q408">
            <v>197.46296485727459</v>
          </cell>
          <cell r="R408">
            <v>3372</v>
          </cell>
          <cell r="S408">
            <v>310</v>
          </cell>
          <cell r="T408">
            <v>829</v>
          </cell>
          <cell r="U408">
            <v>30010</v>
          </cell>
          <cell r="V408">
            <v>17150</v>
          </cell>
          <cell r="W408">
            <v>239.58</v>
          </cell>
          <cell r="X408">
            <v>1298.4000000000001</v>
          </cell>
          <cell r="Y408">
            <v>0</v>
          </cell>
          <cell r="Z408">
            <v>174.3</v>
          </cell>
          <cell r="AA408">
            <v>10312</v>
          </cell>
          <cell r="AB408">
            <v>0</v>
          </cell>
          <cell r="AC408">
            <v>10312</v>
          </cell>
          <cell r="AD408">
            <v>147</v>
          </cell>
          <cell r="AE408">
            <v>0</v>
          </cell>
          <cell r="AF408">
            <v>250</v>
          </cell>
          <cell r="AG408">
            <v>182</v>
          </cell>
          <cell r="AH408">
            <v>68</v>
          </cell>
          <cell r="AI408">
            <v>14241</v>
          </cell>
          <cell r="AJ408">
            <v>14241</v>
          </cell>
          <cell r="AK408">
            <v>0</v>
          </cell>
          <cell r="AL408">
            <v>29</v>
          </cell>
          <cell r="AM408">
            <v>0</v>
          </cell>
          <cell r="AN408">
            <v>0</v>
          </cell>
          <cell r="AO408">
            <v>0</v>
          </cell>
          <cell r="AP408">
            <v>572</v>
          </cell>
          <cell r="AQ408">
            <v>572</v>
          </cell>
          <cell r="AR408">
            <v>6.9384700000000004E-4</v>
          </cell>
          <cell r="AS408">
            <v>3.9741700000000001E-4</v>
          </cell>
          <cell r="AT408">
            <v>8573.0820000000003</v>
          </cell>
          <cell r="AU408">
            <v>0</v>
          </cell>
          <cell r="AV408">
            <v>766</v>
          </cell>
          <cell r="AW408">
            <v>2368.8947318099245</v>
          </cell>
          <cell r="AX408">
            <v>11</v>
          </cell>
          <cell r="AY408">
            <v>11</v>
          </cell>
          <cell r="AZ408">
            <v>1695</v>
          </cell>
          <cell r="BA408">
            <v>1</v>
          </cell>
          <cell r="BB408">
            <v>0</v>
          </cell>
          <cell r="BC408">
            <v>0</v>
          </cell>
          <cell r="BD408">
            <v>0</v>
          </cell>
          <cell r="BE408">
            <v>0</v>
          </cell>
          <cell r="BF408">
            <v>0</v>
          </cell>
          <cell r="BG408">
            <v>0</v>
          </cell>
          <cell r="BH408">
            <v>0</v>
          </cell>
          <cell r="BI408">
            <v>0</v>
          </cell>
          <cell r="BJ408">
            <v>0</v>
          </cell>
          <cell r="BM408">
            <v>-2146680</v>
          </cell>
          <cell r="BN408">
            <v>-397152</v>
          </cell>
          <cell r="BO408">
            <v>-493130.4</v>
          </cell>
          <cell r="BP408">
            <v>4167653.25</v>
          </cell>
          <cell r="BQ408">
            <v>112723.04</v>
          </cell>
          <cell r="BR408">
            <v>129074.4</v>
          </cell>
          <cell r="BS408">
            <v>1496308</v>
          </cell>
          <cell r="BT408">
            <v>432631.71</v>
          </cell>
          <cell r="BU408">
            <v>50539.65</v>
          </cell>
          <cell r="BV408">
            <v>375717.3</v>
          </cell>
          <cell r="BW408">
            <v>1008843.0909999999</v>
          </cell>
          <cell r="BX408">
            <v>599956.35</v>
          </cell>
          <cell r="BY408">
            <v>63504.896369426744</v>
          </cell>
          <cell r="BZ408">
            <v>748439.9264392308</v>
          </cell>
          <cell r="CA408">
            <v>361309.8</v>
          </cell>
          <cell r="CB408">
            <v>91567.8</v>
          </cell>
          <cell r="CC408">
            <v>117112.83</v>
          </cell>
          <cell r="CD408">
            <v>1536211.9</v>
          </cell>
          <cell r="CE408">
            <v>262223.5</v>
          </cell>
          <cell r="CF408">
            <v>75664.155599999998</v>
          </cell>
          <cell r="CG408">
            <v>543627.09600000002</v>
          </cell>
          <cell r="CH408">
            <v>0</v>
          </cell>
          <cell r="CI408">
            <v>38661.482999999993</v>
          </cell>
          <cell r="CJ408">
            <v>320187.59999999998</v>
          </cell>
          <cell r="CK408">
            <v>0</v>
          </cell>
          <cell r="CL408">
            <v>269143.2</v>
          </cell>
          <cell r="CM408">
            <v>5406.66</v>
          </cell>
          <cell r="CN408">
            <v>0</v>
          </cell>
          <cell r="CO408">
            <v>118087.5</v>
          </cell>
          <cell r="CP408">
            <v>592779.46</v>
          </cell>
          <cell r="CQ408">
            <v>110130.76</v>
          </cell>
          <cell r="CR408">
            <v>2364148.41</v>
          </cell>
          <cell r="CS408">
            <v>376816.86</v>
          </cell>
          <cell r="CT408">
            <v>0</v>
          </cell>
          <cell r="CU408">
            <v>91857.79</v>
          </cell>
          <cell r="CV408">
            <v>0</v>
          </cell>
          <cell r="CW408">
            <v>0</v>
          </cell>
          <cell r="CX408">
            <v>0</v>
          </cell>
          <cell r="CY408">
            <v>17617.599999999999</v>
          </cell>
          <cell r="CZ408">
            <v>50164.4</v>
          </cell>
          <cell r="DA408">
            <v>12250.839969584371</v>
          </cell>
          <cell r="DB408">
            <v>4395.0553640640801</v>
          </cell>
          <cell r="DC408">
            <v>536074.81746000005</v>
          </cell>
          <cell r="DD408">
            <v>0</v>
          </cell>
          <cell r="DE408">
            <v>5178.16</v>
          </cell>
          <cell r="DF408">
            <v>8196.375772062338</v>
          </cell>
          <cell r="DG408">
            <v>97791.87</v>
          </cell>
          <cell r="DH408">
            <v>161571.29999999999</v>
          </cell>
          <cell r="DI408">
            <v>174890.1</v>
          </cell>
          <cell r="DJ408">
            <v>247664.13</v>
          </cell>
          <cell r="DK408">
            <v>0</v>
          </cell>
          <cell r="DL408">
            <v>0</v>
          </cell>
          <cell r="DM408">
            <v>0</v>
          </cell>
          <cell r="DN408">
            <v>0</v>
          </cell>
          <cell r="DO408">
            <v>0</v>
          </cell>
          <cell r="DP408">
            <v>0</v>
          </cell>
          <cell r="DQ408">
            <v>0</v>
          </cell>
          <cell r="DR408">
            <v>0</v>
          </cell>
          <cell r="DS408">
            <v>0</v>
          </cell>
          <cell r="DU408">
            <v>113618.69</v>
          </cell>
          <cell r="DV408">
            <v>0</v>
          </cell>
          <cell r="DW408">
            <v>639729</v>
          </cell>
          <cell r="DX408">
            <v>-23282.65</v>
          </cell>
          <cell r="DY408">
            <v>-183346</v>
          </cell>
          <cell r="DZ408">
            <v>0</v>
          </cell>
          <cell r="EA408">
            <v>41187.360000000001</v>
          </cell>
          <cell r="EB408">
            <v>70722</v>
          </cell>
          <cell r="EC408">
            <v>0</v>
          </cell>
          <cell r="ED408">
            <v>0</v>
          </cell>
          <cell r="EE408">
            <v>3314742</v>
          </cell>
          <cell r="EF408">
            <v>0</v>
          </cell>
          <cell r="EG408">
            <v>0</v>
          </cell>
          <cell r="EH408">
            <v>0</v>
          </cell>
          <cell r="EI408">
            <v>0</v>
          </cell>
          <cell r="EJ408">
            <v>0</v>
          </cell>
          <cell r="EK408">
            <v>0</v>
          </cell>
          <cell r="EL408">
            <v>0</v>
          </cell>
        </row>
        <row r="409">
          <cell r="A409">
            <v>905</v>
          </cell>
          <cell r="B409" t="str">
            <v>Eijsden</v>
          </cell>
          <cell r="C409">
            <v>11</v>
          </cell>
          <cell r="D409">
            <v>388320</v>
          </cell>
          <cell r="E409">
            <v>51800</v>
          </cell>
          <cell r="F409">
            <v>51800</v>
          </cell>
          <cell r="G409">
            <v>11653</v>
          </cell>
          <cell r="H409">
            <v>2</v>
          </cell>
          <cell r="I409">
            <v>185</v>
          </cell>
          <cell r="J409">
            <v>2918</v>
          </cell>
          <cell r="K409">
            <v>1879</v>
          </cell>
          <cell r="L409">
            <v>588</v>
          </cell>
          <cell r="M409">
            <v>980</v>
          </cell>
          <cell r="N409">
            <v>495.9</v>
          </cell>
          <cell r="O409">
            <v>109</v>
          </cell>
          <cell r="P409">
            <v>0.23747276688453159</v>
          </cell>
          <cell r="Q409">
            <v>59.232635038458383</v>
          </cell>
          <cell r="R409">
            <v>735</v>
          </cell>
          <cell r="S409">
            <v>75</v>
          </cell>
          <cell r="T409">
            <v>242</v>
          </cell>
          <cell r="U409">
            <v>8620</v>
          </cell>
          <cell r="V409">
            <v>1590</v>
          </cell>
          <cell r="W409">
            <v>0</v>
          </cell>
          <cell r="X409">
            <v>691.2</v>
          </cell>
          <cell r="Y409">
            <v>0</v>
          </cell>
          <cell r="Z409">
            <v>9.2999999999999545</v>
          </cell>
          <cell r="AA409">
            <v>1976</v>
          </cell>
          <cell r="AB409">
            <v>0</v>
          </cell>
          <cell r="AC409">
            <v>1976</v>
          </cell>
          <cell r="AD409">
            <v>100</v>
          </cell>
          <cell r="AE409">
            <v>0</v>
          </cell>
          <cell r="AF409">
            <v>81</v>
          </cell>
          <cell r="AG409">
            <v>62</v>
          </cell>
          <cell r="AH409">
            <v>19</v>
          </cell>
          <cell r="AI409">
            <v>4841</v>
          </cell>
          <cell r="AJ409">
            <v>4841</v>
          </cell>
          <cell r="AK409">
            <v>0</v>
          </cell>
          <cell r="AL409">
            <v>0</v>
          </cell>
          <cell r="AM409">
            <v>0</v>
          </cell>
          <cell r="AN409">
            <v>0</v>
          </cell>
          <cell r="AO409">
            <v>0</v>
          </cell>
          <cell r="AP409">
            <v>0</v>
          </cell>
          <cell r="AQ409">
            <v>0</v>
          </cell>
          <cell r="AR409">
            <v>2.76087E-4</v>
          </cell>
          <cell r="AS409">
            <v>9.7334E-5</v>
          </cell>
          <cell r="AT409">
            <v>2623.8220000000001</v>
          </cell>
          <cell r="AU409">
            <v>0</v>
          </cell>
          <cell r="AV409">
            <v>172</v>
          </cell>
          <cell r="AW409">
            <v>965.47013487475908</v>
          </cell>
          <cell r="AX409">
            <v>4</v>
          </cell>
          <cell r="AY409">
            <v>4</v>
          </cell>
          <cell r="AZ409">
            <v>510</v>
          </cell>
          <cell r="BA409">
            <v>1</v>
          </cell>
          <cell r="BB409">
            <v>0</v>
          </cell>
          <cell r="BC409">
            <v>0</v>
          </cell>
          <cell r="BD409">
            <v>0</v>
          </cell>
          <cell r="BE409">
            <v>0</v>
          </cell>
          <cell r="BF409">
            <v>0</v>
          </cell>
          <cell r="BG409">
            <v>0</v>
          </cell>
          <cell r="BH409">
            <v>0</v>
          </cell>
          <cell r="BI409">
            <v>0</v>
          </cell>
          <cell r="BJ409">
            <v>0</v>
          </cell>
          <cell r="BM409">
            <v>-873720</v>
          </cell>
          <cell r="BN409">
            <v>-124320</v>
          </cell>
          <cell r="BO409">
            <v>-154364</v>
          </cell>
          <cell r="BP409">
            <v>1501489.05</v>
          </cell>
          <cell r="BQ409">
            <v>56361.52</v>
          </cell>
          <cell r="BR409">
            <v>40404</v>
          </cell>
          <cell r="BS409">
            <v>640209.19999999995</v>
          </cell>
          <cell r="BT409">
            <v>151015.23000000001</v>
          </cell>
          <cell r="BU409">
            <v>15681.96</v>
          </cell>
          <cell r="BV409">
            <v>86230.2</v>
          </cell>
          <cell r="BW409">
            <v>175791.59099999999</v>
          </cell>
          <cell r="BX409">
            <v>150333.89000000001</v>
          </cell>
          <cell r="BY409">
            <v>27214.566688453157</v>
          </cell>
          <cell r="BZ409">
            <v>224508.27193356806</v>
          </cell>
          <cell r="CA409">
            <v>78755.25</v>
          </cell>
          <cell r="CB409">
            <v>22153.5</v>
          </cell>
          <cell r="CC409">
            <v>34187.339999999997</v>
          </cell>
          <cell r="CD409">
            <v>441257.8</v>
          </cell>
          <cell r="CE409">
            <v>24311.1</v>
          </cell>
          <cell r="CF409">
            <v>0</v>
          </cell>
          <cell r="CG409">
            <v>289398.52799999999</v>
          </cell>
          <cell r="CH409">
            <v>0</v>
          </cell>
          <cell r="CI409">
            <v>2062.8329999999901</v>
          </cell>
          <cell r="CJ409">
            <v>61354.8</v>
          </cell>
          <cell r="CK409">
            <v>0</v>
          </cell>
          <cell r="CL409">
            <v>51573.599999999999</v>
          </cell>
          <cell r="CM409">
            <v>3678</v>
          </cell>
          <cell r="CN409">
            <v>0</v>
          </cell>
          <cell r="CO409">
            <v>38260.35</v>
          </cell>
          <cell r="CP409">
            <v>201935.86</v>
          </cell>
          <cell r="CQ409">
            <v>30771.83</v>
          </cell>
          <cell r="CR409">
            <v>803654.41</v>
          </cell>
          <cell r="CS409">
            <v>128092.86</v>
          </cell>
          <cell r="CT409">
            <v>0</v>
          </cell>
          <cell r="CU409">
            <v>0</v>
          </cell>
          <cell r="CV409">
            <v>0</v>
          </cell>
          <cell r="CW409">
            <v>0</v>
          </cell>
          <cell r="CX409">
            <v>0</v>
          </cell>
          <cell r="CY409">
            <v>0</v>
          </cell>
          <cell r="CZ409">
            <v>0</v>
          </cell>
          <cell r="DA409">
            <v>4874.7024267347706</v>
          </cell>
          <cell r="DB409">
            <v>1076.42179072816</v>
          </cell>
          <cell r="DC409">
            <v>164067.58966</v>
          </cell>
          <cell r="DD409">
            <v>0</v>
          </cell>
          <cell r="DE409">
            <v>1162.72</v>
          </cell>
          <cell r="DF409">
            <v>3340.5266666666662</v>
          </cell>
          <cell r="DG409">
            <v>35560.68</v>
          </cell>
          <cell r="DH409">
            <v>58753.2</v>
          </cell>
          <cell r="DI409">
            <v>52621.8</v>
          </cell>
          <cell r="DJ409">
            <v>247664.13</v>
          </cell>
          <cell r="DK409">
            <v>0</v>
          </cell>
          <cell r="DL409">
            <v>0</v>
          </cell>
          <cell r="DM409">
            <v>0</v>
          </cell>
          <cell r="DN409">
            <v>0</v>
          </cell>
          <cell r="DO409">
            <v>0</v>
          </cell>
          <cell r="DP409">
            <v>0</v>
          </cell>
          <cell r="DQ409">
            <v>0</v>
          </cell>
          <cell r="DR409">
            <v>0</v>
          </cell>
          <cell r="DS409">
            <v>0</v>
          </cell>
          <cell r="DU409">
            <v>6436.86</v>
          </cell>
          <cell r="DV409">
            <v>0</v>
          </cell>
          <cell r="DW409">
            <v>46112</v>
          </cell>
          <cell r="DX409">
            <v>-3035.29</v>
          </cell>
          <cell r="DY409">
            <v>34862</v>
          </cell>
          <cell r="DZ409">
            <v>0</v>
          </cell>
          <cell r="EA409">
            <v>73864.070000000007</v>
          </cell>
          <cell r="EB409">
            <v>22831</v>
          </cell>
          <cell r="EC409">
            <v>0</v>
          </cell>
          <cell r="ED409">
            <v>0</v>
          </cell>
          <cell r="EE409">
            <v>835330</v>
          </cell>
          <cell r="EF409">
            <v>0</v>
          </cell>
          <cell r="EG409">
            <v>0</v>
          </cell>
          <cell r="EH409">
            <v>0</v>
          </cell>
          <cell r="EI409">
            <v>13308</v>
          </cell>
          <cell r="EJ409">
            <v>0</v>
          </cell>
          <cell r="EK409">
            <v>0</v>
          </cell>
          <cell r="EL409">
            <v>0</v>
          </cell>
        </row>
        <row r="410">
          <cell r="A410">
            <v>907</v>
          </cell>
          <cell r="B410" t="str">
            <v>Gennep</v>
          </cell>
          <cell r="C410">
            <v>11</v>
          </cell>
          <cell r="D410">
            <v>526720</v>
          </cell>
          <cell r="E410">
            <v>130620</v>
          </cell>
          <cell r="F410">
            <v>130620</v>
          </cell>
          <cell r="G410">
            <v>16863</v>
          </cell>
          <cell r="H410">
            <v>3</v>
          </cell>
          <cell r="I410">
            <v>466.5</v>
          </cell>
          <cell r="J410">
            <v>3870</v>
          </cell>
          <cell r="K410">
            <v>2526</v>
          </cell>
          <cell r="L410">
            <v>829</v>
          </cell>
          <cell r="M410">
            <v>2380</v>
          </cell>
          <cell r="N410">
            <v>1492.7</v>
          </cell>
          <cell r="O410">
            <v>185</v>
          </cell>
          <cell r="P410">
            <v>0.34579439252336447</v>
          </cell>
          <cell r="Q410">
            <v>93.851107885669975</v>
          </cell>
          <cell r="R410">
            <v>2043</v>
          </cell>
          <cell r="S410">
            <v>390</v>
          </cell>
          <cell r="T410">
            <v>358</v>
          </cell>
          <cell r="U410">
            <v>15610</v>
          </cell>
          <cell r="V410">
            <v>6160</v>
          </cell>
          <cell r="W410">
            <v>753.12</v>
          </cell>
          <cell r="X410">
            <v>476</v>
          </cell>
          <cell r="Y410">
            <v>0</v>
          </cell>
          <cell r="Z410">
            <v>0</v>
          </cell>
          <cell r="AA410">
            <v>4782</v>
          </cell>
          <cell r="AB410">
            <v>0</v>
          </cell>
          <cell r="AC410">
            <v>4782</v>
          </cell>
          <cell r="AD410">
            <v>258</v>
          </cell>
          <cell r="AE410">
            <v>0</v>
          </cell>
          <cell r="AF410">
            <v>149</v>
          </cell>
          <cell r="AG410">
            <v>84</v>
          </cell>
          <cell r="AH410">
            <v>66</v>
          </cell>
          <cell r="AI410">
            <v>8873</v>
          </cell>
          <cell r="AJ410">
            <v>8873</v>
          </cell>
          <cell r="AK410">
            <v>0</v>
          </cell>
          <cell r="AL410">
            <v>5</v>
          </cell>
          <cell r="AM410">
            <v>0</v>
          </cell>
          <cell r="AN410">
            <v>0</v>
          </cell>
          <cell r="AO410">
            <v>0</v>
          </cell>
          <cell r="AP410">
            <v>569</v>
          </cell>
          <cell r="AQ410">
            <v>569</v>
          </cell>
          <cell r="AR410">
            <v>2.7006799999999999E-4</v>
          </cell>
          <cell r="AS410">
            <v>2.2198699999999999E-4</v>
          </cell>
          <cell r="AT410">
            <v>4835.7849999999999</v>
          </cell>
          <cell r="AU410">
            <v>0</v>
          </cell>
          <cell r="AV410">
            <v>797</v>
          </cell>
          <cell r="AW410">
            <v>2666.6291666666666</v>
          </cell>
          <cell r="AX410">
            <v>7</v>
          </cell>
          <cell r="AY410">
            <v>7</v>
          </cell>
          <cell r="AZ410">
            <v>795</v>
          </cell>
          <cell r="BA410">
            <v>1</v>
          </cell>
          <cell r="BB410">
            <v>0</v>
          </cell>
          <cell r="BC410">
            <v>0</v>
          </cell>
          <cell r="BD410">
            <v>0</v>
          </cell>
          <cell r="BE410">
            <v>0</v>
          </cell>
          <cell r="BF410">
            <v>0</v>
          </cell>
          <cell r="BG410">
            <v>0</v>
          </cell>
          <cell r="BH410">
            <v>0</v>
          </cell>
          <cell r="BI410">
            <v>0</v>
          </cell>
          <cell r="BJ410">
            <v>0</v>
          </cell>
          <cell r="BM410">
            <v>-1185120</v>
          </cell>
          <cell r="BN410">
            <v>-313488</v>
          </cell>
          <cell r="BO410">
            <v>-389247.6</v>
          </cell>
          <cell r="BP410">
            <v>2172797.5499999998</v>
          </cell>
          <cell r="BQ410">
            <v>84542.28</v>
          </cell>
          <cell r="BR410">
            <v>101883.6</v>
          </cell>
          <cell r="BS410">
            <v>849078</v>
          </cell>
          <cell r="BT410">
            <v>203014.62</v>
          </cell>
          <cell r="BU410">
            <v>22109.43</v>
          </cell>
          <cell r="BV410">
            <v>209416.2</v>
          </cell>
          <cell r="BW410">
            <v>529147.223</v>
          </cell>
          <cell r="BX410">
            <v>255153.85</v>
          </cell>
          <cell r="BY410">
            <v>39628.310560747661</v>
          </cell>
          <cell r="BZ410">
            <v>355721.97719689721</v>
          </cell>
          <cell r="CA410">
            <v>218907.45</v>
          </cell>
          <cell r="CB410">
            <v>115198.2</v>
          </cell>
          <cell r="CC410">
            <v>50574.66</v>
          </cell>
          <cell r="CD410">
            <v>799075.9</v>
          </cell>
          <cell r="CE410">
            <v>94186.4</v>
          </cell>
          <cell r="CF410">
            <v>237850.3584</v>
          </cell>
          <cell r="CG410">
            <v>199296.44</v>
          </cell>
          <cell r="CH410">
            <v>0</v>
          </cell>
          <cell r="CI410">
            <v>0</v>
          </cell>
          <cell r="CJ410">
            <v>148481.1</v>
          </cell>
          <cell r="CK410">
            <v>0</v>
          </cell>
          <cell r="CL410">
            <v>124810.2</v>
          </cell>
          <cell r="CM410">
            <v>9489.24</v>
          </cell>
          <cell r="CN410">
            <v>0</v>
          </cell>
          <cell r="CO410">
            <v>70380.149999999994</v>
          </cell>
          <cell r="CP410">
            <v>273590.52</v>
          </cell>
          <cell r="CQ410">
            <v>106891.62</v>
          </cell>
          <cell r="CR410">
            <v>1473006.73</v>
          </cell>
          <cell r="CS410">
            <v>234779.58</v>
          </cell>
          <cell r="CT410">
            <v>0</v>
          </cell>
          <cell r="CU410">
            <v>15837.55</v>
          </cell>
          <cell r="CV410">
            <v>0</v>
          </cell>
          <cell r="CW410">
            <v>0</v>
          </cell>
          <cell r="CX410">
            <v>0</v>
          </cell>
          <cell r="CY410">
            <v>17525.2</v>
          </cell>
          <cell r="CZ410">
            <v>49901.3</v>
          </cell>
          <cell r="DA410">
            <v>4768.4285568802798</v>
          </cell>
          <cell r="DB410">
            <v>2454.9658296008797</v>
          </cell>
          <cell r="DC410">
            <v>302381.63604999997</v>
          </cell>
          <cell r="DD410">
            <v>0</v>
          </cell>
          <cell r="DE410">
            <v>5387.72</v>
          </cell>
          <cell r="DF410">
            <v>9226.536916666666</v>
          </cell>
          <cell r="DG410">
            <v>62231.19</v>
          </cell>
          <cell r="DH410">
            <v>102818.1</v>
          </cell>
          <cell r="DI410">
            <v>82028.100000000006</v>
          </cell>
          <cell r="DJ410">
            <v>247664.13</v>
          </cell>
          <cell r="DK410">
            <v>0</v>
          </cell>
          <cell r="DL410">
            <v>0</v>
          </cell>
          <cell r="DM410">
            <v>0</v>
          </cell>
          <cell r="DN410">
            <v>0</v>
          </cell>
          <cell r="DO410">
            <v>0</v>
          </cell>
          <cell r="DP410">
            <v>0</v>
          </cell>
          <cell r="DQ410">
            <v>0</v>
          </cell>
          <cell r="DR410">
            <v>0</v>
          </cell>
          <cell r="DS410">
            <v>0</v>
          </cell>
          <cell r="DU410">
            <v>182681.11</v>
          </cell>
          <cell r="DV410">
            <v>0</v>
          </cell>
          <cell r="DW410">
            <v>-182995</v>
          </cell>
          <cell r="DX410">
            <v>-18344.09</v>
          </cell>
          <cell r="DY410">
            <v>-141605</v>
          </cell>
          <cell r="DZ410">
            <v>0</v>
          </cell>
          <cell r="EA410">
            <v>302070.15000000002</v>
          </cell>
          <cell r="EB410">
            <v>27000</v>
          </cell>
          <cell r="EC410">
            <v>0</v>
          </cell>
          <cell r="ED410">
            <v>0</v>
          </cell>
          <cell r="EE410">
            <v>1921664</v>
          </cell>
          <cell r="EF410">
            <v>0</v>
          </cell>
          <cell r="EG410">
            <v>0</v>
          </cell>
          <cell r="EH410">
            <v>0</v>
          </cell>
          <cell r="EI410">
            <v>19257</v>
          </cell>
          <cell r="EJ410">
            <v>0</v>
          </cell>
          <cell r="EK410">
            <v>0</v>
          </cell>
          <cell r="EL410">
            <v>0</v>
          </cell>
        </row>
        <row r="411">
          <cell r="A411">
            <v>1729</v>
          </cell>
          <cell r="B411" t="str">
            <v>Gulpen-Wittem</v>
          </cell>
          <cell r="C411">
            <v>11</v>
          </cell>
          <cell r="D411">
            <v>477600</v>
          </cell>
          <cell r="E411">
            <v>73080</v>
          </cell>
          <cell r="F411">
            <v>73080</v>
          </cell>
          <cell r="G411">
            <v>14841</v>
          </cell>
          <cell r="H411">
            <v>4</v>
          </cell>
          <cell r="I411">
            <v>261</v>
          </cell>
          <cell r="J411">
            <v>3104</v>
          </cell>
          <cell r="K411">
            <v>2579</v>
          </cell>
          <cell r="L411">
            <v>820</v>
          </cell>
          <cell r="M411">
            <v>1810</v>
          </cell>
          <cell r="N411">
            <v>1112.7</v>
          </cell>
          <cell r="O411">
            <v>135</v>
          </cell>
          <cell r="P411">
            <v>0.27835051546391754</v>
          </cell>
          <cell r="Q411">
            <v>71.349408747731047</v>
          </cell>
          <cell r="R411">
            <v>1245</v>
          </cell>
          <cell r="S411">
            <v>80</v>
          </cell>
          <cell r="T411">
            <v>296</v>
          </cell>
          <cell r="U411">
            <v>9720</v>
          </cell>
          <cell r="V411">
            <v>930</v>
          </cell>
          <cell r="W411">
            <v>289.08</v>
          </cell>
          <cell r="X411">
            <v>1460.8</v>
          </cell>
          <cell r="Y411">
            <v>0</v>
          </cell>
          <cell r="Z411">
            <v>162.80000000000001</v>
          </cell>
          <cell r="AA411">
            <v>7318</v>
          </cell>
          <cell r="AB411">
            <v>0</v>
          </cell>
          <cell r="AC411">
            <v>7318</v>
          </cell>
          <cell r="AD411">
            <v>19</v>
          </cell>
          <cell r="AE411">
            <v>0</v>
          </cell>
          <cell r="AF411">
            <v>102</v>
          </cell>
          <cell r="AG411">
            <v>72</v>
          </cell>
          <cell r="AH411">
            <v>30</v>
          </cell>
          <cell r="AI411">
            <v>6973</v>
          </cell>
          <cell r="AJ411">
            <v>6973</v>
          </cell>
          <cell r="AK411">
            <v>0</v>
          </cell>
          <cell r="AL411">
            <v>0</v>
          </cell>
          <cell r="AM411">
            <v>0</v>
          </cell>
          <cell r="AN411">
            <v>0</v>
          </cell>
          <cell r="AO411">
            <v>0</v>
          </cell>
          <cell r="AP411">
            <v>0</v>
          </cell>
          <cell r="AQ411">
            <v>0</v>
          </cell>
          <cell r="AR411">
            <v>4.6936299999999999E-4</v>
          </cell>
          <cell r="AS411">
            <v>1.47338E-4</v>
          </cell>
          <cell r="AT411">
            <v>1680.4929999999999</v>
          </cell>
          <cell r="AU411">
            <v>0</v>
          </cell>
          <cell r="AV411">
            <v>508</v>
          </cell>
          <cell r="AW411">
            <v>1027.562764072509</v>
          </cell>
          <cell r="AX411">
            <v>20</v>
          </cell>
          <cell r="AY411">
            <v>20</v>
          </cell>
          <cell r="AZ411">
            <v>835</v>
          </cell>
          <cell r="BA411">
            <v>1</v>
          </cell>
          <cell r="BB411">
            <v>0</v>
          </cell>
          <cell r="BC411">
            <v>0</v>
          </cell>
          <cell r="BD411">
            <v>0</v>
          </cell>
          <cell r="BE411">
            <v>0</v>
          </cell>
          <cell r="BF411">
            <v>0</v>
          </cell>
          <cell r="BG411">
            <v>0</v>
          </cell>
          <cell r="BH411">
            <v>0</v>
          </cell>
          <cell r="BI411">
            <v>0</v>
          </cell>
          <cell r="BJ411">
            <v>0</v>
          </cell>
          <cell r="BM411">
            <v>-1074600</v>
          </cell>
          <cell r="BN411">
            <v>-175392</v>
          </cell>
          <cell r="BO411">
            <v>-217778.4</v>
          </cell>
          <cell r="BP411">
            <v>1912262.85</v>
          </cell>
          <cell r="BQ411">
            <v>112723.04</v>
          </cell>
          <cell r="BR411">
            <v>57002.400000000001</v>
          </cell>
          <cell r="BS411">
            <v>681017.6</v>
          </cell>
          <cell r="BT411">
            <v>207274.23</v>
          </cell>
          <cell r="BU411">
            <v>21869.4</v>
          </cell>
          <cell r="BV411">
            <v>159261.9</v>
          </cell>
          <cell r="BW411">
            <v>394441.02299999993</v>
          </cell>
          <cell r="BX411">
            <v>186193.35</v>
          </cell>
          <cell r="BY411">
            <v>31899.188969072165</v>
          </cell>
          <cell r="BZ411">
            <v>270434.23698835005</v>
          </cell>
          <cell r="CA411">
            <v>133401.75</v>
          </cell>
          <cell r="CB411">
            <v>23630.400000000001</v>
          </cell>
          <cell r="CC411">
            <v>41815.919999999998</v>
          </cell>
          <cell r="CD411">
            <v>497566.8</v>
          </cell>
          <cell r="CE411">
            <v>14219.7</v>
          </cell>
          <cell r="CF411">
            <v>91297.245599999995</v>
          </cell>
          <cell r="CG411">
            <v>611622.35200000007</v>
          </cell>
          <cell r="CH411">
            <v>0</v>
          </cell>
          <cell r="CI411">
            <v>36110.667999999991</v>
          </cell>
          <cell r="CJ411">
            <v>227223.9</v>
          </cell>
          <cell r="CK411">
            <v>0</v>
          </cell>
          <cell r="CL411">
            <v>190999.8</v>
          </cell>
          <cell r="CM411">
            <v>698.82</v>
          </cell>
          <cell r="CN411">
            <v>0</v>
          </cell>
          <cell r="CO411">
            <v>48179.7</v>
          </cell>
          <cell r="CP411">
            <v>234506.16</v>
          </cell>
          <cell r="CQ411">
            <v>48587.1</v>
          </cell>
          <cell r="CR411">
            <v>1157587.73</v>
          </cell>
          <cell r="CS411">
            <v>184505.58</v>
          </cell>
          <cell r="CT411">
            <v>0</v>
          </cell>
          <cell r="CU411">
            <v>0</v>
          </cell>
          <cell r="CV411">
            <v>0</v>
          </cell>
          <cell r="CW411">
            <v>0</v>
          </cell>
          <cell r="CX411">
            <v>0</v>
          </cell>
          <cell r="CY411">
            <v>0</v>
          </cell>
          <cell r="CZ411">
            <v>0</v>
          </cell>
          <cell r="DA411">
            <v>8287.2607370847309</v>
          </cell>
          <cell r="DB411">
            <v>1629.41863893712</v>
          </cell>
          <cell r="DC411">
            <v>105081.22729</v>
          </cell>
          <cell r="DD411">
            <v>0</v>
          </cell>
          <cell r="DE411">
            <v>3434.08</v>
          </cell>
          <cell r="DF411">
            <v>3555.3671636908812</v>
          </cell>
          <cell r="DG411">
            <v>177803.4</v>
          </cell>
          <cell r="DH411">
            <v>293766</v>
          </cell>
          <cell r="DI411">
            <v>86155.3</v>
          </cell>
          <cell r="DJ411">
            <v>247664.13</v>
          </cell>
          <cell r="DK411">
            <v>0</v>
          </cell>
          <cell r="DL411">
            <v>0</v>
          </cell>
          <cell r="DM411">
            <v>0</v>
          </cell>
          <cell r="DN411">
            <v>0</v>
          </cell>
          <cell r="DO411">
            <v>0</v>
          </cell>
          <cell r="DP411">
            <v>0</v>
          </cell>
          <cell r="DQ411">
            <v>0</v>
          </cell>
          <cell r="DR411">
            <v>0</v>
          </cell>
          <cell r="DS411">
            <v>0</v>
          </cell>
          <cell r="DU411">
            <v>126219.23</v>
          </cell>
          <cell r="DV411">
            <v>0</v>
          </cell>
          <cell r="DW411">
            <v>27487</v>
          </cell>
          <cell r="DX411">
            <v>-2878.8</v>
          </cell>
          <cell r="DY411">
            <v>145787</v>
          </cell>
          <cell r="DZ411">
            <v>0</v>
          </cell>
          <cell r="EA411">
            <v>43036.52</v>
          </cell>
          <cell r="EB411">
            <v>70327</v>
          </cell>
          <cell r="EC411">
            <v>0</v>
          </cell>
          <cell r="ED411">
            <v>0</v>
          </cell>
          <cell r="EE411">
            <v>1284527</v>
          </cell>
          <cell r="EF411">
            <v>0</v>
          </cell>
          <cell r="EG411">
            <v>0</v>
          </cell>
          <cell r="EH411">
            <v>0</v>
          </cell>
          <cell r="EI411">
            <v>16948</v>
          </cell>
          <cell r="EJ411">
            <v>0</v>
          </cell>
          <cell r="EK411">
            <v>0</v>
          </cell>
          <cell r="EL411">
            <v>0</v>
          </cell>
        </row>
        <row r="412">
          <cell r="A412">
            <v>917</v>
          </cell>
          <cell r="B412" t="str">
            <v>Heerlen</v>
          </cell>
          <cell r="C412">
            <v>11</v>
          </cell>
          <cell r="D412">
            <v>2004800</v>
          </cell>
          <cell r="E412">
            <v>649180</v>
          </cell>
          <cell r="F412">
            <v>649180</v>
          </cell>
          <cell r="G412">
            <v>90537</v>
          </cell>
          <cell r="H412">
            <v>1</v>
          </cell>
          <cell r="I412">
            <v>2318.5</v>
          </cell>
          <cell r="J412">
            <v>18150</v>
          </cell>
          <cell r="K412">
            <v>16487</v>
          </cell>
          <cell r="L412">
            <v>6111</v>
          </cell>
          <cell r="M412">
            <v>17650</v>
          </cell>
          <cell r="N412">
            <v>12697.6</v>
          </cell>
          <cell r="O412">
            <v>3843</v>
          </cell>
          <cell r="P412">
            <v>0.91652754590984975</v>
          </cell>
          <cell r="Q412">
            <v>1314.2053610633279</v>
          </cell>
          <cell r="R412">
            <v>12681</v>
          </cell>
          <cell r="S412">
            <v>4245</v>
          </cell>
          <cell r="T412">
            <v>3470</v>
          </cell>
          <cell r="U412">
            <v>108560</v>
          </cell>
          <cell r="V412">
            <v>158870</v>
          </cell>
          <cell r="W412">
            <v>4684.6593999999996</v>
          </cell>
          <cell r="X412">
            <v>6529.6</v>
          </cell>
          <cell r="Y412">
            <v>0</v>
          </cell>
          <cell r="Z412">
            <v>578.59999999999945</v>
          </cell>
          <cell r="AA412">
            <v>4502</v>
          </cell>
          <cell r="AB412">
            <v>0</v>
          </cell>
          <cell r="AC412">
            <v>4502</v>
          </cell>
          <cell r="AD412">
            <v>47</v>
          </cell>
          <cell r="AE412">
            <v>0</v>
          </cell>
          <cell r="AF412">
            <v>453</v>
          </cell>
          <cell r="AG412">
            <v>398</v>
          </cell>
          <cell r="AH412">
            <v>55</v>
          </cell>
          <cell r="AI412">
            <v>49524</v>
          </cell>
          <cell r="AJ412">
            <v>49524</v>
          </cell>
          <cell r="AK412">
            <v>0</v>
          </cell>
          <cell r="AL412">
            <v>0</v>
          </cell>
          <cell r="AM412">
            <v>0</v>
          </cell>
          <cell r="AN412">
            <v>0</v>
          </cell>
          <cell r="AO412">
            <v>0</v>
          </cell>
          <cell r="AP412">
            <v>7754</v>
          </cell>
          <cell r="AQ412">
            <v>0</v>
          </cell>
          <cell r="AR412">
            <v>6.3067069999999999E-3</v>
          </cell>
          <cell r="AS412">
            <v>1.2049692000000001E-2</v>
          </cell>
          <cell r="AT412">
            <v>80625.072</v>
          </cell>
          <cell r="AU412">
            <v>0</v>
          </cell>
          <cell r="AV412">
            <v>330</v>
          </cell>
          <cell r="AW412">
            <v>6567.8632666520116</v>
          </cell>
          <cell r="AX412">
            <v>3</v>
          </cell>
          <cell r="AY412">
            <v>3</v>
          </cell>
          <cell r="AZ412">
            <v>3505</v>
          </cell>
          <cell r="BA412">
            <v>1</v>
          </cell>
          <cell r="BB412">
            <v>0</v>
          </cell>
          <cell r="BC412">
            <v>0</v>
          </cell>
          <cell r="BD412">
            <v>0</v>
          </cell>
          <cell r="BE412">
            <v>0</v>
          </cell>
          <cell r="BF412">
            <v>0</v>
          </cell>
          <cell r="BG412">
            <v>0</v>
          </cell>
          <cell r="BH412">
            <v>0</v>
          </cell>
          <cell r="BI412">
            <v>0</v>
          </cell>
          <cell r="BJ412">
            <v>0</v>
          </cell>
          <cell r="BM412">
            <v>-4510800</v>
          </cell>
          <cell r="BN412">
            <v>-1558032</v>
          </cell>
          <cell r="BO412">
            <v>-1934556.4</v>
          </cell>
          <cell r="BP412">
            <v>11665692.449999999</v>
          </cell>
          <cell r="BQ412">
            <v>28180.76</v>
          </cell>
          <cell r="BR412">
            <v>506360.4</v>
          </cell>
          <cell r="BS412">
            <v>3982110</v>
          </cell>
          <cell r="BT412">
            <v>1325060.19</v>
          </cell>
          <cell r="BU412">
            <v>162980.37</v>
          </cell>
          <cell r="BV412">
            <v>1553023.5</v>
          </cell>
          <cell r="BW412">
            <v>4501172.2239999995</v>
          </cell>
          <cell r="BX412">
            <v>5300304.03</v>
          </cell>
          <cell r="BY412">
            <v>105034.78081803005</v>
          </cell>
          <cell r="BZ412">
            <v>4981206.2959311111</v>
          </cell>
          <cell r="CA412">
            <v>1358769.15</v>
          </cell>
          <cell r="CB412">
            <v>1253888.1000000001</v>
          </cell>
          <cell r="CC412">
            <v>490206.9</v>
          </cell>
          <cell r="CD412">
            <v>5557186.3999999994</v>
          </cell>
          <cell r="CE412">
            <v>2429122.2999999998</v>
          </cell>
          <cell r="CF412">
            <v>1479509.1317079999</v>
          </cell>
          <cell r="CG412">
            <v>2733878.2239999999</v>
          </cell>
          <cell r="CH412">
            <v>0</v>
          </cell>
          <cell r="CI412">
            <v>128339.26599999989</v>
          </cell>
          <cell r="CJ412">
            <v>139787.1</v>
          </cell>
          <cell r="CK412">
            <v>0</v>
          </cell>
          <cell r="CL412">
            <v>117502.2</v>
          </cell>
          <cell r="CM412">
            <v>1728.66</v>
          </cell>
          <cell r="CN412">
            <v>0</v>
          </cell>
          <cell r="CO412">
            <v>213974.55</v>
          </cell>
          <cell r="CP412">
            <v>1296297.94</v>
          </cell>
          <cell r="CQ412">
            <v>89076.35</v>
          </cell>
          <cell r="CR412">
            <v>8221479.2399999993</v>
          </cell>
          <cell r="CS412">
            <v>1310405.04</v>
          </cell>
          <cell r="CT412">
            <v>0</v>
          </cell>
          <cell r="CU412">
            <v>0</v>
          </cell>
          <cell r="CV412">
            <v>0</v>
          </cell>
          <cell r="CW412">
            <v>0</v>
          </cell>
          <cell r="CX412">
            <v>0</v>
          </cell>
          <cell r="CY412">
            <v>238823.2</v>
          </cell>
          <cell r="CZ412">
            <v>0</v>
          </cell>
          <cell r="DA412">
            <v>111353.73964585498</v>
          </cell>
          <cell r="DB412">
            <v>133258.17330391009</v>
          </cell>
          <cell r="DC412">
            <v>5041485.7521599997</v>
          </cell>
          <cell r="DD412">
            <v>0</v>
          </cell>
          <cell r="DE412">
            <v>2230.8000000000002</v>
          </cell>
          <cell r="DF412">
            <v>22724.806902615961</v>
          </cell>
          <cell r="DG412">
            <v>26670.51</v>
          </cell>
          <cell r="DH412">
            <v>44064.9</v>
          </cell>
          <cell r="DI412">
            <v>361645.9</v>
          </cell>
          <cell r="DJ412">
            <v>247664.13</v>
          </cell>
          <cell r="DK412">
            <v>0</v>
          </cell>
          <cell r="DL412">
            <v>0</v>
          </cell>
          <cell r="DM412">
            <v>0</v>
          </cell>
          <cell r="DN412">
            <v>0</v>
          </cell>
          <cell r="DO412">
            <v>0</v>
          </cell>
          <cell r="DP412">
            <v>0</v>
          </cell>
          <cell r="DQ412">
            <v>0</v>
          </cell>
          <cell r="DR412">
            <v>0</v>
          </cell>
          <cell r="DS412">
            <v>0</v>
          </cell>
          <cell r="DU412">
            <v>4206.4399999999996</v>
          </cell>
          <cell r="DV412">
            <v>0</v>
          </cell>
          <cell r="DW412">
            <v>-1029863</v>
          </cell>
          <cell r="DX412">
            <v>-19167.04</v>
          </cell>
          <cell r="DY412">
            <v>1532295</v>
          </cell>
          <cell r="DZ412">
            <v>0</v>
          </cell>
          <cell r="EA412">
            <v>88096.89</v>
          </cell>
          <cell r="EB412">
            <v>112898</v>
          </cell>
          <cell r="EC412">
            <v>31640</v>
          </cell>
          <cell r="ED412">
            <v>0</v>
          </cell>
          <cell r="EE412">
            <v>12247253</v>
          </cell>
          <cell r="EF412">
            <v>145000</v>
          </cell>
          <cell r="EG412">
            <v>0</v>
          </cell>
          <cell r="EH412">
            <v>0</v>
          </cell>
          <cell r="EI412">
            <v>0</v>
          </cell>
          <cell r="EJ412">
            <v>258009</v>
          </cell>
          <cell r="EK412">
            <v>0</v>
          </cell>
          <cell r="EL412">
            <v>0</v>
          </cell>
        </row>
        <row r="413">
          <cell r="A413">
            <v>918</v>
          </cell>
          <cell r="B413" t="str">
            <v>Helden</v>
          </cell>
          <cell r="C413">
            <v>11</v>
          </cell>
          <cell r="D413">
            <v>606400</v>
          </cell>
          <cell r="E413">
            <v>144060</v>
          </cell>
          <cell r="F413">
            <v>144060</v>
          </cell>
          <cell r="G413">
            <v>19546</v>
          </cell>
          <cell r="H413">
            <v>2</v>
          </cell>
          <cell r="I413">
            <v>514.5</v>
          </cell>
          <cell r="J413">
            <v>4980</v>
          </cell>
          <cell r="K413">
            <v>2847</v>
          </cell>
          <cell r="L413">
            <v>833</v>
          </cell>
          <cell r="M413">
            <v>1850</v>
          </cell>
          <cell r="N413">
            <v>1051.5</v>
          </cell>
          <cell r="O413">
            <v>120</v>
          </cell>
          <cell r="P413">
            <v>0.25531914893617019</v>
          </cell>
          <cell r="Q413">
            <v>64.400269392852067</v>
          </cell>
          <cell r="R413">
            <v>1461</v>
          </cell>
          <cell r="S413">
            <v>700</v>
          </cell>
          <cell r="T413">
            <v>333</v>
          </cell>
          <cell r="U413">
            <v>19390</v>
          </cell>
          <cell r="V413">
            <v>12600</v>
          </cell>
          <cell r="W413">
            <v>83.16</v>
          </cell>
          <cell r="X413">
            <v>1744.8</v>
          </cell>
          <cell r="Y413">
            <v>0</v>
          </cell>
          <cell r="Z413">
            <v>26.099999999999909</v>
          </cell>
          <cell r="AA413">
            <v>6909</v>
          </cell>
          <cell r="AB413">
            <v>0</v>
          </cell>
          <cell r="AC413">
            <v>6909</v>
          </cell>
          <cell r="AD413">
            <v>14</v>
          </cell>
          <cell r="AE413">
            <v>0</v>
          </cell>
          <cell r="AF413">
            <v>209</v>
          </cell>
          <cell r="AG413">
            <v>112</v>
          </cell>
          <cell r="AH413">
            <v>97</v>
          </cell>
          <cell r="AI413">
            <v>7985</v>
          </cell>
          <cell r="AJ413">
            <v>7985</v>
          </cell>
          <cell r="AK413">
            <v>0</v>
          </cell>
          <cell r="AL413">
            <v>0</v>
          </cell>
          <cell r="AM413">
            <v>0</v>
          </cell>
          <cell r="AN413">
            <v>0</v>
          </cell>
          <cell r="AO413">
            <v>0</v>
          </cell>
          <cell r="AP413">
            <v>0</v>
          </cell>
          <cell r="AQ413">
            <v>0</v>
          </cell>
          <cell r="AR413">
            <v>2.0417999999999999E-4</v>
          </cell>
          <cell r="AS413">
            <v>1.4493199999999999E-4</v>
          </cell>
          <cell r="AT413">
            <v>4806.97</v>
          </cell>
          <cell r="AU413">
            <v>0</v>
          </cell>
          <cell r="AV413">
            <v>322</v>
          </cell>
          <cell r="AW413">
            <v>909.11627906976742</v>
          </cell>
          <cell r="AX413">
            <v>6</v>
          </cell>
          <cell r="AY413">
            <v>6</v>
          </cell>
          <cell r="AZ413">
            <v>1055</v>
          </cell>
          <cell r="BA413">
            <v>1</v>
          </cell>
          <cell r="BB413">
            <v>0</v>
          </cell>
          <cell r="BC413">
            <v>0</v>
          </cell>
          <cell r="BD413">
            <v>0</v>
          </cell>
          <cell r="BE413">
            <v>0</v>
          </cell>
          <cell r="BF413">
            <v>0</v>
          </cell>
          <cell r="BG413">
            <v>0</v>
          </cell>
          <cell r="BH413">
            <v>0</v>
          </cell>
          <cell r="BI413">
            <v>0</v>
          </cell>
          <cell r="BJ413">
            <v>0</v>
          </cell>
          <cell r="BM413">
            <v>-1364400</v>
          </cell>
          <cell r="BN413">
            <v>-345744</v>
          </cell>
          <cell r="BO413">
            <v>-429298.8</v>
          </cell>
          <cell r="BP413">
            <v>2518502.1</v>
          </cell>
          <cell r="BQ413">
            <v>56361.52</v>
          </cell>
          <cell r="BR413">
            <v>112366.8</v>
          </cell>
          <cell r="BS413">
            <v>1092612</v>
          </cell>
          <cell r="BT413">
            <v>228813.39</v>
          </cell>
          <cell r="BU413">
            <v>22216.11</v>
          </cell>
          <cell r="BV413">
            <v>162781.5</v>
          </cell>
          <cell r="BW413">
            <v>372746.23499999999</v>
          </cell>
          <cell r="BX413">
            <v>165505.20000000001</v>
          </cell>
          <cell r="BY413">
            <v>29259.776170212761</v>
          </cell>
          <cell r="BZ413">
            <v>244095.05307433935</v>
          </cell>
          <cell r="CA413">
            <v>156546.15</v>
          </cell>
          <cell r="CB413">
            <v>206766</v>
          </cell>
          <cell r="CC413">
            <v>47042.91</v>
          </cell>
          <cell r="CD413">
            <v>992574.1</v>
          </cell>
          <cell r="CE413">
            <v>192654</v>
          </cell>
          <cell r="CF413">
            <v>26263.591199999999</v>
          </cell>
          <cell r="CG413">
            <v>730530.31200000003</v>
          </cell>
          <cell r="CH413">
            <v>0</v>
          </cell>
          <cell r="CI413">
            <v>5789.24099999998</v>
          </cell>
          <cell r="CJ413">
            <v>214524.45</v>
          </cell>
          <cell r="CK413">
            <v>0</v>
          </cell>
          <cell r="CL413">
            <v>180324.9</v>
          </cell>
          <cell r="CM413">
            <v>514.91999999999996</v>
          </cell>
          <cell r="CN413">
            <v>0</v>
          </cell>
          <cell r="CO413">
            <v>98721.15</v>
          </cell>
          <cell r="CP413">
            <v>364787.36</v>
          </cell>
          <cell r="CQ413">
            <v>157098.29</v>
          </cell>
          <cell r="CR413">
            <v>1325589.8500000001</v>
          </cell>
          <cell r="CS413">
            <v>211283.1</v>
          </cell>
          <cell r="CT413">
            <v>0</v>
          </cell>
          <cell r="CU413">
            <v>0</v>
          </cell>
          <cell r="CV413">
            <v>0</v>
          </cell>
          <cell r="CW413">
            <v>0</v>
          </cell>
          <cell r="CX413">
            <v>0</v>
          </cell>
          <cell r="CY413">
            <v>0</v>
          </cell>
          <cell r="CZ413">
            <v>0</v>
          </cell>
          <cell r="DA413">
            <v>3605.0836927877999</v>
          </cell>
          <cell r="DB413">
            <v>1602.81055924768</v>
          </cell>
          <cell r="DC413">
            <v>300579.83410000004</v>
          </cell>
          <cell r="DD413">
            <v>0</v>
          </cell>
          <cell r="DE413">
            <v>2176.7199999999998</v>
          </cell>
          <cell r="DF413">
            <v>3145.5423255813953</v>
          </cell>
          <cell r="DG413">
            <v>53341.02</v>
          </cell>
          <cell r="DH413">
            <v>88129.8</v>
          </cell>
          <cell r="DI413">
            <v>108854.9</v>
          </cell>
          <cell r="DJ413">
            <v>247664.13</v>
          </cell>
          <cell r="DK413">
            <v>0</v>
          </cell>
          <cell r="DL413">
            <v>0</v>
          </cell>
          <cell r="DM413">
            <v>0</v>
          </cell>
          <cell r="DN413">
            <v>0</v>
          </cell>
          <cell r="DO413">
            <v>0</v>
          </cell>
          <cell r="DP413">
            <v>0</v>
          </cell>
          <cell r="DQ413">
            <v>0</v>
          </cell>
          <cell r="DR413">
            <v>0</v>
          </cell>
          <cell r="DS413">
            <v>0</v>
          </cell>
          <cell r="DU413">
            <v>361005.5</v>
          </cell>
          <cell r="DV413">
            <v>0</v>
          </cell>
          <cell r="DW413">
            <v>-65161</v>
          </cell>
          <cell r="DX413">
            <v>-16842.88</v>
          </cell>
          <cell r="DY413">
            <v>-60487</v>
          </cell>
          <cell r="DZ413">
            <v>0</v>
          </cell>
          <cell r="EA413">
            <v>25994.799999999999</v>
          </cell>
          <cell r="EB413">
            <v>54915</v>
          </cell>
          <cell r="EC413">
            <v>0</v>
          </cell>
          <cell r="ED413">
            <v>0</v>
          </cell>
          <cell r="EE413">
            <v>1438884</v>
          </cell>
          <cell r="EF413">
            <v>0</v>
          </cell>
          <cell r="EG413">
            <v>0</v>
          </cell>
          <cell r="EH413">
            <v>0</v>
          </cell>
          <cell r="EI413">
            <v>22321</v>
          </cell>
          <cell r="EJ413">
            <v>0</v>
          </cell>
          <cell r="EK413">
            <v>0</v>
          </cell>
          <cell r="EL413">
            <v>0</v>
          </cell>
        </row>
        <row r="414">
          <cell r="A414">
            <v>1507</v>
          </cell>
          <cell r="B414" t="str">
            <v>Horst aan de Maas</v>
          </cell>
          <cell r="C414">
            <v>11</v>
          </cell>
          <cell r="D414">
            <v>933600</v>
          </cell>
          <cell r="E414">
            <v>190260</v>
          </cell>
          <cell r="F414">
            <v>190260</v>
          </cell>
          <cell r="G414">
            <v>28852</v>
          </cell>
          <cell r="H414">
            <v>5</v>
          </cell>
          <cell r="I414">
            <v>679.5</v>
          </cell>
          <cell r="J414">
            <v>7507</v>
          </cell>
          <cell r="K414">
            <v>4222</v>
          </cell>
          <cell r="L414">
            <v>1355</v>
          </cell>
          <cell r="M414">
            <v>3170</v>
          </cell>
          <cell r="N414">
            <v>1881.9</v>
          </cell>
          <cell r="O414">
            <v>216</v>
          </cell>
          <cell r="P414">
            <v>0.38162544169611307</v>
          </cell>
          <cell r="Q414">
            <v>107.39270055042844</v>
          </cell>
          <cell r="R414">
            <v>1799</v>
          </cell>
          <cell r="S414">
            <v>275</v>
          </cell>
          <cell r="T414">
            <v>529</v>
          </cell>
          <cell r="U414">
            <v>27170</v>
          </cell>
          <cell r="V414">
            <v>14090</v>
          </cell>
          <cell r="W414">
            <v>221.76</v>
          </cell>
          <cell r="X414">
            <v>1792</v>
          </cell>
          <cell r="Y414">
            <v>0</v>
          </cell>
          <cell r="Z414">
            <v>295.2</v>
          </cell>
          <cell r="AA414">
            <v>11999</v>
          </cell>
          <cell r="AB414">
            <v>0</v>
          </cell>
          <cell r="AC414">
            <v>11999</v>
          </cell>
          <cell r="AD414">
            <v>257</v>
          </cell>
          <cell r="AE414">
            <v>0</v>
          </cell>
          <cell r="AF414">
            <v>296</v>
          </cell>
          <cell r="AG414">
            <v>147</v>
          </cell>
          <cell r="AH414">
            <v>149</v>
          </cell>
          <cell r="AI414">
            <v>12881</v>
          </cell>
          <cell r="AJ414">
            <v>12881</v>
          </cell>
          <cell r="AK414">
            <v>0</v>
          </cell>
          <cell r="AL414">
            <v>0</v>
          </cell>
          <cell r="AM414">
            <v>0</v>
          </cell>
          <cell r="AN414">
            <v>0</v>
          </cell>
          <cell r="AO414">
            <v>0</v>
          </cell>
          <cell r="AP414">
            <v>0</v>
          </cell>
          <cell r="AQ414">
            <v>0</v>
          </cell>
          <cell r="AR414">
            <v>3.4506800000000002E-4</v>
          </cell>
          <cell r="AS414">
            <v>2.2879199999999999E-4</v>
          </cell>
          <cell r="AT414">
            <v>7136.0739999999996</v>
          </cell>
          <cell r="AU414">
            <v>0</v>
          </cell>
          <cell r="AV414">
            <v>1703</v>
          </cell>
          <cell r="AW414">
            <v>4009.0531984334202</v>
          </cell>
          <cell r="AX414">
            <v>8</v>
          </cell>
          <cell r="AY414">
            <v>8</v>
          </cell>
          <cell r="AZ414">
            <v>1505</v>
          </cell>
          <cell r="BA414">
            <v>1</v>
          </cell>
          <cell r="BB414">
            <v>0</v>
          </cell>
          <cell r="BC414">
            <v>0</v>
          </cell>
          <cell r="BD414">
            <v>0</v>
          </cell>
          <cell r="BE414">
            <v>0</v>
          </cell>
          <cell r="BF414">
            <v>0</v>
          </cell>
          <cell r="BG414">
            <v>0</v>
          </cell>
          <cell r="BH414">
            <v>0</v>
          </cell>
          <cell r="BI414">
            <v>0</v>
          </cell>
          <cell r="BJ414">
            <v>0</v>
          </cell>
          <cell r="BM414">
            <v>-2100600</v>
          </cell>
          <cell r="BN414">
            <v>-456624</v>
          </cell>
          <cell r="BO414">
            <v>-566974.80000000005</v>
          </cell>
          <cell r="BP414">
            <v>3717580.2</v>
          </cell>
          <cell r="BQ414">
            <v>140903.79999999999</v>
          </cell>
          <cell r="BR414">
            <v>148402.79999999999</v>
          </cell>
          <cell r="BS414">
            <v>1647035.8</v>
          </cell>
          <cell r="BT414">
            <v>339322.14</v>
          </cell>
          <cell r="BU414">
            <v>36137.85</v>
          </cell>
          <cell r="BV414">
            <v>278928.3</v>
          </cell>
          <cell r="BW414">
            <v>667114.73099999991</v>
          </cell>
          <cell r="BX414">
            <v>297909.36</v>
          </cell>
          <cell r="BY414">
            <v>43734.577102473493</v>
          </cell>
          <cell r="BZ414">
            <v>407048.40504227794</v>
          </cell>
          <cell r="CA414">
            <v>192762.85</v>
          </cell>
          <cell r="CB414">
            <v>81229.5</v>
          </cell>
          <cell r="CC414">
            <v>74731.83</v>
          </cell>
          <cell r="CD414">
            <v>1390832.3</v>
          </cell>
          <cell r="CE414">
            <v>215436.1</v>
          </cell>
          <cell r="CF414">
            <v>70036.243199999997</v>
          </cell>
          <cell r="CG414">
            <v>750292.47999999998</v>
          </cell>
          <cell r="CH414">
            <v>0</v>
          </cell>
          <cell r="CI414">
            <v>65478.311999999962</v>
          </cell>
          <cell r="CJ414">
            <v>372568.95</v>
          </cell>
          <cell r="CK414">
            <v>0</v>
          </cell>
          <cell r="CL414">
            <v>313173.90000000002</v>
          </cell>
          <cell r="CM414">
            <v>9452.4599999999991</v>
          </cell>
          <cell r="CN414">
            <v>0</v>
          </cell>
          <cell r="CO414">
            <v>139815.6</v>
          </cell>
          <cell r="CP414">
            <v>478783.41</v>
          </cell>
          <cell r="CQ414">
            <v>241315.93</v>
          </cell>
          <cell r="CR414">
            <v>2138374.81</v>
          </cell>
          <cell r="CS414">
            <v>340831.26</v>
          </cell>
          <cell r="CT414">
            <v>0</v>
          </cell>
          <cell r="CU414">
            <v>0</v>
          </cell>
          <cell r="CV414">
            <v>0</v>
          </cell>
          <cell r="CW414">
            <v>0</v>
          </cell>
          <cell r="CX414">
            <v>0</v>
          </cell>
          <cell r="CY414">
            <v>0</v>
          </cell>
          <cell r="CZ414">
            <v>0</v>
          </cell>
          <cell r="DA414">
            <v>6092.6585351302811</v>
          </cell>
          <cell r="DB414">
            <v>2530.2226800940798</v>
          </cell>
          <cell r="DC414">
            <v>446218.70721999998</v>
          </cell>
          <cell r="DD414">
            <v>0</v>
          </cell>
          <cell r="DE414">
            <v>11512.28</v>
          </cell>
          <cell r="DF414">
            <v>13871.324066579633</v>
          </cell>
          <cell r="DG414">
            <v>71121.36</v>
          </cell>
          <cell r="DH414">
            <v>117506.4</v>
          </cell>
          <cell r="DI414">
            <v>155285.9</v>
          </cell>
          <cell r="DJ414">
            <v>247664.13</v>
          </cell>
          <cell r="DK414">
            <v>0</v>
          </cell>
          <cell r="DL414">
            <v>0</v>
          </cell>
          <cell r="DM414">
            <v>0</v>
          </cell>
          <cell r="DN414">
            <v>0</v>
          </cell>
          <cell r="DO414">
            <v>0</v>
          </cell>
          <cell r="DP414">
            <v>0</v>
          </cell>
          <cell r="DQ414">
            <v>0</v>
          </cell>
          <cell r="DR414">
            <v>0</v>
          </cell>
          <cell r="DS414">
            <v>0</v>
          </cell>
          <cell r="DU414">
            <v>438656.22</v>
          </cell>
          <cell r="DV414">
            <v>0</v>
          </cell>
          <cell r="DW414">
            <v>-240717</v>
          </cell>
          <cell r="DX414">
            <v>-25282.880000000001</v>
          </cell>
          <cell r="DY414">
            <v>465331</v>
          </cell>
          <cell r="DZ414">
            <v>0</v>
          </cell>
          <cell r="EA414">
            <v>224283.14</v>
          </cell>
          <cell r="EB414">
            <v>95908</v>
          </cell>
          <cell r="EC414">
            <v>0</v>
          </cell>
          <cell r="ED414">
            <v>0</v>
          </cell>
          <cell r="EE414">
            <v>2032909</v>
          </cell>
          <cell r="EF414">
            <v>0</v>
          </cell>
          <cell r="EG414">
            <v>0</v>
          </cell>
          <cell r="EH414">
            <v>0</v>
          </cell>
          <cell r="EI414">
            <v>32949</v>
          </cell>
          <cell r="EJ414">
            <v>0</v>
          </cell>
          <cell r="EK414">
            <v>0</v>
          </cell>
          <cell r="EL414">
            <v>0</v>
          </cell>
        </row>
        <row r="415">
          <cell r="A415">
            <v>928</v>
          </cell>
          <cell r="B415" t="str">
            <v>Kerkrade</v>
          </cell>
          <cell r="C415">
            <v>11</v>
          </cell>
          <cell r="D415">
            <v>1141440</v>
          </cell>
          <cell r="E415">
            <v>249760</v>
          </cell>
          <cell r="F415">
            <v>249760</v>
          </cell>
          <cell r="G415">
            <v>48769</v>
          </cell>
          <cell r="H415">
            <v>1</v>
          </cell>
          <cell r="I415">
            <v>892</v>
          </cell>
          <cell r="J415">
            <v>9066</v>
          </cell>
          <cell r="K415">
            <v>9200</v>
          </cell>
          <cell r="L415">
            <v>3211</v>
          </cell>
          <cell r="M415">
            <v>8850</v>
          </cell>
          <cell r="N415">
            <v>6402.7</v>
          </cell>
          <cell r="O415">
            <v>1745</v>
          </cell>
          <cell r="P415">
            <v>0.83293556085918852</v>
          </cell>
          <cell r="Q415">
            <v>661.24442764411901</v>
          </cell>
          <cell r="R415">
            <v>7018</v>
          </cell>
          <cell r="S415">
            <v>1000</v>
          </cell>
          <cell r="T415">
            <v>1725</v>
          </cell>
          <cell r="U415">
            <v>51620</v>
          </cell>
          <cell r="V415">
            <v>56370</v>
          </cell>
          <cell r="W415">
            <v>623.22</v>
          </cell>
          <cell r="X415">
            <v>1650.4</v>
          </cell>
          <cell r="Y415">
            <v>0</v>
          </cell>
          <cell r="Z415">
            <v>0</v>
          </cell>
          <cell r="AA415">
            <v>2193</v>
          </cell>
          <cell r="AB415">
            <v>0</v>
          </cell>
          <cell r="AC415">
            <v>2193</v>
          </cell>
          <cell r="AD415">
            <v>24</v>
          </cell>
          <cell r="AE415">
            <v>0</v>
          </cell>
          <cell r="AF415">
            <v>245</v>
          </cell>
          <cell r="AG415">
            <v>208</v>
          </cell>
          <cell r="AH415">
            <v>36</v>
          </cell>
          <cell r="AI415">
            <v>24473</v>
          </cell>
          <cell r="AJ415">
            <v>24473</v>
          </cell>
          <cell r="AK415">
            <v>0</v>
          </cell>
          <cell r="AL415">
            <v>0</v>
          </cell>
          <cell r="AM415">
            <v>0</v>
          </cell>
          <cell r="AN415">
            <v>0</v>
          </cell>
          <cell r="AO415">
            <v>0</v>
          </cell>
          <cell r="AP415">
            <v>7506</v>
          </cell>
          <cell r="AQ415">
            <v>0</v>
          </cell>
          <cell r="AR415">
            <v>2.477805E-3</v>
          </cell>
          <cell r="AS415">
            <v>4.1110579999999999E-3</v>
          </cell>
          <cell r="AT415">
            <v>36415.824000000001</v>
          </cell>
          <cell r="AU415">
            <v>0</v>
          </cell>
          <cell r="AV415">
            <v>175</v>
          </cell>
          <cell r="AW415">
            <v>3849.6053225078936</v>
          </cell>
          <cell r="AX415">
            <v>2</v>
          </cell>
          <cell r="AY415">
            <v>2</v>
          </cell>
          <cell r="AZ415">
            <v>1670</v>
          </cell>
          <cell r="BA415">
            <v>1</v>
          </cell>
          <cell r="BB415">
            <v>0</v>
          </cell>
          <cell r="BC415">
            <v>0</v>
          </cell>
          <cell r="BD415">
            <v>0</v>
          </cell>
          <cell r="BE415">
            <v>0</v>
          </cell>
          <cell r="BF415">
            <v>0</v>
          </cell>
          <cell r="BG415">
            <v>0</v>
          </cell>
          <cell r="BH415">
            <v>0</v>
          </cell>
          <cell r="BI415">
            <v>0</v>
          </cell>
          <cell r="BJ415">
            <v>0</v>
          </cell>
          <cell r="BM415">
            <v>-2568240</v>
          </cell>
          <cell r="BN415">
            <v>-599424</v>
          </cell>
          <cell r="BO415">
            <v>-744284.8</v>
          </cell>
          <cell r="BP415">
            <v>6283885.6499999994</v>
          </cell>
          <cell r="BQ415">
            <v>28180.76</v>
          </cell>
          <cell r="BR415">
            <v>194812.79999999999</v>
          </cell>
          <cell r="BS415">
            <v>1989080.4</v>
          </cell>
          <cell r="BT415">
            <v>739404</v>
          </cell>
          <cell r="BU415">
            <v>85637.37</v>
          </cell>
          <cell r="BV415">
            <v>778711.5</v>
          </cell>
          <cell r="BW415">
            <v>2269693.1230000001</v>
          </cell>
          <cell r="BX415">
            <v>2406721.4500000002</v>
          </cell>
          <cell r="BY415">
            <v>95455.073293556081</v>
          </cell>
          <cell r="BZ415">
            <v>2506301.5292109516</v>
          </cell>
          <cell r="CA415">
            <v>751978.7</v>
          </cell>
          <cell r="CB415">
            <v>295380</v>
          </cell>
          <cell r="CC415">
            <v>243690.75</v>
          </cell>
          <cell r="CD415">
            <v>2642427.7999999998</v>
          </cell>
          <cell r="CE415">
            <v>861897.3</v>
          </cell>
          <cell r="CF415">
            <v>196825.34040000002</v>
          </cell>
          <cell r="CG415">
            <v>691005.97600000002</v>
          </cell>
          <cell r="CH415">
            <v>0</v>
          </cell>
          <cell r="CI415">
            <v>0</v>
          </cell>
          <cell r="CJ415">
            <v>68092.649999999994</v>
          </cell>
          <cell r="CK415">
            <v>0</v>
          </cell>
          <cell r="CL415">
            <v>57237.3</v>
          </cell>
          <cell r="CM415">
            <v>882.72</v>
          </cell>
          <cell r="CN415">
            <v>0</v>
          </cell>
          <cell r="CO415">
            <v>115725.75</v>
          </cell>
          <cell r="CP415">
            <v>677462.24</v>
          </cell>
          <cell r="CQ415">
            <v>58304.52</v>
          </cell>
          <cell r="CR415">
            <v>4062762.73</v>
          </cell>
          <cell r="CS415">
            <v>647555.57999999996</v>
          </cell>
          <cell r="CT415">
            <v>0</v>
          </cell>
          <cell r="CU415">
            <v>0</v>
          </cell>
          <cell r="CV415">
            <v>0</v>
          </cell>
          <cell r="CW415">
            <v>0</v>
          </cell>
          <cell r="CX415">
            <v>0</v>
          </cell>
          <cell r="CY415">
            <v>231184.8</v>
          </cell>
          <cell r="CZ415">
            <v>0</v>
          </cell>
          <cell r="DA415">
            <v>43749.115483436552</v>
          </cell>
          <cell r="DB415">
            <v>45464.405183669922</v>
          </cell>
          <cell r="DC415">
            <v>2277081.4747200003</v>
          </cell>
          <cell r="DD415">
            <v>0</v>
          </cell>
          <cell r="DE415">
            <v>1183</v>
          </cell>
          <cell r="DF415">
            <v>13319.634415877312</v>
          </cell>
          <cell r="DG415">
            <v>17780.34</v>
          </cell>
          <cell r="DH415">
            <v>29376.6</v>
          </cell>
          <cell r="DI415">
            <v>172310.6</v>
          </cell>
          <cell r="DJ415">
            <v>247664.13</v>
          </cell>
          <cell r="DK415">
            <v>0</v>
          </cell>
          <cell r="DL415">
            <v>0</v>
          </cell>
          <cell r="DM415">
            <v>0</v>
          </cell>
          <cell r="DN415">
            <v>0</v>
          </cell>
          <cell r="DO415">
            <v>0</v>
          </cell>
          <cell r="DP415">
            <v>0</v>
          </cell>
          <cell r="DQ415">
            <v>0</v>
          </cell>
          <cell r="DR415">
            <v>0</v>
          </cell>
          <cell r="DS415">
            <v>0</v>
          </cell>
          <cell r="DU415">
            <v>11189.52</v>
          </cell>
          <cell r="DV415">
            <v>0</v>
          </cell>
          <cell r="DW415">
            <v>127013</v>
          </cell>
          <cell r="DX415">
            <v>-36466.720000000001</v>
          </cell>
          <cell r="DY415">
            <v>1174843</v>
          </cell>
          <cell r="DZ415">
            <v>0</v>
          </cell>
          <cell r="EA415">
            <v>0</v>
          </cell>
          <cell r="EB415">
            <v>74636</v>
          </cell>
          <cell r="EC415">
            <v>0</v>
          </cell>
          <cell r="ED415">
            <v>0</v>
          </cell>
          <cell r="EE415">
            <v>6384611</v>
          </cell>
          <cell r="EF415">
            <v>0</v>
          </cell>
          <cell r="EG415">
            <v>0</v>
          </cell>
          <cell r="EH415">
            <v>0</v>
          </cell>
          <cell r="EI415">
            <v>0</v>
          </cell>
          <cell r="EJ415">
            <v>0</v>
          </cell>
          <cell r="EK415">
            <v>0</v>
          </cell>
          <cell r="EL415">
            <v>0</v>
          </cell>
        </row>
        <row r="416">
          <cell r="A416">
            <v>929</v>
          </cell>
          <cell r="B416" t="str">
            <v>Kessel</v>
          </cell>
          <cell r="C416">
            <v>11</v>
          </cell>
          <cell r="D416">
            <v>138880</v>
          </cell>
          <cell r="E416">
            <v>22400</v>
          </cell>
          <cell r="F416">
            <v>22400</v>
          </cell>
          <cell r="G416">
            <v>4267</v>
          </cell>
          <cell r="H416">
            <v>1</v>
          </cell>
          <cell r="I416">
            <v>80</v>
          </cell>
          <cell r="J416">
            <v>1051</v>
          </cell>
          <cell r="K416">
            <v>615</v>
          </cell>
          <cell r="L416">
            <v>208</v>
          </cell>
          <cell r="M416">
            <v>460</v>
          </cell>
          <cell r="N416">
            <v>289.5</v>
          </cell>
          <cell r="O416">
            <v>23</v>
          </cell>
          <cell r="P416">
            <v>6.1662198391420911E-2</v>
          </cell>
          <cell r="Q416">
            <v>15.30041523937221</v>
          </cell>
          <cell r="R416">
            <v>232</v>
          </cell>
          <cell r="S416">
            <v>0</v>
          </cell>
          <cell r="T416">
            <v>81</v>
          </cell>
          <cell r="U416">
            <v>3300</v>
          </cell>
          <cell r="V416">
            <v>530</v>
          </cell>
          <cell r="W416">
            <v>0</v>
          </cell>
          <cell r="X416">
            <v>0</v>
          </cell>
          <cell r="Y416">
            <v>0</v>
          </cell>
          <cell r="Z416">
            <v>0</v>
          </cell>
          <cell r="AA416">
            <v>2108</v>
          </cell>
          <cell r="AB416">
            <v>0</v>
          </cell>
          <cell r="AC416">
            <v>2108</v>
          </cell>
          <cell r="AD416">
            <v>103</v>
          </cell>
          <cell r="AE416">
            <v>0</v>
          </cell>
          <cell r="AF416">
            <v>50</v>
          </cell>
          <cell r="AG416">
            <v>26</v>
          </cell>
          <cell r="AH416">
            <v>25</v>
          </cell>
          <cell r="AI416">
            <v>1705</v>
          </cell>
          <cell r="AJ416">
            <v>1705</v>
          </cell>
          <cell r="AK416">
            <v>0</v>
          </cell>
          <cell r="AL416">
            <v>5</v>
          </cell>
          <cell r="AM416">
            <v>0</v>
          </cell>
          <cell r="AN416">
            <v>0</v>
          </cell>
          <cell r="AO416">
            <v>0</v>
          </cell>
          <cell r="AP416">
            <v>0</v>
          </cell>
          <cell r="AQ416">
            <v>0</v>
          </cell>
          <cell r="AR416">
            <v>5.3628000000000002E-5</v>
          </cell>
          <cell r="AS416">
            <v>2.2025E-5</v>
          </cell>
          <cell r="AT416">
            <v>468.875</v>
          </cell>
          <cell r="AU416">
            <v>0</v>
          </cell>
          <cell r="AV416">
            <v>260</v>
          </cell>
          <cell r="AW416">
            <v>501.77295341474445</v>
          </cell>
          <cell r="AX416">
            <v>2</v>
          </cell>
          <cell r="AY416">
            <v>2</v>
          </cell>
          <cell r="AZ416">
            <v>250</v>
          </cell>
          <cell r="BA416">
            <v>1</v>
          </cell>
          <cell r="BB416">
            <v>0</v>
          </cell>
          <cell r="BC416">
            <v>0</v>
          </cell>
          <cell r="BD416">
            <v>0</v>
          </cell>
          <cell r="BE416">
            <v>0</v>
          </cell>
          <cell r="BF416">
            <v>0</v>
          </cell>
          <cell r="BG416">
            <v>0</v>
          </cell>
          <cell r="BH416">
            <v>0</v>
          </cell>
          <cell r="BI416">
            <v>0</v>
          </cell>
          <cell r="BJ416">
            <v>0</v>
          </cell>
          <cell r="BM416">
            <v>-312480</v>
          </cell>
          <cell r="BN416">
            <v>-53760</v>
          </cell>
          <cell r="BO416">
            <v>-66752</v>
          </cell>
          <cell r="BP416">
            <v>549802.94999999995</v>
          </cell>
          <cell r="BQ416">
            <v>28180.76</v>
          </cell>
          <cell r="BR416">
            <v>17472</v>
          </cell>
          <cell r="BS416">
            <v>230589.4</v>
          </cell>
          <cell r="BT416">
            <v>49427.55</v>
          </cell>
          <cell r="BU416">
            <v>5547.36</v>
          </cell>
          <cell r="BV416">
            <v>40475.4</v>
          </cell>
          <cell r="BW416">
            <v>102624.855</v>
          </cell>
          <cell r="BX416">
            <v>31721.83</v>
          </cell>
          <cell r="BY416">
            <v>7066.5366487935653</v>
          </cell>
          <cell r="BZ416">
            <v>57992.857873487701</v>
          </cell>
          <cell r="CA416">
            <v>24858.799999999999</v>
          </cell>
          <cell r="CB416">
            <v>0</v>
          </cell>
          <cell r="CC416">
            <v>11442.87</v>
          </cell>
          <cell r="CD416">
            <v>168927</v>
          </cell>
          <cell r="CE416">
            <v>8103.7</v>
          </cell>
          <cell r="CF416">
            <v>0</v>
          </cell>
          <cell r="CG416">
            <v>0</v>
          </cell>
          <cell r="CH416">
            <v>0</v>
          </cell>
          <cell r="CI416">
            <v>0</v>
          </cell>
          <cell r="CJ416">
            <v>65453.4</v>
          </cell>
          <cell r="CK416">
            <v>0</v>
          </cell>
          <cell r="CL416">
            <v>55018.8</v>
          </cell>
          <cell r="CM416">
            <v>3788.34</v>
          </cell>
          <cell r="CN416">
            <v>0</v>
          </cell>
          <cell r="CO416">
            <v>23617.5</v>
          </cell>
          <cell r="CP416">
            <v>84682.78</v>
          </cell>
          <cell r="CQ416">
            <v>40489.25</v>
          </cell>
          <cell r="CR416">
            <v>283047.05</v>
          </cell>
          <cell r="CS416">
            <v>45114.3</v>
          </cell>
          <cell r="CT416">
            <v>0</v>
          </cell>
          <cell r="CU416">
            <v>15837.55</v>
          </cell>
          <cell r="CV416">
            <v>0</v>
          </cell>
          <cell r="CW416">
            <v>0</v>
          </cell>
          <cell r="CX416">
            <v>0</v>
          </cell>
          <cell r="CY416">
            <v>0</v>
          </cell>
          <cell r="CZ416">
            <v>0</v>
          </cell>
          <cell r="DA416">
            <v>946.8774036478801</v>
          </cell>
          <cell r="DB416">
            <v>243.575625586</v>
          </cell>
          <cell r="DC416">
            <v>29318.75375</v>
          </cell>
          <cell r="DD416">
            <v>0</v>
          </cell>
          <cell r="DE416">
            <v>1757.6</v>
          </cell>
          <cell r="DF416">
            <v>1736.1344188150158</v>
          </cell>
          <cell r="DG416">
            <v>17780.34</v>
          </cell>
          <cell r="DH416">
            <v>29376.6</v>
          </cell>
          <cell r="DI416">
            <v>25795</v>
          </cell>
          <cell r="DJ416">
            <v>247664.13</v>
          </cell>
          <cell r="DK416">
            <v>0</v>
          </cell>
          <cell r="DL416">
            <v>0</v>
          </cell>
          <cell r="DM416">
            <v>0</v>
          </cell>
          <cell r="DN416">
            <v>0</v>
          </cell>
          <cell r="DO416">
            <v>0</v>
          </cell>
          <cell r="DP416">
            <v>0</v>
          </cell>
          <cell r="DQ416">
            <v>0</v>
          </cell>
          <cell r="DR416">
            <v>0</v>
          </cell>
          <cell r="DS416">
            <v>0</v>
          </cell>
          <cell r="DU416">
            <v>85628.28</v>
          </cell>
          <cell r="DV416">
            <v>0</v>
          </cell>
          <cell r="DW416">
            <v>-32220</v>
          </cell>
          <cell r="DX416">
            <v>-3922.96</v>
          </cell>
          <cell r="DY416">
            <v>2723</v>
          </cell>
          <cell r="DZ416">
            <v>0</v>
          </cell>
          <cell r="EA416">
            <v>0</v>
          </cell>
          <cell r="EB416">
            <v>8759</v>
          </cell>
          <cell r="EC416">
            <v>0</v>
          </cell>
          <cell r="ED416">
            <v>0</v>
          </cell>
          <cell r="EE416">
            <v>330539</v>
          </cell>
          <cell r="EF416">
            <v>0</v>
          </cell>
          <cell r="EG416">
            <v>0</v>
          </cell>
          <cell r="EH416">
            <v>0</v>
          </cell>
          <cell r="EI416">
            <v>4873</v>
          </cell>
          <cell r="EJ416">
            <v>0</v>
          </cell>
          <cell r="EK416">
            <v>0</v>
          </cell>
          <cell r="EL416">
            <v>0</v>
          </cell>
        </row>
        <row r="417">
          <cell r="A417">
            <v>882</v>
          </cell>
          <cell r="B417" t="str">
            <v>Landgraaf</v>
          </cell>
          <cell r="C417">
            <v>11</v>
          </cell>
          <cell r="D417">
            <v>966880</v>
          </cell>
          <cell r="E417">
            <v>132300</v>
          </cell>
          <cell r="F417">
            <v>132300</v>
          </cell>
          <cell r="G417">
            <v>38709</v>
          </cell>
          <cell r="H417">
            <v>1</v>
          </cell>
          <cell r="I417">
            <v>472.5</v>
          </cell>
          <cell r="J417">
            <v>7855</v>
          </cell>
          <cell r="K417">
            <v>6629</v>
          </cell>
          <cell r="L417">
            <v>2452</v>
          </cell>
          <cell r="M417">
            <v>5730</v>
          </cell>
          <cell r="N417">
            <v>3872.1</v>
          </cell>
          <cell r="O417">
            <v>954</v>
          </cell>
          <cell r="P417">
            <v>0.73159509202453987</v>
          </cell>
          <cell r="Q417">
            <v>391.02730611572474</v>
          </cell>
          <cell r="R417">
            <v>4972</v>
          </cell>
          <cell r="S417">
            <v>455</v>
          </cell>
          <cell r="T417">
            <v>1124</v>
          </cell>
          <cell r="U417">
            <v>38660</v>
          </cell>
          <cell r="V417">
            <v>35800</v>
          </cell>
          <cell r="W417">
            <v>219.78</v>
          </cell>
          <cell r="X417">
            <v>1456.8</v>
          </cell>
          <cell r="Y417">
            <v>0</v>
          </cell>
          <cell r="Z417">
            <v>97.3</v>
          </cell>
          <cell r="AA417">
            <v>2460</v>
          </cell>
          <cell r="AB417">
            <v>0</v>
          </cell>
          <cell r="AC417">
            <v>2460</v>
          </cell>
          <cell r="AD417">
            <v>8</v>
          </cell>
          <cell r="AE417">
            <v>0</v>
          </cell>
          <cell r="AF417">
            <v>179</v>
          </cell>
          <cell r="AG417">
            <v>166</v>
          </cell>
          <cell r="AH417">
            <v>13</v>
          </cell>
          <cell r="AI417">
            <v>18579</v>
          </cell>
          <cell r="AJ417">
            <v>18579</v>
          </cell>
          <cell r="AK417">
            <v>0</v>
          </cell>
          <cell r="AL417">
            <v>0</v>
          </cell>
          <cell r="AM417">
            <v>0</v>
          </cell>
          <cell r="AN417">
            <v>0</v>
          </cell>
          <cell r="AO417">
            <v>0</v>
          </cell>
          <cell r="AP417">
            <v>2575</v>
          </cell>
          <cell r="AQ417">
            <v>0</v>
          </cell>
          <cell r="AR417">
            <v>1.0926079999999999E-3</v>
          </cell>
          <cell r="AS417">
            <v>1.492878E-3</v>
          </cell>
          <cell r="AT417">
            <v>24672.912</v>
          </cell>
          <cell r="AU417">
            <v>0</v>
          </cell>
          <cell r="AV417">
            <v>143</v>
          </cell>
          <cell r="AW417">
            <v>2242.8634521880067</v>
          </cell>
          <cell r="AX417">
            <v>2</v>
          </cell>
          <cell r="AY417">
            <v>2</v>
          </cell>
          <cell r="AZ417">
            <v>1205</v>
          </cell>
          <cell r="BA417">
            <v>1</v>
          </cell>
          <cell r="BB417">
            <v>0</v>
          </cell>
          <cell r="BC417">
            <v>0</v>
          </cell>
          <cell r="BD417">
            <v>0</v>
          </cell>
          <cell r="BE417">
            <v>0</v>
          </cell>
          <cell r="BF417">
            <v>0</v>
          </cell>
          <cell r="BG417">
            <v>0</v>
          </cell>
          <cell r="BH417">
            <v>0</v>
          </cell>
          <cell r="BI417">
            <v>0</v>
          </cell>
          <cell r="BJ417">
            <v>0</v>
          </cell>
          <cell r="BM417">
            <v>-2175480</v>
          </cell>
          <cell r="BN417">
            <v>-317520</v>
          </cell>
          <cell r="BO417">
            <v>-394254</v>
          </cell>
          <cell r="BP417">
            <v>4987654.6500000004</v>
          </cell>
          <cell r="BQ417">
            <v>28180.76</v>
          </cell>
          <cell r="BR417">
            <v>103194</v>
          </cell>
          <cell r="BS417">
            <v>1723387</v>
          </cell>
          <cell r="BT417">
            <v>532772.73</v>
          </cell>
          <cell r="BU417">
            <v>65394.84</v>
          </cell>
          <cell r="BV417">
            <v>504182.7</v>
          </cell>
          <cell r="BW417">
            <v>1372620.7290000001</v>
          </cell>
          <cell r="BX417">
            <v>1315766.3400000001</v>
          </cell>
          <cell r="BY417">
            <v>83841.375506134966</v>
          </cell>
          <cell r="BZ417">
            <v>1482102.9778243091</v>
          </cell>
          <cell r="CA417">
            <v>532749.80000000005</v>
          </cell>
          <cell r="CB417">
            <v>134397.9</v>
          </cell>
          <cell r="CC417">
            <v>158787.48000000001</v>
          </cell>
          <cell r="CD417">
            <v>1979005.4</v>
          </cell>
          <cell r="CE417">
            <v>547382</v>
          </cell>
          <cell r="CF417">
            <v>69410.919599999994</v>
          </cell>
          <cell r="CG417">
            <v>609947.59200000006</v>
          </cell>
          <cell r="CH417">
            <v>0</v>
          </cell>
          <cell r="CI417">
            <v>21582.11299999999</v>
          </cell>
          <cell r="CJ417">
            <v>76383</v>
          </cell>
          <cell r="CK417">
            <v>0</v>
          </cell>
          <cell r="CL417">
            <v>64206</v>
          </cell>
          <cell r="CM417">
            <v>294.24</v>
          </cell>
          <cell r="CN417">
            <v>0</v>
          </cell>
          <cell r="CO417">
            <v>84550.65</v>
          </cell>
          <cell r="CP417">
            <v>540666.98</v>
          </cell>
          <cell r="CQ417">
            <v>21054.41</v>
          </cell>
          <cell r="CR417">
            <v>3084299.79</v>
          </cell>
          <cell r="CS417">
            <v>491600.34</v>
          </cell>
          <cell r="CT417">
            <v>0</v>
          </cell>
          <cell r="CU417">
            <v>0</v>
          </cell>
          <cell r="CV417">
            <v>0</v>
          </cell>
          <cell r="CW417">
            <v>0</v>
          </cell>
          <cell r="CX417">
            <v>0</v>
          </cell>
          <cell r="CY417">
            <v>79310</v>
          </cell>
          <cell r="CZ417">
            <v>0</v>
          </cell>
          <cell r="DA417">
            <v>19291.523574343679</v>
          </cell>
          <cell r="DB417">
            <v>16509.815789946719</v>
          </cell>
          <cell r="DC417">
            <v>1542797.1873600001</v>
          </cell>
          <cell r="DD417">
            <v>0</v>
          </cell>
          <cell r="DE417">
            <v>966.68</v>
          </cell>
          <cell r="DF417">
            <v>7760.3075445705035</v>
          </cell>
          <cell r="DG417">
            <v>17780.34</v>
          </cell>
          <cell r="DH417">
            <v>29376.6</v>
          </cell>
          <cell r="DI417">
            <v>124331.9</v>
          </cell>
          <cell r="DJ417">
            <v>247664.13</v>
          </cell>
          <cell r="DK417">
            <v>0</v>
          </cell>
          <cell r="DL417">
            <v>0</v>
          </cell>
          <cell r="DM417">
            <v>0</v>
          </cell>
          <cell r="DN417">
            <v>0</v>
          </cell>
          <cell r="DO417">
            <v>0</v>
          </cell>
          <cell r="DP417">
            <v>0</v>
          </cell>
          <cell r="DQ417">
            <v>0</v>
          </cell>
          <cell r="DR417">
            <v>0</v>
          </cell>
          <cell r="DS417">
            <v>0</v>
          </cell>
          <cell r="DU417">
            <v>13411.17</v>
          </cell>
          <cell r="DV417">
            <v>0</v>
          </cell>
          <cell r="DW417">
            <v>-114198</v>
          </cell>
          <cell r="DX417">
            <v>-48583.58</v>
          </cell>
          <cell r="DY417">
            <v>598872</v>
          </cell>
          <cell r="DZ417">
            <v>0</v>
          </cell>
          <cell r="EA417">
            <v>64318.81</v>
          </cell>
          <cell r="EB417">
            <v>80000</v>
          </cell>
          <cell r="EC417">
            <v>0</v>
          </cell>
          <cell r="ED417">
            <v>0</v>
          </cell>
          <cell r="EE417">
            <v>4222485</v>
          </cell>
          <cell r="EF417">
            <v>0</v>
          </cell>
          <cell r="EG417">
            <v>0</v>
          </cell>
          <cell r="EH417">
            <v>0</v>
          </cell>
          <cell r="EI417">
            <v>0</v>
          </cell>
          <cell r="EJ417">
            <v>0</v>
          </cell>
          <cell r="EK417">
            <v>0</v>
          </cell>
          <cell r="EL417">
            <v>0</v>
          </cell>
        </row>
        <row r="418">
          <cell r="A418">
            <v>1640</v>
          </cell>
          <cell r="B418" t="str">
            <v>Leudal</v>
          </cell>
          <cell r="C418">
            <v>11</v>
          </cell>
          <cell r="D418">
            <v>1053760</v>
          </cell>
          <cell r="E418">
            <v>232540</v>
          </cell>
          <cell r="F418">
            <v>232540</v>
          </cell>
          <cell r="G418">
            <v>36818</v>
          </cell>
          <cell r="H418">
            <v>8</v>
          </cell>
          <cell r="I418">
            <v>830.5</v>
          </cell>
          <cell r="J418">
            <v>9068</v>
          </cell>
          <cell r="K418">
            <v>5639</v>
          </cell>
          <cell r="L418">
            <v>1829</v>
          </cell>
          <cell r="M418">
            <v>4050</v>
          </cell>
          <cell r="N418">
            <v>2509.1999999999998</v>
          </cell>
          <cell r="O418">
            <v>248</v>
          </cell>
          <cell r="P418">
            <v>0.41471571906354515</v>
          </cell>
          <cell r="Q418">
            <v>121.10803629363917</v>
          </cell>
          <cell r="R418">
            <v>2247</v>
          </cell>
          <cell r="S418">
            <v>255</v>
          </cell>
          <cell r="T418">
            <v>663</v>
          </cell>
          <cell r="U418">
            <v>31240</v>
          </cell>
          <cell r="V418">
            <v>7580</v>
          </cell>
          <cell r="W418">
            <v>1705.78</v>
          </cell>
          <cell r="X418">
            <v>1850.4</v>
          </cell>
          <cell r="Y418">
            <v>0</v>
          </cell>
          <cell r="Z418">
            <v>0</v>
          </cell>
          <cell r="AA418">
            <v>16287</v>
          </cell>
          <cell r="AB418">
            <v>0</v>
          </cell>
          <cell r="AC418">
            <v>16287</v>
          </cell>
          <cell r="AD418">
            <v>198</v>
          </cell>
          <cell r="AE418">
            <v>0</v>
          </cell>
          <cell r="AF418">
            <v>384</v>
          </cell>
          <cell r="AG418">
            <v>201</v>
          </cell>
          <cell r="AH418">
            <v>184</v>
          </cell>
          <cell r="AI418">
            <v>15408</v>
          </cell>
          <cell r="AJ418">
            <v>15408</v>
          </cell>
          <cell r="AK418">
            <v>0</v>
          </cell>
          <cell r="AL418">
            <v>0</v>
          </cell>
          <cell r="AM418">
            <v>0</v>
          </cell>
          <cell r="AN418">
            <v>0</v>
          </cell>
          <cell r="AO418">
            <v>0</v>
          </cell>
          <cell r="AP418">
            <v>0</v>
          </cell>
          <cell r="AQ418">
            <v>0</v>
          </cell>
          <cell r="AR418">
            <v>4.6676299999999998E-4</v>
          </cell>
          <cell r="AS418">
            <v>2.0756099999999999E-4</v>
          </cell>
          <cell r="AT418">
            <v>5361.9840000000004</v>
          </cell>
          <cell r="AU418">
            <v>0</v>
          </cell>
          <cell r="AV418">
            <v>1714</v>
          </cell>
          <cell r="AW418">
            <v>3828.0892932969364</v>
          </cell>
          <cell r="AX418">
            <v>15</v>
          </cell>
          <cell r="AY418">
            <v>15</v>
          </cell>
          <cell r="AZ418">
            <v>1970</v>
          </cell>
          <cell r="BA418">
            <v>1</v>
          </cell>
          <cell r="BB418">
            <v>0</v>
          </cell>
          <cell r="BC418">
            <v>0</v>
          </cell>
          <cell r="BD418">
            <v>0</v>
          </cell>
          <cell r="BE418">
            <v>0</v>
          </cell>
          <cell r="BF418">
            <v>0</v>
          </cell>
          <cell r="BG418">
            <v>0</v>
          </cell>
          <cell r="BH418">
            <v>0</v>
          </cell>
          <cell r="BI418">
            <v>0</v>
          </cell>
          <cell r="BJ418">
            <v>0</v>
          </cell>
          <cell r="BM418">
            <v>-2370960</v>
          </cell>
          <cell r="BN418">
            <v>-558096</v>
          </cell>
          <cell r="BO418">
            <v>-692969.2</v>
          </cell>
          <cell r="BP418">
            <v>4743999.3</v>
          </cell>
          <cell r="BQ418">
            <v>225446.08</v>
          </cell>
          <cell r="BR418">
            <v>181381.2</v>
          </cell>
          <cell r="BS418">
            <v>1989519.2</v>
          </cell>
          <cell r="BT418">
            <v>453206.43</v>
          </cell>
          <cell r="BU418">
            <v>48779.43</v>
          </cell>
          <cell r="BV418">
            <v>356359.5</v>
          </cell>
          <cell r="BW418">
            <v>889486.30799999996</v>
          </cell>
          <cell r="BX418">
            <v>342044.08</v>
          </cell>
          <cell r="BY418">
            <v>47526.749030100334</v>
          </cell>
          <cell r="BZ418">
            <v>459033.36780305469</v>
          </cell>
          <cell r="CA418">
            <v>240766.05</v>
          </cell>
          <cell r="CB418">
            <v>75321.899999999994</v>
          </cell>
          <cell r="CC418">
            <v>93662.01</v>
          </cell>
          <cell r="CD418">
            <v>1599175.6</v>
          </cell>
          <cell r="CE418">
            <v>115898.2</v>
          </cell>
          <cell r="CF418">
            <v>538719.43959999993</v>
          </cell>
          <cell r="CG418">
            <v>774743.97600000002</v>
          </cell>
          <cell r="CH418">
            <v>0</v>
          </cell>
          <cell r="CI418">
            <v>0</v>
          </cell>
          <cell r="CJ418">
            <v>505711.35</v>
          </cell>
          <cell r="CK418">
            <v>0</v>
          </cell>
          <cell r="CL418">
            <v>425090.7</v>
          </cell>
          <cell r="CM418">
            <v>7282.44</v>
          </cell>
          <cell r="CN418">
            <v>0</v>
          </cell>
          <cell r="CO418">
            <v>181382.39999999999</v>
          </cell>
          <cell r="CP418">
            <v>654663.03</v>
          </cell>
          <cell r="CQ418">
            <v>298000.88</v>
          </cell>
          <cell r="CR418">
            <v>2557882.08</v>
          </cell>
          <cell r="CS418">
            <v>407695.68</v>
          </cell>
          <cell r="CT418">
            <v>0</v>
          </cell>
          <cell r="CU418">
            <v>0</v>
          </cell>
          <cell r="CV418">
            <v>0</v>
          </cell>
          <cell r="CW418">
            <v>0</v>
          </cell>
          <cell r="CX418">
            <v>0</v>
          </cell>
          <cell r="CY418">
            <v>0</v>
          </cell>
          <cell r="CZ418">
            <v>0</v>
          </cell>
          <cell r="DA418">
            <v>8241.35409783873</v>
          </cell>
          <cell r="DB418">
            <v>2295.4279419866398</v>
          </cell>
          <cell r="DC418">
            <v>335284.85952000006</v>
          </cell>
          <cell r="DD418">
            <v>0</v>
          </cell>
          <cell r="DE418">
            <v>11586.64</v>
          </cell>
          <cell r="DF418">
            <v>13245.1889548074</v>
          </cell>
          <cell r="DG418">
            <v>133352.54999999999</v>
          </cell>
          <cell r="DH418">
            <v>220324.5</v>
          </cell>
          <cell r="DI418">
            <v>203264.6</v>
          </cell>
          <cell r="DJ418">
            <v>247664.13</v>
          </cell>
          <cell r="DK418">
            <v>0</v>
          </cell>
          <cell r="DL418">
            <v>0</v>
          </cell>
          <cell r="DM418">
            <v>0</v>
          </cell>
          <cell r="DN418">
            <v>0</v>
          </cell>
          <cell r="DO418">
            <v>0</v>
          </cell>
          <cell r="DP418">
            <v>0</v>
          </cell>
          <cell r="DQ418">
            <v>0</v>
          </cell>
          <cell r="DR418">
            <v>0</v>
          </cell>
          <cell r="DS418">
            <v>0</v>
          </cell>
          <cell r="DU418">
            <v>651894.68000000005</v>
          </cell>
          <cell r="DV418">
            <v>1679030.75</v>
          </cell>
          <cell r="DW418">
            <v>-276812</v>
          </cell>
          <cell r="DX418">
            <v>-30998.15</v>
          </cell>
          <cell r="DY418">
            <v>-259637</v>
          </cell>
          <cell r="DZ418">
            <v>0</v>
          </cell>
          <cell r="EA418">
            <v>218136.69</v>
          </cell>
          <cell r="EB418">
            <v>85266</v>
          </cell>
          <cell r="EC418">
            <v>0</v>
          </cell>
          <cell r="ED418">
            <v>0</v>
          </cell>
          <cell r="EE418">
            <v>2723303</v>
          </cell>
          <cell r="EF418">
            <v>0</v>
          </cell>
          <cell r="EG418">
            <v>0</v>
          </cell>
          <cell r="EH418">
            <v>0</v>
          </cell>
          <cell r="EI418">
            <v>42043</v>
          </cell>
          <cell r="EJ418">
            <v>0</v>
          </cell>
          <cell r="EK418">
            <v>0</v>
          </cell>
          <cell r="EL418">
            <v>0</v>
          </cell>
        </row>
        <row r="419">
          <cell r="A419">
            <v>934</v>
          </cell>
          <cell r="B419" t="str">
            <v>Maasbree</v>
          </cell>
          <cell r="C419">
            <v>11</v>
          </cell>
          <cell r="D419">
            <v>393280</v>
          </cell>
          <cell r="E419">
            <v>75320</v>
          </cell>
          <cell r="F419">
            <v>75320</v>
          </cell>
          <cell r="G419">
            <v>12852</v>
          </cell>
          <cell r="H419">
            <v>2</v>
          </cell>
          <cell r="I419">
            <v>269</v>
          </cell>
          <cell r="J419">
            <v>3278</v>
          </cell>
          <cell r="K419">
            <v>1589</v>
          </cell>
          <cell r="L419">
            <v>497</v>
          </cell>
          <cell r="M419">
            <v>1140</v>
          </cell>
          <cell r="N419">
            <v>624.4</v>
          </cell>
          <cell r="O419">
            <v>73</v>
          </cell>
          <cell r="P419">
            <v>0.17257683215130024</v>
          </cell>
          <cell r="Q419">
            <v>41.791781852394799</v>
          </cell>
          <cell r="R419">
            <v>721</v>
          </cell>
          <cell r="S419">
            <v>70</v>
          </cell>
          <cell r="T419">
            <v>209</v>
          </cell>
          <cell r="U419">
            <v>10810</v>
          </cell>
          <cell r="V419">
            <v>2710</v>
          </cell>
          <cell r="W419">
            <v>0</v>
          </cell>
          <cell r="X419">
            <v>0</v>
          </cell>
          <cell r="Y419">
            <v>0</v>
          </cell>
          <cell r="Z419">
            <v>0</v>
          </cell>
          <cell r="AA419">
            <v>4940</v>
          </cell>
          <cell r="AB419">
            <v>0</v>
          </cell>
          <cell r="AC419">
            <v>4940</v>
          </cell>
          <cell r="AD419">
            <v>53</v>
          </cell>
          <cell r="AE419">
            <v>0</v>
          </cell>
          <cell r="AF419">
            <v>112</v>
          </cell>
          <cell r="AG419">
            <v>57</v>
          </cell>
          <cell r="AH419">
            <v>55</v>
          </cell>
          <cell r="AI419">
            <v>5156</v>
          </cell>
          <cell r="AJ419">
            <v>5156</v>
          </cell>
          <cell r="AK419">
            <v>0</v>
          </cell>
          <cell r="AL419">
            <v>0</v>
          </cell>
          <cell r="AM419">
            <v>0</v>
          </cell>
          <cell r="AN419">
            <v>0</v>
          </cell>
          <cell r="AO419">
            <v>0</v>
          </cell>
          <cell r="AP419">
            <v>0</v>
          </cell>
          <cell r="AQ419">
            <v>0</v>
          </cell>
          <cell r="AR419">
            <v>1.06921E-4</v>
          </cell>
          <cell r="AS419">
            <v>5.3795999999999998E-5</v>
          </cell>
          <cell r="AT419">
            <v>2624.404</v>
          </cell>
          <cell r="AU419">
            <v>0</v>
          </cell>
          <cell r="AV419">
            <v>449</v>
          </cell>
          <cell r="AW419">
            <v>1155.7276186661327</v>
          </cell>
          <cell r="AX419">
            <v>3</v>
          </cell>
          <cell r="AY419">
            <v>3</v>
          </cell>
          <cell r="AZ419">
            <v>610</v>
          </cell>
          <cell r="BA419">
            <v>1</v>
          </cell>
          <cell r="BB419">
            <v>0</v>
          </cell>
          <cell r="BC419">
            <v>0</v>
          </cell>
          <cell r="BD419">
            <v>0</v>
          </cell>
          <cell r="BE419">
            <v>0</v>
          </cell>
          <cell r="BF419">
            <v>0</v>
          </cell>
          <cell r="BG419">
            <v>0</v>
          </cell>
          <cell r="BH419">
            <v>0</v>
          </cell>
          <cell r="BI419">
            <v>0</v>
          </cell>
          <cell r="BJ419">
            <v>0</v>
          </cell>
          <cell r="BM419">
            <v>-884880</v>
          </cell>
          <cell r="BN419">
            <v>-180768</v>
          </cell>
          <cell r="BO419">
            <v>-224453.6</v>
          </cell>
          <cell r="BP419">
            <v>1655980.2</v>
          </cell>
          <cell r="BQ419">
            <v>56361.52</v>
          </cell>
          <cell r="BR419">
            <v>58749.599999999999</v>
          </cell>
          <cell r="BS419">
            <v>719193.2</v>
          </cell>
          <cell r="BT419">
            <v>127707.93</v>
          </cell>
          <cell r="BU419">
            <v>13254.99</v>
          </cell>
          <cell r="BV419">
            <v>100308.6</v>
          </cell>
          <cell r="BW419">
            <v>221343.55600000001</v>
          </cell>
          <cell r="BX419">
            <v>100682.33</v>
          </cell>
          <cell r="BY419">
            <v>19777.441300236405</v>
          </cell>
          <cell r="BZ419">
            <v>158402.55491949496</v>
          </cell>
          <cell r="CA419">
            <v>77255.149999999994</v>
          </cell>
          <cell r="CB419">
            <v>20676.599999999999</v>
          </cell>
          <cell r="CC419">
            <v>29525.43</v>
          </cell>
          <cell r="CD419">
            <v>553363.9</v>
          </cell>
          <cell r="CE419">
            <v>41435.9</v>
          </cell>
          <cell r="CF419">
            <v>0</v>
          </cell>
          <cell r="CG419">
            <v>0</v>
          </cell>
          <cell r="CH419">
            <v>0</v>
          </cell>
          <cell r="CI419">
            <v>0</v>
          </cell>
          <cell r="CJ419">
            <v>153387</v>
          </cell>
          <cell r="CK419">
            <v>0</v>
          </cell>
          <cell r="CL419">
            <v>128934</v>
          </cell>
          <cell r="CM419">
            <v>1949.34</v>
          </cell>
          <cell r="CN419">
            <v>0</v>
          </cell>
          <cell r="CO419">
            <v>52903.199999999997</v>
          </cell>
          <cell r="CP419">
            <v>185650.71</v>
          </cell>
          <cell r="CQ419">
            <v>89076.35</v>
          </cell>
          <cell r="CR419">
            <v>855947.56</v>
          </cell>
          <cell r="CS419">
            <v>136427.76</v>
          </cell>
          <cell r="CT419">
            <v>0</v>
          </cell>
          <cell r="CU419">
            <v>0</v>
          </cell>
          <cell r="CV419">
            <v>0</v>
          </cell>
          <cell r="CW419">
            <v>0</v>
          </cell>
          <cell r="CX419">
            <v>0</v>
          </cell>
          <cell r="CY419">
            <v>0</v>
          </cell>
          <cell r="CZ419">
            <v>0</v>
          </cell>
          <cell r="DA419">
            <v>1887.8399133929101</v>
          </cell>
          <cell r="DB419">
            <v>594.93277430303999</v>
          </cell>
          <cell r="DC419">
            <v>164103.98212</v>
          </cell>
          <cell r="DD419">
            <v>0</v>
          </cell>
          <cell r="DE419">
            <v>3035.24</v>
          </cell>
          <cell r="DF419">
            <v>3998.8175605848191</v>
          </cell>
          <cell r="DG419">
            <v>26670.51</v>
          </cell>
          <cell r="DH419">
            <v>44064.9</v>
          </cell>
          <cell r="DI419">
            <v>62939.8</v>
          </cell>
          <cell r="DJ419">
            <v>247664.13</v>
          </cell>
          <cell r="DK419">
            <v>0</v>
          </cell>
          <cell r="DL419">
            <v>0</v>
          </cell>
          <cell r="DM419">
            <v>0</v>
          </cell>
          <cell r="DN419">
            <v>0</v>
          </cell>
          <cell r="DO419">
            <v>0</v>
          </cell>
          <cell r="DP419">
            <v>0</v>
          </cell>
          <cell r="DQ419">
            <v>0</v>
          </cell>
          <cell r="DR419">
            <v>0</v>
          </cell>
          <cell r="DS419">
            <v>0</v>
          </cell>
          <cell r="DU419">
            <v>173847.63</v>
          </cell>
          <cell r="DV419">
            <v>0</v>
          </cell>
          <cell r="DW419">
            <v>22475</v>
          </cell>
          <cell r="DX419">
            <v>-9938.92</v>
          </cell>
          <cell r="DY419">
            <v>56932</v>
          </cell>
          <cell r="DZ419">
            <v>0</v>
          </cell>
          <cell r="EA419">
            <v>26739</v>
          </cell>
          <cell r="EB419">
            <v>43646</v>
          </cell>
          <cell r="EC419">
            <v>0</v>
          </cell>
          <cell r="ED419">
            <v>0</v>
          </cell>
          <cell r="EE419">
            <v>773425</v>
          </cell>
          <cell r="EF419">
            <v>0</v>
          </cell>
          <cell r="EG419">
            <v>0</v>
          </cell>
          <cell r="EH419">
            <v>0</v>
          </cell>
          <cell r="EI419">
            <v>14677</v>
          </cell>
          <cell r="EJ419">
            <v>0</v>
          </cell>
          <cell r="EK419">
            <v>0</v>
          </cell>
          <cell r="EL419">
            <v>0</v>
          </cell>
        </row>
        <row r="420">
          <cell r="A420">
            <v>1641</v>
          </cell>
          <cell r="B420" t="str">
            <v>Maasgouw</v>
          </cell>
          <cell r="C420">
            <v>11</v>
          </cell>
          <cell r="D420">
            <v>754240</v>
          </cell>
          <cell r="E420">
            <v>142100</v>
          </cell>
          <cell r="F420">
            <v>142100</v>
          </cell>
          <cell r="G420">
            <v>24497</v>
          </cell>
          <cell r="H420">
            <v>6</v>
          </cell>
          <cell r="I420">
            <v>507.5</v>
          </cell>
          <cell r="J420">
            <v>5224</v>
          </cell>
          <cell r="K420">
            <v>4294</v>
          </cell>
          <cell r="L420">
            <v>1463</v>
          </cell>
          <cell r="M420">
            <v>2940</v>
          </cell>
          <cell r="N420">
            <v>1818.8</v>
          </cell>
          <cell r="O420">
            <v>214</v>
          </cell>
          <cell r="P420">
            <v>0.37943262411347517</v>
          </cell>
          <cell r="Q420">
            <v>106.527070193201</v>
          </cell>
          <cell r="R420">
            <v>2054</v>
          </cell>
          <cell r="S420">
            <v>120</v>
          </cell>
          <cell r="T420">
            <v>530</v>
          </cell>
          <cell r="U420">
            <v>21640</v>
          </cell>
          <cell r="V420">
            <v>6000</v>
          </cell>
          <cell r="W420">
            <v>666.16</v>
          </cell>
          <cell r="X420">
            <v>0</v>
          </cell>
          <cell r="Y420">
            <v>0</v>
          </cell>
          <cell r="Z420">
            <v>0</v>
          </cell>
          <cell r="AA420">
            <v>4582</v>
          </cell>
          <cell r="AB420">
            <v>0</v>
          </cell>
          <cell r="AC420">
            <v>4582</v>
          </cell>
          <cell r="AD420">
            <v>1220</v>
          </cell>
          <cell r="AE420">
            <v>0</v>
          </cell>
          <cell r="AF420">
            <v>171</v>
          </cell>
          <cell r="AG420">
            <v>134</v>
          </cell>
          <cell r="AH420">
            <v>36</v>
          </cell>
          <cell r="AI420">
            <v>11212</v>
          </cell>
          <cell r="AJ420">
            <v>11212</v>
          </cell>
          <cell r="AK420">
            <v>0</v>
          </cell>
          <cell r="AL420">
            <v>24</v>
          </cell>
          <cell r="AM420">
            <v>0</v>
          </cell>
          <cell r="AN420">
            <v>0</v>
          </cell>
          <cell r="AO420">
            <v>0</v>
          </cell>
          <cell r="AP420">
            <v>0</v>
          </cell>
          <cell r="AQ420">
            <v>0</v>
          </cell>
          <cell r="AR420">
            <v>5.0475300000000004E-4</v>
          </cell>
          <cell r="AS420">
            <v>1.9206299999999999E-4</v>
          </cell>
          <cell r="AT420">
            <v>4563.2839999999997</v>
          </cell>
          <cell r="AU420">
            <v>0</v>
          </cell>
          <cell r="AV420">
            <v>1947</v>
          </cell>
          <cell r="AW420">
            <v>8220.5548086866602</v>
          </cell>
          <cell r="AX420">
            <v>8</v>
          </cell>
          <cell r="AY420">
            <v>8</v>
          </cell>
          <cell r="AZ420">
            <v>1270</v>
          </cell>
          <cell r="BA420">
            <v>1</v>
          </cell>
          <cell r="BB420">
            <v>0</v>
          </cell>
          <cell r="BC420">
            <v>0</v>
          </cell>
          <cell r="BD420">
            <v>0</v>
          </cell>
          <cell r="BE420">
            <v>0</v>
          </cell>
          <cell r="BF420">
            <v>0</v>
          </cell>
          <cell r="BG420">
            <v>0</v>
          </cell>
          <cell r="BH420">
            <v>0</v>
          </cell>
          <cell r="BI420">
            <v>0</v>
          </cell>
          <cell r="BJ420">
            <v>0</v>
          </cell>
          <cell r="BM420">
            <v>-1697040</v>
          </cell>
          <cell r="BN420">
            <v>-341040</v>
          </cell>
          <cell r="BO420">
            <v>-423458</v>
          </cell>
          <cell r="BP420">
            <v>3156438.45</v>
          </cell>
          <cell r="BQ420">
            <v>169084.56</v>
          </cell>
          <cell r="BR420">
            <v>110838</v>
          </cell>
          <cell r="BS420">
            <v>1146145.6000000001</v>
          </cell>
          <cell r="BT420">
            <v>345108.78</v>
          </cell>
          <cell r="BU420">
            <v>39018.21</v>
          </cell>
          <cell r="BV420">
            <v>258690.6</v>
          </cell>
          <cell r="BW420">
            <v>644746.41200000001</v>
          </cell>
          <cell r="BX420">
            <v>295150.94</v>
          </cell>
          <cell r="BY420">
            <v>43483.2784751773</v>
          </cell>
          <cell r="BZ420">
            <v>403767.42361188593</v>
          </cell>
          <cell r="CA420">
            <v>220086.1</v>
          </cell>
          <cell r="CB420">
            <v>35445.599999999999</v>
          </cell>
          <cell r="CC420">
            <v>74873.100000000006</v>
          </cell>
          <cell r="CD420">
            <v>1107751.6000000001</v>
          </cell>
          <cell r="CE420">
            <v>91740</v>
          </cell>
          <cell r="CF420">
            <v>210386.65119999999</v>
          </cell>
          <cell r="CG420">
            <v>0</v>
          </cell>
          <cell r="CH420">
            <v>0</v>
          </cell>
          <cell r="CI420">
            <v>0</v>
          </cell>
          <cell r="CJ420">
            <v>142271.1</v>
          </cell>
          <cell r="CK420">
            <v>0</v>
          </cell>
          <cell r="CL420">
            <v>119590.2</v>
          </cell>
          <cell r="CM420">
            <v>44871.6</v>
          </cell>
          <cell r="CN420">
            <v>0</v>
          </cell>
          <cell r="CO420">
            <v>80771.850000000006</v>
          </cell>
          <cell r="CP420">
            <v>436442.02</v>
          </cell>
          <cell r="CQ420">
            <v>58304.52</v>
          </cell>
          <cell r="CR420">
            <v>1861304.12</v>
          </cell>
          <cell r="CS420">
            <v>296669.52</v>
          </cell>
          <cell r="CT420">
            <v>0</v>
          </cell>
          <cell r="CU420">
            <v>76020.240000000005</v>
          </cell>
          <cell r="CV420">
            <v>0</v>
          </cell>
          <cell r="CW420">
            <v>0</v>
          </cell>
          <cell r="CX420">
            <v>0</v>
          </cell>
          <cell r="CY420">
            <v>0</v>
          </cell>
          <cell r="CZ420">
            <v>0</v>
          </cell>
          <cell r="DA420">
            <v>8912.1207228216317</v>
          </cell>
          <cell r="DB420">
            <v>2124.03475037112</v>
          </cell>
          <cell r="DC420">
            <v>285342.14851999999</v>
          </cell>
          <cell r="DD420">
            <v>0</v>
          </cell>
          <cell r="DE420">
            <v>13161.72</v>
          </cell>
          <cell r="DF420">
            <v>28443.119638055843</v>
          </cell>
          <cell r="DG420">
            <v>71121.36</v>
          </cell>
          <cell r="DH420">
            <v>117506.4</v>
          </cell>
          <cell r="DI420">
            <v>131038.6</v>
          </cell>
          <cell r="DJ420">
            <v>247664.13</v>
          </cell>
          <cell r="DK420">
            <v>0</v>
          </cell>
          <cell r="DL420">
            <v>0</v>
          </cell>
          <cell r="DM420">
            <v>0</v>
          </cell>
          <cell r="DN420">
            <v>0</v>
          </cell>
          <cell r="DO420">
            <v>0</v>
          </cell>
          <cell r="DP420">
            <v>0</v>
          </cell>
          <cell r="DQ420">
            <v>0</v>
          </cell>
          <cell r="DR420">
            <v>0</v>
          </cell>
          <cell r="DS420">
            <v>0</v>
          </cell>
          <cell r="DU420">
            <v>58547.77</v>
          </cell>
          <cell r="DV420">
            <v>1037684.28</v>
          </cell>
          <cell r="DW420">
            <v>66990</v>
          </cell>
          <cell r="DX420">
            <v>-15053.4</v>
          </cell>
          <cell r="DY420">
            <v>-125850</v>
          </cell>
          <cell r="DZ420">
            <v>0</v>
          </cell>
          <cell r="EA420">
            <v>165005.38</v>
          </cell>
          <cell r="EB420">
            <v>40702</v>
          </cell>
          <cell r="EC420">
            <v>0</v>
          </cell>
          <cell r="ED420">
            <v>0</v>
          </cell>
          <cell r="EE420">
            <v>2464664</v>
          </cell>
          <cell r="EF420">
            <v>0</v>
          </cell>
          <cell r="EG420">
            <v>0</v>
          </cell>
          <cell r="EH420">
            <v>0</v>
          </cell>
          <cell r="EI420">
            <v>27975</v>
          </cell>
          <cell r="EJ420">
            <v>0</v>
          </cell>
          <cell r="EK420">
            <v>0</v>
          </cell>
          <cell r="EL420">
            <v>0</v>
          </cell>
        </row>
        <row r="421">
          <cell r="A421">
            <v>935</v>
          </cell>
          <cell r="B421" t="str">
            <v>Maastricht</v>
          </cell>
          <cell r="C421">
            <v>11</v>
          </cell>
          <cell r="D421">
            <v>3700640</v>
          </cell>
          <cell r="E421">
            <v>1176840</v>
          </cell>
          <cell r="F421">
            <v>1176840</v>
          </cell>
          <cell r="G421">
            <v>119038</v>
          </cell>
          <cell r="H421">
            <v>2</v>
          </cell>
          <cell r="I421">
            <v>4203</v>
          </cell>
          <cell r="J421">
            <v>23411</v>
          </cell>
          <cell r="K421">
            <v>20692</v>
          </cell>
          <cell r="L421">
            <v>7435</v>
          </cell>
          <cell r="M421">
            <v>20060</v>
          </cell>
          <cell r="N421">
            <v>13831.9</v>
          </cell>
          <cell r="O421">
            <v>3547</v>
          </cell>
          <cell r="P421">
            <v>0.91018732358224275</v>
          </cell>
          <cell r="Q421">
            <v>1225.6860237975632</v>
          </cell>
          <cell r="R421">
            <v>12868</v>
          </cell>
          <cell r="S421">
            <v>4500</v>
          </cell>
          <cell r="T421">
            <v>3842</v>
          </cell>
          <cell r="U421">
            <v>132760</v>
          </cell>
          <cell r="V421">
            <v>185450</v>
          </cell>
          <cell r="W421">
            <v>3652.26</v>
          </cell>
          <cell r="X421">
            <v>5016</v>
          </cell>
          <cell r="Y421">
            <v>0</v>
          </cell>
          <cell r="Z421">
            <v>0</v>
          </cell>
          <cell r="AA421">
            <v>5682</v>
          </cell>
          <cell r="AB421">
            <v>0</v>
          </cell>
          <cell r="AC421">
            <v>5682</v>
          </cell>
          <cell r="AD421">
            <v>324</v>
          </cell>
          <cell r="AE421">
            <v>0</v>
          </cell>
          <cell r="AF421">
            <v>595</v>
          </cell>
          <cell r="AG421">
            <v>532</v>
          </cell>
          <cell r="AH421">
            <v>63</v>
          </cell>
          <cell r="AI421">
            <v>62281</v>
          </cell>
          <cell r="AJ421">
            <v>62281</v>
          </cell>
          <cell r="AK421">
            <v>0</v>
          </cell>
          <cell r="AL421">
            <v>0</v>
          </cell>
          <cell r="AM421">
            <v>0</v>
          </cell>
          <cell r="AN421">
            <v>101</v>
          </cell>
          <cell r="AO421">
            <v>2600</v>
          </cell>
          <cell r="AP421">
            <v>12746</v>
          </cell>
          <cell r="AQ421">
            <v>10137</v>
          </cell>
          <cell r="AR421">
            <v>7.6441870000000002E-3</v>
          </cell>
          <cell r="AS421">
            <v>9.1960710000000001E-3</v>
          </cell>
          <cell r="AT421">
            <v>129980.447</v>
          </cell>
          <cell r="AU421">
            <v>0</v>
          </cell>
          <cell r="AV421">
            <v>967</v>
          </cell>
          <cell r="AW421">
            <v>19165.791874791874</v>
          </cell>
          <cell r="AX421">
            <v>3</v>
          </cell>
          <cell r="AY421">
            <v>3</v>
          </cell>
          <cell r="AZ421">
            <v>5290</v>
          </cell>
          <cell r="BA421">
            <v>1</v>
          </cell>
          <cell r="BB421">
            <v>0</v>
          </cell>
          <cell r="BC421">
            <v>0</v>
          </cell>
          <cell r="BD421">
            <v>0</v>
          </cell>
          <cell r="BE421">
            <v>0</v>
          </cell>
          <cell r="BF421">
            <v>0</v>
          </cell>
          <cell r="BG421">
            <v>0</v>
          </cell>
          <cell r="BH421">
            <v>0</v>
          </cell>
          <cell r="BI421">
            <v>0</v>
          </cell>
          <cell r="BJ421">
            <v>0</v>
          </cell>
          <cell r="BM421">
            <v>-8326440.0000000009</v>
          </cell>
          <cell r="BN421">
            <v>-2824416</v>
          </cell>
          <cell r="BO421">
            <v>-3506983.2</v>
          </cell>
          <cell r="BP421">
            <v>15338046.299999999</v>
          </cell>
          <cell r="BQ421">
            <v>56361.52</v>
          </cell>
          <cell r="BR421">
            <v>917935.2</v>
          </cell>
          <cell r="BS421">
            <v>5136373.4000000004</v>
          </cell>
          <cell r="BT421">
            <v>1663016.04</v>
          </cell>
          <cell r="BU421">
            <v>198291.45</v>
          </cell>
          <cell r="BV421">
            <v>1765079.4</v>
          </cell>
          <cell r="BW421">
            <v>4903270.2309999997</v>
          </cell>
          <cell r="BX421">
            <v>4892057.87</v>
          </cell>
          <cell r="BY421">
            <v>104308.18633051064</v>
          </cell>
          <cell r="BZ421">
            <v>4645693.2222794276</v>
          </cell>
          <cell r="CA421">
            <v>1378806.2</v>
          </cell>
          <cell r="CB421">
            <v>1329210</v>
          </cell>
          <cell r="CC421">
            <v>542759.34</v>
          </cell>
          <cell r="CD421">
            <v>6795984.3999999994</v>
          </cell>
          <cell r="CE421">
            <v>2835530.5</v>
          </cell>
          <cell r="CF421">
            <v>1153456.7532000002</v>
          </cell>
          <cell r="CG421">
            <v>2100149.04</v>
          </cell>
          <cell r="CH421">
            <v>0</v>
          </cell>
          <cell r="CI421">
            <v>0</v>
          </cell>
          <cell r="CJ421">
            <v>176426.1</v>
          </cell>
          <cell r="CK421">
            <v>0</v>
          </cell>
          <cell r="CL421">
            <v>148300.20000000001</v>
          </cell>
          <cell r="CM421">
            <v>11916.72</v>
          </cell>
          <cell r="CN421">
            <v>0</v>
          </cell>
          <cell r="CO421">
            <v>281048.25</v>
          </cell>
          <cell r="CP421">
            <v>1732739.96</v>
          </cell>
          <cell r="CQ421">
            <v>102032.91</v>
          </cell>
          <cell r="CR421">
            <v>10339268.809999999</v>
          </cell>
          <cell r="CS421">
            <v>1647955.26</v>
          </cell>
          <cell r="CT421">
            <v>0</v>
          </cell>
          <cell r="CU421">
            <v>0</v>
          </cell>
          <cell r="CV421">
            <v>0</v>
          </cell>
          <cell r="CW421">
            <v>1553498.17</v>
          </cell>
          <cell r="CX421">
            <v>38246</v>
          </cell>
          <cell r="CY421">
            <v>392576.8</v>
          </cell>
          <cell r="CZ421">
            <v>889014.9</v>
          </cell>
          <cell r="DA421">
            <v>134968.82112998579</v>
          </cell>
          <cell r="DB421">
            <v>101699.82959174905</v>
          </cell>
          <cell r="DC421">
            <v>8127677.3509100005</v>
          </cell>
          <cell r="DD421">
            <v>0</v>
          </cell>
          <cell r="DE421">
            <v>6536.92</v>
          </cell>
          <cell r="DF421">
            <v>66313.639886779885</v>
          </cell>
          <cell r="DG421">
            <v>26670.51</v>
          </cell>
          <cell r="DH421">
            <v>44064.9</v>
          </cell>
          <cell r="DI421">
            <v>545822.19999999995</v>
          </cell>
          <cell r="DJ421">
            <v>247664.13</v>
          </cell>
          <cell r="DK421">
            <v>0</v>
          </cell>
          <cell r="DL421">
            <v>0</v>
          </cell>
          <cell r="DM421">
            <v>0</v>
          </cell>
          <cell r="DN421">
            <v>0</v>
          </cell>
          <cell r="DO421">
            <v>0</v>
          </cell>
          <cell r="DP421">
            <v>0</v>
          </cell>
          <cell r="DQ421">
            <v>0</v>
          </cell>
          <cell r="DR421">
            <v>0</v>
          </cell>
          <cell r="DS421">
            <v>0</v>
          </cell>
          <cell r="DU421">
            <v>15263.14</v>
          </cell>
          <cell r="DV421">
            <v>0</v>
          </cell>
          <cell r="DW421">
            <v>1477052</v>
          </cell>
          <cell r="DX421">
            <v>225571</v>
          </cell>
          <cell r="DY421">
            <v>1768667</v>
          </cell>
          <cell r="DZ421">
            <v>0</v>
          </cell>
          <cell r="EA421">
            <v>0</v>
          </cell>
          <cell r="EB421">
            <v>97221</v>
          </cell>
          <cell r="EC421">
            <v>75397</v>
          </cell>
          <cell r="ED421">
            <v>0</v>
          </cell>
          <cell r="EE421">
            <v>13833040</v>
          </cell>
          <cell r="EF421">
            <v>145000</v>
          </cell>
          <cell r="EG421">
            <v>0</v>
          </cell>
          <cell r="EH421">
            <v>0</v>
          </cell>
          <cell r="EI421">
            <v>0</v>
          </cell>
          <cell r="EJ421">
            <v>311246</v>
          </cell>
          <cell r="EK421">
            <v>150000</v>
          </cell>
          <cell r="EL421">
            <v>0</v>
          </cell>
        </row>
        <row r="422">
          <cell r="A422">
            <v>936</v>
          </cell>
          <cell r="B422" t="str">
            <v>Margraten</v>
          </cell>
          <cell r="C422">
            <v>11</v>
          </cell>
          <cell r="D422">
            <v>529600</v>
          </cell>
          <cell r="E422">
            <v>56280</v>
          </cell>
          <cell r="F422">
            <v>56280</v>
          </cell>
          <cell r="G422">
            <v>13550</v>
          </cell>
          <cell r="H422">
            <v>4</v>
          </cell>
          <cell r="I422">
            <v>201</v>
          </cell>
          <cell r="J422">
            <v>3306</v>
          </cell>
          <cell r="K422">
            <v>2355</v>
          </cell>
          <cell r="L422">
            <v>733</v>
          </cell>
          <cell r="M422">
            <v>1320</v>
          </cell>
          <cell r="N422">
            <v>716.5</v>
          </cell>
          <cell r="O422">
            <v>97</v>
          </cell>
          <cell r="P422">
            <v>0.21700223713646533</v>
          </cell>
          <cell r="Q422">
            <v>53.516956697309752</v>
          </cell>
          <cell r="R422">
            <v>931</v>
          </cell>
          <cell r="S422">
            <v>80</v>
          </cell>
          <cell r="T422">
            <v>251</v>
          </cell>
          <cell r="U422">
            <v>8550</v>
          </cell>
          <cell r="V422">
            <v>740</v>
          </cell>
          <cell r="W422">
            <v>598.58000000000004</v>
          </cell>
          <cell r="X422">
            <v>0</v>
          </cell>
          <cell r="Y422">
            <v>0</v>
          </cell>
          <cell r="Z422">
            <v>0</v>
          </cell>
          <cell r="AA422">
            <v>5770</v>
          </cell>
          <cell r="AB422">
            <v>0</v>
          </cell>
          <cell r="AC422">
            <v>5770</v>
          </cell>
          <cell r="AD422">
            <v>0</v>
          </cell>
          <cell r="AE422">
            <v>0</v>
          </cell>
          <cell r="AF422">
            <v>105</v>
          </cell>
          <cell r="AG422">
            <v>73</v>
          </cell>
          <cell r="AH422">
            <v>32</v>
          </cell>
          <cell r="AI422">
            <v>6035</v>
          </cell>
          <cell r="AJ422">
            <v>6035</v>
          </cell>
          <cell r="AK422">
            <v>0</v>
          </cell>
          <cell r="AL422">
            <v>0</v>
          </cell>
          <cell r="AM422">
            <v>0</v>
          </cell>
          <cell r="AN422">
            <v>0</v>
          </cell>
          <cell r="AO422">
            <v>0</v>
          </cell>
          <cell r="AP422">
            <v>0</v>
          </cell>
          <cell r="AQ422">
            <v>0</v>
          </cell>
          <cell r="AR422">
            <v>3.02405E-4</v>
          </cell>
          <cell r="AS422">
            <v>8.6322999999999993E-5</v>
          </cell>
          <cell r="AT422">
            <v>1563.0650000000001</v>
          </cell>
          <cell r="AU422">
            <v>0</v>
          </cell>
          <cell r="AV422">
            <v>57</v>
          </cell>
          <cell r="AW422">
            <v>133.85615251299828</v>
          </cell>
          <cell r="AX422">
            <v>10</v>
          </cell>
          <cell r="AY422">
            <v>10</v>
          </cell>
          <cell r="AZ422">
            <v>725</v>
          </cell>
          <cell r="BA422">
            <v>1</v>
          </cell>
          <cell r="BB422">
            <v>0</v>
          </cell>
          <cell r="BC422">
            <v>0</v>
          </cell>
          <cell r="BD422">
            <v>0</v>
          </cell>
          <cell r="BE422">
            <v>0</v>
          </cell>
          <cell r="BF422">
            <v>0</v>
          </cell>
          <cell r="BG422">
            <v>0</v>
          </cell>
          <cell r="BH422">
            <v>0</v>
          </cell>
          <cell r="BI422">
            <v>0</v>
          </cell>
          <cell r="BJ422">
            <v>0</v>
          </cell>
          <cell r="BM422">
            <v>-1191600</v>
          </cell>
          <cell r="BN422">
            <v>-135072</v>
          </cell>
          <cell r="BO422">
            <v>-167714.4</v>
          </cell>
          <cell r="BP422">
            <v>1745917.5</v>
          </cell>
          <cell r="BQ422">
            <v>112723.04</v>
          </cell>
          <cell r="BR422">
            <v>43898.400000000001</v>
          </cell>
          <cell r="BS422">
            <v>725336.4</v>
          </cell>
          <cell r="BT422">
            <v>189271.35</v>
          </cell>
          <cell r="BU422">
            <v>19549.11</v>
          </cell>
          <cell r="BV422">
            <v>116146.8</v>
          </cell>
          <cell r="BW422">
            <v>253992.08500000002</v>
          </cell>
          <cell r="BX422">
            <v>133783.37</v>
          </cell>
          <cell r="BY422">
            <v>24868.627807606263</v>
          </cell>
          <cell r="BZ422">
            <v>202844.25063067922</v>
          </cell>
          <cell r="CA422">
            <v>99756.65</v>
          </cell>
          <cell r="CB422">
            <v>23630.400000000001</v>
          </cell>
          <cell r="CC422">
            <v>35458.769999999997</v>
          </cell>
          <cell r="CD422">
            <v>437674.5</v>
          </cell>
          <cell r="CE422">
            <v>11314.6</v>
          </cell>
          <cell r="CF422">
            <v>189043.5356</v>
          </cell>
          <cell r="CG422">
            <v>0</v>
          </cell>
          <cell r="CH422">
            <v>0</v>
          </cell>
          <cell r="CI422">
            <v>0</v>
          </cell>
          <cell r="CJ422">
            <v>179158.5</v>
          </cell>
          <cell r="CK422">
            <v>0</v>
          </cell>
          <cell r="CL422">
            <v>150597</v>
          </cell>
          <cell r="CM422">
            <v>0</v>
          </cell>
          <cell r="CN422">
            <v>0</v>
          </cell>
          <cell r="CO422">
            <v>49596.75</v>
          </cell>
          <cell r="CP422">
            <v>237763.19</v>
          </cell>
          <cell r="CQ422">
            <v>51826.239999999998</v>
          </cell>
          <cell r="CR422">
            <v>1001870.35</v>
          </cell>
          <cell r="CS422">
            <v>159686.1</v>
          </cell>
          <cell r="CT422">
            <v>0</v>
          </cell>
          <cell r="CU422">
            <v>0</v>
          </cell>
          <cell r="CV422">
            <v>0</v>
          </cell>
          <cell r="CW422">
            <v>0</v>
          </cell>
          <cell r="CX422">
            <v>0</v>
          </cell>
          <cell r="CY422">
            <v>0</v>
          </cell>
          <cell r="CZ422">
            <v>0</v>
          </cell>
          <cell r="DA422">
            <v>5339.3835543025507</v>
          </cell>
          <cell r="DB422">
            <v>954.65056651351995</v>
          </cell>
          <cell r="DC422">
            <v>97738.454450000005</v>
          </cell>
          <cell r="DD422">
            <v>0</v>
          </cell>
          <cell r="DE422">
            <v>385.32</v>
          </cell>
          <cell r="DF422">
            <v>463.14228769497402</v>
          </cell>
          <cell r="DG422">
            <v>88901.7</v>
          </cell>
          <cell r="DH422">
            <v>146883</v>
          </cell>
          <cell r="DI422">
            <v>74805.5</v>
          </cell>
          <cell r="DJ422">
            <v>247664.13</v>
          </cell>
          <cell r="DK422">
            <v>0</v>
          </cell>
          <cell r="DL422">
            <v>0</v>
          </cell>
          <cell r="DM422">
            <v>0</v>
          </cell>
          <cell r="DN422">
            <v>0</v>
          </cell>
          <cell r="DO422">
            <v>0</v>
          </cell>
          <cell r="DP422">
            <v>0</v>
          </cell>
          <cell r="DQ422">
            <v>0</v>
          </cell>
          <cell r="DR422">
            <v>0</v>
          </cell>
          <cell r="DS422">
            <v>0</v>
          </cell>
          <cell r="DU422">
            <v>52188.88</v>
          </cell>
          <cell r="DV422">
            <v>0</v>
          </cell>
          <cell r="DW422">
            <v>-46057</v>
          </cell>
          <cell r="DX422">
            <v>-7751.3</v>
          </cell>
          <cell r="DY422">
            <v>-44452</v>
          </cell>
          <cell r="DZ422">
            <v>0</v>
          </cell>
          <cell r="EA422">
            <v>223500.82</v>
          </cell>
          <cell r="EB422">
            <v>42702</v>
          </cell>
          <cell r="EC422">
            <v>0</v>
          </cell>
          <cell r="ED422">
            <v>0</v>
          </cell>
          <cell r="EE422">
            <v>990005</v>
          </cell>
          <cell r="EF422">
            <v>0</v>
          </cell>
          <cell r="EG422">
            <v>0</v>
          </cell>
          <cell r="EH422">
            <v>0</v>
          </cell>
          <cell r="EI422">
            <v>15441</v>
          </cell>
          <cell r="EJ422">
            <v>0</v>
          </cell>
          <cell r="EK422">
            <v>0</v>
          </cell>
          <cell r="EL422">
            <v>0</v>
          </cell>
        </row>
        <row r="423">
          <cell r="A423">
            <v>993</v>
          </cell>
          <cell r="B423" t="str">
            <v>Meerlo-Wanssum</v>
          </cell>
          <cell r="C423">
            <v>11</v>
          </cell>
          <cell r="D423">
            <v>245120</v>
          </cell>
          <cell r="E423">
            <v>63280</v>
          </cell>
          <cell r="F423">
            <v>63280</v>
          </cell>
          <cell r="G423">
            <v>7660</v>
          </cell>
          <cell r="H423">
            <v>2</v>
          </cell>
          <cell r="I423">
            <v>226</v>
          </cell>
          <cell r="J423">
            <v>1945</v>
          </cell>
          <cell r="K423">
            <v>983</v>
          </cell>
          <cell r="L423">
            <v>299</v>
          </cell>
          <cell r="M423">
            <v>660</v>
          </cell>
          <cell r="N423">
            <v>333.9</v>
          </cell>
          <cell r="O423">
            <v>29</v>
          </cell>
          <cell r="P423">
            <v>7.6517150395778361E-2</v>
          </cell>
          <cell r="Q423">
            <v>18.719155766483254</v>
          </cell>
          <cell r="R423">
            <v>456</v>
          </cell>
          <cell r="S423">
            <v>40</v>
          </cell>
          <cell r="T423">
            <v>103</v>
          </cell>
          <cell r="U423">
            <v>5660</v>
          </cell>
          <cell r="V423">
            <v>320</v>
          </cell>
          <cell r="W423">
            <v>0</v>
          </cell>
          <cell r="X423">
            <v>0</v>
          </cell>
          <cell r="Y423">
            <v>0</v>
          </cell>
          <cell r="Z423">
            <v>0</v>
          </cell>
          <cell r="AA423">
            <v>3844</v>
          </cell>
          <cell r="AB423">
            <v>0</v>
          </cell>
          <cell r="AC423">
            <v>3844</v>
          </cell>
          <cell r="AD423">
            <v>96</v>
          </cell>
          <cell r="AE423">
            <v>0</v>
          </cell>
          <cell r="AF423">
            <v>90</v>
          </cell>
          <cell r="AG423">
            <v>47</v>
          </cell>
          <cell r="AH423">
            <v>42</v>
          </cell>
          <cell r="AI423">
            <v>3261</v>
          </cell>
          <cell r="AJ423">
            <v>3261</v>
          </cell>
          <cell r="AK423">
            <v>0</v>
          </cell>
          <cell r="AL423">
            <v>0</v>
          </cell>
          <cell r="AM423">
            <v>0</v>
          </cell>
          <cell r="AN423">
            <v>0</v>
          </cell>
          <cell r="AO423">
            <v>0</v>
          </cell>
          <cell r="AP423">
            <v>0</v>
          </cell>
          <cell r="AQ423">
            <v>0</v>
          </cell>
          <cell r="AR423">
            <v>7.6105000000000004E-5</v>
          </cell>
          <cell r="AS423">
            <v>3.1380000000000001E-5</v>
          </cell>
          <cell r="AT423">
            <v>531.54300000000001</v>
          </cell>
          <cell r="AU423">
            <v>0</v>
          </cell>
          <cell r="AV423">
            <v>423</v>
          </cell>
          <cell r="AW423">
            <v>822.38071065989845</v>
          </cell>
          <cell r="AX423">
            <v>6</v>
          </cell>
          <cell r="AY423">
            <v>6</v>
          </cell>
          <cell r="AZ423">
            <v>400</v>
          </cell>
          <cell r="BA423">
            <v>1</v>
          </cell>
          <cell r="BB423">
            <v>0</v>
          </cell>
          <cell r="BC423">
            <v>0</v>
          </cell>
          <cell r="BD423">
            <v>0</v>
          </cell>
          <cell r="BE423">
            <v>0</v>
          </cell>
          <cell r="BF423">
            <v>0</v>
          </cell>
          <cell r="BG423">
            <v>0</v>
          </cell>
          <cell r="BH423">
            <v>0</v>
          </cell>
          <cell r="BI423">
            <v>0</v>
          </cell>
          <cell r="BJ423">
            <v>0</v>
          </cell>
          <cell r="BM423">
            <v>-551520</v>
          </cell>
          <cell r="BN423">
            <v>-151872</v>
          </cell>
          <cell r="BO423">
            <v>-188574.4</v>
          </cell>
          <cell r="BP423">
            <v>986991</v>
          </cell>
          <cell r="BQ423">
            <v>56361.52</v>
          </cell>
          <cell r="BR423">
            <v>49358.400000000001</v>
          </cell>
          <cell r="BS423">
            <v>426733</v>
          </cell>
          <cell r="BT423">
            <v>79003.710000000006</v>
          </cell>
          <cell r="BU423">
            <v>7974.33</v>
          </cell>
          <cell r="BV423">
            <v>58073.4</v>
          </cell>
          <cell r="BW423">
            <v>118364.211</v>
          </cell>
          <cell r="BX423">
            <v>39997.089999999997</v>
          </cell>
          <cell r="BY423">
            <v>8768.9258839050126</v>
          </cell>
          <cell r="BZ423">
            <v>70950.841718586147</v>
          </cell>
          <cell r="CA423">
            <v>48860.4</v>
          </cell>
          <cell r="CB423">
            <v>11815.2</v>
          </cell>
          <cell r="CC423">
            <v>14550.81</v>
          </cell>
          <cell r="CD423">
            <v>289735.40000000002</v>
          </cell>
          <cell r="CE423">
            <v>4892.8</v>
          </cell>
          <cell r="CF423">
            <v>0</v>
          </cell>
          <cell r="CG423">
            <v>0</v>
          </cell>
          <cell r="CH423">
            <v>0</v>
          </cell>
          <cell r="CI423">
            <v>0</v>
          </cell>
          <cell r="CJ423">
            <v>119356.2</v>
          </cell>
          <cell r="CK423">
            <v>0</v>
          </cell>
          <cell r="CL423">
            <v>100328.4</v>
          </cell>
          <cell r="CM423">
            <v>3530.88</v>
          </cell>
          <cell r="CN423">
            <v>0</v>
          </cell>
          <cell r="CO423">
            <v>42511.5</v>
          </cell>
          <cell r="CP423">
            <v>153080.41</v>
          </cell>
          <cell r="CQ423">
            <v>68021.94</v>
          </cell>
          <cell r="CR423">
            <v>541358.61</v>
          </cell>
          <cell r="CS423">
            <v>86286.06</v>
          </cell>
          <cell r="CT423">
            <v>0</v>
          </cell>
          <cell r="CU423">
            <v>0</v>
          </cell>
          <cell r="CV423">
            <v>0</v>
          </cell>
          <cell r="CW423">
            <v>0</v>
          </cell>
          <cell r="CX423">
            <v>0</v>
          </cell>
          <cell r="CY423">
            <v>0</v>
          </cell>
          <cell r="CZ423">
            <v>0</v>
          </cell>
          <cell r="DA423">
            <v>1343.7402999295502</v>
          </cell>
          <cell r="DB423">
            <v>347.0330592912</v>
          </cell>
          <cell r="DC423">
            <v>33237.38379</v>
          </cell>
          <cell r="DD423">
            <v>0</v>
          </cell>
          <cell r="DE423">
            <v>2859.48</v>
          </cell>
          <cell r="DF423">
            <v>2845.4372588832484</v>
          </cell>
          <cell r="DG423">
            <v>53341.02</v>
          </cell>
          <cell r="DH423">
            <v>88129.8</v>
          </cell>
          <cell r="DI423">
            <v>41272</v>
          </cell>
          <cell r="DJ423">
            <v>247664.13</v>
          </cell>
          <cell r="DK423">
            <v>0</v>
          </cell>
          <cell r="DL423">
            <v>0</v>
          </cell>
          <cell r="DM423">
            <v>0</v>
          </cell>
          <cell r="DN423">
            <v>0</v>
          </cell>
          <cell r="DO423">
            <v>0</v>
          </cell>
          <cell r="DP423">
            <v>0</v>
          </cell>
          <cell r="DQ423">
            <v>0</v>
          </cell>
          <cell r="DR423">
            <v>0</v>
          </cell>
          <cell r="DS423">
            <v>0</v>
          </cell>
          <cell r="DU423">
            <v>31861.41</v>
          </cell>
          <cell r="DV423">
            <v>0</v>
          </cell>
          <cell r="DW423">
            <v>-2868</v>
          </cell>
          <cell r="DX423">
            <v>-5702.45</v>
          </cell>
          <cell r="DY423">
            <v>18705</v>
          </cell>
          <cell r="DZ423">
            <v>0</v>
          </cell>
          <cell r="EA423">
            <v>257350.11</v>
          </cell>
          <cell r="EB423">
            <v>17545</v>
          </cell>
          <cell r="EC423">
            <v>0</v>
          </cell>
          <cell r="ED423">
            <v>0</v>
          </cell>
          <cell r="EE423">
            <v>485069</v>
          </cell>
          <cell r="EF423">
            <v>0</v>
          </cell>
          <cell r="EG423">
            <v>0</v>
          </cell>
          <cell r="EH423">
            <v>0</v>
          </cell>
          <cell r="EI423">
            <v>8748</v>
          </cell>
          <cell r="EJ423">
            <v>0</v>
          </cell>
          <cell r="EK423">
            <v>0</v>
          </cell>
          <cell r="EL423">
            <v>0</v>
          </cell>
        </row>
        <row r="424">
          <cell r="A424">
            <v>938</v>
          </cell>
          <cell r="B424" t="str">
            <v>Meerssen</v>
          </cell>
          <cell r="C424">
            <v>11</v>
          </cell>
          <cell r="D424">
            <v>662080</v>
          </cell>
          <cell r="E424">
            <v>64540</v>
          </cell>
          <cell r="F424">
            <v>64540</v>
          </cell>
          <cell r="G424">
            <v>19739</v>
          </cell>
          <cell r="H424">
            <v>3</v>
          </cell>
          <cell r="I424">
            <v>230.5</v>
          </cell>
          <cell r="J424">
            <v>4402</v>
          </cell>
          <cell r="K424">
            <v>3536</v>
          </cell>
          <cell r="L424">
            <v>1128</v>
          </cell>
          <cell r="M424">
            <v>2260</v>
          </cell>
          <cell r="N424">
            <v>1392.8</v>
          </cell>
          <cell r="O424">
            <v>246</v>
          </cell>
          <cell r="P424">
            <v>0.41275167785234901</v>
          </cell>
          <cell r="Q424">
            <v>120.25787991302478</v>
          </cell>
          <cell r="R424">
            <v>1522</v>
          </cell>
          <cell r="S424">
            <v>135</v>
          </cell>
          <cell r="T424">
            <v>396</v>
          </cell>
          <cell r="U424">
            <v>15980</v>
          </cell>
          <cell r="V424">
            <v>5310</v>
          </cell>
          <cell r="W424">
            <v>0</v>
          </cell>
          <cell r="X424">
            <v>872</v>
          </cell>
          <cell r="Y424">
            <v>0</v>
          </cell>
          <cell r="Z424">
            <v>0</v>
          </cell>
          <cell r="AA424">
            <v>2715</v>
          </cell>
          <cell r="AB424">
            <v>0</v>
          </cell>
          <cell r="AC424">
            <v>2715</v>
          </cell>
          <cell r="AD424">
            <v>55</v>
          </cell>
          <cell r="AE424">
            <v>0</v>
          </cell>
          <cell r="AF424">
            <v>104</v>
          </cell>
          <cell r="AG424">
            <v>88</v>
          </cell>
          <cell r="AH424">
            <v>16</v>
          </cell>
          <cell r="AI424">
            <v>8672</v>
          </cell>
          <cell r="AJ424">
            <v>8672</v>
          </cell>
          <cell r="AK424">
            <v>0</v>
          </cell>
          <cell r="AL424">
            <v>0</v>
          </cell>
          <cell r="AM424">
            <v>0</v>
          </cell>
          <cell r="AN424">
            <v>0</v>
          </cell>
          <cell r="AO424">
            <v>0</v>
          </cell>
          <cell r="AP424">
            <v>589</v>
          </cell>
          <cell r="AQ424">
            <v>0</v>
          </cell>
          <cell r="AR424">
            <v>3.9856599999999999E-4</v>
          </cell>
          <cell r="AS424">
            <v>2.4273200000000001E-4</v>
          </cell>
          <cell r="AT424">
            <v>4960.384</v>
          </cell>
          <cell r="AU424">
            <v>0</v>
          </cell>
          <cell r="AV424">
            <v>385</v>
          </cell>
          <cell r="AW424">
            <v>2743.5072202166066</v>
          </cell>
          <cell r="AX424">
            <v>7</v>
          </cell>
          <cell r="AY424">
            <v>7</v>
          </cell>
          <cell r="AZ424">
            <v>850</v>
          </cell>
          <cell r="BA424">
            <v>1</v>
          </cell>
          <cell r="BB424">
            <v>0</v>
          </cell>
          <cell r="BC424">
            <v>0</v>
          </cell>
          <cell r="BD424">
            <v>0</v>
          </cell>
          <cell r="BE424">
            <v>0</v>
          </cell>
          <cell r="BF424">
            <v>0</v>
          </cell>
          <cell r="BG424">
            <v>0</v>
          </cell>
          <cell r="BH424">
            <v>0</v>
          </cell>
          <cell r="BI424">
            <v>0</v>
          </cell>
          <cell r="BJ424">
            <v>0</v>
          </cell>
          <cell r="BM424">
            <v>-1489680</v>
          </cell>
          <cell r="BN424">
            <v>-154896</v>
          </cell>
          <cell r="BO424">
            <v>-192329.2</v>
          </cell>
          <cell r="BP424">
            <v>2543370.15</v>
          </cell>
          <cell r="BQ424">
            <v>84542.28</v>
          </cell>
          <cell r="BR424">
            <v>50341.2</v>
          </cell>
          <cell r="BS424">
            <v>965798.8</v>
          </cell>
          <cell r="BT424">
            <v>284188.32</v>
          </cell>
          <cell r="BU424">
            <v>30083.759999999998</v>
          </cell>
          <cell r="BV424">
            <v>198857.4</v>
          </cell>
          <cell r="BW424">
            <v>493733.67200000002</v>
          </cell>
          <cell r="BX424">
            <v>339285.66</v>
          </cell>
          <cell r="BY424">
            <v>47301.6683557047</v>
          </cell>
          <cell r="BZ424">
            <v>455811.03707673959</v>
          </cell>
          <cell r="CA424">
            <v>163082.29999999999</v>
          </cell>
          <cell r="CB424">
            <v>39876.300000000003</v>
          </cell>
          <cell r="CC424">
            <v>55942.92</v>
          </cell>
          <cell r="CD424">
            <v>818016.2</v>
          </cell>
          <cell r="CE424">
            <v>81189.899999999994</v>
          </cell>
          <cell r="CF424">
            <v>0</v>
          </cell>
          <cell r="CG424">
            <v>365097.68</v>
          </cell>
          <cell r="CH424">
            <v>0</v>
          </cell>
          <cell r="CI424">
            <v>0</v>
          </cell>
          <cell r="CJ424">
            <v>84300.75</v>
          </cell>
          <cell r="CK424">
            <v>0</v>
          </cell>
          <cell r="CL424">
            <v>70861.5</v>
          </cell>
          <cell r="CM424">
            <v>2022.9</v>
          </cell>
          <cell r="CN424">
            <v>0</v>
          </cell>
          <cell r="CO424">
            <v>49124.4</v>
          </cell>
          <cell r="CP424">
            <v>286618.64</v>
          </cell>
          <cell r="CQ424">
            <v>25913.119999999999</v>
          </cell>
          <cell r="CR424">
            <v>1439638.72</v>
          </cell>
          <cell r="CS424">
            <v>229461.12</v>
          </cell>
          <cell r="CT424">
            <v>0</v>
          </cell>
          <cell r="CU424">
            <v>0</v>
          </cell>
          <cell r="CV424">
            <v>0</v>
          </cell>
          <cell r="CW424">
            <v>0</v>
          </cell>
          <cell r="CX424">
            <v>0</v>
          </cell>
          <cell r="CY424">
            <v>18141.2</v>
          </cell>
          <cell r="CZ424">
            <v>0</v>
          </cell>
          <cell r="DA424">
            <v>7037.2406068158598</v>
          </cell>
          <cell r="DB424">
            <v>2684.38586831968</v>
          </cell>
          <cell r="DC424">
            <v>310172.81151999999</v>
          </cell>
          <cell r="DD424">
            <v>0</v>
          </cell>
          <cell r="DE424">
            <v>2602.6</v>
          </cell>
          <cell r="DF424">
            <v>9492.5349819494586</v>
          </cell>
          <cell r="DG424">
            <v>62231.19</v>
          </cell>
          <cell r="DH424">
            <v>102818.1</v>
          </cell>
          <cell r="DI424">
            <v>87703</v>
          </cell>
          <cell r="DJ424">
            <v>247664.13</v>
          </cell>
          <cell r="DK424">
            <v>0</v>
          </cell>
          <cell r="DL424">
            <v>0</v>
          </cell>
          <cell r="DM424">
            <v>0</v>
          </cell>
          <cell r="DN424">
            <v>0</v>
          </cell>
          <cell r="DO424">
            <v>0</v>
          </cell>
          <cell r="DP424">
            <v>0</v>
          </cell>
          <cell r="DQ424">
            <v>0</v>
          </cell>
          <cell r="DR424">
            <v>0</v>
          </cell>
          <cell r="DS424">
            <v>0</v>
          </cell>
          <cell r="DU424">
            <v>3916.52</v>
          </cell>
          <cell r="DV424">
            <v>0</v>
          </cell>
          <cell r="DW424">
            <v>120297</v>
          </cell>
          <cell r="DX424">
            <v>-15081.39</v>
          </cell>
          <cell r="DY424">
            <v>117039</v>
          </cell>
          <cell r="DZ424">
            <v>0</v>
          </cell>
          <cell r="EA424">
            <v>139848.26</v>
          </cell>
          <cell r="EB424">
            <v>21143</v>
          </cell>
          <cell r="EC424">
            <v>0</v>
          </cell>
          <cell r="ED424">
            <v>0</v>
          </cell>
          <cell r="EE424">
            <v>1648328</v>
          </cell>
          <cell r="EF424">
            <v>45000</v>
          </cell>
          <cell r="EG424">
            <v>0</v>
          </cell>
          <cell r="EH424">
            <v>0</v>
          </cell>
          <cell r="EI424">
            <v>22542</v>
          </cell>
          <cell r="EJ424">
            <v>0</v>
          </cell>
          <cell r="EK424">
            <v>0</v>
          </cell>
          <cell r="EL424">
            <v>0</v>
          </cell>
        </row>
        <row r="425">
          <cell r="A425">
            <v>941</v>
          </cell>
          <cell r="B425" t="str">
            <v>Meijel</v>
          </cell>
          <cell r="C425">
            <v>11</v>
          </cell>
          <cell r="D425">
            <v>194400</v>
          </cell>
          <cell r="E425">
            <v>35980</v>
          </cell>
          <cell r="F425">
            <v>35980</v>
          </cell>
          <cell r="G425">
            <v>5871</v>
          </cell>
          <cell r="H425">
            <v>1</v>
          </cell>
          <cell r="I425">
            <v>128.5</v>
          </cell>
          <cell r="J425">
            <v>1407</v>
          </cell>
          <cell r="K425">
            <v>854</v>
          </cell>
          <cell r="L425">
            <v>248</v>
          </cell>
          <cell r="M425">
            <v>490</v>
          </cell>
          <cell r="N425">
            <v>247.7</v>
          </cell>
          <cell r="O425">
            <v>26</v>
          </cell>
          <cell r="P425">
            <v>6.9148936170212769E-2</v>
          </cell>
          <cell r="Q425">
            <v>17.022636005274638</v>
          </cell>
          <cell r="R425">
            <v>338</v>
          </cell>
          <cell r="S425">
            <v>0</v>
          </cell>
          <cell r="T425">
            <v>79</v>
          </cell>
          <cell r="U425">
            <v>5480</v>
          </cell>
          <cell r="V425">
            <v>1380</v>
          </cell>
          <cell r="W425">
            <v>0</v>
          </cell>
          <cell r="X425">
            <v>0</v>
          </cell>
          <cell r="Y425">
            <v>0</v>
          </cell>
          <cell r="Z425">
            <v>0</v>
          </cell>
          <cell r="AA425">
            <v>1984</v>
          </cell>
          <cell r="AB425">
            <v>0</v>
          </cell>
          <cell r="AC425">
            <v>1984</v>
          </cell>
          <cell r="AD425">
            <v>21</v>
          </cell>
          <cell r="AE425">
            <v>0</v>
          </cell>
          <cell r="AF425">
            <v>61</v>
          </cell>
          <cell r="AG425">
            <v>33</v>
          </cell>
          <cell r="AH425">
            <v>27</v>
          </cell>
          <cell r="AI425">
            <v>2423</v>
          </cell>
          <cell r="AJ425">
            <v>2423</v>
          </cell>
          <cell r="AK425">
            <v>0</v>
          </cell>
          <cell r="AL425">
            <v>0</v>
          </cell>
          <cell r="AM425">
            <v>0</v>
          </cell>
          <cell r="AN425">
            <v>0</v>
          </cell>
          <cell r="AO425">
            <v>0</v>
          </cell>
          <cell r="AP425">
            <v>0</v>
          </cell>
          <cell r="AQ425">
            <v>0</v>
          </cell>
          <cell r="AR425">
            <v>4.9715000000000001E-5</v>
          </cell>
          <cell r="AS425">
            <v>3.2252000000000002E-5</v>
          </cell>
          <cell r="AT425">
            <v>1034.6210000000001</v>
          </cell>
          <cell r="AU425">
            <v>0</v>
          </cell>
          <cell r="AV425">
            <v>299</v>
          </cell>
          <cell r="AW425">
            <v>875.52568578553621</v>
          </cell>
          <cell r="AX425">
            <v>1</v>
          </cell>
          <cell r="AY425">
            <v>1</v>
          </cell>
          <cell r="AZ425">
            <v>350</v>
          </cell>
          <cell r="BA425">
            <v>1</v>
          </cell>
          <cell r="BB425">
            <v>0</v>
          </cell>
          <cell r="BC425">
            <v>0</v>
          </cell>
          <cell r="BD425">
            <v>0</v>
          </cell>
          <cell r="BE425">
            <v>0</v>
          </cell>
          <cell r="BF425">
            <v>0</v>
          </cell>
          <cell r="BG425">
            <v>0</v>
          </cell>
          <cell r="BH425">
            <v>0</v>
          </cell>
          <cell r="BI425">
            <v>0</v>
          </cell>
          <cell r="BJ425">
            <v>0</v>
          </cell>
          <cell r="BM425">
            <v>-437400</v>
          </cell>
          <cell r="BN425">
            <v>-86352</v>
          </cell>
          <cell r="BO425">
            <v>-107220.4</v>
          </cell>
          <cell r="BP425">
            <v>756478.35</v>
          </cell>
          <cell r="BQ425">
            <v>28180.76</v>
          </cell>
          <cell r="BR425">
            <v>28064.400000000001</v>
          </cell>
          <cell r="BS425">
            <v>308695.8</v>
          </cell>
          <cell r="BT425">
            <v>68635.98</v>
          </cell>
          <cell r="BU425">
            <v>6614.16</v>
          </cell>
          <cell r="BV425">
            <v>43115.1</v>
          </cell>
          <cell r="BW425">
            <v>87807.172999999995</v>
          </cell>
          <cell r="BX425">
            <v>35859.46</v>
          </cell>
          <cell r="BY425">
            <v>7924.5227127659573</v>
          </cell>
          <cell r="BZ425">
            <v>64520.556798072357</v>
          </cell>
          <cell r="CA425">
            <v>36216.699999999997</v>
          </cell>
          <cell r="CB425">
            <v>0</v>
          </cell>
          <cell r="CC425">
            <v>11160.33</v>
          </cell>
          <cell r="CD425">
            <v>280521.2</v>
          </cell>
          <cell r="CE425">
            <v>21100.2</v>
          </cell>
          <cell r="CF425">
            <v>0</v>
          </cell>
          <cell r="CG425">
            <v>0</v>
          </cell>
          <cell r="CH425">
            <v>0</v>
          </cell>
          <cell r="CI425">
            <v>0</v>
          </cell>
          <cell r="CJ425">
            <v>61603.199999999997</v>
          </cell>
          <cell r="CK425">
            <v>0</v>
          </cell>
          <cell r="CL425">
            <v>51782.400000000001</v>
          </cell>
          <cell r="CM425">
            <v>772.38</v>
          </cell>
          <cell r="CN425">
            <v>0</v>
          </cell>
          <cell r="CO425">
            <v>28813.35</v>
          </cell>
          <cell r="CP425">
            <v>107481.99</v>
          </cell>
          <cell r="CQ425">
            <v>43728.39</v>
          </cell>
          <cell r="CR425">
            <v>402242.23</v>
          </cell>
          <cell r="CS425">
            <v>64112.58</v>
          </cell>
          <cell r="CT425">
            <v>0</v>
          </cell>
          <cell r="CU425">
            <v>0</v>
          </cell>
          <cell r="CV425">
            <v>0</v>
          </cell>
          <cell r="CW425">
            <v>0</v>
          </cell>
          <cell r="CX425">
            <v>0</v>
          </cell>
          <cell r="CY425">
            <v>0</v>
          </cell>
          <cell r="CZ425">
            <v>0</v>
          </cell>
          <cell r="DA425">
            <v>877.78791158265005</v>
          </cell>
          <cell r="DB425">
            <v>356.67655284448006</v>
          </cell>
          <cell r="DC425">
            <v>64694.85113000001</v>
          </cell>
          <cell r="DD425">
            <v>0</v>
          </cell>
          <cell r="DE425">
            <v>2021.24</v>
          </cell>
          <cell r="DF425">
            <v>3029.3188728179553</v>
          </cell>
          <cell r="DG425">
            <v>8890.17</v>
          </cell>
          <cell r="DH425">
            <v>14688.3</v>
          </cell>
          <cell r="DI425">
            <v>36113</v>
          </cell>
          <cell r="DJ425">
            <v>247664.13</v>
          </cell>
          <cell r="DK425">
            <v>0</v>
          </cell>
          <cell r="DL425">
            <v>0</v>
          </cell>
          <cell r="DM425">
            <v>0</v>
          </cell>
          <cell r="DN425">
            <v>0</v>
          </cell>
          <cell r="DO425">
            <v>0</v>
          </cell>
          <cell r="DP425">
            <v>0</v>
          </cell>
          <cell r="DQ425">
            <v>0</v>
          </cell>
          <cell r="DR425">
            <v>0</v>
          </cell>
          <cell r="DS425">
            <v>0</v>
          </cell>
          <cell r="DU425">
            <v>124802.67</v>
          </cell>
          <cell r="DV425">
            <v>0</v>
          </cell>
          <cell r="DW425">
            <v>-68928</v>
          </cell>
          <cell r="DX425">
            <v>-5732.72</v>
          </cell>
          <cell r="DY425">
            <v>20342</v>
          </cell>
          <cell r="DZ425">
            <v>0</v>
          </cell>
          <cell r="EA425">
            <v>0</v>
          </cell>
          <cell r="EB425">
            <v>17841</v>
          </cell>
          <cell r="EC425">
            <v>0</v>
          </cell>
          <cell r="ED425">
            <v>0</v>
          </cell>
          <cell r="EE425">
            <v>421643</v>
          </cell>
          <cell r="EF425">
            <v>0</v>
          </cell>
          <cell r="EG425">
            <v>0</v>
          </cell>
          <cell r="EH425">
            <v>0</v>
          </cell>
          <cell r="EI425">
            <v>6705</v>
          </cell>
          <cell r="EJ425">
            <v>0</v>
          </cell>
          <cell r="EK425">
            <v>0</v>
          </cell>
          <cell r="EL425">
            <v>0</v>
          </cell>
        </row>
        <row r="426">
          <cell r="A426">
            <v>944</v>
          </cell>
          <cell r="B426" t="str">
            <v>Mook en Middelaar</v>
          </cell>
          <cell r="C426">
            <v>11</v>
          </cell>
          <cell r="D426">
            <v>343680</v>
          </cell>
          <cell r="E426">
            <v>25200</v>
          </cell>
          <cell r="F426">
            <v>25200</v>
          </cell>
          <cell r="G426">
            <v>8029</v>
          </cell>
          <cell r="H426">
            <v>1</v>
          </cell>
          <cell r="I426">
            <v>90</v>
          </cell>
          <cell r="J426">
            <v>1987</v>
          </cell>
          <cell r="K426">
            <v>1335</v>
          </cell>
          <cell r="L426">
            <v>431</v>
          </cell>
          <cell r="M426">
            <v>790</v>
          </cell>
          <cell r="N426">
            <v>453.5</v>
          </cell>
          <cell r="O426">
            <v>63</v>
          </cell>
          <cell r="P426">
            <v>0.15254237288135594</v>
          </cell>
          <cell r="Q426">
            <v>36.764298027278791</v>
          </cell>
          <cell r="R426">
            <v>511</v>
          </cell>
          <cell r="S426">
            <v>55</v>
          </cell>
          <cell r="T426">
            <v>165</v>
          </cell>
          <cell r="U426">
            <v>6160</v>
          </cell>
          <cell r="V426">
            <v>1060</v>
          </cell>
          <cell r="W426">
            <v>0</v>
          </cell>
          <cell r="X426">
            <v>176.8</v>
          </cell>
          <cell r="Y426">
            <v>0</v>
          </cell>
          <cell r="Z426">
            <v>0.99999999999997158</v>
          </cell>
          <cell r="AA426">
            <v>1739</v>
          </cell>
          <cell r="AB426">
            <v>0</v>
          </cell>
          <cell r="AC426">
            <v>1739</v>
          </cell>
          <cell r="AD426">
            <v>145</v>
          </cell>
          <cell r="AE426">
            <v>0</v>
          </cell>
          <cell r="AF426">
            <v>44</v>
          </cell>
          <cell r="AG426">
            <v>36</v>
          </cell>
          <cell r="AH426">
            <v>8</v>
          </cell>
          <cell r="AI426">
            <v>3365</v>
          </cell>
          <cell r="AJ426">
            <v>3365</v>
          </cell>
          <cell r="AK426">
            <v>0</v>
          </cell>
          <cell r="AL426">
            <v>0</v>
          </cell>
          <cell r="AM426">
            <v>0</v>
          </cell>
          <cell r="AN426">
            <v>0</v>
          </cell>
          <cell r="AO426">
            <v>0</v>
          </cell>
          <cell r="AP426">
            <v>0</v>
          </cell>
          <cell r="AQ426">
            <v>0</v>
          </cell>
          <cell r="AR426">
            <v>3.9062E-5</v>
          </cell>
          <cell r="AS426">
            <v>5.5158999999999998E-5</v>
          </cell>
          <cell r="AT426">
            <v>1288.7950000000001</v>
          </cell>
          <cell r="AU426">
            <v>0</v>
          </cell>
          <cell r="AV426">
            <v>246</v>
          </cell>
          <cell r="AW426">
            <v>1048.372611464968</v>
          </cell>
          <cell r="AX426">
            <v>4</v>
          </cell>
          <cell r="AY426">
            <v>4</v>
          </cell>
          <cell r="AZ426">
            <v>375</v>
          </cell>
          <cell r="BA426">
            <v>1</v>
          </cell>
          <cell r="BB426">
            <v>0</v>
          </cell>
          <cell r="BC426">
            <v>0</v>
          </cell>
          <cell r="BD426">
            <v>0</v>
          </cell>
          <cell r="BE426">
            <v>0</v>
          </cell>
          <cell r="BF426">
            <v>0</v>
          </cell>
          <cell r="BG426">
            <v>0</v>
          </cell>
          <cell r="BH426">
            <v>0</v>
          </cell>
          <cell r="BI426">
            <v>0</v>
          </cell>
          <cell r="BJ426">
            <v>0</v>
          </cell>
          <cell r="BM426">
            <v>-773280</v>
          </cell>
          <cell r="BN426">
            <v>-60480</v>
          </cell>
          <cell r="BO426">
            <v>-75096</v>
          </cell>
          <cell r="BP426">
            <v>1034536.65</v>
          </cell>
          <cell r="BQ426">
            <v>28180.76</v>
          </cell>
          <cell r="BR426">
            <v>19656</v>
          </cell>
          <cell r="BS426">
            <v>435947.8</v>
          </cell>
          <cell r="BT426">
            <v>107293.95</v>
          </cell>
          <cell r="BU426">
            <v>11494.77</v>
          </cell>
          <cell r="BV426">
            <v>69512.100000000006</v>
          </cell>
          <cell r="BW426">
            <v>160761.215</v>
          </cell>
          <cell r="BX426">
            <v>86890.23</v>
          </cell>
          <cell r="BY426">
            <v>17481.476440677965</v>
          </cell>
          <cell r="BZ426">
            <v>139346.98352683426</v>
          </cell>
          <cell r="CA426">
            <v>54753.65</v>
          </cell>
          <cell r="CB426">
            <v>16245.9</v>
          </cell>
          <cell r="CC426">
            <v>23309.55</v>
          </cell>
          <cell r="CD426">
            <v>315330.40000000002</v>
          </cell>
          <cell r="CE426">
            <v>16207.4</v>
          </cell>
          <cell r="CF426">
            <v>0</v>
          </cell>
          <cell r="CG426">
            <v>74024.392000000007</v>
          </cell>
          <cell r="CH426">
            <v>0</v>
          </cell>
          <cell r="CI426">
            <v>221.80999999999369</v>
          </cell>
          <cell r="CJ426">
            <v>53995.95</v>
          </cell>
          <cell r="CK426">
            <v>0</v>
          </cell>
          <cell r="CL426">
            <v>45387.9</v>
          </cell>
          <cell r="CM426">
            <v>5333.1</v>
          </cell>
          <cell r="CN426">
            <v>0</v>
          </cell>
          <cell r="CO426">
            <v>20783.400000000001</v>
          </cell>
          <cell r="CP426">
            <v>117253.08</v>
          </cell>
          <cell r="CQ426">
            <v>12956.56</v>
          </cell>
          <cell r="CR426">
            <v>558623.65</v>
          </cell>
          <cell r="CS426">
            <v>89037.9</v>
          </cell>
          <cell r="CT426">
            <v>0</v>
          </cell>
          <cell r="CU426">
            <v>0</v>
          </cell>
          <cell r="CV426">
            <v>0</v>
          </cell>
          <cell r="CW426">
            <v>0</v>
          </cell>
          <cell r="CX426">
            <v>0</v>
          </cell>
          <cell r="CY426">
            <v>0</v>
          </cell>
          <cell r="CZ426">
            <v>0</v>
          </cell>
          <cell r="DA426">
            <v>689.69428547202006</v>
          </cell>
          <cell r="DB426">
            <v>610.00626250615994</v>
          </cell>
          <cell r="DC426">
            <v>80588.351350000012</v>
          </cell>
          <cell r="DD426">
            <v>0</v>
          </cell>
          <cell r="DE426">
            <v>1662.96</v>
          </cell>
          <cell r="DF426">
            <v>3627.3692356687893</v>
          </cell>
          <cell r="DG426">
            <v>35560.68</v>
          </cell>
          <cell r="DH426">
            <v>58753.2</v>
          </cell>
          <cell r="DI426">
            <v>38692.5</v>
          </cell>
          <cell r="DJ426">
            <v>247664.13</v>
          </cell>
          <cell r="DK426">
            <v>0</v>
          </cell>
          <cell r="DL426">
            <v>0</v>
          </cell>
          <cell r="DM426">
            <v>0</v>
          </cell>
          <cell r="DN426">
            <v>0</v>
          </cell>
          <cell r="DO426">
            <v>0</v>
          </cell>
          <cell r="DP426">
            <v>0</v>
          </cell>
          <cell r="DQ426">
            <v>0</v>
          </cell>
          <cell r="DR426">
            <v>0</v>
          </cell>
          <cell r="DS426">
            <v>0</v>
          </cell>
          <cell r="DU426">
            <v>69358.39</v>
          </cell>
          <cell r="DV426">
            <v>0</v>
          </cell>
          <cell r="DW426">
            <v>-119625</v>
          </cell>
          <cell r="DX426">
            <v>-9564.76</v>
          </cell>
          <cell r="DY426">
            <v>44259</v>
          </cell>
          <cell r="DZ426">
            <v>0</v>
          </cell>
          <cell r="EA426">
            <v>15770.22</v>
          </cell>
          <cell r="EB426">
            <v>0</v>
          </cell>
          <cell r="EC426">
            <v>0</v>
          </cell>
          <cell r="ED426">
            <v>0</v>
          </cell>
          <cell r="EE426">
            <v>650084</v>
          </cell>
          <cell r="EF426">
            <v>0</v>
          </cell>
          <cell r="EG426">
            <v>0</v>
          </cell>
          <cell r="EH426">
            <v>0</v>
          </cell>
          <cell r="EI426">
            <v>9169</v>
          </cell>
          <cell r="EJ426">
            <v>0</v>
          </cell>
          <cell r="EK426">
            <v>0</v>
          </cell>
          <cell r="EL426">
            <v>0</v>
          </cell>
        </row>
        <row r="427">
          <cell r="A427">
            <v>946</v>
          </cell>
          <cell r="B427" t="str">
            <v>Nederweert</v>
          </cell>
          <cell r="C427">
            <v>11</v>
          </cell>
          <cell r="D427">
            <v>522560</v>
          </cell>
          <cell r="E427">
            <v>88340</v>
          </cell>
          <cell r="F427">
            <v>88340</v>
          </cell>
          <cell r="G427">
            <v>16539</v>
          </cell>
          <cell r="H427">
            <v>2</v>
          </cell>
          <cell r="I427">
            <v>315.5</v>
          </cell>
          <cell r="J427">
            <v>4096</v>
          </cell>
          <cell r="K427">
            <v>2464</v>
          </cell>
          <cell r="L427">
            <v>765</v>
          </cell>
          <cell r="M427">
            <v>1660</v>
          </cell>
          <cell r="N427">
            <v>1023.5</v>
          </cell>
          <cell r="O427">
            <v>81</v>
          </cell>
          <cell r="P427">
            <v>0.18793503480278423</v>
          </cell>
          <cell r="Q427">
            <v>45.749038017703661</v>
          </cell>
          <cell r="R427">
            <v>994</v>
          </cell>
          <cell r="S427">
            <v>85</v>
          </cell>
          <cell r="T427">
            <v>287</v>
          </cell>
          <cell r="U427">
            <v>15090</v>
          </cell>
          <cell r="V427">
            <v>6440</v>
          </cell>
          <cell r="W427">
            <v>0</v>
          </cell>
          <cell r="X427">
            <v>0</v>
          </cell>
          <cell r="Y427">
            <v>0</v>
          </cell>
          <cell r="Z427">
            <v>0</v>
          </cell>
          <cell r="AA427">
            <v>10029</v>
          </cell>
          <cell r="AB427">
            <v>0</v>
          </cell>
          <cell r="AC427">
            <v>10029</v>
          </cell>
          <cell r="AD427">
            <v>150</v>
          </cell>
          <cell r="AE427">
            <v>0</v>
          </cell>
          <cell r="AF427">
            <v>211</v>
          </cell>
          <cell r="AG427">
            <v>93</v>
          </cell>
          <cell r="AH427">
            <v>118</v>
          </cell>
          <cell r="AI427">
            <v>6365</v>
          </cell>
          <cell r="AJ427">
            <v>6365</v>
          </cell>
          <cell r="AK427">
            <v>0</v>
          </cell>
          <cell r="AL427">
            <v>0</v>
          </cell>
          <cell r="AM427">
            <v>0</v>
          </cell>
          <cell r="AN427">
            <v>0</v>
          </cell>
          <cell r="AO427">
            <v>0</v>
          </cell>
          <cell r="AP427">
            <v>0</v>
          </cell>
          <cell r="AQ427">
            <v>0</v>
          </cell>
          <cell r="AR427">
            <v>1.64E-4</v>
          </cell>
          <cell r="AS427">
            <v>8.6069999999999994E-5</v>
          </cell>
          <cell r="AT427">
            <v>3347.99</v>
          </cell>
          <cell r="AU427">
            <v>0</v>
          </cell>
          <cell r="AV427">
            <v>1189</v>
          </cell>
          <cell r="AW427">
            <v>1931.9059829059829</v>
          </cell>
          <cell r="AX427">
            <v>5</v>
          </cell>
          <cell r="AY427">
            <v>5</v>
          </cell>
          <cell r="AZ427">
            <v>1065</v>
          </cell>
          <cell r="BA427">
            <v>1</v>
          </cell>
          <cell r="BB427">
            <v>0</v>
          </cell>
          <cell r="BC427">
            <v>0</v>
          </cell>
          <cell r="BD427">
            <v>0</v>
          </cell>
          <cell r="BE427">
            <v>0</v>
          </cell>
          <cell r="BF427">
            <v>0</v>
          </cell>
          <cell r="BG427">
            <v>0</v>
          </cell>
          <cell r="BH427">
            <v>0</v>
          </cell>
          <cell r="BI427">
            <v>0</v>
          </cell>
          <cell r="BJ427">
            <v>0</v>
          </cell>
          <cell r="BM427">
            <v>-1175760</v>
          </cell>
          <cell r="BN427">
            <v>-212016</v>
          </cell>
          <cell r="BO427">
            <v>-263253.2</v>
          </cell>
          <cell r="BP427">
            <v>2131050.15</v>
          </cell>
          <cell r="BQ427">
            <v>56361.52</v>
          </cell>
          <cell r="BR427">
            <v>68905.2</v>
          </cell>
          <cell r="BS427">
            <v>898662.40000000002</v>
          </cell>
          <cell r="BT427">
            <v>198031.68</v>
          </cell>
          <cell r="BU427">
            <v>20402.55</v>
          </cell>
          <cell r="BV427">
            <v>146063.4</v>
          </cell>
          <cell r="BW427">
            <v>362820.51500000001</v>
          </cell>
          <cell r="BX427">
            <v>111716.01</v>
          </cell>
          <cell r="BY427">
            <v>21537.503457076567</v>
          </cell>
          <cell r="BZ427">
            <v>173401.66381774185</v>
          </cell>
          <cell r="CA427">
            <v>106507.1</v>
          </cell>
          <cell r="CB427">
            <v>25107.3</v>
          </cell>
          <cell r="CC427">
            <v>40544.49</v>
          </cell>
          <cell r="CD427">
            <v>772457.1</v>
          </cell>
          <cell r="CE427">
            <v>98467.6</v>
          </cell>
          <cell r="CF427">
            <v>0</v>
          </cell>
          <cell r="CG427">
            <v>0</v>
          </cell>
          <cell r="CH427">
            <v>0</v>
          </cell>
          <cell r="CI427">
            <v>0</v>
          </cell>
          <cell r="CJ427">
            <v>311400.45</v>
          </cell>
          <cell r="CK427">
            <v>0</v>
          </cell>
          <cell r="CL427">
            <v>261756.9</v>
          </cell>
          <cell r="CM427">
            <v>5517</v>
          </cell>
          <cell r="CN427">
            <v>0</v>
          </cell>
          <cell r="CO427">
            <v>99665.85</v>
          </cell>
          <cell r="CP427">
            <v>302903.78999999998</v>
          </cell>
          <cell r="CQ427">
            <v>191109.26</v>
          </cell>
          <cell r="CR427">
            <v>1056653.6499999999</v>
          </cell>
          <cell r="CS427">
            <v>168417.9</v>
          </cell>
          <cell r="CT427">
            <v>0</v>
          </cell>
          <cell r="CU427">
            <v>0</v>
          </cell>
          <cell r="CV427">
            <v>0</v>
          </cell>
          <cell r="CW427">
            <v>0</v>
          </cell>
          <cell r="CX427">
            <v>0</v>
          </cell>
          <cell r="CY427">
            <v>0</v>
          </cell>
          <cell r="CZ427">
            <v>0</v>
          </cell>
          <cell r="DA427">
            <v>2895.6495524400002</v>
          </cell>
          <cell r="DB427">
            <v>951.85262629679994</v>
          </cell>
          <cell r="DC427">
            <v>209349.81469999999</v>
          </cell>
          <cell r="DD427">
            <v>0</v>
          </cell>
          <cell r="DE427">
            <v>8037.64</v>
          </cell>
          <cell r="DF427">
            <v>6684.3947008547011</v>
          </cell>
          <cell r="DG427">
            <v>44450.85</v>
          </cell>
          <cell r="DH427">
            <v>73441.5</v>
          </cell>
          <cell r="DI427">
            <v>109886.7</v>
          </cell>
          <cell r="DJ427">
            <v>247664.13</v>
          </cell>
          <cell r="DK427">
            <v>0</v>
          </cell>
          <cell r="DL427">
            <v>0</v>
          </cell>
          <cell r="DM427">
            <v>0</v>
          </cell>
          <cell r="DN427">
            <v>0</v>
          </cell>
          <cell r="DO427">
            <v>0</v>
          </cell>
          <cell r="DP427">
            <v>0</v>
          </cell>
          <cell r="DQ427">
            <v>0</v>
          </cell>
          <cell r="DR427">
            <v>0</v>
          </cell>
          <cell r="DS427">
            <v>0</v>
          </cell>
          <cell r="DU427">
            <v>146589.85999999999</v>
          </cell>
          <cell r="DV427">
            <v>0</v>
          </cell>
          <cell r="DW427">
            <v>-119396</v>
          </cell>
          <cell r="DX427">
            <v>-12788.76</v>
          </cell>
          <cell r="DY427">
            <v>172608</v>
          </cell>
          <cell r="DZ427">
            <v>0</v>
          </cell>
          <cell r="EA427">
            <v>351645.18</v>
          </cell>
          <cell r="EB427">
            <v>57596</v>
          </cell>
          <cell r="EC427">
            <v>0</v>
          </cell>
          <cell r="ED427">
            <v>0</v>
          </cell>
          <cell r="EE427">
            <v>1139819</v>
          </cell>
          <cell r="EF427">
            <v>0</v>
          </cell>
          <cell r="EG427">
            <v>0</v>
          </cell>
          <cell r="EH427">
            <v>0</v>
          </cell>
          <cell r="EI427">
            <v>18887</v>
          </cell>
          <cell r="EJ427">
            <v>0</v>
          </cell>
          <cell r="EK427">
            <v>0</v>
          </cell>
          <cell r="EL427">
            <v>0</v>
          </cell>
        </row>
        <row r="428">
          <cell r="A428">
            <v>951</v>
          </cell>
          <cell r="B428" t="str">
            <v>Nuth</v>
          </cell>
          <cell r="C428">
            <v>11</v>
          </cell>
          <cell r="D428">
            <v>493280</v>
          </cell>
          <cell r="E428">
            <v>71120</v>
          </cell>
          <cell r="F428">
            <v>71120</v>
          </cell>
          <cell r="G428">
            <v>15844</v>
          </cell>
          <cell r="H428">
            <v>3</v>
          </cell>
          <cell r="I428">
            <v>254</v>
          </cell>
          <cell r="J428">
            <v>3290</v>
          </cell>
          <cell r="K428">
            <v>3027</v>
          </cell>
          <cell r="L428">
            <v>997</v>
          </cell>
          <cell r="M428">
            <v>1970</v>
          </cell>
          <cell r="N428">
            <v>1260.7</v>
          </cell>
          <cell r="O428">
            <v>161</v>
          </cell>
          <cell r="P428">
            <v>0.31506849315068491</v>
          </cell>
          <cell r="Q428">
            <v>83.164601748217819</v>
          </cell>
          <cell r="R428">
            <v>1358</v>
          </cell>
          <cell r="S428">
            <v>185</v>
          </cell>
          <cell r="T428">
            <v>335</v>
          </cell>
          <cell r="U428">
            <v>11630</v>
          </cell>
          <cell r="V428">
            <v>2110</v>
          </cell>
          <cell r="W428">
            <v>0</v>
          </cell>
          <cell r="X428">
            <v>0</v>
          </cell>
          <cell r="Y428">
            <v>0</v>
          </cell>
          <cell r="Z428">
            <v>0</v>
          </cell>
          <cell r="AA428">
            <v>3313</v>
          </cell>
          <cell r="AB428">
            <v>0</v>
          </cell>
          <cell r="AC428">
            <v>3313</v>
          </cell>
          <cell r="AD428">
            <v>4</v>
          </cell>
          <cell r="AE428">
            <v>0</v>
          </cell>
          <cell r="AF428">
            <v>105</v>
          </cell>
          <cell r="AG428">
            <v>80</v>
          </cell>
          <cell r="AH428">
            <v>24</v>
          </cell>
          <cell r="AI428">
            <v>7093</v>
          </cell>
          <cell r="AJ428">
            <v>7093</v>
          </cell>
          <cell r="AK428">
            <v>0</v>
          </cell>
          <cell r="AL428">
            <v>0</v>
          </cell>
          <cell r="AM428">
            <v>0</v>
          </cell>
          <cell r="AN428">
            <v>0</v>
          </cell>
          <cell r="AO428">
            <v>0</v>
          </cell>
          <cell r="AP428">
            <v>0</v>
          </cell>
          <cell r="AQ428">
            <v>0</v>
          </cell>
          <cell r="AR428">
            <v>3.8256100000000001E-4</v>
          </cell>
          <cell r="AS428">
            <v>2.2670399999999999E-4</v>
          </cell>
          <cell r="AT428">
            <v>3354.989</v>
          </cell>
          <cell r="AU428">
            <v>0</v>
          </cell>
          <cell r="AV428">
            <v>82</v>
          </cell>
          <cell r="AW428">
            <v>391.68164003617733</v>
          </cell>
          <cell r="AX428">
            <v>5</v>
          </cell>
          <cell r="AY428">
            <v>5</v>
          </cell>
          <cell r="AZ428">
            <v>830</v>
          </cell>
          <cell r="BA428">
            <v>1</v>
          </cell>
          <cell r="BB428">
            <v>0</v>
          </cell>
          <cell r="BC428">
            <v>0</v>
          </cell>
          <cell r="BD428">
            <v>0</v>
          </cell>
          <cell r="BE428">
            <v>0</v>
          </cell>
          <cell r="BF428">
            <v>0</v>
          </cell>
          <cell r="BG428">
            <v>0</v>
          </cell>
          <cell r="BH428">
            <v>0</v>
          </cell>
          <cell r="BI428">
            <v>0</v>
          </cell>
          <cell r="BJ428">
            <v>0</v>
          </cell>
          <cell r="BM428">
            <v>-1109880</v>
          </cell>
          <cell r="BN428">
            <v>-170688</v>
          </cell>
          <cell r="BO428">
            <v>-211937.6</v>
          </cell>
          <cell r="BP428">
            <v>2041499.4</v>
          </cell>
          <cell r="BQ428">
            <v>84542.28</v>
          </cell>
          <cell r="BR428">
            <v>55473.599999999999</v>
          </cell>
          <cell r="BS428">
            <v>721826</v>
          </cell>
          <cell r="BT428">
            <v>243279.99</v>
          </cell>
          <cell r="BU428">
            <v>26589.99</v>
          </cell>
          <cell r="BV428">
            <v>173340.3</v>
          </cell>
          <cell r="BW428">
            <v>446905.54299999995</v>
          </cell>
          <cell r="BX428">
            <v>222052.81</v>
          </cell>
          <cell r="BY428">
            <v>36107.098219178079</v>
          </cell>
          <cell r="BZ428">
            <v>315217.12671423506</v>
          </cell>
          <cell r="CA428">
            <v>145509.70000000001</v>
          </cell>
          <cell r="CB428">
            <v>54645.3</v>
          </cell>
          <cell r="CC428">
            <v>47325.45</v>
          </cell>
          <cell r="CD428">
            <v>595339.69999999995</v>
          </cell>
          <cell r="CE428">
            <v>32261.9</v>
          </cell>
          <cell r="CF428">
            <v>0</v>
          </cell>
          <cell r="CG428">
            <v>0</v>
          </cell>
          <cell r="CH428">
            <v>0</v>
          </cell>
          <cell r="CI428">
            <v>0</v>
          </cell>
          <cell r="CJ428">
            <v>102868.65</v>
          </cell>
          <cell r="CK428">
            <v>0</v>
          </cell>
          <cell r="CL428">
            <v>86469.3</v>
          </cell>
          <cell r="CM428">
            <v>147.12</v>
          </cell>
          <cell r="CN428">
            <v>0</v>
          </cell>
          <cell r="CO428">
            <v>49596.75</v>
          </cell>
          <cell r="CP428">
            <v>260562.4</v>
          </cell>
          <cell r="CQ428">
            <v>38869.68</v>
          </cell>
          <cell r="CR428">
            <v>1177508.93</v>
          </cell>
          <cell r="CS428">
            <v>187680.78</v>
          </cell>
          <cell r="CT428">
            <v>0</v>
          </cell>
          <cell r="CU428">
            <v>0</v>
          </cell>
          <cell r="CV428">
            <v>0</v>
          </cell>
          <cell r="CW428">
            <v>0</v>
          </cell>
          <cell r="CX428">
            <v>0</v>
          </cell>
          <cell r="CY428">
            <v>0</v>
          </cell>
          <cell r="CZ428">
            <v>0</v>
          </cell>
          <cell r="DA428">
            <v>6754.6499294573105</v>
          </cell>
          <cell r="DB428">
            <v>2507.1313790169597</v>
          </cell>
          <cell r="DC428">
            <v>209787.46217000001</v>
          </cell>
          <cell r="DD428">
            <v>0</v>
          </cell>
          <cell r="DE428">
            <v>554.32000000000005</v>
          </cell>
          <cell r="DF428">
            <v>1355.2184745251736</v>
          </cell>
          <cell r="DG428">
            <v>44450.85</v>
          </cell>
          <cell r="DH428">
            <v>73441.5</v>
          </cell>
          <cell r="DI428">
            <v>85639.4</v>
          </cell>
          <cell r="DJ428">
            <v>247664.13</v>
          </cell>
          <cell r="DK428">
            <v>0</v>
          </cell>
          <cell r="DL428">
            <v>0</v>
          </cell>
          <cell r="DM428">
            <v>0</v>
          </cell>
          <cell r="DN428">
            <v>0</v>
          </cell>
          <cell r="DO428">
            <v>0</v>
          </cell>
          <cell r="DP428">
            <v>0</v>
          </cell>
          <cell r="DQ428">
            <v>0</v>
          </cell>
          <cell r="DR428">
            <v>0</v>
          </cell>
          <cell r="DS428">
            <v>0</v>
          </cell>
          <cell r="DU428">
            <v>20112.71</v>
          </cell>
          <cell r="DV428">
            <v>0</v>
          </cell>
          <cell r="DW428">
            <v>-91650</v>
          </cell>
          <cell r="DX428">
            <v>-10838.86</v>
          </cell>
          <cell r="DY428">
            <v>60568</v>
          </cell>
          <cell r="DZ428">
            <v>0</v>
          </cell>
          <cell r="EA428">
            <v>84630.01</v>
          </cell>
          <cell r="EB428">
            <v>35222</v>
          </cell>
          <cell r="EC428">
            <v>0</v>
          </cell>
          <cell r="ED428">
            <v>0</v>
          </cell>
          <cell r="EE428">
            <v>1547722</v>
          </cell>
          <cell r="EF428">
            <v>45000</v>
          </cell>
          <cell r="EG428">
            <v>0</v>
          </cell>
          <cell r="EH428">
            <v>0</v>
          </cell>
          <cell r="EI428">
            <v>18094</v>
          </cell>
          <cell r="EJ428">
            <v>0</v>
          </cell>
          <cell r="EK428">
            <v>0</v>
          </cell>
          <cell r="EL428">
            <v>0</v>
          </cell>
        </row>
        <row r="429">
          <cell r="A429">
            <v>881</v>
          </cell>
          <cell r="B429" t="str">
            <v>Onderbanken</v>
          </cell>
          <cell r="C429">
            <v>11</v>
          </cell>
          <cell r="D429">
            <v>220800</v>
          </cell>
          <cell r="E429">
            <v>14280</v>
          </cell>
          <cell r="F429">
            <v>14280</v>
          </cell>
          <cell r="G429">
            <v>8391</v>
          </cell>
          <cell r="H429">
            <v>2</v>
          </cell>
          <cell r="I429">
            <v>51</v>
          </cell>
          <cell r="J429">
            <v>1915</v>
          </cell>
          <cell r="K429">
            <v>1384</v>
          </cell>
          <cell r="L429">
            <v>467</v>
          </cell>
          <cell r="M429">
            <v>990</v>
          </cell>
          <cell r="N429">
            <v>625.6</v>
          </cell>
          <cell r="O429">
            <v>133</v>
          </cell>
          <cell r="P429">
            <v>0.27536231884057971</v>
          </cell>
          <cell r="Q429">
            <v>70.42890361032849</v>
          </cell>
          <cell r="R429">
            <v>873</v>
          </cell>
          <cell r="S429">
            <v>100</v>
          </cell>
          <cell r="T429">
            <v>216</v>
          </cell>
          <cell r="U429">
            <v>5060</v>
          </cell>
          <cell r="V429">
            <v>630</v>
          </cell>
          <cell r="W429">
            <v>0</v>
          </cell>
          <cell r="X429">
            <v>0</v>
          </cell>
          <cell r="Y429">
            <v>0</v>
          </cell>
          <cell r="Z429">
            <v>0</v>
          </cell>
          <cell r="AA429">
            <v>2118</v>
          </cell>
          <cell r="AB429">
            <v>0</v>
          </cell>
          <cell r="AC429">
            <v>2118</v>
          </cell>
          <cell r="AD429">
            <v>6</v>
          </cell>
          <cell r="AE429">
            <v>0</v>
          </cell>
          <cell r="AF429">
            <v>46</v>
          </cell>
          <cell r="AG429">
            <v>37</v>
          </cell>
          <cell r="AH429">
            <v>9</v>
          </cell>
          <cell r="AI429">
            <v>3644</v>
          </cell>
          <cell r="AJ429">
            <v>3644</v>
          </cell>
          <cell r="AK429">
            <v>0</v>
          </cell>
          <cell r="AL429">
            <v>0</v>
          </cell>
          <cell r="AM429">
            <v>0</v>
          </cell>
          <cell r="AN429">
            <v>0</v>
          </cell>
          <cell r="AO429">
            <v>0</v>
          </cell>
          <cell r="AP429">
            <v>519</v>
          </cell>
          <cell r="AQ429">
            <v>0</v>
          </cell>
          <cell r="AR429">
            <v>1.8117E-4</v>
          </cell>
          <cell r="AS429">
            <v>9.2818000000000005E-5</v>
          </cell>
          <cell r="AT429">
            <v>1632.5119999999999</v>
          </cell>
          <cell r="AU429">
            <v>0</v>
          </cell>
          <cell r="AV429">
            <v>103</v>
          </cell>
          <cell r="AW429">
            <v>406.90819209039552</v>
          </cell>
          <cell r="AX429">
            <v>4</v>
          </cell>
          <cell r="AY429">
            <v>4</v>
          </cell>
          <cell r="AZ429">
            <v>275</v>
          </cell>
          <cell r="BA429">
            <v>1</v>
          </cell>
          <cell r="BB429">
            <v>0</v>
          </cell>
          <cell r="BC429">
            <v>0</v>
          </cell>
          <cell r="BD429">
            <v>0</v>
          </cell>
          <cell r="BE429">
            <v>0</v>
          </cell>
          <cell r="BF429">
            <v>0</v>
          </cell>
          <cell r="BG429">
            <v>0</v>
          </cell>
          <cell r="BH429">
            <v>0</v>
          </cell>
          <cell r="BI429">
            <v>0</v>
          </cell>
          <cell r="BJ429">
            <v>0</v>
          </cell>
          <cell r="BM429">
            <v>-496800</v>
          </cell>
          <cell r="BN429">
            <v>-34272</v>
          </cell>
          <cell r="BO429">
            <v>-42554.400000000001</v>
          </cell>
          <cell r="BP429">
            <v>1081180.3500000001</v>
          </cell>
          <cell r="BQ429">
            <v>56361.52</v>
          </cell>
          <cell r="BR429">
            <v>11138.4</v>
          </cell>
          <cell r="BS429">
            <v>420151</v>
          </cell>
          <cell r="BT429">
            <v>111232.08</v>
          </cell>
          <cell r="BU429">
            <v>12454.89</v>
          </cell>
          <cell r="BV429">
            <v>87110.1</v>
          </cell>
          <cell r="BW429">
            <v>221768.94399999996</v>
          </cell>
          <cell r="BX429">
            <v>183434.93</v>
          </cell>
          <cell r="BY429">
            <v>31556.739275362317</v>
          </cell>
          <cell r="BZ429">
            <v>266945.26477615588</v>
          </cell>
          <cell r="CA429">
            <v>93541.95</v>
          </cell>
          <cell r="CB429">
            <v>29538</v>
          </cell>
          <cell r="CC429">
            <v>30514.32</v>
          </cell>
          <cell r="CD429">
            <v>259021.4</v>
          </cell>
          <cell r="CE429">
            <v>9632.7000000000007</v>
          </cell>
          <cell r="CF429">
            <v>0</v>
          </cell>
          <cell r="CG429">
            <v>0</v>
          </cell>
          <cell r="CH429">
            <v>0</v>
          </cell>
          <cell r="CI429">
            <v>0</v>
          </cell>
          <cell r="CJ429">
            <v>65763.899999999994</v>
          </cell>
          <cell r="CK429">
            <v>0</v>
          </cell>
          <cell r="CL429">
            <v>55279.8</v>
          </cell>
          <cell r="CM429">
            <v>220.68</v>
          </cell>
          <cell r="CN429">
            <v>0</v>
          </cell>
          <cell r="CO429">
            <v>21728.1</v>
          </cell>
          <cell r="CP429">
            <v>120510.11</v>
          </cell>
          <cell r="CQ429">
            <v>14576.13</v>
          </cell>
          <cell r="CR429">
            <v>604940.43999999994</v>
          </cell>
          <cell r="CS429">
            <v>96420.24</v>
          </cell>
          <cell r="CT429">
            <v>0</v>
          </cell>
          <cell r="CU429">
            <v>0</v>
          </cell>
          <cell r="CV429">
            <v>0</v>
          </cell>
          <cell r="CW429">
            <v>0</v>
          </cell>
          <cell r="CX429">
            <v>0</v>
          </cell>
          <cell r="CY429">
            <v>15985.2</v>
          </cell>
          <cell r="CZ429">
            <v>0</v>
          </cell>
          <cell r="DA429">
            <v>3198.8099354607002</v>
          </cell>
          <cell r="DB429">
            <v>1026.4791108123202</v>
          </cell>
          <cell r="DC429">
            <v>102080.97536</v>
          </cell>
          <cell r="DD429">
            <v>0</v>
          </cell>
          <cell r="DE429">
            <v>696.28</v>
          </cell>
          <cell r="DF429">
            <v>1407.9023446327685</v>
          </cell>
          <cell r="DG429">
            <v>35560.68</v>
          </cell>
          <cell r="DH429">
            <v>58753.2</v>
          </cell>
          <cell r="DI429">
            <v>28374.5</v>
          </cell>
          <cell r="DJ429">
            <v>247664.13</v>
          </cell>
          <cell r="DK429">
            <v>0</v>
          </cell>
          <cell r="DL429">
            <v>0</v>
          </cell>
          <cell r="DM429">
            <v>0</v>
          </cell>
          <cell r="DN429">
            <v>0</v>
          </cell>
          <cell r="DO429">
            <v>0</v>
          </cell>
          <cell r="DP429">
            <v>0</v>
          </cell>
          <cell r="DQ429">
            <v>0</v>
          </cell>
          <cell r="DR429">
            <v>0</v>
          </cell>
          <cell r="DS429">
            <v>0</v>
          </cell>
          <cell r="DU429">
            <v>5130.84</v>
          </cell>
          <cell r="DV429">
            <v>0</v>
          </cell>
          <cell r="DW429">
            <v>2777</v>
          </cell>
          <cell r="DX429">
            <v>-4122.75</v>
          </cell>
          <cell r="DY429">
            <v>107455</v>
          </cell>
          <cell r="DZ429">
            <v>0</v>
          </cell>
          <cell r="EA429">
            <v>13890.21</v>
          </cell>
          <cell r="EB429">
            <v>7851</v>
          </cell>
          <cell r="EC429">
            <v>0</v>
          </cell>
          <cell r="ED429">
            <v>0</v>
          </cell>
          <cell r="EE429">
            <v>825950</v>
          </cell>
          <cell r="EF429">
            <v>0</v>
          </cell>
          <cell r="EG429">
            <v>0</v>
          </cell>
          <cell r="EH429">
            <v>0</v>
          </cell>
          <cell r="EI429">
            <v>9582</v>
          </cell>
          <cell r="EJ429">
            <v>0</v>
          </cell>
          <cell r="EK429">
            <v>0</v>
          </cell>
          <cell r="EL429">
            <v>0</v>
          </cell>
        </row>
        <row r="430">
          <cell r="A430">
            <v>1669</v>
          </cell>
          <cell r="B430" t="str">
            <v>Roerdalen</v>
          </cell>
          <cell r="C430">
            <v>11</v>
          </cell>
          <cell r="D430">
            <v>631520</v>
          </cell>
          <cell r="E430">
            <v>88480</v>
          </cell>
          <cell r="F430">
            <v>88480</v>
          </cell>
          <cell r="G430">
            <v>21320</v>
          </cell>
          <cell r="H430">
            <v>5</v>
          </cell>
          <cell r="I430">
            <v>316</v>
          </cell>
          <cell r="J430">
            <v>4487</v>
          </cell>
          <cell r="K430">
            <v>3541</v>
          </cell>
          <cell r="L430">
            <v>1151</v>
          </cell>
          <cell r="M430">
            <v>2440</v>
          </cell>
          <cell r="N430">
            <v>1440.1</v>
          </cell>
          <cell r="O430">
            <v>225</v>
          </cell>
          <cell r="P430">
            <v>0.39130434782608697</v>
          </cell>
          <cell r="Q430">
            <v>111.27530433931354</v>
          </cell>
          <cell r="R430">
            <v>1683</v>
          </cell>
          <cell r="S430">
            <v>150</v>
          </cell>
          <cell r="T430">
            <v>478</v>
          </cell>
          <cell r="U430">
            <v>17580</v>
          </cell>
          <cell r="V430">
            <v>3870</v>
          </cell>
          <cell r="W430">
            <v>0</v>
          </cell>
          <cell r="X430">
            <v>0</v>
          </cell>
          <cell r="Y430">
            <v>0</v>
          </cell>
          <cell r="Z430">
            <v>0</v>
          </cell>
          <cell r="AA430">
            <v>8811</v>
          </cell>
          <cell r="AB430">
            <v>0</v>
          </cell>
          <cell r="AC430">
            <v>8811</v>
          </cell>
          <cell r="AD430">
            <v>54</v>
          </cell>
          <cell r="AE430">
            <v>0</v>
          </cell>
          <cell r="AF430">
            <v>159</v>
          </cell>
          <cell r="AG430">
            <v>110</v>
          </cell>
          <cell r="AH430">
            <v>49</v>
          </cell>
          <cell r="AI430">
            <v>9999</v>
          </cell>
          <cell r="AJ430">
            <v>9999</v>
          </cell>
          <cell r="AK430">
            <v>0</v>
          </cell>
          <cell r="AL430">
            <v>7</v>
          </cell>
          <cell r="AM430">
            <v>0</v>
          </cell>
          <cell r="AN430">
            <v>0</v>
          </cell>
          <cell r="AO430">
            <v>0</v>
          </cell>
          <cell r="AP430">
            <v>0</v>
          </cell>
          <cell r="AQ430">
            <v>0</v>
          </cell>
          <cell r="AR430">
            <v>2.0929400000000001E-4</v>
          </cell>
          <cell r="AS430">
            <v>1.5825600000000001E-4</v>
          </cell>
          <cell r="AT430">
            <v>3509.6489999999999</v>
          </cell>
          <cell r="AU430">
            <v>0</v>
          </cell>
          <cell r="AV430">
            <v>698</v>
          </cell>
          <cell r="AW430">
            <v>1678.6644106034971</v>
          </cell>
          <cell r="AX430">
            <v>11</v>
          </cell>
          <cell r="AY430">
            <v>11</v>
          </cell>
          <cell r="AZ430">
            <v>955</v>
          </cell>
          <cell r="BA430">
            <v>1</v>
          </cell>
          <cell r="BB430">
            <v>0</v>
          </cell>
          <cell r="BC430">
            <v>0</v>
          </cell>
          <cell r="BD430">
            <v>0</v>
          </cell>
          <cell r="BE430">
            <v>0</v>
          </cell>
          <cell r="BF430">
            <v>0</v>
          </cell>
          <cell r="BG430">
            <v>0</v>
          </cell>
          <cell r="BH430">
            <v>0</v>
          </cell>
          <cell r="BI430">
            <v>0</v>
          </cell>
          <cell r="BJ430">
            <v>0</v>
          </cell>
          <cell r="BM430">
            <v>-1420920</v>
          </cell>
          <cell r="BN430">
            <v>-212352</v>
          </cell>
          <cell r="BO430">
            <v>-263670.40000000002</v>
          </cell>
          <cell r="BP430">
            <v>2747082</v>
          </cell>
          <cell r="BQ430">
            <v>140903.79999999999</v>
          </cell>
          <cell r="BR430">
            <v>69014.399999999994</v>
          </cell>
          <cell r="BS430">
            <v>984447.8</v>
          </cell>
          <cell r="BT430">
            <v>284590.17</v>
          </cell>
          <cell r="BU430">
            <v>30697.17</v>
          </cell>
          <cell r="BV430">
            <v>214695.6</v>
          </cell>
          <cell r="BW430">
            <v>510501.049</v>
          </cell>
          <cell r="BX430">
            <v>310322.25</v>
          </cell>
          <cell r="BY430">
            <v>44843.787391304344</v>
          </cell>
          <cell r="BZ430">
            <v>421764.56053121336</v>
          </cell>
          <cell r="CA430">
            <v>180333.45</v>
          </cell>
          <cell r="CB430">
            <v>44307</v>
          </cell>
          <cell r="CC430">
            <v>67527.06</v>
          </cell>
          <cell r="CD430">
            <v>899920.2</v>
          </cell>
          <cell r="CE430">
            <v>59172.3</v>
          </cell>
          <cell r="CF430">
            <v>0</v>
          </cell>
          <cell r="CG430">
            <v>0</v>
          </cell>
          <cell r="CH430">
            <v>0</v>
          </cell>
          <cell r="CI430">
            <v>0</v>
          </cell>
          <cell r="CJ430">
            <v>273581.55</v>
          </cell>
          <cell r="CK430">
            <v>0</v>
          </cell>
          <cell r="CL430">
            <v>229967.1</v>
          </cell>
          <cell r="CM430">
            <v>1986.12</v>
          </cell>
          <cell r="CN430">
            <v>0</v>
          </cell>
          <cell r="CO430">
            <v>75103.649999999994</v>
          </cell>
          <cell r="CP430">
            <v>358273.3</v>
          </cell>
          <cell r="CQ430">
            <v>79358.929999999993</v>
          </cell>
          <cell r="CR430">
            <v>1659933.99</v>
          </cell>
          <cell r="CS430">
            <v>264573.53999999998</v>
          </cell>
          <cell r="CT430">
            <v>0</v>
          </cell>
          <cell r="CU430">
            <v>22172.57</v>
          </cell>
          <cell r="CV430">
            <v>0</v>
          </cell>
          <cell r="CW430">
            <v>0</v>
          </cell>
          <cell r="CX430">
            <v>0</v>
          </cell>
          <cell r="CY430">
            <v>0</v>
          </cell>
          <cell r="CZ430">
            <v>0</v>
          </cell>
          <cell r="DA430">
            <v>3695.3785209047401</v>
          </cell>
          <cell r="DB430">
            <v>1750.1613712934402</v>
          </cell>
          <cell r="DC430">
            <v>219458.35196999999</v>
          </cell>
          <cell r="DD430">
            <v>0</v>
          </cell>
          <cell r="DE430">
            <v>4718.4799999999996</v>
          </cell>
          <cell r="DF430">
            <v>5808.1788606881</v>
          </cell>
          <cell r="DG430">
            <v>97791.87</v>
          </cell>
          <cell r="DH430">
            <v>161571.29999999999</v>
          </cell>
          <cell r="DI430">
            <v>98536.9</v>
          </cell>
          <cell r="DJ430">
            <v>247664.13</v>
          </cell>
          <cell r="DK430">
            <v>0</v>
          </cell>
          <cell r="DL430">
            <v>0</v>
          </cell>
          <cell r="DM430">
            <v>0</v>
          </cell>
          <cell r="DN430">
            <v>0</v>
          </cell>
          <cell r="DO430">
            <v>0</v>
          </cell>
          <cell r="DP430">
            <v>0</v>
          </cell>
          <cell r="DQ430">
            <v>0</v>
          </cell>
          <cell r="DR430">
            <v>0</v>
          </cell>
          <cell r="DS430">
            <v>0</v>
          </cell>
          <cell r="DU430">
            <v>173785.91</v>
          </cell>
          <cell r="DV430">
            <v>590500.91</v>
          </cell>
          <cell r="DW430">
            <v>-113270</v>
          </cell>
          <cell r="DX430">
            <v>-22693.67</v>
          </cell>
          <cell r="DY430">
            <v>10454</v>
          </cell>
          <cell r="DZ430">
            <v>0</v>
          </cell>
          <cell r="EA430">
            <v>143403.62</v>
          </cell>
          <cell r="EB430">
            <v>28975</v>
          </cell>
          <cell r="EC430">
            <v>0</v>
          </cell>
          <cell r="ED430">
            <v>0</v>
          </cell>
          <cell r="EE430">
            <v>1765043</v>
          </cell>
          <cell r="EF430">
            <v>0</v>
          </cell>
          <cell r="EG430">
            <v>0</v>
          </cell>
          <cell r="EH430">
            <v>0</v>
          </cell>
          <cell r="EI430">
            <v>24347</v>
          </cell>
          <cell r="EJ430">
            <v>0</v>
          </cell>
          <cell r="EK430">
            <v>0</v>
          </cell>
          <cell r="EL430">
            <v>0</v>
          </cell>
        </row>
        <row r="431">
          <cell r="A431">
            <v>957</v>
          </cell>
          <cell r="B431" t="str">
            <v>Roermond</v>
          </cell>
          <cell r="C431">
            <v>11</v>
          </cell>
          <cell r="D431">
            <v>1540960</v>
          </cell>
          <cell r="E431">
            <v>453180</v>
          </cell>
          <cell r="F431">
            <v>453180</v>
          </cell>
          <cell r="G431">
            <v>54248</v>
          </cell>
          <cell r="H431">
            <v>2</v>
          </cell>
          <cell r="I431">
            <v>1618.5</v>
          </cell>
          <cell r="J431">
            <v>12122</v>
          </cell>
          <cell r="K431">
            <v>8530</v>
          </cell>
          <cell r="L431">
            <v>2952</v>
          </cell>
          <cell r="M431">
            <v>8440</v>
          </cell>
          <cell r="N431">
            <v>5781.1</v>
          </cell>
          <cell r="O431">
            <v>1491</v>
          </cell>
          <cell r="P431">
            <v>0.8098859315589354</v>
          </cell>
          <cell r="Q431">
            <v>576.66759799654562</v>
          </cell>
          <cell r="R431">
            <v>5452</v>
          </cell>
          <cell r="S431">
            <v>4930</v>
          </cell>
          <cell r="T431">
            <v>1612</v>
          </cell>
          <cell r="U431">
            <v>62740</v>
          </cell>
          <cell r="V431">
            <v>74500</v>
          </cell>
          <cell r="W431">
            <v>1504.3789999999999</v>
          </cell>
          <cell r="X431">
            <v>3496</v>
          </cell>
          <cell r="Y431">
            <v>0</v>
          </cell>
          <cell r="Z431">
            <v>0</v>
          </cell>
          <cell r="AA431">
            <v>6091</v>
          </cell>
          <cell r="AB431">
            <v>0</v>
          </cell>
          <cell r="AC431">
            <v>6091</v>
          </cell>
          <cell r="AD431">
            <v>1028</v>
          </cell>
          <cell r="AE431">
            <v>0</v>
          </cell>
          <cell r="AF431">
            <v>352</v>
          </cell>
          <cell r="AG431">
            <v>281</v>
          </cell>
          <cell r="AH431">
            <v>71</v>
          </cell>
          <cell r="AI431">
            <v>26589</v>
          </cell>
          <cell r="AJ431">
            <v>26589</v>
          </cell>
          <cell r="AK431">
            <v>0</v>
          </cell>
          <cell r="AL431">
            <v>34</v>
          </cell>
          <cell r="AM431">
            <v>0</v>
          </cell>
          <cell r="AN431">
            <v>0</v>
          </cell>
          <cell r="AO431">
            <v>0</v>
          </cell>
          <cell r="AP431">
            <v>3316</v>
          </cell>
          <cell r="AQ431">
            <v>2811</v>
          </cell>
          <cell r="AR431">
            <v>2.3806370000000001E-3</v>
          </cell>
          <cell r="AS431">
            <v>2.7480199999999999E-3</v>
          </cell>
          <cell r="AT431">
            <v>35735.616000000002</v>
          </cell>
          <cell r="AU431">
            <v>0</v>
          </cell>
          <cell r="AV431">
            <v>1999</v>
          </cell>
          <cell r="AW431">
            <v>15232.72257339514</v>
          </cell>
          <cell r="AX431">
            <v>7</v>
          </cell>
          <cell r="AY431">
            <v>7</v>
          </cell>
          <cell r="AZ431">
            <v>2620</v>
          </cell>
          <cell r="BA431">
            <v>1</v>
          </cell>
          <cell r="BB431">
            <v>0</v>
          </cell>
          <cell r="BC431">
            <v>0</v>
          </cell>
          <cell r="BD431">
            <v>0</v>
          </cell>
          <cell r="BE431">
            <v>0</v>
          </cell>
          <cell r="BF431">
            <v>0</v>
          </cell>
          <cell r="BG431">
            <v>0</v>
          </cell>
          <cell r="BH431">
            <v>0</v>
          </cell>
          <cell r="BI431">
            <v>0</v>
          </cell>
          <cell r="BJ431">
            <v>0</v>
          </cell>
          <cell r="BM431">
            <v>-3467160</v>
          </cell>
          <cell r="BN431">
            <v>-1087632</v>
          </cell>
          <cell r="BO431">
            <v>-1350476.4</v>
          </cell>
          <cell r="BP431">
            <v>6989854.7999999998</v>
          </cell>
          <cell r="BQ431">
            <v>56361.52</v>
          </cell>
          <cell r="BR431">
            <v>353480.4</v>
          </cell>
          <cell r="BS431">
            <v>2659566.7999999998</v>
          </cell>
          <cell r="BT431">
            <v>685556.1</v>
          </cell>
          <cell r="BU431">
            <v>78729.84</v>
          </cell>
          <cell r="BV431">
            <v>742635.6</v>
          </cell>
          <cell r="BW431">
            <v>2049342.1390000002</v>
          </cell>
          <cell r="BX431">
            <v>2056402.11</v>
          </cell>
          <cell r="BY431">
            <v>92813.567566539918</v>
          </cell>
          <cell r="BZ431">
            <v>2185731.6633343468</v>
          </cell>
          <cell r="CA431">
            <v>584181.80000000005</v>
          </cell>
          <cell r="CB431">
            <v>1456223.4</v>
          </cell>
          <cell r="CC431">
            <v>227727.24</v>
          </cell>
          <cell r="CD431">
            <v>3211660.6</v>
          </cell>
          <cell r="CE431">
            <v>1139105</v>
          </cell>
          <cell r="CF431">
            <v>475112.97577999998</v>
          </cell>
          <cell r="CG431">
            <v>1463740.24</v>
          </cell>
          <cell r="CH431">
            <v>0</v>
          </cell>
          <cell r="CI431">
            <v>0</v>
          </cell>
          <cell r="CJ431">
            <v>189125.55</v>
          </cell>
          <cell r="CK431">
            <v>0</v>
          </cell>
          <cell r="CL431">
            <v>158975.1</v>
          </cell>
          <cell r="CM431">
            <v>37809.839999999997</v>
          </cell>
          <cell r="CN431">
            <v>0</v>
          </cell>
          <cell r="CO431">
            <v>166267.20000000001</v>
          </cell>
          <cell r="CP431">
            <v>915225.43</v>
          </cell>
          <cell r="CQ431">
            <v>114989.47</v>
          </cell>
          <cell r="CR431">
            <v>4414039.8899999997</v>
          </cell>
          <cell r="CS431">
            <v>703544.94</v>
          </cell>
          <cell r="CT431">
            <v>0</v>
          </cell>
          <cell r="CU431">
            <v>107695.34</v>
          </cell>
          <cell r="CV431">
            <v>0</v>
          </cell>
          <cell r="CW431">
            <v>0</v>
          </cell>
          <cell r="CX431">
            <v>0</v>
          </cell>
          <cell r="CY431">
            <v>102132.8</v>
          </cell>
          <cell r="CZ431">
            <v>246524.7</v>
          </cell>
          <cell r="DA431">
            <v>42033.478436415273</v>
          </cell>
          <cell r="DB431">
            <v>30390.496736564801</v>
          </cell>
          <cell r="DC431">
            <v>2234548.0684800004</v>
          </cell>
          <cell r="DD431">
            <v>0</v>
          </cell>
          <cell r="DE431">
            <v>13513.24</v>
          </cell>
          <cell r="DF431">
            <v>52705.220103947184</v>
          </cell>
          <cell r="DG431">
            <v>62231.19</v>
          </cell>
          <cell r="DH431">
            <v>102818.1</v>
          </cell>
          <cell r="DI431">
            <v>270331.59999999998</v>
          </cell>
          <cell r="DJ431">
            <v>247664.13</v>
          </cell>
          <cell r="DK431">
            <v>0</v>
          </cell>
          <cell r="DL431">
            <v>0</v>
          </cell>
          <cell r="DM431">
            <v>0</v>
          </cell>
          <cell r="DN431">
            <v>0</v>
          </cell>
          <cell r="DO431">
            <v>0</v>
          </cell>
          <cell r="DP431">
            <v>0</v>
          </cell>
          <cell r="DQ431">
            <v>0</v>
          </cell>
          <cell r="DR431">
            <v>0</v>
          </cell>
          <cell r="DS431">
            <v>0</v>
          </cell>
          <cell r="DU431">
            <v>88855.94</v>
          </cell>
          <cell r="DV431">
            <v>569200.93999999994</v>
          </cell>
          <cell r="DW431">
            <v>19261</v>
          </cell>
          <cell r="DX431">
            <v>24055.360000000001</v>
          </cell>
          <cell r="DY431">
            <v>429662</v>
          </cell>
          <cell r="DZ431">
            <v>0</v>
          </cell>
          <cell r="EA431">
            <v>161459.54</v>
          </cell>
          <cell r="EB431">
            <v>61145</v>
          </cell>
          <cell r="EC431">
            <v>0</v>
          </cell>
          <cell r="ED431">
            <v>0</v>
          </cell>
          <cell r="EE431">
            <v>5640457</v>
          </cell>
          <cell r="EF431">
            <v>100000</v>
          </cell>
          <cell r="EG431">
            <v>0</v>
          </cell>
          <cell r="EH431">
            <v>0</v>
          </cell>
          <cell r="EI431">
            <v>10100</v>
          </cell>
          <cell r="EJ431">
            <v>0</v>
          </cell>
          <cell r="EK431">
            <v>0</v>
          </cell>
          <cell r="EL431">
            <v>0</v>
          </cell>
        </row>
        <row r="432">
          <cell r="A432">
            <v>962</v>
          </cell>
          <cell r="B432" t="str">
            <v>Schinnen</v>
          </cell>
          <cell r="C432">
            <v>11</v>
          </cell>
          <cell r="D432">
            <v>426080</v>
          </cell>
          <cell r="E432">
            <v>44800</v>
          </cell>
          <cell r="F432">
            <v>44800</v>
          </cell>
          <cell r="G432">
            <v>13448</v>
          </cell>
          <cell r="H432">
            <v>2</v>
          </cell>
          <cell r="I432">
            <v>160</v>
          </cell>
          <cell r="J432">
            <v>3000</v>
          </cell>
          <cell r="K432">
            <v>2326</v>
          </cell>
          <cell r="L432">
            <v>728</v>
          </cell>
          <cell r="M432">
            <v>1300</v>
          </cell>
          <cell r="N432">
            <v>727.6</v>
          </cell>
          <cell r="O432">
            <v>191</v>
          </cell>
          <cell r="P432">
            <v>0.35304990757855825</v>
          </cell>
          <cell r="Q432">
            <v>96.493715551010609</v>
          </cell>
          <cell r="R432">
            <v>1155</v>
          </cell>
          <cell r="S432">
            <v>110</v>
          </cell>
          <cell r="T432">
            <v>338</v>
          </cell>
          <cell r="U432">
            <v>10080</v>
          </cell>
          <cell r="V432">
            <v>2140</v>
          </cell>
          <cell r="W432">
            <v>0</v>
          </cell>
          <cell r="X432">
            <v>0</v>
          </cell>
          <cell r="Y432">
            <v>0</v>
          </cell>
          <cell r="Z432">
            <v>0</v>
          </cell>
          <cell r="AA432">
            <v>2408</v>
          </cell>
          <cell r="AB432">
            <v>0</v>
          </cell>
          <cell r="AC432">
            <v>2408</v>
          </cell>
          <cell r="AD432">
            <v>5</v>
          </cell>
          <cell r="AE432">
            <v>0</v>
          </cell>
          <cell r="AF432">
            <v>71</v>
          </cell>
          <cell r="AG432">
            <v>64</v>
          </cell>
          <cell r="AH432">
            <v>7</v>
          </cell>
          <cell r="AI432">
            <v>5724</v>
          </cell>
          <cell r="AJ432">
            <v>5724</v>
          </cell>
          <cell r="AK432">
            <v>0</v>
          </cell>
          <cell r="AL432">
            <v>0</v>
          </cell>
          <cell r="AM432">
            <v>0</v>
          </cell>
          <cell r="AN432">
            <v>0</v>
          </cell>
          <cell r="AO432">
            <v>0</v>
          </cell>
          <cell r="AP432">
            <v>0</v>
          </cell>
          <cell r="AQ432">
            <v>0</v>
          </cell>
          <cell r="AR432">
            <v>2.4910500000000001E-4</v>
          </cell>
          <cell r="AS432">
            <v>1.08831E-4</v>
          </cell>
          <cell r="AT432">
            <v>2415.5279999999998</v>
          </cell>
          <cell r="AU432">
            <v>0</v>
          </cell>
          <cell r="AV432">
            <v>139</v>
          </cell>
          <cell r="AW432">
            <v>774.66721922917532</v>
          </cell>
          <cell r="AX432">
            <v>3</v>
          </cell>
          <cell r="AY432">
            <v>3</v>
          </cell>
          <cell r="AZ432">
            <v>560</v>
          </cell>
          <cell r="BA432">
            <v>1</v>
          </cell>
          <cell r="BB432">
            <v>0</v>
          </cell>
          <cell r="BC432">
            <v>0</v>
          </cell>
          <cell r="BD432">
            <v>0</v>
          </cell>
          <cell r="BE432">
            <v>0</v>
          </cell>
          <cell r="BF432">
            <v>0</v>
          </cell>
          <cell r="BG432">
            <v>0</v>
          </cell>
          <cell r="BH432">
            <v>0</v>
          </cell>
          <cell r="BI432">
            <v>0</v>
          </cell>
          <cell r="BJ432">
            <v>0</v>
          </cell>
          <cell r="BM432">
            <v>-958680</v>
          </cell>
          <cell r="BN432">
            <v>-107520</v>
          </cell>
          <cell r="BO432">
            <v>-133504</v>
          </cell>
          <cell r="BP432">
            <v>1732774.8</v>
          </cell>
          <cell r="BQ432">
            <v>56361.52</v>
          </cell>
          <cell r="BR432">
            <v>34944</v>
          </cell>
          <cell r="BS432">
            <v>658200</v>
          </cell>
          <cell r="BT432">
            <v>186940.62</v>
          </cell>
          <cell r="BU432">
            <v>19415.759999999998</v>
          </cell>
          <cell r="BV432">
            <v>114387</v>
          </cell>
          <cell r="BW432">
            <v>257926.92400000003</v>
          </cell>
          <cell r="BX432">
            <v>263429.11</v>
          </cell>
          <cell r="BY432">
            <v>40459.798317929759</v>
          </cell>
          <cell r="BZ432">
            <v>365738.20017868449</v>
          </cell>
          <cell r="CA432">
            <v>123758.25</v>
          </cell>
          <cell r="CB432">
            <v>32491.8</v>
          </cell>
          <cell r="CC432">
            <v>47749.26</v>
          </cell>
          <cell r="CD432">
            <v>515995.2</v>
          </cell>
          <cell r="CE432">
            <v>32720.6</v>
          </cell>
          <cell r="CF432">
            <v>0</v>
          </cell>
          <cell r="CG432">
            <v>0</v>
          </cell>
          <cell r="CH432">
            <v>0</v>
          </cell>
          <cell r="CI432">
            <v>0</v>
          </cell>
          <cell r="CJ432">
            <v>74768.399999999994</v>
          </cell>
          <cell r="CK432">
            <v>0</v>
          </cell>
          <cell r="CL432">
            <v>62848.800000000003</v>
          </cell>
          <cell r="CM432">
            <v>183.9</v>
          </cell>
          <cell r="CN432">
            <v>0</v>
          </cell>
          <cell r="CO432">
            <v>33536.85</v>
          </cell>
          <cell r="CP432">
            <v>208449.92000000001</v>
          </cell>
          <cell r="CQ432">
            <v>11336.99</v>
          </cell>
          <cell r="CR432">
            <v>950241.24</v>
          </cell>
          <cell r="CS432">
            <v>151457.04</v>
          </cell>
          <cell r="CT432">
            <v>0</v>
          </cell>
          <cell r="CU432">
            <v>0</v>
          </cell>
          <cell r="CV432">
            <v>0</v>
          </cell>
          <cell r="CW432">
            <v>0</v>
          </cell>
          <cell r="CX432">
            <v>0</v>
          </cell>
          <cell r="CY432">
            <v>0</v>
          </cell>
          <cell r="CZ432">
            <v>0</v>
          </cell>
          <cell r="DA432">
            <v>4398.2974497595505</v>
          </cell>
          <cell r="DB432">
            <v>1203.5677143314401</v>
          </cell>
          <cell r="DC432">
            <v>151042.96583999999</v>
          </cell>
          <cell r="DD432">
            <v>0</v>
          </cell>
          <cell r="DE432">
            <v>939.64</v>
          </cell>
          <cell r="DF432">
            <v>2680.3485785329467</v>
          </cell>
          <cell r="DG432">
            <v>26670.51</v>
          </cell>
          <cell r="DH432">
            <v>44064.9</v>
          </cell>
          <cell r="DI432">
            <v>57780.800000000003</v>
          </cell>
          <cell r="DJ432">
            <v>247664.13</v>
          </cell>
          <cell r="DK432">
            <v>0</v>
          </cell>
          <cell r="DL432">
            <v>0</v>
          </cell>
          <cell r="DM432">
            <v>0</v>
          </cell>
          <cell r="DN432">
            <v>0</v>
          </cell>
          <cell r="DO432">
            <v>0</v>
          </cell>
          <cell r="DP432">
            <v>0</v>
          </cell>
          <cell r="DQ432">
            <v>0</v>
          </cell>
          <cell r="DR432">
            <v>0</v>
          </cell>
          <cell r="DS432">
            <v>0</v>
          </cell>
          <cell r="DU432">
            <v>30920.799999999999</v>
          </cell>
          <cell r="DV432">
            <v>0</v>
          </cell>
          <cell r="DW432">
            <v>350758</v>
          </cell>
          <cell r="DX432">
            <v>-6875.93</v>
          </cell>
          <cell r="DY432">
            <v>16940</v>
          </cell>
          <cell r="DZ432">
            <v>0</v>
          </cell>
          <cell r="EA432">
            <v>27823.53</v>
          </cell>
          <cell r="EB432">
            <v>19500</v>
          </cell>
          <cell r="EC432">
            <v>0</v>
          </cell>
          <cell r="ED432">
            <v>0</v>
          </cell>
          <cell r="EE432">
            <v>1155616</v>
          </cell>
          <cell r="EF432">
            <v>0</v>
          </cell>
          <cell r="EG432">
            <v>0</v>
          </cell>
          <cell r="EH432">
            <v>0</v>
          </cell>
          <cell r="EI432">
            <v>15358</v>
          </cell>
          <cell r="EJ432">
            <v>0</v>
          </cell>
          <cell r="EK432">
            <v>0</v>
          </cell>
          <cell r="EL432">
            <v>0</v>
          </cell>
        </row>
        <row r="433">
          <cell r="A433">
            <v>964</v>
          </cell>
          <cell r="B433" t="str">
            <v>Sevenum</v>
          </cell>
          <cell r="C433">
            <v>11</v>
          </cell>
          <cell r="D433">
            <v>236640</v>
          </cell>
          <cell r="E433">
            <v>67620</v>
          </cell>
          <cell r="F433">
            <v>67620</v>
          </cell>
          <cell r="G433">
            <v>7625</v>
          </cell>
          <cell r="H433">
            <v>1</v>
          </cell>
          <cell r="I433">
            <v>241.5</v>
          </cell>
          <cell r="J433">
            <v>1951</v>
          </cell>
          <cell r="K433">
            <v>1133</v>
          </cell>
          <cell r="L433">
            <v>352</v>
          </cell>
          <cell r="M433">
            <v>630</v>
          </cell>
          <cell r="N433">
            <v>315.60000000000002</v>
          </cell>
          <cell r="O433">
            <v>44</v>
          </cell>
          <cell r="P433">
            <v>0.1116751269035533</v>
          </cell>
          <cell r="Q433">
            <v>26.903193082336969</v>
          </cell>
          <cell r="R433">
            <v>390</v>
          </cell>
          <cell r="S433">
            <v>30</v>
          </cell>
          <cell r="T433">
            <v>119</v>
          </cell>
          <cell r="U433">
            <v>6570</v>
          </cell>
          <cell r="V433">
            <v>1730</v>
          </cell>
          <cell r="W433">
            <v>0</v>
          </cell>
          <cell r="X433">
            <v>0</v>
          </cell>
          <cell r="Y433">
            <v>0</v>
          </cell>
          <cell r="Z433">
            <v>0</v>
          </cell>
          <cell r="AA433">
            <v>4805</v>
          </cell>
          <cell r="AB433">
            <v>0</v>
          </cell>
          <cell r="AC433">
            <v>4805</v>
          </cell>
          <cell r="AD433">
            <v>61</v>
          </cell>
          <cell r="AE433">
            <v>0</v>
          </cell>
          <cell r="AF433">
            <v>86</v>
          </cell>
          <cell r="AG433">
            <v>38</v>
          </cell>
          <cell r="AH433">
            <v>48</v>
          </cell>
          <cell r="AI433">
            <v>3144</v>
          </cell>
          <cell r="AJ433">
            <v>3144</v>
          </cell>
          <cell r="AK433">
            <v>0</v>
          </cell>
          <cell r="AL433">
            <v>0</v>
          </cell>
          <cell r="AM433">
            <v>0</v>
          </cell>
          <cell r="AN433">
            <v>0</v>
          </cell>
          <cell r="AO433">
            <v>0</v>
          </cell>
          <cell r="AP433">
            <v>0</v>
          </cell>
          <cell r="AQ433">
            <v>0</v>
          </cell>
          <cell r="AR433">
            <v>7.9824E-5</v>
          </cell>
          <cell r="AS433">
            <v>3.0368000000000001E-5</v>
          </cell>
          <cell r="AT433">
            <v>1289.04</v>
          </cell>
          <cell r="AU433">
            <v>0</v>
          </cell>
          <cell r="AV433">
            <v>494</v>
          </cell>
          <cell r="AW433">
            <v>774.09576654336206</v>
          </cell>
          <cell r="AX433">
            <v>2</v>
          </cell>
          <cell r="AY433">
            <v>2</v>
          </cell>
          <cell r="AZ433">
            <v>435</v>
          </cell>
          <cell r="BA433">
            <v>1</v>
          </cell>
          <cell r="BB433">
            <v>0</v>
          </cell>
          <cell r="BC433">
            <v>0</v>
          </cell>
          <cell r="BD433">
            <v>0</v>
          </cell>
          <cell r="BE433">
            <v>0</v>
          </cell>
          <cell r="BF433">
            <v>0</v>
          </cell>
          <cell r="BG433">
            <v>0</v>
          </cell>
          <cell r="BH433">
            <v>0</v>
          </cell>
          <cell r="BI433">
            <v>0</v>
          </cell>
          <cell r="BJ433">
            <v>0</v>
          </cell>
          <cell r="BM433">
            <v>-532440</v>
          </cell>
          <cell r="BN433">
            <v>-162288</v>
          </cell>
          <cell r="BO433">
            <v>-201507.6</v>
          </cell>
          <cell r="BP433">
            <v>982481.25</v>
          </cell>
          <cell r="BQ433">
            <v>28180.76</v>
          </cell>
          <cell r="BR433">
            <v>52743.6</v>
          </cell>
          <cell r="BS433">
            <v>428049.4</v>
          </cell>
          <cell r="BT433">
            <v>91059.21</v>
          </cell>
          <cell r="BU433">
            <v>9387.84</v>
          </cell>
          <cell r="BV433">
            <v>55433.7</v>
          </cell>
          <cell r="BW433">
            <v>111877.04399999999</v>
          </cell>
          <cell r="BX433">
            <v>60685.24</v>
          </cell>
          <cell r="BY433">
            <v>12798.057766497461</v>
          </cell>
          <cell r="BZ433">
            <v>101970.63467612017</v>
          </cell>
          <cell r="CA433">
            <v>41788.5</v>
          </cell>
          <cell r="CB433">
            <v>8861.4</v>
          </cell>
          <cell r="CC433">
            <v>16811.13</v>
          </cell>
          <cell r="CD433">
            <v>336318.3</v>
          </cell>
          <cell r="CE433">
            <v>26451.7</v>
          </cell>
          <cell r="CF433">
            <v>0</v>
          </cell>
          <cell r="CG433">
            <v>0</v>
          </cell>
          <cell r="CH433">
            <v>0</v>
          </cell>
          <cell r="CI433">
            <v>0</v>
          </cell>
          <cell r="CJ433">
            <v>149195.25</v>
          </cell>
          <cell r="CK433">
            <v>0</v>
          </cell>
          <cell r="CL433">
            <v>125410.5</v>
          </cell>
          <cell r="CM433">
            <v>2243.58</v>
          </cell>
          <cell r="CN433">
            <v>0</v>
          </cell>
          <cell r="CO433">
            <v>40622.1</v>
          </cell>
          <cell r="CP433">
            <v>123767.14</v>
          </cell>
          <cell r="CQ433">
            <v>77739.360000000001</v>
          </cell>
          <cell r="CR433">
            <v>521935.44</v>
          </cell>
          <cell r="CS433">
            <v>83190.240000000005</v>
          </cell>
          <cell r="CT433">
            <v>0</v>
          </cell>
          <cell r="CU433">
            <v>0</v>
          </cell>
          <cell r="CV433">
            <v>0</v>
          </cell>
          <cell r="CW433">
            <v>0</v>
          </cell>
          <cell r="CX433">
            <v>0</v>
          </cell>
          <cell r="CY433">
            <v>0</v>
          </cell>
          <cell r="CZ433">
            <v>0</v>
          </cell>
          <cell r="DA433">
            <v>1409.40445045104</v>
          </cell>
          <cell r="DB433">
            <v>335.84129842432003</v>
          </cell>
          <cell r="DC433">
            <v>80603.671199999997</v>
          </cell>
          <cell r="DD433">
            <v>0</v>
          </cell>
          <cell r="DE433">
            <v>3339.44</v>
          </cell>
          <cell r="DF433">
            <v>2678.3713522400326</v>
          </cell>
          <cell r="DG433">
            <v>17780.34</v>
          </cell>
          <cell r="DH433">
            <v>29376.6</v>
          </cell>
          <cell r="DI433">
            <v>44883.3</v>
          </cell>
          <cell r="DJ433">
            <v>247664.13</v>
          </cell>
          <cell r="DK433">
            <v>0</v>
          </cell>
          <cell r="DL433">
            <v>0</v>
          </cell>
          <cell r="DM433">
            <v>0</v>
          </cell>
          <cell r="DN433">
            <v>0</v>
          </cell>
          <cell r="DO433">
            <v>0</v>
          </cell>
          <cell r="DP433">
            <v>0</v>
          </cell>
          <cell r="DQ433">
            <v>0</v>
          </cell>
          <cell r="DR433">
            <v>0</v>
          </cell>
          <cell r="DS433">
            <v>0</v>
          </cell>
          <cell r="DU433">
            <v>141872.06</v>
          </cell>
          <cell r="DV433">
            <v>0</v>
          </cell>
          <cell r="DW433">
            <v>-55453</v>
          </cell>
          <cell r="DX433">
            <v>-5876.56</v>
          </cell>
          <cell r="DY433">
            <v>52908</v>
          </cell>
          <cell r="DZ433">
            <v>0</v>
          </cell>
          <cell r="EA433">
            <v>126734.92</v>
          </cell>
          <cell r="EB433">
            <v>16362</v>
          </cell>
          <cell r="EC433">
            <v>0</v>
          </cell>
          <cell r="ED433">
            <v>0</v>
          </cell>
          <cell r="EE433">
            <v>497925</v>
          </cell>
          <cell r="EF433">
            <v>0</v>
          </cell>
          <cell r="EG433">
            <v>0</v>
          </cell>
          <cell r="EH433">
            <v>0</v>
          </cell>
          <cell r="EI433">
            <v>8708</v>
          </cell>
          <cell r="EJ433">
            <v>0</v>
          </cell>
          <cell r="EK433">
            <v>0</v>
          </cell>
          <cell r="EL433">
            <v>0</v>
          </cell>
        </row>
        <row r="434">
          <cell r="A434">
            <v>965</v>
          </cell>
          <cell r="B434" t="str">
            <v>Simpelveld</v>
          </cell>
          <cell r="C434">
            <v>11</v>
          </cell>
          <cell r="D434">
            <v>308480</v>
          </cell>
          <cell r="E434">
            <v>24920</v>
          </cell>
          <cell r="F434">
            <v>24920</v>
          </cell>
          <cell r="G434">
            <v>11319</v>
          </cell>
          <cell r="H434">
            <v>2</v>
          </cell>
          <cell r="I434">
            <v>89</v>
          </cell>
          <cell r="J434">
            <v>2391</v>
          </cell>
          <cell r="K434">
            <v>2067</v>
          </cell>
          <cell r="L434">
            <v>643</v>
          </cell>
          <cell r="M434">
            <v>1430</v>
          </cell>
          <cell r="N434">
            <v>900.2</v>
          </cell>
          <cell r="O434">
            <v>131</v>
          </cell>
          <cell r="P434">
            <v>0.27234927234927236</v>
          </cell>
          <cell r="Q434">
            <v>69.506597156782277</v>
          </cell>
          <cell r="R434">
            <v>1013</v>
          </cell>
          <cell r="S434">
            <v>50</v>
          </cell>
          <cell r="T434">
            <v>250</v>
          </cell>
          <cell r="U434">
            <v>8700</v>
          </cell>
          <cell r="V434">
            <v>1830</v>
          </cell>
          <cell r="W434">
            <v>413.82</v>
          </cell>
          <cell r="X434">
            <v>0</v>
          </cell>
          <cell r="Y434">
            <v>0</v>
          </cell>
          <cell r="Z434">
            <v>0</v>
          </cell>
          <cell r="AA434">
            <v>1603</v>
          </cell>
          <cell r="AB434">
            <v>0</v>
          </cell>
          <cell r="AC434">
            <v>1603</v>
          </cell>
          <cell r="AD434">
            <v>0</v>
          </cell>
          <cell r="AE434">
            <v>0</v>
          </cell>
          <cell r="AF434">
            <v>50</v>
          </cell>
          <cell r="AG434">
            <v>42</v>
          </cell>
          <cell r="AH434">
            <v>8</v>
          </cell>
          <cell r="AI434">
            <v>5298</v>
          </cell>
          <cell r="AJ434">
            <v>5298</v>
          </cell>
          <cell r="AK434">
            <v>0</v>
          </cell>
          <cell r="AL434">
            <v>0</v>
          </cell>
          <cell r="AM434">
            <v>0</v>
          </cell>
          <cell r="AN434">
            <v>0</v>
          </cell>
          <cell r="AO434">
            <v>0</v>
          </cell>
          <cell r="AP434">
            <v>0</v>
          </cell>
          <cell r="AQ434">
            <v>0</v>
          </cell>
          <cell r="AR434">
            <v>2.5711799999999997E-4</v>
          </cell>
          <cell r="AS434">
            <v>2.5949799999999999E-4</v>
          </cell>
          <cell r="AT434">
            <v>3009.2640000000001</v>
          </cell>
          <cell r="AU434">
            <v>0</v>
          </cell>
          <cell r="AV434">
            <v>28</v>
          </cell>
          <cell r="AW434">
            <v>197.7117903930131</v>
          </cell>
          <cell r="AX434">
            <v>2</v>
          </cell>
          <cell r="AY434">
            <v>2</v>
          </cell>
          <cell r="AZ434">
            <v>390</v>
          </cell>
          <cell r="BA434">
            <v>1</v>
          </cell>
          <cell r="BB434">
            <v>0</v>
          </cell>
          <cell r="BC434">
            <v>0</v>
          </cell>
          <cell r="BD434">
            <v>0</v>
          </cell>
          <cell r="BE434">
            <v>0</v>
          </cell>
          <cell r="BF434">
            <v>0</v>
          </cell>
          <cell r="BG434">
            <v>0</v>
          </cell>
          <cell r="BH434">
            <v>0</v>
          </cell>
          <cell r="BI434">
            <v>0</v>
          </cell>
          <cell r="BJ434">
            <v>0</v>
          </cell>
          <cell r="BM434">
            <v>-694080</v>
          </cell>
          <cell r="BN434">
            <v>-59808</v>
          </cell>
          <cell r="BO434">
            <v>-74261.600000000006</v>
          </cell>
          <cell r="BP434">
            <v>1458453.15</v>
          </cell>
          <cell r="BQ434">
            <v>56361.52</v>
          </cell>
          <cell r="BR434">
            <v>19437.599999999999</v>
          </cell>
          <cell r="BS434">
            <v>524585.4</v>
          </cell>
          <cell r="BT434">
            <v>166124.79</v>
          </cell>
          <cell r="BU434">
            <v>17148.810000000001</v>
          </cell>
          <cell r="BV434">
            <v>125825.7</v>
          </cell>
          <cell r="BW434">
            <v>319111.89799999999</v>
          </cell>
          <cell r="BX434">
            <v>180676.51</v>
          </cell>
          <cell r="BY434">
            <v>31211.441767151766</v>
          </cell>
          <cell r="BZ434">
            <v>263449.46507140872</v>
          </cell>
          <cell r="CA434">
            <v>108542.95</v>
          </cell>
          <cell r="CB434">
            <v>14769</v>
          </cell>
          <cell r="CC434">
            <v>35317.5</v>
          </cell>
          <cell r="CD434">
            <v>445353</v>
          </cell>
          <cell r="CE434">
            <v>27980.7</v>
          </cell>
          <cell r="CF434">
            <v>130692.6324</v>
          </cell>
          <cell r="CG434">
            <v>0</v>
          </cell>
          <cell r="CH434">
            <v>0</v>
          </cell>
          <cell r="CI434">
            <v>0</v>
          </cell>
          <cell r="CJ434">
            <v>49773.15</v>
          </cell>
          <cell r="CK434">
            <v>0</v>
          </cell>
          <cell r="CL434">
            <v>41838.300000000003</v>
          </cell>
          <cell r="CM434">
            <v>0</v>
          </cell>
          <cell r="CN434">
            <v>0</v>
          </cell>
          <cell r="CO434">
            <v>23617.5</v>
          </cell>
          <cell r="CP434">
            <v>136795.26</v>
          </cell>
          <cell r="CQ434">
            <v>12956.56</v>
          </cell>
          <cell r="CR434">
            <v>879520.98</v>
          </cell>
          <cell r="CS434">
            <v>140185.07999999999</v>
          </cell>
          <cell r="CT434">
            <v>0</v>
          </cell>
          <cell r="CU434">
            <v>0</v>
          </cell>
          <cell r="CV434">
            <v>0</v>
          </cell>
          <cell r="CW434">
            <v>0</v>
          </cell>
          <cell r="CX434">
            <v>0</v>
          </cell>
          <cell r="CY434">
            <v>0</v>
          </cell>
          <cell r="CZ434">
            <v>0</v>
          </cell>
          <cell r="DA434">
            <v>4539.7781806357798</v>
          </cell>
          <cell r="DB434">
            <v>2869.8019381755198</v>
          </cell>
          <cell r="DC434">
            <v>188169.27792000002</v>
          </cell>
          <cell r="DD434">
            <v>0</v>
          </cell>
          <cell r="DE434">
            <v>189.28</v>
          </cell>
          <cell r="DF434">
            <v>684.08279475982533</v>
          </cell>
          <cell r="DG434">
            <v>17780.34</v>
          </cell>
          <cell r="DH434">
            <v>29376.6</v>
          </cell>
          <cell r="DI434">
            <v>40240.199999999997</v>
          </cell>
          <cell r="DJ434">
            <v>247664.13</v>
          </cell>
          <cell r="DK434">
            <v>0</v>
          </cell>
          <cell r="DL434">
            <v>0</v>
          </cell>
          <cell r="DM434">
            <v>0</v>
          </cell>
          <cell r="DN434">
            <v>0</v>
          </cell>
          <cell r="DO434">
            <v>0</v>
          </cell>
          <cell r="DP434">
            <v>0</v>
          </cell>
          <cell r="DQ434">
            <v>0</v>
          </cell>
          <cell r="DR434">
            <v>0</v>
          </cell>
          <cell r="DS434">
            <v>0</v>
          </cell>
          <cell r="DU434">
            <v>9569.31</v>
          </cell>
          <cell r="DV434">
            <v>0</v>
          </cell>
          <cell r="DW434">
            <v>-173068</v>
          </cell>
          <cell r="DX434">
            <v>-8965.9599999999991</v>
          </cell>
          <cell r="DY434">
            <v>178694</v>
          </cell>
          <cell r="DZ434">
            <v>0</v>
          </cell>
          <cell r="EA434">
            <v>61727.72</v>
          </cell>
          <cell r="EB434">
            <v>19510</v>
          </cell>
          <cell r="EC434">
            <v>0</v>
          </cell>
          <cell r="ED434">
            <v>0</v>
          </cell>
          <cell r="EE434">
            <v>1151168</v>
          </cell>
          <cell r="EF434">
            <v>0</v>
          </cell>
          <cell r="EG434">
            <v>0</v>
          </cell>
          <cell r="EH434">
            <v>0</v>
          </cell>
          <cell r="EI434">
            <v>12926</v>
          </cell>
          <cell r="EJ434">
            <v>0</v>
          </cell>
          <cell r="EK434">
            <v>0</v>
          </cell>
          <cell r="EL434">
            <v>0</v>
          </cell>
        </row>
        <row r="435">
          <cell r="A435">
            <v>1883</v>
          </cell>
          <cell r="B435" t="str">
            <v>Sittard-Geleen</v>
          </cell>
          <cell r="C435">
            <v>11</v>
          </cell>
          <cell r="D435">
            <v>2612640</v>
          </cell>
          <cell r="E435">
            <v>929040</v>
          </cell>
          <cell r="F435">
            <v>929040</v>
          </cell>
          <cell r="G435">
            <v>96245</v>
          </cell>
          <cell r="H435">
            <v>3</v>
          </cell>
          <cell r="I435">
            <v>3318</v>
          </cell>
          <cell r="J435">
            <v>20886</v>
          </cell>
          <cell r="K435">
            <v>16644</v>
          </cell>
          <cell r="L435">
            <v>5915</v>
          </cell>
          <cell r="M435">
            <v>14630</v>
          </cell>
          <cell r="N435">
            <v>10009.1</v>
          </cell>
          <cell r="O435">
            <v>2643</v>
          </cell>
          <cell r="P435">
            <v>0.88306047444036084</v>
          </cell>
          <cell r="Q435">
            <v>948.90892608430113</v>
          </cell>
          <cell r="R435">
            <v>10929</v>
          </cell>
          <cell r="S435">
            <v>3250</v>
          </cell>
          <cell r="T435">
            <v>2892</v>
          </cell>
          <cell r="U435">
            <v>108130</v>
          </cell>
          <cell r="V435">
            <v>142900</v>
          </cell>
          <cell r="W435">
            <v>2515.44</v>
          </cell>
          <cell r="X435">
            <v>5918.4</v>
          </cell>
          <cell r="Y435">
            <v>0</v>
          </cell>
          <cell r="Z435">
            <v>0</v>
          </cell>
          <cell r="AA435">
            <v>7904</v>
          </cell>
          <cell r="AB435">
            <v>0</v>
          </cell>
          <cell r="AC435">
            <v>7904</v>
          </cell>
          <cell r="AD435">
            <v>158</v>
          </cell>
          <cell r="AE435">
            <v>0</v>
          </cell>
          <cell r="AF435">
            <v>625</v>
          </cell>
          <cell r="AG435">
            <v>459</v>
          </cell>
          <cell r="AH435">
            <v>166</v>
          </cell>
          <cell r="AI435">
            <v>46209</v>
          </cell>
          <cell r="AJ435">
            <v>46209</v>
          </cell>
          <cell r="AK435">
            <v>0</v>
          </cell>
          <cell r="AL435">
            <v>14</v>
          </cell>
          <cell r="AM435">
            <v>0</v>
          </cell>
          <cell r="AN435">
            <v>0</v>
          </cell>
          <cell r="AO435">
            <v>0</v>
          </cell>
          <cell r="AP435">
            <v>4826</v>
          </cell>
          <cell r="AQ435">
            <v>2297</v>
          </cell>
          <cell r="AR435">
            <v>2.836997E-3</v>
          </cell>
          <cell r="AS435">
            <v>4.952695E-3</v>
          </cell>
          <cell r="AT435">
            <v>59378.565000000002</v>
          </cell>
          <cell r="AU435">
            <v>0</v>
          </cell>
          <cell r="AV435">
            <v>739</v>
          </cell>
          <cell r="AW435">
            <v>8822.2593649218561</v>
          </cell>
          <cell r="AX435">
            <v>5</v>
          </cell>
          <cell r="AY435">
            <v>5</v>
          </cell>
          <cell r="AZ435">
            <v>4050</v>
          </cell>
          <cell r="BA435">
            <v>1</v>
          </cell>
          <cell r="BB435">
            <v>0</v>
          </cell>
          <cell r="BC435">
            <v>0</v>
          </cell>
          <cell r="BD435">
            <v>0</v>
          </cell>
          <cell r="BE435">
            <v>0</v>
          </cell>
          <cell r="BF435">
            <v>0</v>
          </cell>
          <cell r="BG435">
            <v>0</v>
          </cell>
          <cell r="BH435">
            <v>0</v>
          </cell>
          <cell r="BI435">
            <v>0</v>
          </cell>
          <cell r="BJ435">
            <v>0</v>
          </cell>
          <cell r="BM435">
            <v>-5878440</v>
          </cell>
          <cell r="BN435">
            <v>-2229696</v>
          </cell>
          <cell r="BO435">
            <v>-2768539.2</v>
          </cell>
          <cell r="BP435">
            <v>12401168.25</v>
          </cell>
          <cell r="BQ435">
            <v>84542.28</v>
          </cell>
          <cell r="BR435">
            <v>724651.2</v>
          </cell>
          <cell r="BS435">
            <v>4582388.4000000004</v>
          </cell>
          <cell r="BT435">
            <v>1337678.28</v>
          </cell>
          <cell r="BU435">
            <v>157753.04999999999</v>
          </cell>
          <cell r="BV435">
            <v>1287293.7</v>
          </cell>
          <cell r="BW435">
            <v>3548125.8589999997</v>
          </cell>
          <cell r="BX435">
            <v>3645252.03</v>
          </cell>
          <cell r="BY435">
            <v>101199.42798864015</v>
          </cell>
          <cell r="BZ435">
            <v>3596630.5243588053</v>
          </cell>
          <cell r="CA435">
            <v>1171042.3500000001</v>
          </cell>
          <cell r="CB435">
            <v>959985</v>
          </cell>
          <cell r="CC435">
            <v>408552.84</v>
          </cell>
          <cell r="CD435">
            <v>5535174.7000000002</v>
          </cell>
          <cell r="CE435">
            <v>2184941</v>
          </cell>
          <cell r="CF435">
            <v>794426.26080000005</v>
          </cell>
          <cell r="CG435">
            <v>2477974.8960000002</v>
          </cell>
          <cell r="CH435">
            <v>0</v>
          </cell>
          <cell r="CI435">
            <v>0</v>
          </cell>
          <cell r="CJ435">
            <v>245419.2</v>
          </cell>
          <cell r="CK435">
            <v>0</v>
          </cell>
          <cell r="CL435">
            <v>206294.39999999999</v>
          </cell>
          <cell r="CM435">
            <v>5811.24</v>
          </cell>
          <cell r="CN435">
            <v>0</v>
          </cell>
          <cell r="CO435">
            <v>295218.75</v>
          </cell>
          <cell r="CP435">
            <v>1494976.77</v>
          </cell>
          <cell r="CQ435">
            <v>268848.62</v>
          </cell>
          <cell r="CR435">
            <v>7671156.0899999999</v>
          </cell>
          <cell r="CS435">
            <v>1222690.1399999999</v>
          </cell>
          <cell r="CT435">
            <v>0</v>
          </cell>
          <cell r="CU435">
            <v>44345.14</v>
          </cell>
          <cell r="CV435">
            <v>0</v>
          </cell>
          <cell r="CW435">
            <v>0</v>
          </cell>
          <cell r="CX435">
            <v>0</v>
          </cell>
          <cell r="CY435">
            <v>148640.79999999999</v>
          </cell>
          <cell r="CZ435">
            <v>201446.9</v>
          </cell>
          <cell r="DA435">
            <v>50091.153008070869</v>
          </cell>
          <cell r="DB435">
            <v>54772.112733786802</v>
          </cell>
          <cell r="DC435">
            <v>3712941.6694500004</v>
          </cell>
          <cell r="DD435">
            <v>0</v>
          </cell>
          <cell r="DE435">
            <v>4995.6400000000003</v>
          </cell>
          <cell r="DF435">
            <v>30525.017402629623</v>
          </cell>
          <cell r="DG435">
            <v>44450.85</v>
          </cell>
          <cell r="DH435">
            <v>73441.5</v>
          </cell>
          <cell r="DI435">
            <v>417879</v>
          </cell>
          <cell r="DJ435">
            <v>247664.13</v>
          </cell>
          <cell r="DK435">
            <v>0</v>
          </cell>
          <cell r="DL435">
            <v>0</v>
          </cell>
          <cell r="DM435">
            <v>0</v>
          </cell>
          <cell r="DN435">
            <v>0</v>
          </cell>
          <cell r="DO435">
            <v>0</v>
          </cell>
          <cell r="DP435">
            <v>0</v>
          </cell>
          <cell r="DQ435">
            <v>0</v>
          </cell>
          <cell r="DR435">
            <v>0</v>
          </cell>
          <cell r="DS435">
            <v>0</v>
          </cell>
          <cell r="DU435">
            <v>12669.31</v>
          </cell>
          <cell r="DV435">
            <v>0</v>
          </cell>
          <cell r="DW435">
            <v>2023929</v>
          </cell>
          <cell r="DX435">
            <v>-111791.18</v>
          </cell>
          <cell r="DY435">
            <v>1037060</v>
          </cell>
          <cell r="DZ435">
            <v>0</v>
          </cell>
          <cell r="EA435">
            <v>108070.03</v>
          </cell>
          <cell r="EB435">
            <v>175748</v>
          </cell>
          <cell r="EC435">
            <v>0</v>
          </cell>
          <cell r="ED435">
            <v>0</v>
          </cell>
          <cell r="EE435">
            <v>10813422</v>
          </cell>
          <cell r="EF435">
            <v>145000</v>
          </cell>
          <cell r="EG435">
            <v>0</v>
          </cell>
          <cell r="EH435">
            <v>0</v>
          </cell>
          <cell r="EI435">
            <v>0</v>
          </cell>
          <cell r="EJ435">
            <v>299504</v>
          </cell>
          <cell r="EK435">
            <v>0</v>
          </cell>
          <cell r="EL435">
            <v>0</v>
          </cell>
        </row>
        <row r="436">
          <cell r="A436">
            <v>971</v>
          </cell>
          <cell r="B436" t="str">
            <v>Stein</v>
          </cell>
          <cell r="C436">
            <v>11</v>
          </cell>
          <cell r="D436">
            <v>772640</v>
          </cell>
          <cell r="E436">
            <v>89880</v>
          </cell>
          <cell r="F436">
            <v>89880</v>
          </cell>
          <cell r="G436">
            <v>26331</v>
          </cell>
          <cell r="H436">
            <v>2</v>
          </cell>
          <cell r="I436">
            <v>321</v>
          </cell>
          <cell r="J436">
            <v>5579</v>
          </cell>
          <cell r="K436">
            <v>4410</v>
          </cell>
          <cell r="L436">
            <v>1453</v>
          </cell>
          <cell r="M436">
            <v>3370</v>
          </cell>
          <cell r="N436">
            <v>2229.3000000000002</v>
          </cell>
          <cell r="O436">
            <v>286</v>
          </cell>
          <cell r="P436">
            <v>0.44968553459119498</v>
          </cell>
          <cell r="Q436">
            <v>137.10031380100901</v>
          </cell>
          <cell r="R436">
            <v>2486</v>
          </cell>
          <cell r="S436">
            <v>315</v>
          </cell>
          <cell r="T436">
            <v>603</v>
          </cell>
          <cell r="U436">
            <v>24850</v>
          </cell>
          <cell r="V436">
            <v>16270</v>
          </cell>
          <cell r="W436">
            <v>0</v>
          </cell>
          <cell r="X436">
            <v>928</v>
          </cell>
          <cell r="Y436">
            <v>0</v>
          </cell>
          <cell r="Z436">
            <v>317.39999999999998</v>
          </cell>
          <cell r="AA436">
            <v>2117</v>
          </cell>
          <cell r="AB436">
            <v>0</v>
          </cell>
          <cell r="AC436">
            <v>2117</v>
          </cell>
          <cell r="AD436">
            <v>161</v>
          </cell>
          <cell r="AE436">
            <v>0</v>
          </cell>
          <cell r="AF436">
            <v>140</v>
          </cell>
          <cell r="AG436">
            <v>132</v>
          </cell>
          <cell r="AH436">
            <v>8</v>
          </cell>
          <cell r="AI436">
            <v>11407</v>
          </cell>
          <cell r="AJ436">
            <v>11407</v>
          </cell>
          <cell r="AK436">
            <v>0</v>
          </cell>
          <cell r="AL436">
            <v>0</v>
          </cell>
          <cell r="AM436">
            <v>0</v>
          </cell>
          <cell r="AN436">
            <v>0</v>
          </cell>
          <cell r="AO436">
            <v>0</v>
          </cell>
          <cell r="AP436">
            <v>669</v>
          </cell>
          <cell r="AQ436">
            <v>0</v>
          </cell>
          <cell r="AR436">
            <v>4.3756200000000001E-4</v>
          </cell>
          <cell r="AS436">
            <v>4.8368199999999998E-4</v>
          </cell>
          <cell r="AT436">
            <v>9319.5190000000002</v>
          </cell>
          <cell r="AU436">
            <v>0</v>
          </cell>
          <cell r="AV436">
            <v>469</v>
          </cell>
          <cell r="AW436">
            <v>5421.0882352941171</v>
          </cell>
          <cell r="AX436">
            <v>3</v>
          </cell>
          <cell r="AY436">
            <v>3</v>
          </cell>
          <cell r="AZ436">
            <v>950</v>
          </cell>
          <cell r="BA436">
            <v>1</v>
          </cell>
          <cell r="BB436">
            <v>0</v>
          </cell>
          <cell r="BC436">
            <v>0</v>
          </cell>
          <cell r="BD436">
            <v>0</v>
          </cell>
          <cell r="BE436">
            <v>0</v>
          </cell>
          <cell r="BF436">
            <v>0</v>
          </cell>
          <cell r="BG436">
            <v>0</v>
          </cell>
          <cell r="BH436">
            <v>0</v>
          </cell>
          <cell r="BI436">
            <v>0</v>
          </cell>
          <cell r="BJ436">
            <v>0</v>
          </cell>
          <cell r="BM436">
            <v>-1738440</v>
          </cell>
          <cell r="BN436">
            <v>-215712</v>
          </cell>
          <cell r="BO436">
            <v>-267842.40000000002</v>
          </cell>
          <cell r="BP436">
            <v>3392749.35</v>
          </cell>
          <cell r="BQ436">
            <v>56361.52</v>
          </cell>
          <cell r="BR436">
            <v>70106.399999999994</v>
          </cell>
          <cell r="BS436">
            <v>1224032.6000000001</v>
          </cell>
          <cell r="BT436">
            <v>354431.7</v>
          </cell>
          <cell r="BU436">
            <v>38751.51</v>
          </cell>
          <cell r="BV436">
            <v>296526.3</v>
          </cell>
          <cell r="BW436">
            <v>790264.55700000003</v>
          </cell>
          <cell r="BX436">
            <v>394454.06</v>
          </cell>
          <cell r="BY436">
            <v>51534.317515723269</v>
          </cell>
          <cell r="BZ436">
            <v>519648.57739368844</v>
          </cell>
          <cell r="CA436">
            <v>266374.90000000002</v>
          </cell>
          <cell r="CB436">
            <v>93044.7</v>
          </cell>
          <cell r="CC436">
            <v>85185.81</v>
          </cell>
          <cell r="CD436">
            <v>1272071.5</v>
          </cell>
          <cell r="CE436">
            <v>248768.3</v>
          </cell>
          <cell r="CF436">
            <v>0</v>
          </cell>
          <cell r="CG436">
            <v>388544.32</v>
          </cell>
          <cell r="CH436">
            <v>0</v>
          </cell>
          <cell r="CI436">
            <v>70402.493999999992</v>
          </cell>
          <cell r="CJ436">
            <v>65732.850000000006</v>
          </cell>
          <cell r="CK436">
            <v>0</v>
          </cell>
          <cell r="CL436">
            <v>55253.7</v>
          </cell>
          <cell r="CM436">
            <v>5921.58</v>
          </cell>
          <cell r="CN436">
            <v>0</v>
          </cell>
          <cell r="CO436">
            <v>66129</v>
          </cell>
          <cell r="CP436">
            <v>429927.96</v>
          </cell>
          <cell r="CQ436">
            <v>12956.56</v>
          </cell>
          <cell r="CR436">
            <v>1893676.07</v>
          </cell>
          <cell r="CS436">
            <v>301829.21999999997</v>
          </cell>
          <cell r="CT436">
            <v>0</v>
          </cell>
          <cell r="CU436">
            <v>0</v>
          </cell>
          <cell r="CV436">
            <v>0</v>
          </cell>
          <cell r="CW436">
            <v>0</v>
          </cell>
          <cell r="CX436">
            <v>0</v>
          </cell>
          <cell r="CY436">
            <v>20605.2</v>
          </cell>
          <cell r="CZ436">
            <v>0</v>
          </cell>
          <cell r="DA436">
            <v>7725.7695699070209</v>
          </cell>
          <cell r="DB436">
            <v>5349.0645055476798</v>
          </cell>
          <cell r="DC436">
            <v>582749.52307</v>
          </cell>
          <cell r="DD436">
            <v>0</v>
          </cell>
          <cell r="DE436">
            <v>3170.44</v>
          </cell>
          <cell r="DF436">
            <v>18756.965294117646</v>
          </cell>
          <cell r="DG436">
            <v>26670.51</v>
          </cell>
          <cell r="DH436">
            <v>44064.9</v>
          </cell>
          <cell r="DI436">
            <v>98021</v>
          </cell>
          <cell r="DJ436">
            <v>247664.13</v>
          </cell>
          <cell r="DK436">
            <v>0</v>
          </cell>
          <cell r="DL436">
            <v>0</v>
          </cell>
          <cell r="DM436">
            <v>0</v>
          </cell>
          <cell r="DN436">
            <v>0</v>
          </cell>
          <cell r="DO436">
            <v>0</v>
          </cell>
          <cell r="DP436">
            <v>0</v>
          </cell>
          <cell r="DQ436">
            <v>0</v>
          </cell>
          <cell r="DR436">
            <v>0</v>
          </cell>
          <cell r="DS436">
            <v>0</v>
          </cell>
          <cell r="DU436">
            <v>12245.36</v>
          </cell>
          <cell r="DV436">
            <v>0</v>
          </cell>
          <cell r="DW436">
            <v>431437</v>
          </cell>
          <cell r="DX436">
            <v>-24417.279999999999</v>
          </cell>
          <cell r="DY436">
            <v>191996</v>
          </cell>
          <cell r="DZ436">
            <v>0</v>
          </cell>
          <cell r="EA436">
            <v>0</v>
          </cell>
          <cell r="EB436">
            <v>32177</v>
          </cell>
          <cell r="EC436">
            <v>0</v>
          </cell>
          <cell r="ED436">
            <v>0</v>
          </cell>
          <cell r="EE436">
            <v>2529183</v>
          </cell>
          <cell r="EF436">
            <v>0</v>
          </cell>
          <cell r="EG436">
            <v>0</v>
          </cell>
          <cell r="EH436">
            <v>0</v>
          </cell>
          <cell r="EI436">
            <v>30070</v>
          </cell>
          <cell r="EJ436">
            <v>0</v>
          </cell>
          <cell r="EK436">
            <v>0</v>
          </cell>
          <cell r="EL436">
            <v>0</v>
          </cell>
        </row>
        <row r="437">
          <cell r="A437">
            <v>981</v>
          </cell>
          <cell r="B437" t="str">
            <v>Vaals</v>
          </cell>
          <cell r="C437">
            <v>11</v>
          </cell>
          <cell r="D437">
            <v>271200</v>
          </cell>
          <cell r="E437">
            <v>43820</v>
          </cell>
          <cell r="F437">
            <v>43820</v>
          </cell>
          <cell r="G437">
            <v>9959</v>
          </cell>
          <cell r="H437">
            <v>2</v>
          </cell>
          <cell r="I437">
            <v>156.5</v>
          </cell>
          <cell r="J437">
            <v>1887</v>
          </cell>
          <cell r="K437">
            <v>1941</v>
          </cell>
          <cell r="L437">
            <v>675</v>
          </cell>
          <cell r="M437">
            <v>1750</v>
          </cell>
          <cell r="N437">
            <v>1170.5</v>
          </cell>
          <cell r="O437">
            <v>304</v>
          </cell>
          <cell r="P437">
            <v>0.46483180428134557</v>
          </cell>
          <cell r="Q437">
            <v>144.57726929290737</v>
          </cell>
          <cell r="R437">
            <v>885</v>
          </cell>
          <cell r="S437">
            <v>125</v>
          </cell>
          <cell r="T437">
            <v>308</v>
          </cell>
          <cell r="U437">
            <v>8510</v>
          </cell>
          <cell r="V437">
            <v>3290</v>
          </cell>
          <cell r="W437">
            <v>0</v>
          </cell>
          <cell r="X437">
            <v>0</v>
          </cell>
          <cell r="Y437">
            <v>0</v>
          </cell>
          <cell r="Z437">
            <v>0</v>
          </cell>
          <cell r="AA437">
            <v>2389</v>
          </cell>
          <cell r="AB437">
            <v>0</v>
          </cell>
          <cell r="AC437">
            <v>2389</v>
          </cell>
          <cell r="AD437">
            <v>1</v>
          </cell>
          <cell r="AE437">
            <v>0</v>
          </cell>
          <cell r="AF437">
            <v>55</v>
          </cell>
          <cell r="AG437">
            <v>41</v>
          </cell>
          <cell r="AH437">
            <v>14</v>
          </cell>
          <cell r="AI437">
            <v>5795</v>
          </cell>
          <cell r="AJ437">
            <v>5795</v>
          </cell>
          <cell r="AK437">
            <v>0</v>
          </cell>
          <cell r="AL437">
            <v>0</v>
          </cell>
          <cell r="AM437">
            <v>0</v>
          </cell>
          <cell r="AN437">
            <v>0</v>
          </cell>
          <cell r="AO437">
            <v>0</v>
          </cell>
          <cell r="AP437">
            <v>1410</v>
          </cell>
          <cell r="AQ437">
            <v>0</v>
          </cell>
          <cell r="AR437">
            <v>7.0266299999999996E-4</v>
          </cell>
          <cell r="AS437">
            <v>6.2726999999999998E-4</v>
          </cell>
          <cell r="AT437">
            <v>4236.1450000000004</v>
          </cell>
          <cell r="AU437">
            <v>0</v>
          </cell>
          <cell r="AV437">
            <v>76</v>
          </cell>
          <cell r="AW437">
            <v>316.68786610878658</v>
          </cell>
          <cell r="AX437">
            <v>6</v>
          </cell>
          <cell r="AY437">
            <v>6</v>
          </cell>
          <cell r="AZ437">
            <v>445</v>
          </cell>
          <cell r="BA437">
            <v>1</v>
          </cell>
          <cell r="BB437">
            <v>0</v>
          </cell>
          <cell r="BC437">
            <v>0</v>
          </cell>
          <cell r="BD437">
            <v>0</v>
          </cell>
          <cell r="BE437">
            <v>0</v>
          </cell>
          <cell r="BF437">
            <v>0</v>
          </cell>
          <cell r="BG437">
            <v>0</v>
          </cell>
          <cell r="BH437">
            <v>0</v>
          </cell>
          <cell r="BI437">
            <v>0</v>
          </cell>
          <cell r="BJ437">
            <v>0</v>
          </cell>
          <cell r="BM437">
            <v>-610200</v>
          </cell>
          <cell r="BN437">
            <v>-105168</v>
          </cell>
          <cell r="BO437">
            <v>-130583.6</v>
          </cell>
          <cell r="BP437">
            <v>1283217.1499999999</v>
          </cell>
          <cell r="BQ437">
            <v>56361.52</v>
          </cell>
          <cell r="BR437">
            <v>34179.599999999999</v>
          </cell>
          <cell r="BS437">
            <v>414007.8</v>
          </cell>
          <cell r="BT437">
            <v>155998.17000000001</v>
          </cell>
          <cell r="BU437">
            <v>18002.25</v>
          </cell>
          <cell r="BV437">
            <v>153982.5</v>
          </cell>
          <cell r="BW437">
            <v>414930.54499999998</v>
          </cell>
          <cell r="BX437">
            <v>419279.84</v>
          </cell>
          <cell r="BY437">
            <v>53270.091987767584</v>
          </cell>
          <cell r="BZ437">
            <v>547988.33225552097</v>
          </cell>
          <cell r="CA437">
            <v>94827.75</v>
          </cell>
          <cell r="CB437">
            <v>36922.5</v>
          </cell>
          <cell r="CC437">
            <v>43511.16</v>
          </cell>
          <cell r="CD437">
            <v>435626.9</v>
          </cell>
          <cell r="CE437">
            <v>50304.1</v>
          </cell>
          <cell r="CF437">
            <v>0</v>
          </cell>
          <cell r="CG437">
            <v>0</v>
          </cell>
          <cell r="CH437">
            <v>0</v>
          </cell>
          <cell r="CI437">
            <v>0</v>
          </cell>
          <cell r="CJ437">
            <v>74178.45</v>
          </cell>
          <cell r="CK437">
            <v>0</v>
          </cell>
          <cell r="CL437">
            <v>62352.9</v>
          </cell>
          <cell r="CM437">
            <v>36.78</v>
          </cell>
          <cell r="CN437">
            <v>0</v>
          </cell>
          <cell r="CO437">
            <v>25979.25</v>
          </cell>
          <cell r="CP437">
            <v>133538.23000000001</v>
          </cell>
          <cell r="CQ437">
            <v>22673.98</v>
          </cell>
          <cell r="CR437">
            <v>962027.95</v>
          </cell>
          <cell r="CS437">
            <v>153335.70000000001</v>
          </cell>
          <cell r="CT437">
            <v>0</v>
          </cell>
          <cell r="CU437">
            <v>0</v>
          </cell>
          <cell r="CV437">
            <v>0</v>
          </cell>
          <cell r="CW437">
            <v>0</v>
          </cell>
          <cell r="CX437">
            <v>0</v>
          </cell>
          <cell r="CY437">
            <v>43428</v>
          </cell>
          <cell r="CZ437">
            <v>0</v>
          </cell>
          <cell r="DA437">
            <v>12406.498789427729</v>
          </cell>
          <cell r="DB437">
            <v>6937.0116985847999</v>
          </cell>
          <cell r="DC437">
            <v>264886.14685000002</v>
          </cell>
          <cell r="DD437">
            <v>0</v>
          </cell>
          <cell r="DE437">
            <v>513.76</v>
          </cell>
          <cell r="DF437">
            <v>1095.7400167364015</v>
          </cell>
          <cell r="DG437">
            <v>53341.02</v>
          </cell>
          <cell r="DH437">
            <v>88129.8</v>
          </cell>
          <cell r="DI437">
            <v>45915.1</v>
          </cell>
          <cell r="DJ437">
            <v>247664.13</v>
          </cell>
          <cell r="DK437">
            <v>0</v>
          </cell>
          <cell r="DL437">
            <v>0</v>
          </cell>
          <cell r="DM437">
            <v>0</v>
          </cell>
          <cell r="DN437">
            <v>0</v>
          </cell>
          <cell r="DO437">
            <v>0</v>
          </cell>
          <cell r="DP437">
            <v>0</v>
          </cell>
          <cell r="DQ437">
            <v>0</v>
          </cell>
          <cell r="DR437">
            <v>0</v>
          </cell>
          <cell r="DS437">
            <v>0</v>
          </cell>
          <cell r="DU437">
            <v>76202.09</v>
          </cell>
          <cell r="DV437">
            <v>0</v>
          </cell>
          <cell r="DW437">
            <v>-101699</v>
          </cell>
          <cell r="DX437">
            <v>-7086.3</v>
          </cell>
          <cell r="DY437">
            <v>-66686</v>
          </cell>
          <cell r="DZ437">
            <v>0</v>
          </cell>
          <cell r="EA437">
            <v>172994.63</v>
          </cell>
          <cell r="EB437">
            <v>11124</v>
          </cell>
          <cell r="EC437">
            <v>0</v>
          </cell>
          <cell r="ED437">
            <v>0</v>
          </cell>
          <cell r="EE437">
            <v>1088330</v>
          </cell>
          <cell r="EF437">
            <v>0</v>
          </cell>
          <cell r="EG437">
            <v>0</v>
          </cell>
          <cell r="EH437">
            <v>0</v>
          </cell>
          <cell r="EI437">
            <v>11373</v>
          </cell>
          <cell r="EJ437">
            <v>0</v>
          </cell>
          <cell r="EK437">
            <v>0</v>
          </cell>
          <cell r="EL437">
            <v>0</v>
          </cell>
        </row>
        <row r="438">
          <cell r="A438">
            <v>994</v>
          </cell>
          <cell r="B438" t="str">
            <v>Valkenburg aan de Geul</v>
          </cell>
          <cell r="C438">
            <v>11</v>
          </cell>
          <cell r="D438">
            <v>626080</v>
          </cell>
          <cell r="E438">
            <v>103880</v>
          </cell>
          <cell r="F438">
            <v>103880</v>
          </cell>
          <cell r="G438">
            <v>17186</v>
          </cell>
          <cell r="H438">
            <v>4</v>
          </cell>
          <cell r="I438">
            <v>371</v>
          </cell>
          <cell r="J438">
            <v>3363</v>
          </cell>
          <cell r="K438">
            <v>3548</v>
          </cell>
          <cell r="L438">
            <v>1210</v>
          </cell>
          <cell r="M438">
            <v>2520</v>
          </cell>
          <cell r="N438">
            <v>1637</v>
          </cell>
          <cell r="O438">
            <v>260</v>
          </cell>
          <cell r="P438">
            <v>0.42622950819672129</v>
          </cell>
          <cell r="Q438">
            <v>126.19054404647818</v>
          </cell>
          <cell r="R438">
            <v>1503</v>
          </cell>
          <cell r="S438">
            <v>155</v>
          </cell>
          <cell r="T438">
            <v>411</v>
          </cell>
          <cell r="U438">
            <v>14130</v>
          </cell>
          <cell r="V438">
            <v>3960</v>
          </cell>
          <cell r="W438">
            <v>927.28</v>
          </cell>
          <cell r="X438">
            <v>415.2</v>
          </cell>
          <cell r="Y438">
            <v>0</v>
          </cell>
          <cell r="Z438">
            <v>38.299999999999997</v>
          </cell>
          <cell r="AA438">
            <v>3671</v>
          </cell>
          <cell r="AB438">
            <v>0</v>
          </cell>
          <cell r="AC438">
            <v>3671</v>
          </cell>
          <cell r="AD438">
            <v>20</v>
          </cell>
          <cell r="AE438">
            <v>0</v>
          </cell>
          <cell r="AF438">
            <v>98</v>
          </cell>
          <cell r="AG438">
            <v>83</v>
          </cell>
          <cell r="AH438">
            <v>15</v>
          </cell>
          <cell r="AI438">
            <v>8830</v>
          </cell>
          <cell r="AJ438">
            <v>8830</v>
          </cell>
          <cell r="AK438">
            <v>0</v>
          </cell>
          <cell r="AL438">
            <v>7</v>
          </cell>
          <cell r="AM438">
            <v>0</v>
          </cell>
          <cell r="AN438">
            <v>0</v>
          </cell>
          <cell r="AO438">
            <v>0</v>
          </cell>
          <cell r="AP438">
            <v>588</v>
          </cell>
          <cell r="AQ438">
            <v>588</v>
          </cell>
          <cell r="AR438">
            <v>6.8085400000000005E-4</v>
          </cell>
          <cell r="AS438">
            <v>4.4938200000000001E-4</v>
          </cell>
          <cell r="AT438">
            <v>5006.6099999999997</v>
          </cell>
          <cell r="AU438">
            <v>0</v>
          </cell>
          <cell r="AV438">
            <v>360</v>
          </cell>
          <cell r="AW438">
            <v>1676.228664318613</v>
          </cell>
          <cell r="AX438">
            <v>6</v>
          </cell>
          <cell r="AY438">
            <v>6</v>
          </cell>
          <cell r="AZ438">
            <v>970</v>
          </cell>
          <cell r="BA438">
            <v>1</v>
          </cell>
          <cell r="BB438">
            <v>0</v>
          </cell>
          <cell r="BC438">
            <v>0</v>
          </cell>
          <cell r="BD438">
            <v>0</v>
          </cell>
          <cell r="BE438">
            <v>0</v>
          </cell>
          <cell r="BF438">
            <v>0</v>
          </cell>
          <cell r="BG438">
            <v>0</v>
          </cell>
          <cell r="BH438">
            <v>0</v>
          </cell>
          <cell r="BI438">
            <v>0</v>
          </cell>
          <cell r="BJ438">
            <v>0</v>
          </cell>
          <cell r="BM438">
            <v>-1408680</v>
          </cell>
          <cell r="BN438">
            <v>-249312</v>
          </cell>
          <cell r="BO438">
            <v>-309562.40000000002</v>
          </cell>
          <cell r="BP438">
            <v>2214416.1</v>
          </cell>
          <cell r="BQ438">
            <v>112723.04</v>
          </cell>
          <cell r="BR438">
            <v>81026.399999999994</v>
          </cell>
          <cell r="BS438">
            <v>737842.2</v>
          </cell>
          <cell r="BT438">
            <v>285152.76</v>
          </cell>
          <cell r="BU438">
            <v>32270.7</v>
          </cell>
          <cell r="BV438">
            <v>221734.8</v>
          </cell>
          <cell r="BW438">
            <v>580300.13</v>
          </cell>
          <cell r="BX438">
            <v>358594.6</v>
          </cell>
          <cell r="BY438">
            <v>48846.238360655734</v>
          </cell>
          <cell r="BZ438">
            <v>478297.49528848537</v>
          </cell>
          <cell r="CA438">
            <v>161046.45000000001</v>
          </cell>
          <cell r="CB438">
            <v>45783.9</v>
          </cell>
          <cell r="CC438">
            <v>58061.97</v>
          </cell>
          <cell r="CD438">
            <v>723314.7</v>
          </cell>
          <cell r="CE438">
            <v>60548.4</v>
          </cell>
          <cell r="CF438">
            <v>292853.56959999999</v>
          </cell>
          <cell r="CG438">
            <v>173840.08800000002</v>
          </cell>
          <cell r="CH438">
            <v>0</v>
          </cell>
          <cell r="CI438">
            <v>8495.3229999999894</v>
          </cell>
          <cell r="CJ438">
            <v>113984.55</v>
          </cell>
          <cell r="CK438">
            <v>0</v>
          </cell>
          <cell r="CL438">
            <v>95813.1</v>
          </cell>
          <cell r="CM438">
            <v>735.6</v>
          </cell>
          <cell r="CN438">
            <v>0</v>
          </cell>
          <cell r="CO438">
            <v>46290.3</v>
          </cell>
          <cell r="CP438">
            <v>270333.49</v>
          </cell>
          <cell r="CQ438">
            <v>24293.55</v>
          </cell>
          <cell r="CR438">
            <v>1465868.3</v>
          </cell>
          <cell r="CS438">
            <v>233641.8</v>
          </cell>
          <cell r="CT438">
            <v>0</v>
          </cell>
          <cell r="CU438">
            <v>22172.57</v>
          </cell>
          <cell r="CV438">
            <v>0</v>
          </cell>
          <cell r="CW438">
            <v>0</v>
          </cell>
          <cell r="CX438">
            <v>0</v>
          </cell>
          <cell r="CY438">
            <v>18110.400000000001</v>
          </cell>
          <cell r="CZ438">
            <v>51567.6</v>
          </cell>
          <cell r="DA438">
            <v>12021.430368152342</v>
          </cell>
          <cell r="DB438">
            <v>4969.7390137156799</v>
          </cell>
          <cell r="DC438">
            <v>313063.32329999999</v>
          </cell>
          <cell r="DD438">
            <v>0</v>
          </cell>
          <cell r="DE438">
            <v>2433.6</v>
          </cell>
          <cell r="DF438">
            <v>5799.7511785424012</v>
          </cell>
          <cell r="DG438">
            <v>53341.02</v>
          </cell>
          <cell r="DH438">
            <v>88129.8</v>
          </cell>
          <cell r="DI438">
            <v>100084.6</v>
          </cell>
          <cell r="DJ438">
            <v>247664.13</v>
          </cell>
          <cell r="DK438">
            <v>0</v>
          </cell>
          <cell r="DL438">
            <v>0</v>
          </cell>
          <cell r="DM438">
            <v>0</v>
          </cell>
          <cell r="DN438">
            <v>0</v>
          </cell>
          <cell r="DO438">
            <v>0</v>
          </cell>
          <cell r="DP438">
            <v>0</v>
          </cell>
          <cell r="DQ438">
            <v>0</v>
          </cell>
          <cell r="DR438">
            <v>0</v>
          </cell>
          <cell r="DS438">
            <v>0</v>
          </cell>
          <cell r="DU438">
            <v>21922.68</v>
          </cell>
          <cell r="DV438">
            <v>0</v>
          </cell>
          <cell r="DW438">
            <v>-182983</v>
          </cell>
          <cell r="DX438">
            <v>-13485.36</v>
          </cell>
          <cell r="DY438">
            <v>267444</v>
          </cell>
          <cell r="DZ438">
            <v>0</v>
          </cell>
          <cell r="EA438">
            <v>42789.21</v>
          </cell>
          <cell r="EB438">
            <v>32487</v>
          </cell>
          <cell r="EC438">
            <v>0</v>
          </cell>
          <cell r="ED438">
            <v>0</v>
          </cell>
          <cell r="EE438">
            <v>1898935</v>
          </cell>
          <cell r="EF438">
            <v>0</v>
          </cell>
          <cell r="EG438">
            <v>0</v>
          </cell>
          <cell r="EH438">
            <v>0</v>
          </cell>
          <cell r="EI438">
            <v>19626</v>
          </cell>
          <cell r="EJ438">
            <v>0</v>
          </cell>
          <cell r="EK438">
            <v>0</v>
          </cell>
          <cell r="EL438">
            <v>0</v>
          </cell>
        </row>
        <row r="439">
          <cell r="A439">
            <v>983</v>
          </cell>
          <cell r="B439" t="str">
            <v>Venlo</v>
          </cell>
          <cell r="C439">
            <v>11</v>
          </cell>
          <cell r="D439">
            <v>2697600</v>
          </cell>
          <cell r="E439">
            <v>803180</v>
          </cell>
          <cell r="F439">
            <v>803180</v>
          </cell>
          <cell r="G439">
            <v>92091</v>
          </cell>
          <cell r="H439">
            <v>2</v>
          </cell>
          <cell r="I439">
            <v>2868.5</v>
          </cell>
          <cell r="J439">
            <v>20774</v>
          </cell>
          <cell r="K439">
            <v>14800</v>
          </cell>
          <cell r="L439">
            <v>5179</v>
          </cell>
          <cell r="M439">
            <v>14080</v>
          </cell>
          <cell r="N439">
            <v>9732.7000000000007</v>
          </cell>
          <cell r="O439">
            <v>2439</v>
          </cell>
          <cell r="P439">
            <v>0.87450699175331659</v>
          </cell>
          <cell r="Q439">
            <v>884.85939479490526</v>
          </cell>
          <cell r="R439">
            <v>8049</v>
          </cell>
          <cell r="S439">
            <v>7825</v>
          </cell>
          <cell r="T439">
            <v>2563</v>
          </cell>
          <cell r="U439">
            <v>101070</v>
          </cell>
          <cell r="V439">
            <v>139240</v>
          </cell>
          <cell r="W439">
            <v>3913.4</v>
          </cell>
          <cell r="X439">
            <v>4576.8</v>
          </cell>
          <cell r="Y439">
            <v>0</v>
          </cell>
          <cell r="Z439">
            <v>0</v>
          </cell>
          <cell r="AA439">
            <v>8466</v>
          </cell>
          <cell r="AB439">
            <v>0</v>
          </cell>
          <cell r="AC439">
            <v>8466</v>
          </cell>
          <cell r="AD439">
            <v>175</v>
          </cell>
          <cell r="AE439">
            <v>0</v>
          </cell>
          <cell r="AF439">
            <v>660</v>
          </cell>
          <cell r="AG439">
            <v>484</v>
          </cell>
          <cell r="AH439">
            <v>176</v>
          </cell>
          <cell r="AI439">
            <v>43473</v>
          </cell>
          <cell r="AJ439">
            <v>43473</v>
          </cell>
          <cell r="AK439">
            <v>0</v>
          </cell>
          <cell r="AL439">
            <v>10</v>
          </cell>
          <cell r="AM439">
            <v>0</v>
          </cell>
          <cell r="AN439">
            <v>0</v>
          </cell>
          <cell r="AO439">
            <v>0</v>
          </cell>
          <cell r="AP439">
            <v>7161</v>
          </cell>
          <cell r="AQ439">
            <v>4755</v>
          </cell>
          <cell r="AR439">
            <v>3.6976460000000002E-3</v>
          </cell>
          <cell r="AS439">
            <v>5.8762329999999998E-3</v>
          </cell>
          <cell r="AT439">
            <v>65774.649000000005</v>
          </cell>
          <cell r="AU439">
            <v>0</v>
          </cell>
          <cell r="AV439">
            <v>882</v>
          </cell>
          <cell r="AW439">
            <v>9399.8683022798286</v>
          </cell>
          <cell r="AX439">
            <v>10</v>
          </cell>
          <cell r="AY439">
            <v>10</v>
          </cell>
          <cell r="AZ439">
            <v>4250</v>
          </cell>
          <cell r="BA439">
            <v>1</v>
          </cell>
          <cell r="BB439">
            <v>0</v>
          </cell>
          <cell r="BC439">
            <v>0</v>
          </cell>
          <cell r="BD439">
            <v>0</v>
          </cell>
          <cell r="BE439">
            <v>0</v>
          </cell>
          <cell r="BF439">
            <v>0</v>
          </cell>
          <cell r="BG439">
            <v>0</v>
          </cell>
          <cell r="BH439">
            <v>0</v>
          </cell>
          <cell r="BI439">
            <v>0</v>
          </cell>
          <cell r="BJ439">
            <v>0</v>
          </cell>
          <cell r="BM439">
            <v>-6069600</v>
          </cell>
          <cell r="BN439">
            <v>-1927632</v>
          </cell>
          <cell r="BO439">
            <v>-2393476.4</v>
          </cell>
          <cell r="BP439">
            <v>11865925.35</v>
          </cell>
          <cell r="BQ439">
            <v>56361.52</v>
          </cell>
          <cell r="BR439">
            <v>626480.4</v>
          </cell>
          <cell r="BS439">
            <v>4557815.5999999996</v>
          </cell>
          <cell r="BT439">
            <v>1189476</v>
          </cell>
          <cell r="BU439">
            <v>138123.93</v>
          </cell>
          <cell r="BV439">
            <v>1238899.2</v>
          </cell>
          <cell r="BW439">
            <v>3450144.8230000003</v>
          </cell>
          <cell r="BX439">
            <v>3363893.19</v>
          </cell>
          <cell r="BY439">
            <v>100219.19211545357</v>
          </cell>
          <cell r="BZ439">
            <v>3353864.8669032338</v>
          </cell>
          <cell r="CA439">
            <v>862450.35</v>
          </cell>
          <cell r="CB439">
            <v>2311348.5</v>
          </cell>
          <cell r="CC439">
            <v>362075.01</v>
          </cell>
          <cell r="CD439">
            <v>5173773.3</v>
          </cell>
          <cell r="CE439">
            <v>2128979.6</v>
          </cell>
          <cell r="CF439">
            <v>1235929.9879999999</v>
          </cell>
          <cell r="CG439">
            <v>1916260.392</v>
          </cell>
          <cell r="CH439">
            <v>0</v>
          </cell>
          <cell r="CI439">
            <v>0</v>
          </cell>
          <cell r="CJ439">
            <v>262869.3</v>
          </cell>
          <cell r="CK439">
            <v>0</v>
          </cell>
          <cell r="CL439">
            <v>220962.6</v>
          </cell>
          <cell r="CM439">
            <v>6436.5</v>
          </cell>
          <cell r="CN439">
            <v>0</v>
          </cell>
          <cell r="CO439">
            <v>311751</v>
          </cell>
          <cell r="CP439">
            <v>1576402.52</v>
          </cell>
          <cell r="CQ439">
            <v>285044.32</v>
          </cell>
          <cell r="CR439">
            <v>7216952.7299999995</v>
          </cell>
          <cell r="CS439">
            <v>1150295.58</v>
          </cell>
          <cell r="CT439">
            <v>0</v>
          </cell>
          <cell r="CU439">
            <v>31675.1</v>
          </cell>
          <cell r="CV439">
            <v>0</v>
          </cell>
          <cell r="CW439">
            <v>0</v>
          </cell>
          <cell r="CX439">
            <v>0</v>
          </cell>
          <cell r="CY439">
            <v>220558.8</v>
          </cell>
          <cell r="CZ439">
            <v>417013.5</v>
          </cell>
          <cell r="DA439">
            <v>65287.115762082663</v>
          </cell>
          <cell r="DB439">
            <v>64985.567721411921</v>
          </cell>
          <cell r="DC439">
            <v>4112888.8019700004</v>
          </cell>
          <cell r="DD439">
            <v>0</v>
          </cell>
          <cell r="DE439">
            <v>5962.32</v>
          </cell>
          <cell r="DF439">
            <v>32523.544325888208</v>
          </cell>
          <cell r="DG439">
            <v>88901.7</v>
          </cell>
          <cell r="DH439">
            <v>146883</v>
          </cell>
          <cell r="DI439">
            <v>438515</v>
          </cell>
          <cell r="DJ439">
            <v>247664.13</v>
          </cell>
          <cell r="DK439">
            <v>0</v>
          </cell>
          <cell r="DL439">
            <v>0</v>
          </cell>
          <cell r="DM439">
            <v>0</v>
          </cell>
          <cell r="DN439">
            <v>0</v>
          </cell>
          <cell r="DO439">
            <v>0</v>
          </cell>
          <cell r="DP439">
            <v>0</v>
          </cell>
          <cell r="DQ439">
            <v>0</v>
          </cell>
          <cell r="DR439">
            <v>0</v>
          </cell>
          <cell r="DS439">
            <v>0</v>
          </cell>
          <cell r="DU439">
            <v>167330.6</v>
          </cell>
          <cell r="DV439">
            <v>0</v>
          </cell>
          <cell r="DW439">
            <v>130632</v>
          </cell>
          <cell r="DX439">
            <v>-77187</v>
          </cell>
          <cell r="DY439">
            <v>1960653</v>
          </cell>
          <cell r="DZ439">
            <v>0</v>
          </cell>
          <cell r="EA439">
            <v>157010.22</v>
          </cell>
          <cell r="EB439">
            <v>119000</v>
          </cell>
          <cell r="EC439">
            <v>32228</v>
          </cell>
          <cell r="ED439">
            <v>0</v>
          </cell>
          <cell r="EE439">
            <v>9299118</v>
          </cell>
          <cell r="EF439">
            <v>145000</v>
          </cell>
          <cell r="EG439">
            <v>0</v>
          </cell>
          <cell r="EH439">
            <v>0</v>
          </cell>
          <cell r="EI439">
            <v>0</v>
          </cell>
          <cell r="EJ439">
            <v>298481</v>
          </cell>
          <cell r="EK439">
            <v>0</v>
          </cell>
          <cell r="EL439">
            <v>0</v>
          </cell>
        </row>
        <row r="440">
          <cell r="A440">
            <v>984</v>
          </cell>
          <cell r="B440" t="str">
            <v>Venray</v>
          </cell>
          <cell r="C440">
            <v>11</v>
          </cell>
          <cell r="D440">
            <v>1142400</v>
          </cell>
          <cell r="E440">
            <v>305200</v>
          </cell>
          <cell r="F440">
            <v>305200</v>
          </cell>
          <cell r="G440">
            <v>39069</v>
          </cell>
          <cell r="H440">
            <v>2</v>
          </cell>
          <cell r="I440">
            <v>1090</v>
          </cell>
          <cell r="J440">
            <v>9888</v>
          </cell>
          <cell r="K440">
            <v>5417</v>
          </cell>
          <cell r="L440">
            <v>1662</v>
          </cell>
          <cell r="M440">
            <v>4600</v>
          </cell>
          <cell r="N440">
            <v>2819.7</v>
          </cell>
          <cell r="O440">
            <v>565</v>
          </cell>
          <cell r="P440">
            <v>0.61748633879781423</v>
          </cell>
          <cell r="Q440">
            <v>247.90320959602394</v>
          </cell>
          <cell r="R440">
            <v>3486</v>
          </cell>
          <cell r="S440">
            <v>2485</v>
          </cell>
          <cell r="T440">
            <v>887</v>
          </cell>
          <cell r="U440">
            <v>42750</v>
          </cell>
          <cell r="V440">
            <v>42390</v>
          </cell>
          <cell r="W440">
            <v>491.04</v>
          </cell>
          <cell r="X440">
            <v>1848</v>
          </cell>
          <cell r="Y440">
            <v>0</v>
          </cell>
          <cell r="Z440">
            <v>0</v>
          </cell>
          <cell r="AA440">
            <v>14565</v>
          </cell>
          <cell r="AB440">
            <v>0</v>
          </cell>
          <cell r="AC440">
            <v>14565</v>
          </cell>
          <cell r="AD440">
            <v>71</v>
          </cell>
          <cell r="AE440">
            <v>0</v>
          </cell>
          <cell r="AF440">
            <v>379</v>
          </cell>
          <cell r="AG440">
            <v>175</v>
          </cell>
          <cell r="AH440">
            <v>204</v>
          </cell>
          <cell r="AI440">
            <v>17803</v>
          </cell>
          <cell r="AJ440">
            <v>17803</v>
          </cell>
          <cell r="AK440">
            <v>0</v>
          </cell>
          <cell r="AL440">
            <v>0</v>
          </cell>
          <cell r="AM440">
            <v>0</v>
          </cell>
          <cell r="AN440">
            <v>0</v>
          </cell>
          <cell r="AO440">
            <v>0</v>
          </cell>
          <cell r="AP440">
            <v>626</v>
          </cell>
          <cell r="AQ440">
            <v>0</v>
          </cell>
          <cell r="AR440">
            <v>3.72121E-4</v>
          </cell>
          <cell r="AS440">
            <v>6.99188E-4</v>
          </cell>
          <cell r="AT440">
            <v>17535.955000000002</v>
          </cell>
          <cell r="AU440">
            <v>0</v>
          </cell>
          <cell r="AV440">
            <v>809</v>
          </cell>
          <cell r="AW440">
            <v>2159.5258950532934</v>
          </cell>
          <cell r="AX440">
            <v>9</v>
          </cell>
          <cell r="AY440">
            <v>9</v>
          </cell>
          <cell r="AZ440">
            <v>1915</v>
          </cell>
          <cell r="BA440">
            <v>1</v>
          </cell>
          <cell r="BB440">
            <v>0</v>
          </cell>
          <cell r="BC440">
            <v>0</v>
          </cell>
          <cell r="BD440">
            <v>0</v>
          </cell>
          <cell r="BE440">
            <v>0</v>
          </cell>
          <cell r="BF440">
            <v>0</v>
          </cell>
          <cell r="BG440">
            <v>0</v>
          </cell>
          <cell r="BH440">
            <v>0</v>
          </cell>
          <cell r="BI440">
            <v>0</v>
          </cell>
          <cell r="BJ440">
            <v>0</v>
          </cell>
          <cell r="BM440">
            <v>-2570400</v>
          </cell>
          <cell r="BN440">
            <v>-732480</v>
          </cell>
          <cell r="BO440">
            <v>-909496</v>
          </cell>
          <cell r="BP440">
            <v>5034040.6500000004</v>
          </cell>
          <cell r="BQ440">
            <v>56361.52</v>
          </cell>
          <cell r="BR440">
            <v>238056</v>
          </cell>
          <cell r="BS440">
            <v>2169427.2000000002</v>
          </cell>
          <cell r="BT440">
            <v>435364.29</v>
          </cell>
          <cell r="BU440">
            <v>44325.54</v>
          </cell>
          <cell r="BV440">
            <v>404754</v>
          </cell>
          <cell r="BW440">
            <v>999555.45299999998</v>
          </cell>
          <cell r="BX440">
            <v>779253.65</v>
          </cell>
          <cell r="BY440">
            <v>70764.422240437154</v>
          </cell>
          <cell r="BZ440">
            <v>939622.57726761769</v>
          </cell>
          <cell r="CA440">
            <v>373524.9</v>
          </cell>
          <cell r="CB440">
            <v>734019.3</v>
          </cell>
          <cell r="CC440">
            <v>125306.49</v>
          </cell>
          <cell r="CD440">
            <v>2188372.5</v>
          </cell>
          <cell r="CE440">
            <v>648143.1</v>
          </cell>
          <cell r="CF440">
            <v>155080.25280000002</v>
          </cell>
          <cell r="CG440">
            <v>773739.12</v>
          </cell>
          <cell r="CH440">
            <v>0</v>
          </cell>
          <cell r="CI440">
            <v>0</v>
          </cell>
          <cell r="CJ440">
            <v>452243.25</v>
          </cell>
          <cell r="CK440">
            <v>0</v>
          </cell>
          <cell r="CL440">
            <v>380146.5</v>
          </cell>
          <cell r="CM440">
            <v>2611.38</v>
          </cell>
          <cell r="CN440">
            <v>0</v>
          </cell>
          <cell r="CO440">
            <v>179020.65</v>
          </cell>
          <cell r="CP440">
            <v>569980.25</v>
          </cell>
          <cell r="CQ440">
            <v>330392.28000000003</v>
          </cell>
          <cell r="CR440">
            <v>2955476.03</v>
          </cell>
          <cell r="CS440">
            <v>471067.38</v>
          </cell>
          <cell r="CT440">
            <v>0</v>
          </cell>
          <cell r="CU440">
            <v>0</v>
          </cell>
          <cell r="CV440">
            <v>0</v>
          </cell>
          <cell r="CW440">
            <v>0</v>
          </cell>
          <cell r="CX440">
            <v>0</v>
          </cell>
          <cell r="CY440">
            <v>19280.8</v>
          </cell>
          <cell r="CZ440">
            <v>0</v>
          </cell>
          <cell r="DA440">
            <v>6570.31711648491</v>
          </cell>
          <cell r="DB440">
            <v>7732.3566175811202</v>
          </cell>
          <cell r="DC440">
            <v>1096523.26615</v>
          </cell>
          <cell r="DD440">
            <v>0</v>
          </cell>
          <cell r="DE440">
            <v>5468.84</v>
          </cell>
          <cell r="DF440">
            <v>7471.9595968843951</v>
          </cell>
          <cell r="DG440">
            <v>80011.53</v>
          </cell>
          <cell r="DH440">
            <v>132194.70000000001</v>
          </cell>
          <cell r="DI440">
            <v>197589.7</v>
          </cell>
          <cell r="DJ440">
            <v>247664.13</v>
          </cell>
          <cell r="DK440">
            <v>0</v>
          </cell>
          <cell r="DL440">
            <v>0</v>
          </cell>
          <cell r="DM440">
            <v>0</v>
          </cell>
          <cell r="DN440">
            <v>0</v>
          </cell>
          <cell r="DO440">
            <v>0</v>
          </cell>
          <cell r="DP440">
            <v>0</v>
          </cell>
          <cell r="DQ440">
            <v>0</v>
          </cell>
          <cell r="DR440">
            <v>0</v>
          </cell>
          <cell r="DS440">
            <v>0</v>
          </cell>
          <cell r="DU440">
            <v>75783.17</v>
          </cell>
          <cell r="DV440">
            <v>0</v>
          </cell>
          <cell r="DW440">
            <v>193800</v>
          </cell>
          <cell r="DX440">
            <v>-52234.19</v>
          </cell>
          <cell r="DY440">
            <v>280946</v>
          </cell>
          <cell r="DZ440">
            <v>0</v>
          </cell>
          <cell r="EA440">
            <v>0</v>
          </cell>
          <cell r="EB440">
            <v>132645</v>
          </cell>
          <cell r="EC440">
            <v>0</v>
          </cell>
          <cell r="ED440">
            <v>0</v>
          </cell>
          <cell r="EE440">
            <v>3044097</v>
          </cell>
          <cell r="EF440">
            <v>0</v>
          </cell>
          <cell r="EG440">
            <v>0</v>
          </cell>
          <cell r="EH440">
            <v>0</v>
          </cell>
          <cell r="EI440">
            <v>0</v>
          </cell>
          <cell r="EJ440">
            <v>0</v>
          </cell>
          <cell r="EK440">
            <v>0</v>
          </cell>
          <cell r="EL440">
            <v>0</v>
          </cell>
        </row>
        <row r="441">
          <cell r="A441">
            <v>986</v>
          </cell>
          <cell r="B441" t="str">
            <v>Voerendaal</v>
          </cell>
          <cell r="C441">
            <v>11</v>
          </cell>
          <cell r="D441">
            <v>399840</v>
          </cell>
          <cell r="E441">
            <v>31080</v>
          </cell>
          <cell r="F441">
            <v>31080</v>
          </cell>
          <cell r="G441">
            <v>12848</v>
          </cell>
          <cell r="H441">
            <v>3</v>
          </cell>
          <cell r="I441">
            <v>111</v>
          </cell>
          <cell r="J441">
            <v>2778</v>
          </cell>
          <cell r="K441">
            <v>2374</v>
          </cell>
          <cell r="L441">
            <v>774</v>
          </cell>
          <cell r="M441">
            <v>1380</v>
          </cell>
          <cell r="N441">
            <v>815.8</v>
          </cell>
          <cell r="O441">
            <v>103</v>
          </cell>
          <cell r="P441">
            <v>0.22737306843267108</v>
          </cell>
          <cell r="Q441">
            <v>56.385623287493821</v>
          </cell>
          <cell r="R441">
            <v>960</v>
          </cell>
          <cell r="S441">
            <v>85</v>
          </cell>
          <cell r="T441">
            <v>319</v>
          </cell>
          <cell r="U441">
            <v>8530</v>
          </cell>
          <cell r="V441">
            <v>1200</v>
          </cell>
          <cell r="W441">
            <v>0</v>
          </cell>
          <cell r="X441">
            <v>0</v>
          </cell>
          <cell r="Y441">
            <v>0</v>
          </cell>
          <cell r="Z441">
            <v>0</v>
          </cell>
          <cell r="AA441">
            <v>3154</v>
          </cell>
          <cell r="AB441">
            <v>0</v>
          </cell>
          <cell r="AC441">
            <v>3154</v>
          </cell>
          <cell r="AD441">
            <v>1</v>
          </cell>
          <cell r="AE441">
            <v>0</v>
          </cell>
          <cell r="AF441">
            <v>75</v>
          </cell>
          <cell r="AG441">
            <v>63</v>
          </cell>
          <cell r="AH441">
            <v>11</v>
          </cell>
          <cell r="AI441">
            <v>5642</v>
          </cell>
          <cell r="AJ441">
            <v>5642</v>
          </cell>
          <cell r="AK441">
            <v>0</v>
          </cell>
          <cell r="AL441">
            <v>0</v>
          </cell>
          <cell r="AM441">
            <v>0</v>
          </cell>
          <cell r="AN441">
            <v>0</v>
          </cell>
          <cell r="AO441">
            <v>0</v>
          </cell>
          <cell r="AP441">
            <v>0</v>
          </cell>
          <cell r="AQ441">
            <v>0</v>
          </cell>
          <cell r="AR441">
            <v>2.4074599999999999E-4</v>
          </cell>
          <cell r="AS441">
            <v>9.5194999999999999E-5</v>
          </cell>
          <cell r="AT441">
            <v>2775.864</v>
          </cell>
          <cell r="AU441">
            <v>0</v>
          </cell>
          <cell r="AV441">
            <v>72</v>
          </cell>
          <cell r="AW441">
            <v>293.20316957210781</v>
          </cell>
          <cell r="AX441">
            <v>6</v>
          </cell>
          <cell r="AY441">
            <v>6</v>
          </cell>
          <cell r="AZ441">
            <v>580</v>
          </cell>
          <cell r="BA441">
            <v>1</v>
          </cell>
          <cell r="BB441">
            <v>0</v>
          </cell>
          <cell r="BC441">
            <v>0</v>
          </cell>
          <cell r="BD441">
            <v>0</v>
          </cell>
          <cell r="BE441">
            <v>0</v>
          </cell>
          <cell r="BF441">
            <v>0</v>
          </cell>
          <cell r="BG441">
            <v>0</v>
          </cell>
          <cell r="BH441">
            <v>0</v>
          </cell>
          <cell r="BI441">
            <v>0</v>
          </cell>
          <cell r="BJ441">
            <v>0</v>
          </cell>
          <cell r="BM441">
            <v>-899640</v>
          </cell>
          <cell r="BN441">
            <v>-74592</v>
          </cell>
          <cell r="BO441">
            <v>-92618.4</v>
          </cell>
          <cell r="BP441">
            <v>1655464.8</v>
          </cell>
          <cell r="BQ441">
            <v>84542.28</v>
          </cell>
          <cell r="BR441">
            <v>24242.400000000001</v>
          </cell>
          <cell r="BS441">
            <v>609493.19999999995</v>
          </cell>
          <cell r="BT441">
            <v>190798.38</v>
          </cell>
          <cell r="BU441">
            <v>20642.580000000002</v>
          </cell>
          <cell r="BV441">
            <v>121426.2</v>
          </cell>
          <cell r="BW441">
            <v>289192.94199999998</v>
          </cell>
          <cell r="BX441">
            <v>142058.63</v>
          </cell>
          <cell r="BY441">
            <v>26057.133267108165</v>
          </cell>
          <cell r="BZ441">
            <v>213717.30023412209</v>
          </cell>
          <cell r="CA441">
            <v>102864</v>
          </cell>
          <cell r="CB441">
            <v>25107.3</v>
          </cell>
          <cell r="CC441">
            <v>45065.13</v>
          </cell>
          <cell r="CD441">
            <v>436650.7</v>
          </cell>
          <cell r="CE441">
            <v>18348</v>
          </cell>
          <cell r="CF441">
            <v>0</v>
          </cell>
          <cell r="CG441">
            <v>0</v>
          </cell>
          <cell r="CH441">
            <v>0</v>
          </cell>
          <cell r="CI441">
            <v>0</v>
          </cell>
          <cell r="CJ441">
            <v>97931.7</v>
          </cell>
          <cell r="CK441">
            <v>0</v>
          </cell>
          <cell r="CL441">
            <v>82319.399999999994</v>
          </cell>
          <cell r="CM441">
            <v>36.78</v>
          </cell>
          <cell r="CN441">
            <v>0</v>
          </cell>
          <cell r="CO441">
            <v>35426.25</v>
          </cell>
          <cell r="CP441">
            <v>205192.89</v>
          </cell>
          <cell r="CQ441">
            <v>17815.27</v>
          </cell>
          <cell r="CR441">
            <v>936628.42</v>
          </cell>
          <cell r="CS441">
            <v>149287.32</v>
          </cell>
          <cell r="CT441">
            <v>0</v>
          </cell>
          <cell r="CU441">
            <v>0</v>
          </cell>
          <cell r="CV441">
            <v>0</v>
          </cell>
          <cell r="CW441">
            <v>0</v>
          </cell>
          <cell r="CX441">
            <v>0</v>
          </cell>
          <cell r="CY441">
            <v>0</v>
          </cell>
          <cell r="CZ441">
            <v>0</v>
          </cell>
          <cell r="DA441">
            <v>4250.7076045836602</v>
          </cell>
          <cell r="DB441">
            <v>1052.7664779868001</v>
          </cell>
          <cell r="DC441">
            <v>173574.77592000001</v>
          </cell>
          <cell r="DD441">
            <v>0</v>
          </cell>
          <cell r="DE441">
            <v>486.72</v>
          </cell>
          <cell r="DF441">
            <v>1014.482966719493</v>
          </cell>
          <cell r="DG441">
            <v>53341.02</v>
          </cell>
          <cell r="DH441">
            <v>88129.8</v>
          </cell>
          <cell r="DI441">
            <v>59844.4</v>
          </cell>
          <cell r="DJ441">
            <v>247664.13</v>
          </cell>
          <cell r="DK441">
            <v>0</v>
          </cell>
          <cell r="DL441">
            <v>0</v>
          </cell>
          <cell r="DM441">
            <v>0</v>
          </cell>
          <cell r="DN441">
            <v>0</v>
          </cell>
          <cell r="DO441">
            <v>0</v>
          </cell>
          <cell r="DP441">
            <v>0</v>
          </cell>
          <cell r="DQ441">
            <v>0</v>
          </cell>
          <cell r="DR441">
            <v>0</v>
          </cell>
          <cell r="DS441">
            <v>0</v>
          </cell>
          <cell r="DU441">
            <v>8969.5400000000009</v>
          </cell>
          <cell r="DV441">
            <v>0</v>
          </cell>
          <cell r="DW441">
            <v>40604</v>
          </cell>
          <cell r="DX441">
            <v>-7757.72</v>
          </cell>
          <cell r="DY441">
            <v>-34043</v>
          </cell>
          <cell r="DZ441">
            <v>0</v>
          </cell>
          <cell r="EA441">
            <v>3817.65</v>
          </cell>
          <cell r="EB441">
            <v>24513</v>
          </cell>
          <cell r="EC441">
            <v>0</v>
          </cell>
          <cell r="ED441">
            <v>0</v>
          </cell>
          <cell r="EE441">
            <v>1081243</v>
          </cell>
          <cell r="EF441">
            <v>0</v>
          </cell>
          <cell r="EG441">
            <v>0</v>
          </cell>
          <cell r="EH441">
            <v>0</v>
          </cell>
          <cell r="EI441">
            <v>14672</v>
          </cell>
          <cell r="EJ441">
            <v>0</v>
          </cell>
          <cell r="EK441">
            <v>0</v>
          </cell>
          <cell r="EL441">
            <v>0</v>
          </cell>
        </row>
        <row r="442">
          <cell r="A442">
            <v>988</v>
          </cell>
          <cell r="B442" t="str">
            <v>Weert</v>
          </cell>
          <cell r="C442">
            <v>11</v>
          </cell>
          <cell r="D442">
            <v>1551520</v>
          </cell>
          <cell r="E442">
            <v>348880</v>
          </cell>
          <cell r="F442">
            <v>348880</v>
          </cell>
          <cell r="G442">
            <v>48431</v>
          </cell>
          <cell r="H442">
            <v>2</v>
          </cell>
          <cell r="I442">
            <v>1246</v>
          </cell>
          <cell r="J442">
            <v>10379</v>
          </cell>
          <cell r="K442">
            <v>8824</v>
          </cell>
          <cell r="L442">
            <v>2889</v>
          </cell>
          <cell r="M442">
            <v>6150</v>
          </cell>
          <cell r="N442">
            <v>3866.9</v>
          </cell>
          <cell r="O442">
            <v>840</v>
          </cell>
          <cell r="P442">
            <v>0.70588235294117652</v>
          </cell>
          <cell r="Q442">
            <v>350.04427479539686</v>
          </cell>
          <cell r="R442">
            <v>3724</v>
          </cell>
          <cell r="S442">
            <v>3305</v>
          </cell>
          <cell r="T442">
            <v>1102</v>
          </cell>
          <cell r="U442">
            <v>52560</v>
          </cell>
          <cell r="V442">
            <v>54900</v>
          </cell>
          <cell r="W442">
            <v>542.52</v>
          </cell>
          <cell r="X442">
            <v>3124.8</v>
          </cell>
          <cell r="Y442">
            <v>0</v>
          </cell>
          <cell r="Z442">
            <v>0</v>
          </cell>
          <cell r="AA442">
            <v>10454</v>
          </cell>
          <cell r="AB442">
            <v>0</v>
          </cell>
          <cell r="AC442">
            <v>10454</v>
          </cell>
          <cell r="AD442">
            <v>91</v>
          </cell>
          <cell r="AE442">
            <v>0</v>
          </cell>
          <cell r="AF442">
            <v>422</v>
          </cell>
          <cell r="AG442">
            <v>274</v>
          </cell>
          <cell r="AH442">
            <v>148</v>
          </cell>
          <cell r="AI442">
            <v>22831</v>
          </cell>
          <cell r="AJ442">
            <v>22831</v>
          </cell>
          <cell r="AK442">
            <v>0</v>
          </cell>
          <cell r="AL442">
            <v>13</v>
          </cell>
          <cell r="AM442">
            <v>0</v>
          </cell>
          <cell r="AN442">
            <v>0</v>
          </cell>
          <cell r="AO442">
            <v>0</v>
          </cell>
          <cell r="AP442">
            <v>1312</v>
          </cell>
          <cell r="AQ442">
            <v>1312</v>
          </cell>
          <cell r="AR442">
            <v>7.2725899999999996E-4</v>
          </cell>
          <cell r="AS442">
            <v>1.240905E-3</v>
          </cell>
          <cell r="AT442">
            <v>26849.256000000001</v>
          </cell>
          <cell r="AU442">
            <v>0</v>
          </cell>
          <cell r="AV442">
            <v>1176</v>
          </cell>
          <cell r="AW442">
            <v>5401.1243243243243</v>
          </cell>
          <cell r="AX442">
            <v>5</v>
          </cell>
          <cell r="AY442">
            <v>5</v>
          </cell>
          <cell r="AZ442">
            <v>2480</v>
          </cell>
          <cell r="BA442">
            <v>1</v>
          </cell>
          <cell r="BB442">
            <v>0</v>
          </cell>
          <cell r="BC442">
            <v>0</v>
          </cell>
          <cell r="BD442">
            <v>0</v>
          </cell>
          <cell r="BE442">
            <v>0</v>
          </cell>
          <cell r="BF442">
            <v>0</v>
          </cell>
          <cell r="BG442">
            <v>0</v>
          </cell>
          <cell r="BH442">
            <v>0</v>
          </cell>
          <cell r="BI442">
            <v>0</v>
          </cell>
          <cell r="BJ442">
            <v>0</v>
          </cell>
          <cell r="BM442">
            <v>-3490920</v>
          </cell>
          <cell r="BN442">
            <v>-837312</v>
          </cell>
          <cell r="BO442">
            <v>-1039662.4</v>
          </cell>
          <cell r="BP442">
            <v>6240334.3499999996</v>
          </cell>
          <cell r="BQ442">
            <v>56361.52</v>
          </cell>
          <cell r="BR442">
            <v>272126.40000000002</v>
          </cell>
          <cell r="BS442">
            <v>2277152.6</v>
          </cell>
          <cell r="BT442">
            <v>709184.88</v>
          </cell>
          <cell r="BU442">
            <v>77049.63</v>
          </cell>
          <cell r="BV442">
            <v>541138.5</v>
          </cell>
          <cell r="BW442">
            <v>1370777.3810000001</v>
          </cell>
          <cell r="BX442">
            <v>1158536.3999999999</v>
          </cell>
          <cell r="BY442">
            <v>80894.675294117653</v>
          </cell>
          <cell r="BZ442">
            <v>1326765.8138714968</v>
          </cell>
          <cell r="CA442">
            <v>399026.6</v>
          </cell>
          <cell r="CB442">
            <v>976230.9</v>
          </cell>
          <cell r="CC442">
            <v>155679.54</v>
          </cell>
          <cell r="CD442">
            <v>2690546.4</v>
          </cell>
          <cell r="CE442">
            <v>839421</v>
          </cell>
          <cell r="CF442">
            <v>171338.66639999999</v>
          </cell>
          <cell r="CG442">
            <v>1308322.5120000001</v>
          </cell>
          <cell r="CH442">
            <v>0</v>
          </cell>
          <cell r="CI442">
            <v>0</v>
          </cell>
          <cell r="CJ442">
            <v>324596.7</v>
          </cell>
          <cell r="CK442">
            <v>0</v>
          </cell>
          <cell r="CL442">
            <v>272849.40000000002</v>
          </cell>
          <cell r="CM442">
            <v>3346.98</v>
          </cell>
          <cell r="CN442">
            <v>0</v>
          </cell>
          <cell r="CO442">
            <v>199331.7</v>
          </cell>
          <cell r="CP442">
            <v>892426.22</v>
          </cell>
          <cell r="CQ442">
            <v>239696.36</v>
          </cell>
          <cell r="CR442">
            <v>3790174.31</v>
          </cell>
          <cell r="CS442">
            <v>604108.26</v>
          </cell>
          <cell r="CT442">
            <v>0</v>
          </cell>
          <cell r="CU442">
            <v>41177.629999999997</v>
          </cell>
          <cell r="CV442">
            <v>0</v>
          </cell>
          <cell r="CW442">
            <v>0</v>
          </cell>
          <cell r="CX442">
            <v>0</v>
          </cell>
          <cell r="CY442">
            <v>40409.599999999999</v>
          </cell>
          <cell r="CZ442">
            <v>115062.39999999999</v>
          </cell>
          <cell r="DA442">
            <v>12840.77559669489</v>
          </cell>
          <cell r="DB442">
            <v>13723.2332198772</v>
          </cell>
          <cell r="DC442">
            <v>1678883.97768</v>
          </cell>
          <cell r="DD442">
            <v>0</v>
          </cell>
          <cell r="DE442">
            <v>7949.76</v>
          </cell>
          <cell r="DF442">
            <v>18687.890162162163</v>
          </cell>
          <cell r="DG442">
            <v>44450.85</v>
          </cell>
          <cell r="DH442">
            <v>73441.5</v>
          </cell>
          <cell r="DI442">
            <v>255886.4</v>
          </cell>
          <cell r="DJ442">
            <v>247664.13</v>
          </cell>
          <cell r="DK442">
            <v>0</v>
          </cell>
          <cell r="DL442">
            <v>0</v>
          </cell>
          <cell r="DM442">
            <v>0</v>
          </cell>
          <cell r="DN442">
            <v>0</v>
          </cell>
          <cell r="DO442">
            <v>0</v>
          </cell>
          <cell r="DP442">
            <v>0</v>
          </cell>
          <cell r="DQ442">
            <v>0</v>
          </cell>
          <cell r="DR442">
            <v>0</v>
          </cell>
          <cell r="DS442">
            <v>0</v>
          </cell>
          <cell r="DU442">
            <v>278200.11</v>
          </cell>
          <cell r="DV442">
            <v>0</v>
          </cell>
          <cell r="DW442">
            <v>92249</v>
          </cell>
          <cell r="DX442">
            <v>-59506.78</v>
          </cell>
          <cell r="DY442">
            <v>-125503</v>
          </cell>
          <cell r="DZ442">
            <v>0</v>
          </cell>
          <cell r="EA442">
            <v>70276.94</v>
          </cell>
          <cell r="EB442">
            <v>18920</v>
          </cell>
          <cell r="EC442">
            <v>0</v>
          </cell>
          <cell r="ED442">
            <v>0</v>
          </cell>
          <cell r="EE442">
            <v>4085503</v>
          </cell>
          <cell r="EF442">
            <v>45000</v>
          </cell>
          <cell r="EG442">
            <v>0</v>
          </cell>
          <cell r="EH442">
            <v>0</v>
          </cell>
          <cell r="EI442">
            <v>0</v>
          </cell>
          <cell r="EJ442">
            <v>0</v>
          </cell>
          <cell r="EK442">
            <v>0</v>
          </cell>
          <cell r="EL442">
            <v>0</v>
          </cell>
        </row>
        <row r="443">
          <cell r="A443">
            <v>34</v>
          </cell>
          <cell r="B443" t="str">
            <v>Almere</v>
          </cell>
          <cell r="C443">
            <v>12</v>
          </cell>
          <cell r="D443">
            <v>4537440</v>
          </cell>
          <cell r="E443">
            <v>900620</v>
          </cell>
          <cell r="F443">
            <v>900620</v>
          </cell>
          <cell r="G443">
            <v>180924</v>
          </cell>
          <cell r="H443">
            <v>1</v>
          </cell>
          <cell r="I443">
            <v>3216.5</v>
          </cell>
          <cell r="J443">
            <v>54052</v>
          </cell>
          <cell r="K443">
            <v>12988</v>
          </cell>
          <cell r="L443">
            <v>4787</v>
          </cell>
          <cell r="M443">
            <v>17940</v>
          </cell>
          <cell r="N443">
            <v>10781.1</v>
          </cell>
          <cell r="O443">
            <v>4054</v>
          </cell>
          <cell r="P443">
            <v>0.92052679382379654</v>
          </cell>
          <cell r="Q443">
            <v>1376.7619589950441</v>
          </cell>
          <cell r="R443">
            <v>13716</v>
          </cell>
          <cell r="S443">
            <v>33420</v>
          </cell>
          <cell r="T443">
            <v>7919</v>
          </cell>
          <cell r="U443">
            <v>189010</v>
          </cell>
          <cell r="V443">
            <v>245210</v>
          </cell>
          <cell r="W443">
            <v>3354.78</v>
          </cell>
          <cell r="X443">
            <v>9256</v>
          </cell>
          <cell r="Y443">
            <v>11111.3</v>
          </cell>
          <cell r="Z443">
            <v>4167</v>
          </cell>
          <cell r="AA443">
            <v>12988</v>
          </cell>
          <cell r="AB443">
            <v>4805.5600000000004</v>
          </cell>
          <cell r="AC443">
            <v>15975.24</v>
          </cell>
          <cell r="AD443">
            <v>2006</v>
          </cell>
          <cell r="AE443">
            <v>9883</v>
          </cell>
          <cell r="AF443">
            <v>626</v>
          </cell>
          <cell r="AG443">
            <v>739.17</v>
          </cell>
          <cell r="AH443">
            <v>64.13</v>
          </cell>
          <cell r="AI443">
            <v>71589</v>
          </cell>
          <cell r="AJ443">
            <v>92349.81</v>
          </cell>
          <cell r="AK443">
            <v>26487.93</v>
          </cell>
          <cell r="AL443">
            <v>0</v>
          </cell>
          <cell r="AM443">
            <v>0</v>
          </cell>
          <cell r="AN443">
            <v>0</v>
          </cell>
          <cell r="AO443">
            <v>0</v>
          </cell>
          <cell r="AP443">
            <v>0</v>
          </cell>
          <cell r="AQ443">
            <v>0</v>
          </cell>
          <cell r="AR443">
            <v>0</v>
          </cell>
          <cell r="AS443">
            <v>2.03456E-4</v>
          </cell>
          <cell r="AT443">
            <v>113253.798</v>
          </cell>
          <cell r="AU443">
            <v>41903.90526</v>
          </cell>
          <cell r="AV443">
            <v>6184.44</v>
          </cell>
          <cell r="AW443">
            <v>140907.14424969986</v>
          </cell>
          <cell r="AX443">
            <v>5</v>
          </cell>
          <cell r="AY443">
            <v>6.05</v>
          </cell>
          <cell r="AZ443">
            <v>7380</v>
          </cell>
          <cell r="BA443">
            <v>1</v>
          </cell>
          <cell r="BB443">
            <v>0</v>
          </cell>
          <cell r="BC443">
            <v>0</v>
          </cell>
          <cell r="BD443">
            <v>0</v>
          </cell>
          <cell r="BE443">
            <v>0</v>
          </cell>
          <cell r="BF443">
            <v>0</v>
          </cell>
          <cell r="BG443">
            <v>0</v>
          </cell>
          <cell r="BH443">
            <v>0</v>
          </cell>
          <cell r="BI443">
            <v>0</v>
          </cell>
          <cell r="BJ443">
            <v>0</v>
          </cell>
          <cell r="BM443">
            <v>-10209240</v>
          </cell>
          <cell r="BN443">
            <v>-2161488</v>
          </cell>
          <cell r="BO443">
            <v>-2683847.6</v>
          </cell>
          <cell r="BP443">
            <v>23312057.399999999</v>
          </cell>
          <cell r="BQ443">
            <v>28180.76</v>
          </cell>
          <cell r="BR443">
            <v>702483.6</v>
          </cell>
          <cell r="BS443">
            <v>11859008.800000001</v>
          </cell>
          <cell r="BT443">
            <v>1043845.56</v>
          </cell>
          <cell r="BU443">
            <v>127669.29</v>
          </cell>
          <cell r="BV443">
            <v>1578540.6</v>
          </cell>
          <cell r="BW443">
            <v>3821792.1389999995</v>
          </cell>
          <cell r="BX443">
            <v>5591317.3399999999</v>
          </cell>
          <cell r="BY443">
            <v>105493.0977883742</v>
          </cell>
          <cell r="BZ443">
            <v>5218313.3179397359</v>
          </cell>
          <cell r="CA443">
            <v>1469669.4</v>
          </cell>
          <cell r="CB443">
            <v>9871599.5999999996</v>
          </cell>
          <cell r="CC443">
            <v>1118717.1299999999</v>
          </cell>
          <cell r="CD443">
            <v>9675421.9000000004</v>
          </cell>
          <cell r="CE443">
            <v>3749260.9</v>
          </cell>
          <cell r="CF443">
            <v>1059506.6196000001</v>
          </cell>
          <cell r="CG443">
            <v>3875394.64</v>
          </cell>
          <cell r="CH443">
            <v>1888254.3219999992</v>
          </cell>
          <cell r="CI443">
            <v>924282.27</v>
          </cell>
          <cell r="CJ443">
            <v>403277.4</v>
          </cell>
          <cell r="CK443">
            <v>-10572.232</v>
          </cell>
          <cell r="CL443">
            <v>416953.76400000002</v>
          </cell>
          <cell r="CM443">
            <v>73780.679999999993</v>
          </cell>
          <cell r="CN443">
            <v>226617.19</v>
          </cell>
          <cell r="CO443">
            <v>295691.09999999998</v>
          </cell>
          <cell r="CP443">
            <v>2407498.8651000005</v>
          </cell>
          <cell r="CQ443">
            <v>103863.0241</v>
          </cell>
          <cell r="CR443">
            <v>11884489.889999999</v>
          </cell>
          <cell r="CS443">
            <v>2443575.9726</v>
          </cell>
          <cell r="CT443">
            <v>642597.18180000002</v>
          </cell>
          <cell r="CU443">
            <v>0</v>
          </cell>
          <cell r="CV443">
            <v>0</v>
          </cell>
          <cell r="CW443">
            <v>0</v>
          </cell>
          <cell r="CX443">
            <v>0</v>
          </cell>
          <cell r="CY443">
            <v>0</v>
          </cell>
          <cell r="CZ443">
            <v>0</v>
          </cell>
          <cell r="DA443">
            <v>0</v>
          </cell>
          <cell r="DB443">
            <v>2250.0305325414402</v>
          </cell>
          <cell r="DC443">
            <v>7081759.9889399996</v>
          </cell>
          <cell r="DD443">
            <v>17180.601156599998</v>
          </cell>
          <cell r="DE443">
            <v>41806.814399999996</v>
          </cell>
          <cell r="DF443">
            <v>487538.71910396154</v>
          </cell>
          <cell r="DG443">
            <v>44450.85</v>
          </cell>
          <cell r="DH443">
            <v>88864.214999999997</v>
          </cell>
          <cell r="DI443">
            <v>761468.4</v>
          </cell>
          <cell r="DJ443">
            <v>247664.13</v>
          </cell>
          <cell r="DK443">
            <v>0</v>
          </cell>
          <cell r="DL443">
            <v>0</v>
          </cell>
          <cell r="DM443">
            <v>0</v>
          </cell>
          <cell r="DN443">
            <v>0</v>
          </cell>
          <cell r="DO443">
            <v>0</v>
          </cell>
          <cell r="DP443">
            <v>0</v>
          </cell>
          <cell r="DQ443">
            <v>0</v>
          </cell>
          <cell r="DR443">
            <v>0</v>
          </cell>
          <cell r="DS443">
            <v>0</v>
          </cell>
          <cell r="DU443">
            <v>0</v>
          </cell>
          <cell r="DV443">
            <v>0</v>
          </cell>
          <cell r="DW443">
            <v>-2091114</v>
          </cell>
          <cell r="DX443">
            <v>-233985.64</v>
          </cell>
          <cell r="DY443">
            <v>1708840</v>
          </cell>
          <cell r="DZ443">
            <v>0</v>
          </cell>
          <cell r="EA443">
            <v>0</v>
          </cell>
          <cell r="EB443">
            <v>75019</v>
          </cell>
          <cell r="EC443">
            <v>131037</v>
          </cell>
          <cell r="ED443">
            <v>742717</v>
          </cell>
          <cell r="EE443">
            <v>8972968</v>
          </cell>
          <cell r="EF443">
            <v>100000</v>
          </cell>
          <cell r="EG443">
            <v>0</v>
          </cell>
          <cell r="EH443">
            <v>0</v>
          </cell>
          <cell r="EI443">
            <v>0</v>
          </cell>
          <cell r="EJ443">
            <v>0</v>
          </cell>
          <cell r="EK443">
            <v>0</v>
          </cell>
          <cell r="EL443">
            <v>0</v>
          </cell>
        </row>
        <row r="444">
          <cell r="A444">
            <v>303</v>
          </cell>
          <cell r="B444" t="str">
            <v>Dronten</v>
          </cell>
          <cell r="C444">
            <v>12</v>
          </cell>
          <cell r="D444">
            <v>1000000</v>
          </cell>
          <cell r="E444">
            <v>301280</v>
          </cell>
          <cell r="F444">
            <v>301280</v>
          </cell>
          <cell r="G444">
            <v>38182</v>
          </cell>
          <cell r="H444">
            <v>3</v>
          </cell>
          <cell r="I444">
            <v>1076</v>
          </cell>
          <cell r="J444">
            <v>10807</v>
          </cell>
          <cell r="K444">
            <v>4596</v>
          </cell>
          <cell r="L444">
            <v>1541</v>
          </cell>
          <cell r="M444">
            <v>3570</v>
          </cell>
          <cell r="N444">
            <v>2040.1</v>
          </cell>
          <cell r="O444">
            <v>503</v>
          </cell>
          <cell r="P444">
            <v>0.58968347010550992</v>
          </cell>
          <cell r="Q444">
            <v>224.05990474229952</v>
          </cell>
          <cell r="R444">
            <v>2318</v>
          </cell>
          <cell r="S444">
            <v>1650</v>
          </cell>
          <cell r="T444">
            <v>850</v>
          </cell>
          <cell r="U444">
            <v>36930</v>
          </cell>
          <cell r="V444">
            <v>22180</v>
          </cell>
          <cell r="W444">
            <v>500.94</v>
          </cell>
          <cell r="X444">
            <v>1659.2</v>
          </cell>
          <cell r="Y444">
            <v>0</v>
          </cell>
          <cell r="Z444">
            <v>294.2</v>
          </cell>
          <cell r="AA444">
            <v>33391</v>
          </cell>
          <cell r="AB444">
            <v>0</v>
          </cell>
          <cell r="AC444">
            <v>34058.82</v>
          </cell>
          <cell r="AD444">
            <v>5733</v>
          </cell>
          <cell r="AE444">
            <v>3262</v>
          </cell>
          <cell r="AF444">
            <v>315</v>
          </cell>
          <cell r="AG444">
            <v>171</v>
          </cell>
          <cell r="AH444">
            <v>146.88</v>
          </cell>
          <cell r="AI444">
            <v>15299</v>
          </cell>
          <cell r="AJ444">
            <v>15299</v>
          </cell>
          <cell r="AK444">
            <v>0</v>
          </cell>
          <cell r="AL444">
            <v>0</v>
          </cell>
          <cell r="AM444">
            <v>0</v>
          </cell>
          <cell r="AN444">
            <v>0</v>
          </cell>
          <cell r="AO444">
            <v>0</v>
          </cell>
          <cell r="AP444">
            <v>0</v>
          </cell>
          <cell r="AQ444">
            <v>0</v>
          </cell>
          <cell r="AR444">
            <v>0</v>
          </cell>
          <cell r="AS444">
            <v>1.5051800000000001E-4</v>
          </cell>
          <cell r="AT444">
            <v>11489.549000000001</v>
          </cell>
          <cell r="AU444">
            <v>0</v>
          </cell>
          <cell r="AV444">
            <v>6621.84</v>
          </cell>
          <cell r="AW444">
            <v>6872.5257785502499</v>
          </cell>
          <cell r="AX444">
            <v>6</v>
          </cell>
          <cell r="AY444">
            <v>6.12</v>
          </cell>
          <cell r="AZ444">
            <v>2065</v>
          </cell>
          <cell r="BA444">
            <v>1</v>
          </cell>
          <cell r="BB444">
            <v>0</v>
          </cell>
          <cell r="BC444">
            <v>0</v>
          </cell>
          <cell r="BD444">
            <v>0</v>
          </cell>
          <cell r="BE444">
            <v>0</v>
          </cell>
          <cell r="BF444">
            <v>0</v>
          </cell>
          <cell r="BG444">
            <v>0</v>
          </cell>
          <cell r="BH444">
            <v>0</v>
          </cell>
          <cell r="BI444">
            <v>0</v>
          </cell>
          <cell r="BJ444">
            <v>0</v>
          </cell>
          <cell r="BM444">
            <v>-2250000</v>
          </cell>
          <cell r="BN444">
            <v>-723072</v>
          </cell>
          <cell r="BO444">
            <v>-897814.4</v>
          </cell>
          <cell r="BP444">
            <v>4919750.7</v>
          </cell>
          <cell r="BQ444">
            <v>84542.28</v>
          </cell>
          <cell r="BR444">
            <v>234998.39999999999</v>
          </cell>
          <cell r="BS444">
            <v>2371055.7999999998</v>
          </cell>
          <cell r="BT444">
            <v>369380.52</v>
          </cell>
          <cell r="BU444">
            <v>41098.47</v>
          </cell>
          <cell r="BV444">
            <v>314124.3</v>
          </cell>
          <cell r="BW444">
            <v>723195.049</v>
          </cell>
          <cell r="BX444">
            <v>693742.63</v>
          </cell>
          <cell r="BY444">
            <v>67578.191524032824</v>
          </cell>
          <cell r="BZ444">
            <v>849249.77574664308</v>
          </cell>
          <cell r="CA444">
            <v>248373.7</v>
          </cell>
          <cell r="CB444">
            <v>487377</v>
          </cell>
          <cell r="CC444">
            <v>120079.5</v>
          </cell>
          <cell r="CD444">
            <v>1890446.7</v>
          </cell>
          <cell r="CE444">
            <v>339132.2</v>
          </cell>
          <cell r="CF444">
            <v>158206.8708</v>
          </cell>
          <cell r="CG444">
            <v>694690.44799999997</v>
          </cell>
          <cell r="CH444">
            <v>0</v>
          </cell>
          <cell r="CI444">
            <v>65256.501999999957</v>
          </cell>
          <cell r="CJ444">
            <v>1036790.55</v>
          </cell>
          <cell r="CK444">
            <v>0</v>
          </cell>
          <cell r="CL444">
            <v>888935.20200000005</v>
          </cell>
          <cell r="CM444">
            <v>210859.74</v>
          </cell>
          <cell r="CN444">
            <v>74797.66</v>
          </cell>
          <cell r="CO444">
            <v>148790.25</v>
          </cell>
          <cell r="CP444">
            <v>556952.13</v>
          </cell>
          <cell r="CQ444">
            <v>237882.44159999999</v>
          </cell>
          <cell r="CR444">
            <v>2539786.9900000002</v>
          </cell>
          <cell r="CS444">
            <v>404811.54</v>
          </cell>
          <cell r="CT444">
            <v>0</v>
          </cell>
          <cell r="CU444">
            <v>0</v>
          </cell>
          <cell r="CV444">
            <v>0</v>
          </cell>
          <cell r="CW444">
            <v>0</v>
          </cell>
          <cell r="CX444">
            <v>0</v>
          </cell>
          <cell r="CY444">
            <v>0</v>
          </cell>
          <cell r="CZ444">
            <v>0</v>
          </cell>
          <cell r="DA444">
            <v>0</v>
          </cell>
          <cell r="DB444">
            <v>1664.5864250603202</v>
          </cell>
          <cell r="DC444">
            <v>718441.49897000007</v>
          </cell>
          <cell r="DD444">
            <v>0</v>
          </cell>
          <cell r="DE444">
            <v>44763.638399999996</v>
          </cell>
          <cell r="DF444">
            <v>23778.939193783863</v>
          </cell>
          <cell r="DG444">
            <v>53341.02</v>
          </cell>
          <cell r="DH444">
            <v>89892.395999999993</v>
          </cell>
          <cell r="DI444">
            <v>213066.7</v>
          </cell>
          <cell r="DJ444">
            <v>247664.13</v>
          </cell>
          <cell r="DK444">
            <v>0</v>
          </cell>
          <cell r="DL444">
            <v>0</v>
          </cell>
          <cell r="DM444">
            <v>0</v>
          </cell>
          <cell r="DN444">
            <v>0</v>
          </cell>
          <cell r="DO444">
            <v>0</v>
          </cell>
          <cell r="DP444">
            <v>0</v>
          </cell>
          <cell r="DQ444">
            <v>0</v>
          </cell>
          <cell r="DR444">
            <v>0</v>
          </cell>
          <cell r="DS444">
            <v>0</v>
          </cell>
          <cell r="DU444">
            <v>3987</v>
          </cell>
          <cell r="DV444">
            <v>0</v>
          </cell>
          <cell r="DW444">
            <v>238122</v>
          </cell>
          <cell r="DX444">
            <v>-50311.41</v>
          </cell>
          <cell r="DY444">
            <v>212801</v>
          </cell>
          <cell r="DZ444">
            <v>0</v>
          </cell>
          <cell r="EA444">
            <v>0</v>
          </cell>
          <cell r="EB444">
            <v>129975</v>
          </cell>
          <cell r="EC444">
            <v>0</v>
          </cell>
          <cell r="ED444">
            <v>0</v>
          </cell>
          <cell r="EE444">
            <v>2309329</v>
          </cell>
          <cell r="EF444">
            <v>0</v>
          </cell>
          <cell r="EG444">
            <v>0</v>
          </cell>
          <cell r="EH444">
            <v>0</v>
          </cell>
          <cell r="EI444">
            <v>0</v>
          </cell>
          <cell r="EJ444">
            <v>0</v>
          </cell>
          <cell r="EK444">
            <v>0</v>
          </cell>
          <cell r="EL444">
            <v>0</v>
          </cell>
        </row>
        <row r="445">
          <cell r="A445">
            <v>995</v>
          </cell>
          <cell r="B445" t="str">
            <v>Lelystad</v>
          </cell>
          <cell r="C445">
            <v>12</v>
          </cell>
          <cell r="D445">
            <v>1758560</v>
          </cell>
          <cell r="E445">
            <v>519820</v>
          </cell>
          <cell r="F445">
            <v>519820</v>
          </cell>
          <cell r="G445">
            <v>72252</v>
          </cell>
          <cell r="H445">
            <v>1</v>
          </cell>
          <cell r="I445">
            <v>1856.5</v>
          </cell>
          <cell r="J445">
            <v>18913</v>
          </cell>
          <cell r="K445">
            <v>6902</v>
          </cell>
          <cell r="L445">
            <v>2191</v>
          </cell>
          <cell r="M445">
            <v>9100</v>
          </cell>
          <cell r="N445">
            <v>5967.8</v>
          </cell>
          <cell r="O445">
            <v>1750</v>
          </cell>
          <cell r="P445">
            <v>0.83333333333333337</v>
          </cell>
          <cell r="Q445">
            <v>662.89249533231055</v>
          </cell>
          <cell r="R445">
            <v>6911</v>
          </cell>
          <cell r="S445">
            <v>9840</v>
          </cell>
          <cell r="T445">
            <v>2573</v>
          </cell>
          <cell r="U445">
            <v>73160</v>
          </cell>
          <cell r="V445">
            <v>80530</v>
          </cell>
          <cell r="W445">
            <v>3472.72</v>
          </cell>
          <cell r="X445">
            <v>2823.2</v>
          </cell>
          <cell r="Y445">
            <v>392.29999999999927</v>
          </cell>
          <cell r="Z445">
            <v>0</v>
          </cell>
          <cell r="AA445">
            <v>23178</v>
          </cell>
          <cell r="AB445">
            <v>1854.24</v>
          </cell>
          <cell r="AC445">
            <v>26191.14</v>
          </cell>
          <cell r="AD445">
            <v>2693</v>
          </cell>
          <cell r="AE445">
            <v>10000</v>
          </cell>
          <cell r="AF445">
            <v>390</v>
          </cell>
          <cell r="AG445">
            <v>332.75</v>
          </cell>
          <cell r="AH445">
            <v>128.80000000000001</v>
          </cell>
          <cell r="AI445">
            <v>31322</v>
          </cell>
          <cell r="AJ445">
            <v>37899.620000000003</v>
          </cell>
          <cell r="AK445">
            <v>2505.7600000000002</v>
          </cell>
          <cell r="AL445">
            <v>0</v>
          </cell>
          <cell r="AM445">
            <v>0</v>
          </cell>
          <cell r="AN445">
            <v>0</v>
          </cell>
          <cell r="AO445">
            <v>0</v>
          </cell>
          <cell r="AP445">
            <v>0</v>
          </cell>
          <cell r="AQ445">
            <v>0</v>
          </cell>
          <cell r="AR445">
            <v>0</v>
          </cell>
          <cell r="AS445">
            <v>5.6747399999999999E-4</v>
          </cell>
          <cell r="AT445">
            <v>41219.752</v>
          </cell>
          <cell r="AU445">
            <v>3297.5801600000009</v>
          </cell>
          <cell r="AV445">
            <v>9441.15</v>
          </cell>
          <cell r="AW445">
            <v>40517.84135286614</v>
          </cell>
          <cell r="AX445">
            <v>3</v>
          </cell>
          <cell r="AY445">
            <v>3.36</v>
          </cell>
          <cell r="AZ445">
            <v>3460</v>
          </cell>
          <cell r="BA445">
            <v>1</v>
          </cell>
          <cell r="BB445">
            <v>0</v>
          </cell>
          <cell r="BC445">
            <v>0</v>
          </cell>
          <cell r="BD445">
            <v>0</v>
          </cell>
          <cell r="BE445">
            <v>0</v>
          </cell>
          <cell r="BF445">
            <v>0</v>
          </cell>
          <cell r="BG445">
            <v>0</v>
          </cell>
          <cell r="BH445">
            <v>0</v>
          </cell>
          <cell r="BI445">
            <v>0</v>
          </cell>
          <cell r="BJ445">
            <v>0</v>
          </cell>
          <cell r="BM445">
            <v>-3956760</v>
          </cell>
          <cell r="BN445">
            <v>-1247568</v>
          </cell>
          <cell r="BO445">
            <v>-1549063.6</v>
          </cell>
          <cell r="BP445">
            <v>9309670.1999999993</v>
          </cell>
          <cell r="BQ445">
            <v>28180.76</v>
          </cell>
          <cell r="BR445">
            <v>405459.6</v>
          </cell>
          <cell r="BS445">
            <v>4149512.2</v>
          </cell>
          <cell r="BT445">
            <v>554713.74</v>
          </cell>
          <cell r="BU445">
            <v>58433.97</v>
          </cell>
          <cell r="BV445">
            <v>800709</v>
          </cell>
          <cell r="BW445">
            <v>2115525.4219999998</v>
          </cell>
          <cell r="BX445">
            <v>2413617.5</v>
          </cell>
          <cell r="BY445">
            <v>95500.658333333326</v>
          </cell>
          <cell r="BZ445">
            <v>2512548.16720815</v>
          </cell>
          <cell r="CA445">
            <v>740513.65</v>
          </cell>
          <cell r="CB445">
            <v>2906539.2</v>
          </cell>
          <cell r="CC445">
            <v>363487.71</v>
          </cell>
          <cell r="CD445">
            <v>3745060.4</v>
          </cell>
          <cell r="CE445">
            <v>1231303.7</v>
          </cell>
          <cell r="CF445">
            <v>1096754.4304</v>
          </cell>
          <cell r="CG445">
            <v>1182045.608</v>
          </cell>
          <cell r="CH445">
            <v>66667.461999999869</v>
          </cell>
          <cell r="CI445">
            <v>0</v>
          </cell>
          <cell r="CJ445">
            <v>719676.9</v>
          </cell>
          <cell r="CK445">
            <v>-4079.3280000000013</v>
          </cell>
          <cell r="CL445">
            <v>683588.75399999996</v>
          </cell>
          <cell r="CM445">
            <v>99048.54</v>
          </cell>
          <cell r="CN445">
            <v>229300</v>
          </cell>
          <cell r="CO445">
            <v>184216.5</v>
          </cell>
          <cell r="CP445">
            <v>1083776.7325000002</v>
          </cell>
          <cell r="CQ445">
            <v>208600.61600000001</v>
          </cell>
          <cell r="CR445">
            <v>5199765.22</v>
          </cell>
          <cell r="CS445">
            <v>1002823.9452</v>
          </cell>
          <cell r="CT445">
            <v>60789.737600000022</v>
          </cell>
          <cell r="CU445">
            <v>0</v>
          </cell>
          <cell r="CV445">
            <v>0</v>
          </cell>
          <cell r="CW445">
            <v>0</v>
          </cell>
          <cell r="CX445">
            <v>0</v>
          </cell>
          <cell r="CY445">
            <v>0</v>
          </cell>
          <cell r="CZ445">
            <v>0</v>
          </cell>
          <cell r="DA445">
            <v>0</v>
          </cell>
          <cell r="DB445">
            <v>6275.7246108417603</v>
          </cell>
          <cell r="DC445">
            <v>2577471.0925600003</v>
          </cell>
          <cell r="DD445">
            <v>1352.0078656000003</v>
          </cell>
          <cell r="DE445">
            <v>63822.173999999999</v>
          </cell>
          <cell r="DF445">
            <v>140191.73108091686</v>
          </cell>
          <cell r="DG445">
            <v>26670.51</v>
          </cell>
          <cell r="DH445">
            <v>49352.688000000002</v>
          </cell>
          <cell r="DI445">
            <v>357002.8</v>
          </cell>
          <cell r="DJ445">
            <v>247664.13</v>
          </cell>
          <cell r="DK445">
            <v>0</v>
          </cell>
          <cell r="DL445">
            <v>0</v>
          </cell>
          <cell r="DM445">
            <v>0</v>
          </cell>
          <cell r="DN445">
            <v>0</v>
          </cell>
          <cell r="DO445">
            <v>0</v>
          </cell>
          <cell r="DP445">
            <v>0</v>
          </cell>
          <cell r="DQ445">
            <v>0</v>
          </cell>
          <cell r="DR445">
            <v>0</v>
          </cell>
          <cell r="DS445">
            <v>0</v>
          </cell>
          <cell r="DU445">
            <v>0</v>
          </cell>
          <cell r="DV445">
            <v>0</v>
          </cell>
          <cell r="DW445">
            <v>1126130</v>
          </cell>
          <cell r="DX445">
            <v>-116477.33</v>
          </cell>
          <cell r="DY445">
            <v>2009633</v>
          </cell>
          <cell r="DZ445">
            <v>13767000</v>
          </cell>
          <cell r="EA445">
            <v>0</v>
          </cell>
          <cell r="EB445">
            <v>154879</v>
          </cell>
          <cell r="EC445">
            <v>0</v>
          </cell>
          <cell r="ED445">
            <v>0</v>
          </cell>
          <cell r="EE445">
            <v>4915665</v>
          </cell>
          <cell r="EF445">
            <v>90000</v>
          </cell>
          <cell r="EG445">
            <v>0</v>
          </cell>
          <cell r="EH445">
            <v>0</v>
          </cell>
          <cell r="EI445">
            <v>0</v>
          </cell>
          <cell r="EJ445">
            <v>273814</v>
          </cell>
          <cell r="EK445">
            <v>0</v>
          </cell>
          <cell r="EL445">
            <v>0</v>
          </cell>
        </row>
        <row r="446">
          <cell r="A446">
            <v>171</v>
          </cell>
          <cell r="B446" t="str">
            <v>Noordoostpolder</v>
          </cell>
          <cell r="C446">
            <v>12</v>
          </cell>
          <cell r="D446">
            <v>1073120</v>
          </cell>
          <cell r="E446">
            <v>375340</v>
          </cell>
          <cell r="F446">
            <v>375340</v>
          </cell>
          <cell r="G446">
            <v>45777</v>
          </cell>
          <cell r="H446">
            <v>5</v>
          </cell>
          <cell r="I446">
            <v>1340.5</v>
          </cell>
          <cell r="J446">
            <v>12966</v>
          </cell>
          <cell r="K446">
            <v>6016</v>
          </cell>
          <cell r="L446">
            <v>2168</v>
          </cell>
          <cell r="M446">
            <v>5770</v>
          </cell>
          <cell r="N446">
            <v>3914.3</v>
          </cell>
          <cell r="O446">
            <v>560</v>
          </cell>
          <cell r="P446">
            <v>0.61538461538461542</v>
          </cell>
          <cell r="Q446">
            <v>245.9934727009593</v>
          </cell>
          <cell r="R446">
            <v>2894</v>
          </cell>
          <cell r="S446">
            <v>1420</v>
          </cell>
          <cell r="T446">
            <v>988</v>
          </cell>
          <cell r="U446">
            <v>44360</v>
          </cell>
          <cell r="V446">
            <v>36140</v>
          </cell>
          <cell r="W446">
            <v>1133.0999999999999</v>
          </cell>
          <cell r="X446">
            <v>2668.8</v>
          </cell>
          <cell r="Y446">
            <v>0</v>
          </cell>
          <cell r="Z446">
            <v>0</v>
          </cell>
          <cell r="AA446">
            <v>46035</v>
          </cell>
          <cell r="AB446">
            <v>0</v>
          </cell>
          <cell r="AC446">
            <v>46955.7</v>
          </cell>
          <cell r="AD446">
            <v>2837</v>
          </cell>
          <cell r="AE446">
            <v>10000</v>
          </cell>
          <cell r="AF446">
            <v>484</v>
          </cell>
          <cell r="AG446">
            <v>183.82</v>
          </cell>
          <cell r="AH446">
            <v>308.04000000000002</v>
          </cell>
          <cell r="AI446">
            <v>18557</v>
          </cell>
          <cell r="AJ446">
            <v>18742.57</v>
          </cell>
          <cell r="AK446">
            <v>0</v>
          </cell>
          <cell r="AL446">
            <v>0</v>
          </cell>
          <cell r="AM446">
            <v>0</v>
          </cell>
          <cell r="AN446">
            <v>0</v>
          </cell>
          <cell r="AO446">
            <v>0</v>
          </cell>
          <cell r="AP446">
            <v>0</v>
          </cell>
          <cell r="AQ446">
            <v>0</v>
          </cell>
          <cell r="AR446">
            <v>2.5948E-5</v>
          </cell>
          <cell r="AS446">
            <v>7.2214700000000002E-4</v>
          </cell>
          <cell r="AT446">
            <v>13268.254999999999</v>
          </cell>
          <cell r="AU446">
            <v>0</v>
          </cell>
          <cell r="AV446">
            <v>8258.94</v>
          </cell>
          <cell r="AW446">
            <v>8341.6387039613692</v>
          </cell>
          <cell r="AX446">
            <v>13</v>
          </cell>
          <cell r="AY446">
            <v>13.26</v>
          </cell>
          <cell r="AZ446">
            <v>2960</v>
          </cell>
          <cell r="BA446">
            <v>1</v>
          </cell>
          <cell r="BB446">
            <v>0</v>
          </cell>
          <cell r="BC446">
            <v>0</v>
          </cell>
          <cell r="BD446">
            <v>0</v>
          </cell>
          <cell r="BE446">
            <v>0</v>
          </cell>
          <cell r="BF446">
            <v>0</v>
          </cell>
          <cell r="BG446">
            <v>0</v>
          </cell>
          <cell r="BH446">
            <v>0</v>
          </cell>
          <cell r="BI446">
            <v>0</v>
          </cell>
          <cell r="BJ446">
            <v>0</v>
          </cell>
          <cell r="BM446">
            <v>-2414520</v>
          </cell>
          <cell r="BN446">
            <v>-900816</v>
          </cell>
          <cell r="BO446">
            <v>-1118513.2</v>
          </cell>
          <cell r="BP446">
            <v>5898366.4500000002</v>
          </cell>
          <cell r="BQ446">
            <v>140903.79999999999</v>
          </cell>
          <cell r="BR446">
            <v>292765.2</v>
          </cell>
          <cell r="BS446">
            <v>2844740.4</v>
          </cell>
          <cell r="BT446">
            <v>483505.91999999998</v>
          </cell>
          <cell r="BU446">
            <v>57820.56</v>
          </cell>
          <cell r="BV446">
            <v>507702.3</v>
          </cell>
          <cell r="BW446">
            <v>1387580.2070000002</v>
          </cell>
          <cell r="BX446">
            <v>772357.6</v>
          </cell>
          <cell r="BY446">
            <v>70523.563076923077</v>
          </cell>
          <cell r="BZ446">
            <v>932384.13970899209</v>
          </cell>
          <cell r="CA446">
            <v>310092.09999999998</v>
          </cell>
          <cell r="CB446">
            <v>419439.6</v>
          </cell>
          <cell r="CC446">
            <v>139574.76</v>
          </cell>
          <cell r="CD446">
            <v>2270788.4</v>
          </cell>
          <cell r="CE446">
            <v>552580.6</v>
          </cell>
          <cell r="CF446">
            <v>357855.64199999999</v>
          </cell>
          <cell r="CG446">
            <v>1117399.872</v>
          </cell>
          <cell r="CH446">
            <v>0</v>
          </cell>
          <cell r="CI446">
            <v>0</v>
          </cell>
          <cell r="CJ446">
            <v>1429386.75</v>
          </cell>
          <cell r="CK446">
            <v>0</v>
          </cell>
          <cell r="CL446">
            <v>1225543.77</v>
          </cell>
          <cell r="CM446">
            <v>104344.86</v>
          </cell>
          <cell r="CN446">
            <v>229300</v>
          </cell>
          <cell r="CO446">
            <v>228617.4</v>
          </cell>
          <cell r="CP446">
            <v>598707.25459999999</v>
          </cell>
          <cell r="CQ446">
            <v>498892.34280000004</v>
          </cell>
          <cell r="CR446">
            <v>3080647.57</v>
          </cell>
          <cell r="CS446">
            <v>495928.40220000001</v>
          </cell>
          <cell r="CT446">
            <v>0</v>
          </cell>
          <cell r="CU446">
            <v>0</v>
          </cell>
          <cell r="CV446">
            <v>0</v>
          </cell>
          <cell r="CW446">
            <v>0</v>
          </cell>
          <cell r="CX446">
            <v>0</v>
          </cell>
          <cell r="CY446">
            <v>0</v>
          </cell>
          <cell r="CZ446">
            <v>0</v>
          </cell>
          <cell r="DA446">
            <v>458.14825967508</v>
          </cell>
          <cell r="DB446">
            <v>7986.2613979592807</v>
          </cell>
          <cell r="DC446">
            <v>829663.98514999996</v>
          </cell>
          <cell r="DD446">
            <v>0</v>
          </cell>
          <cell r="DE446">
            <v>55830.434399999998</v>
          </cell>
          <cell r="DF446">
            <v>28862.069915706335</v>
          </cell>
          <cell r="DG446">
            <v>115572.21</v>
          </cell>
          <cell r="DH446">
            <v>194766.85799999998</v>
          </cell>
          <cell r="DI446">
            <v>305412.8</v>
          </cell>
          <cell r="DJ446">
            <v>247664.13</v>
          </cell>
          <cell r="DK446">
            <v>0</v>
          </cell>
          <cell r="DL446">
            <v>0</v>
          </cell>
          <cell r="DM446">
            <v>0</v>
          </cell>
          <cell r="DN446">
            <v>0</v>
          </cell>
          <cell r="DO446">
            <v>0</v>
          </cell>
          <cell r="DP446">
            <v>0</v>
          </cell>
          <cell r="DQ446">
            <v>0</v>
          </cell>
          <cell r="DR446">
            <v>0</v>
          </cell>
          <cell r="DS446">
            <v>0</v>
          </cell>
          <cell r="DU446">
            <v>2478.36</v>
          </cell>
          <cell r="DV446">
            <v>0</v>
          </cell>
          <cell r="DW446">
            <v>-63475</v>
          </cell>
          <cell r="DX446">
            <v>-67649.5</v>
          </cell>
          <cell r="DY446">
            <v>148772</v>
          </cell>
          <cell r="DZ446">
            <v>0</v>
          </cell>
          <cell r="EA446">
            <v>0</v>
          </cell>
          <cell r="EB446">
            <v>161508</v>
          </cell>
          <cell r="EC446">
            <v>0</v>
          </cell>
          <cell r="ED446">
            <v>0</v>
          </cell>
          <cell r="EE446">
            <v>3942908</v>
          </cell>
          <cell r="EF446">
            <v>0</v>
          </cell>
          <cell r="EG446">
            <v>0</v>
          </cell>
          <cell r="EH446">
            <v>0</v>
          </cell>
          <cell r="EI446">
            <v>0</v>
          </cell>
          <cell r="EJ446">
            <v>0</v>
          </cell>
          <cell r="EK446">
            <v>0</v>
          </cell>
          <cell r="EL446">
            <v>0</v>
          </cell>
        </row>
        <row r="447">
          <cell r="A447">
            <v>184</v>
          </cell>
          <cell r="B447" t="str">
            <v>Urk</v>
          </cell>
          <cell r="C447">
            <v>12</v>
          </cell>
          <cell r="D447">
            <v>356320</v>
          </cell>
          <cell r="E447">
            <v>68460</v>
          </cell>
          <cell r="F447">
            <v>68460</v>
          </cell>
          <cell r="G447">
            <v>17585</v>
          </cell>
          <cell r="H447">
            <v>1</v>
          </cell>
          <cell r="I447">
            <v>244.5</v>
          </cell>
          <cell r="J447">
            <v>7237</v>
          </cell>
          <cell r="K447">
            <v>1212</v>
          </cell>
          <cell r="L447">
            <v>380</v>
          </cell>
          <cell r="M447">
            <v>1110</v>
          </cell>
          <cell r="N447">
            <v>580.9</v>
          </cell>
          <cell r="O447">
            <v>101</v>
          </cell>
          <cell r="P447">
            <v>0.22394678492239467</v>
          </cell>
          <cell r="Q447">
            <v>55.431878345009565</v>
          </cell>
          <cell r="R447">
            <v>786</v>
          </cell>
          <cell r="S447">
            <v>155</v>
          </cell>
          <cell r="T447">
            <v>243</v>
          </cell>
          <cell r="U447">
            <v>18230</v>
          </cell>
          <cell r="V447">
            <v>11880</v>
          </cell>
          <cell r="W447">
            <v>0</v>
          </cell>
          <cell r="X447">
            <v>340.8</v>
          </cell>
          <cell r="Y447">
            <v>0</v>
          </cell>
          <cell r="Z447">
            <v>426</v>
          </cell>
          <cell r="AA447">
            <v>1153</v>
          </cell>
          <cell r="AB447">
            <v>242.13</v>
          </cell>
          <cell r="AC447">
            <v>1383.6</v>
          </cell>
          <cell r="AD447">
            <v>35</v>
          </cell>
          <cell r="AE447">
            <v>9802</v>
          </cell>
          <cell r="AF447">
            <v>72</v>
          </cell>
          <cell r="AG447">
            <v>83.2</v>
          </cell>
          <cell r="AH447">
            <v>7.98</v>
          </cell>
          <cell r="AI447">
            <v>5291</v>
          </cell>
          <cell r="AJ447">
            <v>6772.48</v>
          </cell>
          <cell r="AK447">
            <v>1111.1099999999999</v>
          </cell>
          <cell r="AL447">
            <v>0</v>
          </cell>
          <cell r="AM447">
            <v>0</v>
          </cell>
          <cell r="AN447">
            <v>0</v>
          </cell>
          <cell r="AO447">
            <v>0</v>
          </cell>
          <cell r="AP447">
            <v>724</v>
          </cell>
          <cell r="AQ447">
            <v>0</v>
          </cell>
          <cell r="AR447">
            <v>9.8825000000000003E-5</v>
          </cell>
          <cell r="AS447">
            <v>4.3021E-5</v>
          </cell>
          <cell r="AT447">
            <v>4989.4129999999996</v>
          </cell>
          <cell r="AU447">
            <v>1047.77673</v>
          </cell>
          <cell r="AV447">
            <v>406.8</v>
          </cell>
          <cell r="AW447">
            <v>13623.934343434343</v>
          </cell>
          <cell r="AX447">
            <v>1</v>
          </cell>
          <cell r="AY447">
            <v>1.1399999999999999</v>
          </cell>
          <cell r="AZ447">
            <v>795</v>
          </cell>
          <cell r="BA447">
            <v>1</v>
          </cell>
          <cell r="BB447">
            <v>0</v>
          </cell>
          <cell r="BC447">
            <v>0</v>
          </cell>
          <cell r="BD447">
            <v>0</v>
          </cell>
          <cell r="BE447">
            <v>0</v>
          </cell>
          <cell r="BF447">
            <v>0</v>
          </cell>
          <cell r="BG447">
            <v>0</v>
          </cell>
          <cell r="BH447">
            <v>0</v>
          </cell>
          <cell r="BI447">
            <v>0</v>
          </cell>
          <cell r="BJ447">
            <v>0</v>
          </cell>
          <cell r="BM447">
            <v>-801720</v>
          </cell>
          <cell r="BN447">
            <v>-164304</v>
          </cell>
          <cell r="BO447">
            <v>-204010.8</v>
          </cell>
          <cell r="BP447">
            <v>2265827.25</v>
          </cell>
          <cell r="BQ447">
            <v>28180.76</v>
          </cell>
          <cell r="BR447">
            <v>53398.8</v>
          </cell>
          <cell r="BS447">
            <v>1587797.8</v>
          </cell>
          <cell r="BT447">
            <v>97408.44</v>
          </cell>
          <cell r="BU447">
            <v>10134.6</v>
          </cell>
          <cell r="BV447">
            <v>97668.9</v>
          </cell>
          <cell r="BW447">
            <v>205923.24100000001</v>
          </cell>
          <cell r="BX447">
            <v>139300.21</v>
          </cell>
          <cell r="BY447">
            <v>25664.478470066515</v>
          </cell>
          <cell r="BZ447">
            <v>210102.33985352286</v>
          </cell>
          <cell r="CA447">
            <v>84219.9</v>
          </cell>
          <cell r="CB447">
            <v>45783.9</v>
          </cell>
          <cell r="CC447">
            <v>34328.61</v>
          </cell>
          <cell r="CD447">
            <v>933193.7</v>
          </cell>
          <cell r="CE447">
            <v>181645.2</v>
          </cell>
          <cell r="CF447">
            <v>0</v>
          </cell>
          <cell r="CG447">
            <v>142689.552</v>
          </cell>
          <cell r="CH447">
            <v>0</v>
          </cell>
          <cell r="CI447">
            <v>94491.06</v>
          </cell>
          <cell r="CJ447">
            <v>35800.65</v>
          </cell>
          <cell r="CK447">
            <v>-532.68600000000015</v>
          </cell>
          <cell r="CL447">
            <v>36111.96</v>
          </cell>
          <cell r="CM447">
            <v>1287.3</v>
          </cell>
          <cell r="CN447">
            <v>224759.86</v>
          </cell>
          <cell r="CO447">
            <v>34009.199999999997</v>
          </cell>
          <cell r="CP447">
            <v>270984.89600000001</v>
          </cell>
          <cell r="CQ447">
            <v>12924.168599999999</v>
          </cell>
          <cell r="CR447">
            <v>878358.91</v>
          </cell>
          <cell r="CS447">
            <v>179199.82080000002</v>
          </cell>
          <cell r="CT447">
            <v>26955.528600000005</v>
          </cell>
          <cell r="CU447">
            <v>0</v>
          </cell>
          <cell r="CV447">
            <v>0</v>
          </cell>
          <cell r="CW447">
            <v>0</v>
          </cell>
          <cell r="CX447">
            <v>0</v>
          </cell>
          <cell r="CY447">
            <v>22299.200000000001</v>
          </cell>
          <cell r="CZ447">
            <v>0</v>
          </cell>
          <cell r="DA447">
            <v>1744.8937013407501</v>
          </cell>
          <cell r="DB447">
            <v>475.77148641704002</v>
          </cell>
          <cell r="DC447">
            <v>311987.99488999997</v>
          </cell>
          <cell r="DD447">
            <v>429.58845930000001</v>
          </cell>
          <cell r="DE447">
            <v>2749.9679999999998</v>
          </cell>
          <cell r="DF447">
            <v>47138.812828282826</v>
          </cell>
          <cell r="DG447">
            <v>8890.17</v>
          </cell>
          <cell r="DH447">
            <v>16744.661999999997</v>
          </cell>
          <cell r="DI447">
            <v>82028.100000000006</v>
          </cell>
          <cell r="DJ447">
            <v>247664.13</v>
          </cell>
          <cell r="DK447">
            <v>0</v>
          </cell>
          <cell r="DL447">
            <v>0</v>
          </cell>
          <cell r="DM447">
            <v>0</v>
          </cell>
          <cell r="DN447">
            <v>0</v>
          </cell>
          <cell r="DO447">
            <v>0</v>
          </cell>
          <cell r="DP447">
            <v>0</v>
          </cell>
          <cell r="DQ447">
            <v>0</v>
          </cell>
          <cell r="DR447">
            <v>0</v>
          </cell>
          <cell r="DS447">
            <v>0</v>
          </cell>
          <cell r="DU447">
            <v>1545.48</v>
          </cell>
          <cell r="DV447">
            <v>0</v>
          </cell>
          <cell r="DW447">
            <v>183338</v>
          </cell>
          <cell r="DX447">
            <v>-11241.97</v>
          </cell>
          <cell r="DY447">
            <v>121022</v>
          </cell>
          <cell r="DZ447">
            <v>0</v>
          </cell>
          <cell r="EA447">
            <v>0</v>
          </cell>
          <cell r="EB447">
            <v>23890</v>
          </cell>
          <cell r="EC447">
            <v>0</v>
          </cell>
          <cell r="ED447">
            <v>0</v>
          </cell>
          <cell r="EE447">
            <v>712503</v>
          </cell>
          <cell r="EF447">
            <v>0</v>
          </cell>
          <cell r="EG447">
            <v>0</v>
          </cell>
          <cell r="EH447">
            <v>0</v>
          </cell>
          <cell r="EI447">
            <v>20082</v>
          </cell>
          <cell r="EJ447">
            <v>0</v>
          </cell>
          <cell r="EK447">
            <v>0</v>
          </cell>
          <cell r="EL447">
            <v>0</v>
          </cell>
        </row>
        <row r="448">
          <cell r="A448">
            <v>50</v>
          </cell>
          <cell r="B448" t="str">
            <v>Zeewolde</v>
          </cell>
          <cell r="C448">
            <v>12</v>
          </cell>
          <cell r="D448">
            <v>546720</v>
          </cell>
          <cell r="E448">
            <v>228200</v>
          </cell>
          <cell r="F448">
            <v>228200</v>
          </cell>
          <cell r="G448">
            <v>21364</v>
          </cell>
          <cell r="H448">
            <v>1</v>
          </cell>
          <cell r="I448">
            <v>815</v>
          </cell>
          <cell r="J448">
            <v>6841</v>
          </cell>
          <cell r="K448">
            <v>1702</v>
          </cell>
          <cell r="L448">
            <v>565</v>
          </cell>
          <cell r="M448">
            <v>1430</v>
          </cell>
          <cell r="N448">
            <v>619.79999999999995</v>
          </cell>
          <cell r="O448">
            <v>170</v>
          </cell>
          <cell r="P448">
            <v>0.32692307692307693</v>
          </cell>
          <cell r="Q448">
            <v>87.194795127941561</v>
          </cell>
          <cell r="R448">
            <v>939</v>
          </cell>
          <cell r="S448">
            <v>295</v>
          </cell>
          <cell r="T448">
            <v>461</v>
          </cell>
          <cell r="U448">
            <v>19080</v>
          </cell>
          <cell r="V448">
            <v>9010</v>
          </cell>
          <cell r="W448">
            <v>0</v>
          </cell>
          <cell r="X448">
            <v>413.6</v>
          </cell>
          <cell r="Y448">
            <v>1127.5999999999999</v>
          </cell>
          <cell r="Z448">
            <v>517</v>
          </cell>
          <cell r="AA448">
            <v>24861</v>
          </cell>
          <cell r="AB448">
            <v>0</v>
          </cell>
          <cell r="AC448">
            <v>25855.439999999999</v>
          </cell>
          <cell r="AD448">
            <v>2035</v>
          </cell>
          <cell r="AE448">
            <v>0</v>
          </cell>
          <cell r="AF448">
            <v>174</v>
          </cell>
          <cell r="AG448">
            <v>67</v>
          </cell>
          <cell r="AH448">
            <v>112.35</v>
          </cell>
          <cell r="AI448">
            <v>8102</v>
          </cell>
          <cell r="AJ448">
            <v>8102</v>
          </cell>
          <cell r="AK448">
            <v>0</v>
          </cell>
          <cell r="AL448">
            <v>0</v>
          </cell>
          <cell r="AM448">
            <v>0</v>
          </cell>
          <cell r="AN448">
            <v>0</v>
          </cell>
          <cell r="AO448">
            <v>0</v>
          </cell>
          <cell r="AP448">
            <v>0</v>
          </cell>
          <cell r="AQ448">
            <v>0</v>
          </cell>
          <cell r="AR448">
            <v>0</v>
          </cell>
          <cell r="AS448">
            <v>1.173E-6</v>
          </cell>
          <cell r="AT448">
            <v>6595.0280000000002</v>
          </cell>
          <cell r="AU448">
            <v>0</v>
          </cell>
          <cell r="AV448">
            <v>5013.84</v>
          </cell>
          <cell r="AW448">
            <v>4461.7207971445569</v>
          </cell>
          <cell r="AX448">
            <v>3</v>
          </cell>
          <cell r="AY448">
            <v>3.15</v>
          </cell>
          <cell r="AZ448">
            <v>1295</v>
          </cell>
          <cell r="BA448">
            <v>1</v>
          </cell>
          <cell r="BB448">
            <v>0</v>
          </cell>
          <cell r="BC448">
            <v>0</v>
          </cell>
          <cell r="BD448">
            <v>0</v>
          </cell>
          <cell r="BE448">
            <v>0</v>
          </cell>
          <cell r="BF448">
            <v>0</v>
          </cell>
          <cell r="BG448">
            <v>0</v>
          </cell>
          <cell r="BH448">
            <v>0</v>
          </cell>
          <cell r="BI448">
            <v>0</v>
          </cell>
          <cell r="BJ448">
            <v>0</v>
          </cell>
          <cell r="BM448">
            <v>-1230120</v>
          </cell>
          <cell r="BN448">
            <v>-547680</v>
          </cell>
          <cell r="BO448">
            <v>-680036</v>
          </cell>
          <cell r="BP448">
            <v>2752751.4</v>
          </cell>
          <cell r="BQ448">
            <v>28180.76</v>
          </cell>
          <cell r="BR448">
            <v>177996</v>
          </cell>
          <cell r="BS448">
            <v>1500915.4</v>
          </cell>
          <cell r="BT448">
            <v>136789.74</v>
          </cell>
          <cell r="BU448">
            <v>15068.55</v>
          </cell>
          <cell r="BV448">
            <v>125825.7</v>
          </cell>
          <cell r="BW448">
            <v>219712.902</v>
          </cell>
          <cell r="BX448">
            <v>234465.7</v>
          </cell>
          <cell r="BY448">
            <v>37465.642884615379</v>
          </cell>
          <cell r="BZ448">
            <v>330492.68807753437</v>
          </cell>
          <cell r="CA448">
            <v>100613.85</v>
          </cell>
          <cell r="CB448">
            <v>87137.1</v>
          </cell>
          <cell r="CC448">
            <v>65125.47</v>
          </cell>
          <cell r="CD448">
            <v>976705.2</v>
          </cell>
          <cell r="CE448">
            <v>137762.9</v>
          </cell>
          <cell r="CF448">
            <v>0</v>
          </cell>
          <cell r="CG448">
            <v>173170.18400000001</v>
          </cell>
          <cell r="CH448">
            <v>191624.3439999999</v>
          </cell>
          <cell r="CI448">
            <v>114675.77</v>
          </cell>
          <cell r="CJ448">
            <v>771934.05</v>
          </cell>
          <cell r="CK448">
            <v>0</v>
          </cell>
          <cell r="CL448">
            <v>674826.98400000005</v>
          </cell>
          <cell r="CM448">
            <v>74847.3</v>
          </cell>
          <cell r="CN448">
            <v>0</v>
          </cell>
          <cell r="CO448">
            <v>82188.899999999994</v>
          </cell>
          <cell r="CP448">
            <v>218221.01</v>
          </cell>
          <cell r="CQ448">
            <v>181958.68950000001</v>
          </cell>
          <cell r="CR448">
            <v>1345013.02</v>
          </cell>
          <cell r="CS448">
            <v>214378.92</v>
          </cell>
          <cell r="CT448">
            <v>0</v>
          </cell>
          <cell r="CU448">
            <v>0</v>
          </cell>
          <cell r="CV448">
            <v>0</v>
          </cell>
          <cell r="CW448">
            <v>0</v>
          </cell>
          <cell r="CX448">
            <v>0</v>
          </cell>
          <cell r="CY448">
            <v>0</v>
          </cell>
          <cell r="CZ448">
            <v>0</v>
          </cell>
          <cell r="DA448">
            <v>0</v>
          </cell>
          <cell r="DB448">
            <v>12.972268277520001</v>
          </cell>
          <cell r="DC448">
            <v>412387.10084000003</v>
          </cell>
          <cell r="DD448">
            <v>0</v>
          </cell>
          <cell r="DE448">
            <v>33893.558400000002</v>
          </cell>
          <cell r="DF448">
            <v>15437.553958120166</v>
          </cell>
          <cell r="DG448">
            <v>26670.51</v>
          </cell>
          <cell r="DH448">
            <v>46268.145000000004</v>
          </cell>
          <cell r="DI448">
            <v>133618.1</v>
          </cell>
          <cell r="DJ448">
            <v>247664.13</v>
          </cell>
          <cell r="DK448">
            <v>0</v>
          </cell>
          <cell r="DL448">
            <v>0</v>
          </cell>
          <cell r="DM448">
            <v>0</v>
          </cell>
          <cell r="DN448">
            <v>0</v>
          </cell>
          <cell r="DO448">
            <v>0</v>
          </cell>
          <cell r="DP448">
            <v>0</v>
          </cell>
          <cell r="DQ448">
            <v>0</v>
          </cell>
          <cell r="DR448">
            <v>0</v>
          </cell>
          <cell r="DS448">
            <v>0</v>
          </cell>
          <cell r="DU448">
            <v>0</v>
          </cell>
          <cell r="DV448">
            <v>0</v>
          </cell>
          <cell r="DW448">
            <v>203007</v>
          </cell>
          <cell r="DX448">
            <v>-25500.5</v>
          </cell>
          <cell r="DY448">
            <v>251503</v>
          </cell>
          <cell r="DZ448">
            <v>0</v>
          </cell>
          <cell r="EA448">
            <v>0</v>
          </cell>
          <cell r="EB448">
            <v>120000</v>
          </cell>
          <cell r="EC448">
            <v>0</v>
          </cell>
          <cell r="ED448">
            <v>0</v>
          </cell>
          <cell r="EE448">
            <v>710518</v>
          </cell>
          <cell r="EF448">
            <v>0</v>
          </cell>
          <cell r="EG448">
            <v>0</v>
          </cell>
          <cell r="EH448">
            <v>0</v>
          </cell>
          <cell r="EI448">
            <v>22502</v>
          </cell>
          <cell r="EJ448">
            <v>0</v>
          </cell>
          <cell r="EK448">
            <v>0</v>
          </cell>
          <cell r="EL448">
            <v>0</v>
          </cell>
        </row>
      </sheetData>
      <sheetData sheetId="10">
        <row r="3">
          <cell r="A3" t="str">
            <v>CBS</v>
          </cell>
        </row>
      </sheetData>
      <sheetData sheetId="1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Toelichting sc15"/>
      <sheetName val="uitkeringsjr 2015"/>
      <sheetName val="uitkeringsjr 2016"/>
      <sheetName val="uitkering 2017"/>
      <sheetName val="uitkering 2018"/>
      <sheetName val="uitkering 2019"/>
      <sheetName val="uitkering 2020"/>
      <sheetName val="uitkering 2021"/>
      <sheetName val="uitkering 2022"/>
      <sheetName val="Volumina"/>
      <sheetName val="uf tabellen"/>
      <sheetName val="bpe bijlagen"/>
      <sheetName val="Δ analyse incl mutaties,accress"/>
      <sheetName val="Δ analyse excl mutaties,accress"/>
      <sheetName val="Δ analyse effect mutaties,accre"/>
      <sheetName val="Blad2"/>
    </sheetNames>
    <sheetDataSet>
      <sheetData sheetId="0"/>
      <sheetData sheetId="1"/>
      <sheetData sheetId="2"/>
      <sheetData sheetId="3">
        <row r="4">
          <cell r="AJ4">
            <v>0.2</v>
          </cell>
        </row>
        <row r="5">
          <cell r="AJ5">
            <v>0.2</v>
          </cell>
        </row>
        <row r="6">
          <cell r="AG6">
            <v>-25</v>
          </cell>
        </row>
        <row r="7">
          <cell r="AJ7">
            <v>-0.37</v>
          </cell>
        </row>
        <row r="8">
          <cell r="AJ8">
            <v>-1.5</v>
          </cell>
        </row>
        <row r="9">
          <cell r="AJ9">
            <v>-0.53</v>
          </cell>
        </row>
        <row r="10">
          <cell r="AJ10">
            <v>-1.58</v>
          </cell>
        </row>
        <row r="11">
          <cell r="AJ11">
            <v>4.4800000000000004</v>
          </cell>
        </row>
        <row r="12">
          <cell r="AJ12">
            <v>-0.02</v>
          </cell>
        </row>
        <row r="13">
          <cell r="AJ13">
            <v>-0.25</v>
          </cell>
        </row>
        <row r="14">
          <cell r="AJ14">
            <v>-7.0000000000000007E-2</v>
          </cell>
        </row>
        <row r="15">
          <cell r="AG15">
            <v>-1.4</v>
          </cell>
        </row>
        <row r="16">
          <cell r="AJ16">
            <v>-0.06</v>
          </cell>
        </row>
        <row r="18">
          <cell r="AJ18">
            <v>2.57</v>
          </cell>
        </row>
        <row r="19">
          <cell r="AJ19">
            <v>0.3</v>
          </cell>
        </row>
        <row r="20">
          <cell r="AJ20">
            <v>0.12</v>
          </cell>
        </row>
        <row r="21">
          <cell r="AJ21">
            <v>0.05</v>
          </cell>
        </row>
        <row r="22">
          <cell r="AG22">
            <v>7</v>
          </cell>
        </row>
        <row r="23">
          <cell r="AJ23">
            <v>0.04</v>
          </cell>
        </row>
        <row r="24">
          <cell r="AJ24">
            <v>10.14</v>
          </cell>
        </row>
        <row r="25">
          <cell r="AJ25">
            <v>10.14</v>
          </cell>
        </row>
        <row r="30">
          <cell r="AG30">
            <v>0.37300000000000022</v>
          </cell>
        </row>
        <row r="34">
          <cell r="AG34">
            <v>2</v>
          </cell>
        </row>
        <row r="35">
          <cell r="AJ35">
            <v>0.01</v>
          </cell>
        </row>
        <row r="36">
          <cell r="AJ36">
            <v>2.9</v>
          </cell>
        </row>
        <row r="37">
          <cell r="AJ37">
            <v>2.9</v>
          </cell>
        </row>
        <row r="38">
          <cell r="AG38">
            <v>2.5</v>
          </cell>
        </row>
        <row r="39">
          <cell r="AJ39">
            <v>0.02</v>
          </cell>
        </row>
        <row r="40">
          <cell r="AJ40">
            <v>3.63</v>
          </cell>
        </row>
        <row r="41">
          <cell r="AJ41">
            <v>3.63</v>
          </cell>
        </row>
        <row r="42">
          <cell r="AG42">
            <v>1.121</v>
          </cell>
        </row>
        <row r="43">
          <cell r="AJ43">
            <v>0.01</v>
          </cell>
        </row>
        <row r="44">
          <cell r="AJ44">
            <v>0.1</v>
          </cell>
        </row>
        <row r="46">
          <cell r="AJ46">
            <v>0.01</v>
          </cell>
        </row>
        <row r="47">
          <cell r="AJ47">
            <v>1.08</v>
          </cell>
        </row>
        <row r="48">
          <cell r="AJ48">
            <v>0.03</v>
          </cell>
        </row>
        <row r="50">
          <cell r="AJ50">
            <v>0.12</v>
          </cell>
        </row>
        <row r="51">
          <cell r="AJ51">
            <v>15.66</v>
          </cell>
        </row>
        <row r="56">
          <cell r="AG56">
            <v>-30</v>
          </cell>
        </row>
        <row r="57">
          <cell r="AJ57">
            <v>-552629.48</v>
          </cell>
        </row>
        <row r="58">
          <cell r="AJ58">
            <v>-1.19</v>
          </cell>
        </row>
        <row r="59">
          <cell r="AG59">
            <v>7.0389999999999997</v>
          </cell>
        </row>
        <row r="60">
          <cell r="AJ60">
            <v>0.04</v>
          </cell>
        </row>
        <row r="61">
          <cell r="AJ61">
            <v>0.01</v>
          </cell>
        </row>
        <row r="62">
          <cell r="AJ62">
            <v>0.05</v>
          </cell>
        </row>
        <row r="63">
          <cell r="AJ63">
            <v>7.0000000000000007E-2</v>
          </cell>
        </row>
        <row r="64">
          <cell r="AJ64">
            <v>7.0000000000000007E-2</v>
          </cell>
        </row>
        <row r="65">
          <cell r="AJ65">
            <v>0.04</v>
          </cell>
        </row>
        <row r="66">
          <cell r="AJ66">
            <v>8.6199999999999992</v>
          </cell>
        </row>
        <row r="67">
          <cell r="AJ67">
            <v>4.26</v>
          </cell>
        </row>
        <row r="68">
          <cell r="AJ68">
            <v>0.02</v>
          </cell>
        </row>
        <row r="69">
          <cell r="AJ69">
            <v>0.09</v>
          </cell>
        </row>
        <row r="70">
          <cell r="AJ70">
            <v>10.41</v>
          </cell>
        </row>
        <row r="71">
          <cell r="AJ71">
            <v>33.159999999999997</v>
          </cell>
        </row>
        <row r="72">
          <cell r="AJ72">
            <v>0.04</v>
          </cell>
        </row>
        <row r="73">
          <cell r="AJ73">
            <v>0.09</v>
          </cell>
        </row>
        <row r="74">
          <cell r="AJ74">
            <v>0.05</v>
          </cell>
        </row>
        <row r="75">
          <cell r="AJ75">
            <v>0.02</v>
          </cell>
        </row>
        <row r="76">
          <cell r="AJ76">
            <v>0.01</v>
          </cell>
        </row>
        <row r="77">
          <cell r="AJ77">
            <v>41.53</v>
          </cell>
        </row>
        <row r="78">
          <cell r="AJ78">
            <v>0.03</v>
          </cell>
        </row>
        <row r="79">
          <cell r="AG79">
            <v>-4.7309999999999999</v>
          </cell>
        </row>
        <row r="80">
          <cell r="AJ80">
            <v>-0.16296311070677577</v>
          </cell>
        </row>
        <row r="81">
          <cell r="AJ81">
            <v>-0.28653447611025806</v>
          </cell>
        </row>
        <row r="82">
          <cell r="AJ82">
            <v>-0.57779056552741781</v>
          </cell>
        </row>
        <row r="83">
          <cell r="AJ83">
            <v>-232.81681642087574</v>
          </cell>
        </row>
        <row r="90">
          <cell r="AG90">
            <v>-5.0350000000000001</v>
          </cell>
        </row>
        <row r="91">
          <cell r="AJ91">
            <v>-2.0299999999999998</v>
          </cell>
        </row>
        <row r="94">
          <cell r="AG94">
            <v>3.75</v>
          </cell>
        </row>
        <row r="95">
          <cell r="AJ95">
            <v>0.88</v>
          </cell>
        </row>
        <row r="96">
          <cell r="AJ96">
            <v>0.1</v>
          </cell>
        </row>
        <row r="97">
          <cell r="AJ97">
            <v>0.04</v>
          </cell>
        </row>
        <row r="98">
          <cell r="AJ98">
            <v>0.02</v>
          </cell>
        </row>
      </sheetData>
      <sheetData sheetId="4"/>
      <sheetData sheetId="5"/>
      <sheetData sheetId="6">
        <row r="5">
          <cell r="AL5">
            <v>1</v>
          </cell>
        </row>
      </sheetData>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Toelichting sc15"/>
      <sheetName val="uitkeringsjr 2015"/>
      <sheetName val="uitkeringsjr 2016"/>
      <sheetName val="uitkering 2017"/>
      <sheetName val="uitkering 2018"/>
      <sheetName val="uitkering 2019"/>
      <sheetName val="uitkering 2020"/>
      <sheetName val="uitkering 2021"/>
      <sheetName val="Volumina"/>
    </sheetNames>
    <sheetDataSet>
      <sheetData sheetId="0"/>
      <sheetData sheetId="1"/>
      <sheetData sheetId="2"/>
      <sheetData sheetId="3">
        <row r="17">
          <cell r="AG17">
            <v>11</v>
          </cell>
        </row>
      </sheetData>
      <sheetData sheetId="4"/>
      <sheetData sheetId="5"/>
      <sheetData sheetId="6"/>
      <sheetData sheetId="7"/>
      <sheetData sheetId="8"/>
    </sheetDataSet>
  </externalBook>
</externalLink>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6:N442"/>
  <sheetViews>
    <sheetView tabSelected="1" workbookViewId="0">
      <selection activeCell="A6" sqref="A6"/>
    </sheetView>
  </sheetViews>
  <sheetFormatPr defaultRowHeight="12.75"/>
  <cols>
    <col min="1" max="1" width="18" customWidth="1"/>
  </cols>
  <sheetData>
    <row r="6" spans="1:14">
      <c r="A6" s="56" t="s">
        <v>730</v>
      </c>
      <c r="B6" s="57"/>
      <c r="C6" s="57"/>
      <c r="D6" s="57"/>
      <c r="E6" s="57"/>
      <c r="F6" s="57"/>
      <c r="G6" s="57"/>
      <c r="H6" s="57"/>
      <c r="I6" s="57"/>
      <c r="J6" s="57"/>
      <c r="K6" s="57"/>
      <c r="L6" s="57"/>
      <c r="M6" s="57"/>
      <c r="N6" s="58"/>
    </row>
    <row r="7" spans="1:14">
      <c r="A7" s="59"/>
      <c r="B7" s="60"/>
      <c r="C7" s="60"/>
      <c r="D7" s="60"/>
      <c r="E7" s="60"/>
      <c r="F7" s="60"/>
      <c r="G7" s="60"/>
      <c r="H7" s="60"/>
      <c r="I7" s="60"/>
      <c r="J7" s="60"/>
      <c r="K7" s="60"/>
      <c r="L7" s="60"/>
      <c r="M7" s="60"/>
      <c r="N7" s="61"/>
    </row>
    <row r="8" spans="1:14">
      <c r="A8" s="65" t="s">
        <v>731</v>
      </c>
      <c r="B8" s="66"/>
      <c r="C8" s="66"/>
      <c r="D8" s="66"/>
      <c r="E8" s="66"/>
      <c r="F8" s="66"/>
      <c r="G8" s="66"/>
      <c r="H8" s="66"/>
      <c r="I8" s="66"/>
      <c r="J8" s="66"/>
      <c r="K8" s="66"/>
      <c r="L8" s="66"/>
      <c r="M8" s="66"/>
      <c r="N8" s="67"/>
    </row>
    <row r="9" spans="1:14">
      <c r="A9" s="62" t="s">
        <v>732</v>
      </c>
      <c r="B9" s="63"/>
      <c r="C9" s="63"/>
      <c r="D9" s="63"/>
      <c r="E9" s="63"/>
      <c r="F9" s="63"/>
      <c r="G9" s="63"/>
      <c r="H9" s="63"/>
      <c r="I9" s="63"/>
      <c r="J9" s="63"/>
      <c r="K9" s="63"/>
      <c r="L9" s="63"/>
      <c r="M9" s="63"/>
      <c r="N9" s="64"/>
    </row>
    <row r="10" spans="1:14" ht="39" customHeight="1">
      <c r="A10" s="68" t="s">
        <v>733</v>
      </c>
      <c r="B10" s="69"/>
      <c r="C10" s="69"/>
      <c r="D10" s="69"/>
      <c r="E10" s="69"/>
      <c r="F10" s="69"/>
      <c r="G10" s="69"/>
      <c r="H10" s="69"/>
      <c r="I10" s="69"/>
      <c r="J10" s="69"/>
      <c r="K10" s="69"/>
      <c r="L10" s="69"/>
      <c r="M10" s="69"/>
      <c r="N10" s="70"/>
    </row>
    <row r="11" spans="1:14">
      <c r="A11" s="62"/>
      <c r="B11" s="63"/>
      <c r="C11" s="63"/>
      <c r="D11" s="63"/>
      <c r="E11" s="63"/>
      <c r="F11" s="63"/>
      <c r="G11" s="63"/>
      <c r="H11" s="63"/>
      <c r="I11" s="63"/>
      <c r="J11" s="63"/>
      <c r="K11" s="63"/>
      <c r="L11" s="63"/>
      <c r="M11" s="63"/>
      <c r="N11" s="64"/>
    </row>
    <row r="12" spans="1:14" ht="42.75" customHeight="1">
      <c r="A12" s="71" t="s">
        <v>734</v>
      </c>
      <c r="B12" s="72"/>
      <c r="C12" s="72"/>
      <c r="D12" s="72"/>
      <c r="E12" s="72"/>
      <c r="F12" s="72"/>
      <c r="G12" s="72"/>
      <c r="H12" s="72"/>
      <c r="I12" s="72"/>
      <c r="J12" s="72"/>
      <c r="K12" s="72"/>
      <c r="L12" s="72"/>
      <c r="M12" s="72"/>
      <c r="N12" s="73"/>
    </row>
    <row r="25" spans="1:2">
      <c r="A25" t="s">
        <v>623</v>
      </c>
      <c r="B25" t="s">
        <v>624</v>
      </c>
    </row>
    <row r="26" spans="1:2">
      <c r="A26" t="s">
        <v>184</v>
      </c>
      <c r="B26">
        <v>1680</v>
      </c>
    </row>
    <row r="27" spans="1:2">
      <c r="A27" t="s">
        <v>186</v>
      </c>
      <c r="B27">
        <v>738</v>
      </c>
    </row>
    <row r="28" spans="1:2">
      <c r="A28" t="s">
        <v>188</v>
      </c>
      <c r="B28">
        <v>358</v>
      </c>
    </row>
    <row r="29" spans="1:2">
      <c r="A29" t="s">
        <v>192</v>
      </c>
      <c r="B29">
        <v>197</v>
      </c>
    </row>
    <row r="30" spans="1:2">
      <c r="A30" t="s">
        <v>197</v>
      </c>
      <c r="B30">
        <v>59</v>
      </c>
    </row>
    <row r="31" spans="1:2">
      <c r="A31" t="s">
        <v>200</v>
      </c>
      <c r="B31">
        <v>482</v>
      </c>
    </row>
    <row r="32" spans="1:2">
      <c r="A32" t="s">
        <v>204</v>
      </c>
      <c r="B32">
        <v>613</v>
      </c>
    </row>
    <row r="33" spans="1:2">
      <c r="A33" t="s">
        <v>154</v>
      </c>
      <c r="B33">
        <v>361</v>
      </c>
    </row>
    <row r="34" spans="1:2">
      <c r="A34" t="s">
        <v>208</v>
      </c>
      <c r="B34">
        <v>141</v>
      </c>
    </row>
    <row r="35" spans="1:2">
      <c r="A35" t="s">
        <v>207</v>
      </c>
      <c r="B35">
        <v>34</v>
      </c>
    </row>
    <row r="36" spans="1:2">
      <c r="A36" t="s">
        <v>212</v>
      </c>
      <c r="B36">
        <v>484</v>
      </c>
    </row>
    <row r="37" spans="1:2">
      <c r="A37" t="s">
        <v>214</v>
      </c>
      <c r="B37">
        <v>1723</v>
      </c>
    </row>
    <row r="38" spans="1:2">
      <c r="A38" t="s">
        <v>210</v>
      </c>
      <c r="B38">
        <v>60</v>
      </c>
    </row>
    <row r="39" spans="1:2">
      <c r="A39" t="s">
        <v>136</v>
      </c>
      <c r="B39">
        <v>307</v>
      </c>
    </row>
    <row r="40" spans="1:2">
      <c r="A40" t="s">
        <v>217</v>
      </c>
      <c r="B40">
        <v>362</v>
      </c>
    </row>
    <row r="41" spans="1:2">
      <c r="A41" t="s">
        <v>171</v>
      </c>
      <c r="B41">
        <v>363</v>
      </c>
    </row>
    <row r="42" spans="1:2">
      <c r="A42" t="s">
        <v>152</v>
      </c>
      <c r="B42">
        <v>200</v>
      </c>
    </row>
    <row r="43" spans="1:2">
      <c r="A43" t="s">
        <v>138</v>
      </c>
      <c r="B43">
        <v>3</v>
      </c>
    </row>
    <row r="44" spans="1:2">
      <c r="A44" t="s">
        <v>156</v>
      </c>
      <c r="B44">
        <v>202</v>
      </c>
    </row>
    <row r="45" spans="1:2">
      <c r="A45" t="s">
        <v>144</v>
      </c>
      <c r="B45">
        <v>106</v>
      </c>
    </row>
    <row r="46" spans="1:2">
      <c r="A46" t="s">
        <v>228</v>
      </c>
      <c r="B46">
        <v>743</v>
      </c>
    </row>
    <row r="47" spans="1:2">
      <c r="A47" t="s">
        <v>229</v>
      </c>
      <c r="B47">
        <v>744</v>
      </c>
    </row>
    <row r="48" spans="1:2">
      <c r="A48" t="s">
        <v>231</v>
      </c>
      <c r="B48">
        <v>308</v>
      </c>
    </row>
    <row r="49" spans="1:2">
      <c r="A49" t="s">
        <v>233</v>
      </c>
      <c r="B49">
        <v>489</v>
      </c>
    </row>
    <row r="50" spans="1:2">
      <c r="A50" t="s">
        <v>235</v>
      </c>
      <c r="B50">
        <v>203</v>
      </c>
    </row>
    <row r="51" spans="1:2">
      <c r="A51" t="s">
        <v>142</v>
      </c>
      <c r="B51">
        <v>5</v>
      </c>
    </row>
    <row r="52" spans="1:2">
      <c r="A52" t="s">
        <v>238</v>
      </c>
      <c r="B52">
        <v>888</v>
      </c>
    </row>
    <row r="53" spans="1:2">
      <c r="A53" t="s">
        <v>240</v>
      </c>
      <c r="B53">
        <v>370</v>
      </c>
    </row>
    <row r="54" spans="1:2">
      <c r="A54" t="s">
        <v>242</v>
      </c>
      <c r="B54">
        <v>889</v>
      </c>
    </row>
    <row r="55" spans="1:2">
      <c r="A55" t="s">
        <v>145</v>
      </c>
      <c r="B55">
        <v>7</v>
      </c>
    </row>
    <row r="56" spans="1:2">
      <c r="A56" t="s">
        <v>663</v>
      </c>
      <c r="B56">
        <v>1945</v>
      </c>
    </row>
    <row r="57" spans="1:2">
      <c r="A57" t="s">
        <v>249</v>
      </c>
      <c r="B57">
        <v>1724</v>
      </c>
    </row>
    <row r="58" spans="1:2">
      <c r="A58" t="s">
        <v>251</v>
      </c>
      <c r="B58">
        <v>893</v>
      </c>
    </row>
    <row r="59" spans="1:2">
      <c r="A59" t="s">
        <v>253</v>
      </c>
      <c r="B59">
        <v>373</v>
      </c>
    </row>
    <row r="60" spans="1:2">
      <c r="A60" t="s">
        <v>255</v>
      </c>
      <c r="B60">
        <v>748</v>
      </c>
    </row>
    <row r="61" spans="1:2">
      <c r="A61" t="s">
        <v>257</v>
      </c>
      <c r="B61">
        <v>1859</v>
      </c>
    </row>
    <row r="62" spans="1:2">
      <c r="A62" t="s">
        <v>259</v>
      </c>
      <c r="B62">
        <v>1721</v>
      </c>
    </row>
    <row r="63" spans="1:2">
      <c r="A63" t="s">
        <v>262</v>
      </c>
      <c r="B63">
        <v>753</v>
      </c>
    </row>
    <row r="64" spans="1:2">
      <c r="A64" t="s">
        <v>263</v>
      </c>
      <c r="B64">
        <v>209</v>
      </c>
    </row>
    <row r="65" spans="1:2">
      <c r="A65" t="s">
        <v>265</v>
      </c>
      <c r="B65">
        <v>375</v>
      </c>
    </row>
    <row r="66" spans="1:2">
      <c r="A66" t="s">
        <v>267</v>
      </c>
      <c r="B66">
        <v>585</v>
      </c>
    </row>
    <row r="67" spans="1:2">
      <c r="A67" t="s">
        <v>269</v>
      </c>
      <c r="B67">
        <v>1728</v>
      </c>
    </row>
    <row r="68" spans="1:2">
      <c r="A68" t="s">
        <v>270</v>
      </c>
      <c r="B68">
        <v>376</v>
      </c>
    </row>
    <row r="69" spans="1:2">
      <c r="A69" t="s">
        <v>271</v>
      </c>
      <c r="B69">
        <v>377</v>
      </c>
    </row>
    <row r="70" spans="1:2">
      <c r="A70" t="s">
        <v>631</v>
      </c>
      <c r="B70">
        <v>1901</v>
      </c>
    </row>
    <row r="71" spans="1:2">
      <c r="A71" t="s">
        <v>275</v>
      </c>
      <c r="B71">
        <v>755</v>
      </c>
    </row>
    <row r="72" spans="1:2">
      <c r="A72" t="s">
        <v>264</v>
      </c>
      <c r="B72">
        <v>1681</v>
      </c>
    </row>
    <row r="73" spans="1:2">
      <c r="A73" t="s">
        <v>278</v>
      </c>
      <c r="B73">
        <v>147</v>
      </c>
    </row>
    <row r="74" spans="1:2">
      <c r="A74" t="s">
        <v>279</v>
      </c>
      <c r="B74">
        <v>654</v>
      </c>
    </row>
    <row r="75" spans="1:2">
      <c r="A75" t="s">
        <v>282</v>
      </c>
      <c r="B75">
        <v>756</v>
      </c>
    </row>
    <row r="76" spans="1:2">
      <c r="A76" t="s">
        <v>284</v>
      </c>
      <c r="B76">
        <v>757</v>
      </c>
    </row>
    <row r="77" spans="1:2">
      <c r="A77" t="s">
        <v>201</v>
      </c>
      <c r="B77">
        <v>758</v>
      </c>
    </row>
    <row r="78" spans="1:2">
      <c r="A78" t="s">
        <v>288</v>
      </c>
      <c r="B78">
        <v>501</v>
      </c>
    </row>
    <row r="79" spans="1:2">
      <c r="A79" t="s">
        <v>290</v>
      </c>
      <c r="B79">
        <v>1876</v>
      </c>
    </row>
    <row r="80" spans="1:2">
      <c r="A80" t="s">
        <v>292</v>
      </c>
      <c r="B80">
        <v>213</v>
      </c>
    </row>
    <row r="81" spans="1:2">
      <c r="A81" t="s">
        <v>294</v>
      </c>
      <c r="B81">
        <v>899</v>
      </c>
    </row>
    <row r="82" spans="1:2">
      <c r="A82" t="s">
        <v>296</v>
      </c>
      <c r="B82">
        <v>312</v>
      </c>
    </row>
    <row r="83" spans="1:2">
      <c r="A83" t="s">
        <v>298</v>
      </c>
      <c r="B83">
        <v>313</v>
      </c>
    </row>
    <row r="84" spans="1:2">
      <c r="A84" t="s">
        <v>300</v>
      </c>
      <c r="B84">
        <v>214</v>
      </c>
    </row>
    <row r="85" spans="1:2">
      <c r="A85" t="s">
        <v>304</v>
      </c>
      <c r="B85">
        <v>502</v>
      </c>
    </row>
    <row r="86" spans="1:2">
      <c r="A86" t="s">
        <v>306</v>
      </c>
      <c r="B86">
        <v>383</v>
      </c>
    </row>
    <row r="87" spans="1:2">
      <c r="A87" t="s">
        <v>266</v>
      </c>
      <c r="B87">
        <v>109</v>
      </c>
    </row>
    <row r="88" spans="1:2">
      <c r="A88" t="s">
        <v>309</v>
      </c>
      <c r="B88">
        <v>1706</v>
      </c>
    </row>
    <row r="89" spans="1:2">
      <c r="A89" t="s">
        <v>311</v>
      </c>
      <c r="B89">
        <v>611</v>
      </c>
    </row>
    <row r="90" spans="1:2">
      <c r="A90" t="s">
        <v>313</v>
      </c>
      <c r="B90">
        <v>1684</v>
      </c>
    </row>
    <row r="91" spans="1:2">
      <c r="A91" t="s">
        <v>315</v>
      </c>
      <c r="B91">
        <v>216</v>
      </c>
    </row>
    <row r="92" spans="1:2">
      <c r="A92" t="s">
        <v>280</v>
      </c>
      <c r="B92">
        <v>148</v>
      </c>
    </row>
    <row r="93" spans="1:2">
      <c r="A93" t="s">
        <v>625</v>
      </c>
      <c r="B93">
        <v>1891</v>
      </c>
    </row>
    <row r="94" spans="1:2">
      <c r="A94" t="s">
        <v>318</v>
      </c>
      <c r="B94">
        <v>310</v>
      </c>
    </row>
    <row r="95" spans="1:2">
      <c r="A95" t="s">
        <v>664</v>
      </c>
      <c r="B95">
        <v>1940</v>
      </c>
    </row>
    <row r="96" spans="1:2">
      <c r="A96" t="s">
        <v>149</v>
      </c>
      <c r="B96">
        <v>1663</v>
      </c>
    </row>
    <row r="97" spans="1:2">
      <c r="A97" t="s">
        <v>319</v>
      </c>
      <c r="B97">
        <v>736</v>
      </c>
    </row>
    <row r="98" spans="1:2">
      <c r="A98" t="s">
        <v>268</v>
      </c>
      <c r="B98">
        <v>1690</v>
      </c>
    </row>
    <row r="99" spans="1:2">
      <c r="A99" t="s">
        <v>182</v>
      </c>
      <c r="B99">
        <v>503</v>
      </c>
    </row>
    <row r="100" spans="1:2">
      <c r="A100" t="s">
        <v>153</v>
      </c>
      <c r="B100">
        <v>10</v>
      </c>
    </row>
    <row r="101" spans="1:2">
      <c r="A101" t="s">
        <v>173</v>
      </c>
      <c r="B101">
        <v>400</v>
      </c>
    </row>
    <row r="102" spans="1:2">
      <c r="A102" t="s">
        <v>320</v>
      </c>
      <c r="B102">
        <v>762</v>
      </c>
    </row>
    <row r="103" spans="1:2">
      <c r="A103" t="s">
        <v>143</v>
      </c>
      <c r="B103">
        <v>150</v>
      </c>
    </row>
    <row r="104" spans="1:2">
      <c r="A104" t="s">
        <v>321</v>
      </c>
      <c r="B104">
        <v>384</v>
      </c>
    </row>
    <row r="105" spans="1:2">
      <c r="A105" t="s">
        <v>283</v>
      </c>
      <c r="B105">
        <v>1774</v>
      </c>
    </row>
    <row r="106" spans="1:2">
      <c r="A106" t="s">
        <v>323</v>
      </c>
      <c r="B106">
        <v>221</v>
      </c>
    </row>
    <row r="107" spans="1:2">
      <c r="A107" t="s">
        <v>324</v>
      </c>
      <c r="B107">
        <v>222</v>
      </c>
    </row>
    <row r="108" spans="1:2">
      <c r="A108" t="s">
        <v>326</v>
      </c>
      <c r="B108">
        <v>766</v>
      </c>
    </row>
    <row r="109" spans="1:2">
      <c r="A109" t="s">
        <v>216</v>
      </c>
      <c r="B109">
        <v>58</v>
      </c>
    </row>
    <row r="110" spans="1:2">
      <c r="A110" t="s">
        <v>165</v>
      </c>
      <c r="B110">
        <v>505</v>
      </c>
    </row>
    <row r="111" spans="1:2">
      <c r="A111" t="s">
        <v>328</v>
      </c>
      <c r="B111">
        <v>498</v>
      </c>
    </row>
    <row r="112" spans="1:2">
      <c r="A112" t="s">
        <v>330</v>
      </c>
      <c r="B112">
        <v>1719</v>
      </c>
    </row>
    <row r="113" spans="1:2">
      <c r="A113" t="s">
        <v>332</v>
      </c>
      <c r="B113">
        <v>303</v>
      </c>
    </row>
    <row r="114" spans="1:2">
      <c r="A114" t="s">
        <v>325</v>
      </c>
      <c r="B114">
        <v>225</v>
      </c>
    </row>
    <row r="115" spans="1:2">
      <c r="A115" t="s">
        <v>327</v>
      </c>
      <c r="B115">
        <v>226</v>
      </c>
    </row>
    <row r="116" spans="1:2">
      <c r="A116" t="s">
        <v>336</v>
      </c>
      <c r="B116">
        <v>1711</v>
      </c>
    </row>
    <row r="117" spans="1:2">
      <c r="A117" t="s">
        <v>338</v>
      </c>
      <c r="B117">
        <v>385</v>
      </c>
    </row>
    <row r="118" spans="1:2">
      <c r="A118" t="s">
        <v>159</v>
      </c>
      <c r="B118">
        <v>228</v>
      </c>
    </row>
    <row r="119" spans="1:2">
      <c r="A119" t="s">
        <v>341</v>
      </c>
      <c r="B119">
        <v>317</v>
      </c>
    </row>
    <row r="120" spans="1:2">
      <c r="A120" t="s">
        <v>157</v>
      </c>
      <c r="B120">
        <v>1651</v>
      </c>
    </row>
    <row r="121" spans="1:2">
      <c r="A121" t="s">
        <v>344</v>
      </c>
      <c r="B121">
        <v>770</v>
      </c>
    </row>
    <row r="122" spans="1:2">
      <c r="A122" t="s">
        <v>632</v>
      </c>
      <c r="B122">
        <v>1903</v>
      </c>
    </row>
    <row r="123" spans="1:2">
      <c r="A123" t="s">
        <v>170</v>
      </c>
      <c r="B123">
        <v>772</v>
      </c>
    </row>
    <row r="124" spans="1:2">
      <c r="A124" t="s">
        <v>329</v>
      </c>
      <c r="B124">
        <v>230</v>
      </c>
    </row>
    <row r="125" spans="1:2">
      <c r="A125" t="s">
        <v>141</v>
      </c>
      <c r="B125">
        <v>114</v>
      </c>
    </row>
    <row r="126" spans="1:2">
      <c r="A126" t="s">
        <v>350</v>
      </c>
      <c r="B126">
        <v>388</v>
      </c>
    </row>
    <row r="127" spans="1:2">
      <c r="A127" t="s">
        <v>139</v>
      </c>
      <c r="B127">
        <v>153</v>
      </c>
    </row>
    <row r="128" spans="1:2">
      <c r="A128" t="s">
        <v>331</v>
      </c>
      <c r="B128">
        <v>232</v>
      </c>
    </row>
    <row r="129" spans="1:2">
      <c r="A129" t="s">
        <v>333</v>
      </c>
      <c r="B129">
        <v>233</v>
      </c>
    </row>
    <row r="130" spans="1:2">
      <c r="A130" t="s">
        <v>354</v>
      </c>
      <c r="B130">
        <v>777</v>
      </c>
    </row>
    <row r="131" spans="1:2">
      <c r="A131" t="s">
        <v>218</v>
      </c>
      <c r="B131">
        <v>1722</v>
      </c>
    </row>
    <row r="132" spans="1:2">
      <c r="A132" t="s">
        <v>220</v>
      </c>
      <c r="B132">
        <v>70</v>
      </c>
    </row>
    <row r="133" spans="1:2">
      <c r="A133" t="s">
        <v>358</v>
      </c>
      <c r="B133">
        <v>779</v>
      </c>
    </row>
    <row r="134" spans="1:2">
      <c r="A134" t="s">
        <v>334</v>
      </c>
      <c r="B134">
        <v>236</v>
      </c>
    </row>
    <row r="135" spans="1:2">
      <c r="A135" t="s">
        <v>361</v>
      </c>
      <c r="B135">
        <v>1771</v>
      </c>
    </row>
    <row r="136" spans="1:2">
      <c r="A136" t="s">
        <v>363</v>
      </c>
      <c r="B136">
        <v>1652</v>
      </c>
    </row>
    <row r="137" spans="1:2">
      <c r="A137" t="s">
        <v>365</v>
      </c>
      <c r="B137">
        <v>907</v>
      </c>
    </row>
    <row r="138" spans="1:2">
      <c r="A138" t="s">
        <v>367</v>
      </c>
      <c r="B138">
        <v>689</v>
      </c>
    </row>
    <row r="139" spans="1:2">
      <c r="A139" t="s">
        <v>369</v>
      </c>
      <c r="B139">
        <v>784</v>
      </c>
    </row>
    <row r="140" spans="1:2">
      <c r="A140" t="s">
        <v>638</v>
      </c>
      <c r="B140">
        <v>1924</v>
      </c>
    </row>
    <row r="141" spans="1:2">
      <c r="A141" t="s">
        <v>373</v>
      </c>
      <c r="B141">
        <v>664</v>
      </c>
    </row>
    <row r="142" spans="1:2">
      <c r="A142" t="s">
        <v>375</v>
      </c>
      <c r="B142">
        <v>785</v>
      </c>
    </row>
    <row r="143" spans="1:2">
      <c r="A143" t="s">
        <v>665</v>
      </c>
      <c r="B143">
        <v>1942</v>
      </c>
    </row>
    <row r="144" spans="1:2">
      <c r="A144" t="s">
        <v>376</v>
      </c>
      <c r="B144">
        <v>512</v>
      </c>
    </row>
    <row r="145" spans="1:2">
      <c r="A145" t="s">
        <v>151</v>
      </c>
      <c r="B145">
        <v>513</v>
      </c>
    </row>
    <row r="146" spans="1:2">
      <c r="A146" t="s">
        <v>383</v>
      </c>
      <c r="B146">
        <v>786</v>
      </c>
    </row>
    <row r="147" spans="1:2">
      <c r="A147" t="s">
        <v>101</v>
      </c>
      <c r="B147">
        <v>14</v>
      </c>
    </row>
    <row r="148" spans="1:2">
      <c r="A148" t="s">
        <v>161</v>
      </c>
      <c r="B148">
        <v>15</v>
      </c>
    </row>
    <row r="149" spans="1:2">
      <c r="A149" t="s">
        <v>387</v>
      </c>
      <c r="B149">
        <v>1729</v>
      </c>
    </row>
    <row r="150" spans="1:2">
      <c r="A150" t="s">
        <v>285</v>
      </c>
      <c r="B150">
        <v>158</v>
      </c>
    </row>
    <row r="151" spans="1:2">
      <c r="A151" t="s">
        <v>390</v>
      </c>
      <c r="B151">
        <v>788</v>
      </c>
    </row>
    <row r="152" spans="1:2">
      <c r="A152" t="s">
        <v>175</v>
      </c>
      <c r="B152">
        <v>392</v>
      </c>
    </row>
    <row r="153" spans="1:2">
      <c r="A153" t="s">
        <v>392</v>
      </c>
      <c r="B153">
        <v>393</v>
      </c>
    </row>
    <row r="154" spans="1:2">
      <c r="A154" t="s">
        <v>393</v>
      </c>
      <c r="B154">
        <v>394</v>
      </c>
    </row>
    <row r="155" spans="1:2">
      <c r="A155" t="s">
        <v>394</v>
      </c>
      <c r="B155">
        <v>1655</v>
      </c>
    </row>
    <row r="156" spans="1:2">
      <c r="A156" t="s">
        <v>287</v>
      </c>
      <c r="B156">
        <v>160</v>
      </c>
    </row>
    <row r="157" spans="1:2">
      <c r="A157" t="s">
        <v>337</v>
      </c>
      <c r="B157">
        <v>243</v>
      </c>
    </row>
    <row r="158" spans="1:2">
      <c r="A158" t="s">
        <v>395</v>
      </c>
      <c r="B158">
        <v>523</v>
      </c>
    </row>
    <row r="159" spans="1:2">
      <c r="A159" t="s">
        <v>164</v>
      </c>
      <c r="B159">
        <v>17</v>
      </c>
    </row>
    <row r="160" spans="1:2">
      <c r="A160" t="s">
        <v>223</v>
      </c>
      <c r="B160">
        <v>72</v>
      </c>
    </row>
    <row r="161" spans="1:2">
      <c r="A161" t="s">
        <v>339</v>
      </c>
      <c r="B161">
        <v>244</v>
      </c>
    </row>
    <row r="162" spans="1:2">
      <c r="A162" t="s">
        <v>399</v>
      </c>
      <c r="B162">
        <v>396</v>
      </c>
    </row>
    <row r="163" spans="1:2">
      <c r="A163" t="s">
        <v>401</v>
      </c>
      <c r="B163">
        <v>397</v>
      </c>
    </row>
    <row r="164" spans="1:2">
      <c r="A164" t="s">
        <v>340</v>
      </c>
      <c r="B164">
        <v>246</v>
      </c>
    </row>
    <row r="165" spans="1:2">
      <c r="A165" t="s">
        <v>224</v>
      </c>
      <c r="B165">
        <v>74</v>
      </c>
    </row>
    <row r="166" spans="1:2">
      <c r="A166" t="s">
        <v>405</v>
      </c>
      <c r="B166">
        <v>398</v>
      </c>
    </row>
    <row r="167" spans="1:2">
      <c r="A167" t="s">
        <v>146</v>
      </c>
      <c r="B167">
        <v>917</v>
      </c>
    </row>
    <row r="168" spans="1:2">
      <c r="A168" t="s">
        <v>407</v>
      </c>
      <c r="B168">
        <v>1658</v>
      </c>
    </row>
    <row r="169" spans="1:2">
      <c r="A169" t="s">
        <v>409</v>
      </c>
      <c r="B169">
        <v>399</v>
      </c>
    </row>
    <row r="170" spans="1:2">
      <c r="A170" t="s">
        <v>289</v>
      </c>
      <c r="B170">
        <v>163</v>
      </c>
    </row>
    <row r="171" spans="1:2">
      <c r="A171" t="s">
        <v>414</v>
      </c>
      <c r="B171">
        <v>530</v>
      </c>
    </row>
    <row r="172" spans="1:2">
      <c r="A172" t="s">
        <v>209</v>
      </c>
      <c r="B172">
        <v>794</v>
      </c>
    </row>
    <row r="173" spans="1:2">
      <c r="A173" t="s">
        <v>416</v>
      </c>
      <c r="B173">
        <v>531</v>
      </c>
    </row>
    <row r="174" spans="1:2">
      <c r="A174" t="s">
        <v>291</v>
      </c>
      <c r="B174">
        <v>164</v>
      </c>
    </row>
    <row r="175" spans="1:2">
      <c r="A175" t="s">
        <v>226</v>
      </c>
      <c r="B175">
        <v>63</v>
      </c>
    </row>
    <row r="176" spans="1:2">
      <c r="A176" t="s">
        <v>342</v>
      </c>
      <c r="B176">
        <v>252</v>
      </c>
    </row>
    <row r="177" spans="1:2">
      <c r="A177" t="s">
        <v>420</v>
      </c>
      <c r="B177">
        <v>797</v>
      </c>
    </row>
    <row r="178" spans="1:2">
      <c r="A178" t="s">
        <v>422</v>
      </c>
      <c r="B178">
        <v>534</v>
      </c>
    </row>
    <row r="179" spans="1:2">
      <c r="A179" t="s">
        <v>424</v>
      </c>
      <c r="B179">
        <v>798</v>
      </c>
    </row>
    <row r="180" spans="1:2">
      <c r="A180" t="s">
        <v>155</v>
      </c>
      <c r="B180">
        <v>402</v>
      </c>
    </row>
    <row r="181" spans="1:2">
      <c r="A181" t="s">
        <v>293</v>
      </c>
      <c r="B181">
        <v>1735</v>
      </c>
    </row>
    <row r="182" spans="1:2">
      <c r="A182" t="s">
        <v>637</v>
      </c>
      <c r="B182">
        <v>1911</v>
      </c>
    </row>
    <row r="183" spans="1:2">
      <c r="A183" t="s">
        <v>137</v>
      </c>
      <c r="B183">
        <v>118</v>
      </c>
    </row>
    <row r="184" spans="1:2">
      <c r="A184" t="s">
        <v>167</v>
      </c>
      <c r="B184">
        <v>18</v>
      </c>
    </row>
    <row r="185" spans="1:2">
      <c r="A185" t="s">
        <v>426</v>
      </c>
      <c r="B185">
        <v>405</v>
      </c>
    </row>
    <row r="186" spans="1:2">
      <c r="A186" t="s">
        <v>427</v>
      </c>
      <c r="B186">
        <v>1507</v>
      </c>
    </row>
    <row r="187" spans="1:2">
      <c r="A187" t="s">
        <v>397</v>
      </c>
      <c r="B187">
        <v>321</v>
      </c>
    </row>
    <row r="188" spans="1:2">
      <c r="A188" t="s">
        <v>428</v>
      </c>
      <c r="B188">
        <v>406</v>
      </c>
    </row>
    <row r="189" spans="1:2">
      <c r="A189" t="s">
        <v>429</v>
      </c>
      <c r="B189">
        <v>677</v>
      </c>
    </row>
    <row r="190" spans="1:2">
      <c r="A190" t="s">
        <v>398</v>
      </c>
      <c r="B190">
        <v>353</v>
      </c>
    </row>
    <row r="191" spans="1:2">
      <c r="A191" t="s">
        <v>626</v>
      </c>
      <c r="B191">
        <v>1884</v>
      </c>
    </row>
    <row r="192" spans="1:2">
      <c r="A192" t="s">
        <v>295</v>
      </c>
      <c r="B192">
        <v>166</v>
      </c>
    </row>
    <row r="193" spans="1:2">
      <c r="A193" t="s">
        <v>431</v>
      </c>
      <c r="B193">
        <v>678</v>
      </c>
    </row>
    <row r="194" spans="1:2">
      <c r="A194" t="s">
        <v>432</v>
      </c>
      <c r="B194">
        <v>537</v>
      </c>
    </row>
    <row r="195" spans="1:2">
      <c r="A195" t="s">
        <v>433</v>
      </c>
      <c r="B195">
        <v>928</v>
      </c>
    </row>
    <row r="196" spans="1:2">
      <c r="A196" t="s">
        <v>435</v>
      </c>
      <c r="B196">
        <v>1598</v>
      </c>
    </row>
    <row r="197" spans="1:2">
      <c r="A197" t="s">
        <v>227</v>
      </c>
      <c r="B197">
        <v>79</v>
      </c>
    </row>
    <row r="198" spans="1:2">
      <c r="A198" t="s">
        <v>436</v>
      </c>
      <c r="B198">
        <v>588</v>
      </c>
    </row>
    <row r="199" spans="1:2">
      <c r="A199" t="s">
        <v>437</v>
      </c>
      <c r="B199">
        <v>542</v>
      </c>
    </row>
    <row r="200" spans="1:2">
      <c r="A200" t="s">
        <v>653</v>
      </c>
      <c r="B200">
        <v>1931</v>
      </c>
    </row>
    <row r="201" spans="1:2">
      <c r="A201" t="s">
        <v>438</v>
      </c>
      <c r="B201">
        <v>1659</v>
      </c>
    </row>
    <row r="202" spans="1:2">
      <c r="A202" t="s">
        <v>439</v>
      </c>
      <c r="B202">
        <v>1685</v>
      </c>
    </row>
    <row r="203" spans="1:2">
      <c r="A203" t="s">
        <v>440</v>
      </c>
      <c r="B203">
        <v>882</v>
      </c>
    </row>
    <row r="204" spans="1:2">
      <c r="A204" t="s">
        <v>441</v>
      </c>
      <c r="B204">
        <v>415</v>
      </c>
    </row>
    <row r="205" spans="1:2">
      <c r="A205" t="s">
        <v>442</v>
      </c>
      <c r="B205">
        <v>416</v>
      </c>
    </row>
    <row r="206" spans="1:2">
      <c r="A206" t="s">
        <v>443</v>
      </c>
      <c r="B206">
        <v>1621</v>
      </c>
    </row>
    <row r="207" spans="1:2">
      <c r="A207" t="s">
        <v>444</v>
      </c>
      <c r="B207">
        <v>417</v>
      </c>
    </row>
    <row r="208" spans="1:2">
      <c r="A208" t="s">
        <v>169</v>
      </c>
      <c r="B208">
        <v>22</v>
      </c>
    </row>
    <row r="209" spans="1:2">
      <c r="A209" t="s">
        <v>445</v>
      </c>
      <c r="B209">
        <v>545</v>
      </c>
    </row>
    <row r="210" spans="1:2">
      <c r="A210" t="s">
        <v>98</v>
      </c>
      <c r="B210">
        <v>80</v>
      </c>
    </row>
    <row r="211" spans="1:2">
      <c r="A211" t="s">
        <v>230</v>
      </c>
      <c r="B211">
        <v>81</v>
      </c>
    </row>
    <row r="212" spans="1:2">
      <c r="A212" t="s">
        <v>190</v>
      </c>
      <c r="B212">
        <v>546</v>
      </c>
    </row>
    <row r="213" spans="1:2">
      <c r="A213" t="s">
        <v>446</v>
      </c>
      <c r="B213">
        <v>547</v>
      </c>
    </row>
    <row r="214" spans="1:2">
      <c r="A214" t="s">
        <v>447</v>
      </c>
      <c r="B214">
        <v>1916</v>
      </c>
    </row>
    <row r="215" spans="1:2">
      <c r="A215" t="s">
        <v>448</v>
      </c>
      <c r="B215">
        <v>995</v>
      </c>
    </row>
    <row r="216" spans="1:2">
      <c r="A216" t="s">
        <v>449</v>
      </c>
      <c r="B216">
        <v>1640</v>
      </c>
    </row>
    <row r="217" spans="1:2">
      <c r="A217" t="s">
        <v>400</v>
      </c>
      <c r="B217">
        <v>327</v>
      </c>
    </row>
    <row r="218" spans="1:2">
      <c r="A218" t="s">
        <v>343</v>
      </c>
      <c r="B218">
        <v>733</v>
      </c>
    </row>
    <row r="219" spans="1:2">
      <c r="A219" t="s">
        <v>345</v>
      </c>
      <c r="B219">
        <v>1705</v>
      </c>
    </row>
    <row r="220" spans="1:2">
      <c r="A220" t="s">
        <v>456</v>
      </c>
      <c r="B220">
        <v>553</v>
      </c>
    </row>
    <row r="221" spans="1:2">
      <c r="A221" t="s">
        <v>234</v>
      </c>
      <c r="B221">
        <v>140</v>
      </c>
    </row>
    <row r="222" spans="1:2">
      <c r="A222" t="s">
        <v>347</v>
      </c>
      <c r="B222">
        <v>262</v>
      </c>
    </row>
    <row r="223" spans="1:2">
      <c r="A223" t="s">
        <v>462</v>
      </c>
      <c r="B223">
        <v>809</v>
      </c>
    </row>
    <row r="224" spans="1:2">
      <c r="A224" t="s">
        <v>403</v>
      </c>
      <c r="B224">
        <v>331</v>
      </c>
    </row>
    <row r="225" spans="1:2">
      <c r="A225" t="s">
        <v>172</v>
      </c>
      <c r="B225">
        <v>24</v>
      </c>
    </row>
    <row r="226" spans="1:2">
      <c r="A226" t="s">
        <v>297</v>
      </c>
      <c r="B226">
        <v>168</v>
      </c>
    </row>
    <row r="227" spans="1:2">
      <c r="A227" t="s">
        <v>348</v>
      </c>
      <c r="B227">
        <v>263</v>
      </c>
    </row>
    <row r="228" spans="1:2">
      <c r="A228" t="s">
        <v>473</v>
      </c>
      <c r="B228">
        <v>1641</v>
      </c>
    </row>
    <row r="229" spans="1:2">
      <c r="A229" t="s">
        <v>475</v>
      </c>
      <c r="B229">
        <v>556</v>
      </c>
    </row>
    <row r="230" spans="1:2">
      <c r="A230" t="s">
        <v>168</v>
      </c>
      <c r="B230">
        <v>935</v>
      </c>
    </row>
    <row r="231" spans="1:2">
      <c r="A231" t="s">
        <v>174</v>
      </c>
      <c r="B231">
        <v>25</v>
      </c>
    </row>
    <row r="232" spans="1:2">
      <c r="A232" t="s">
        <v>450</v>
      </c>
      <c r="B232">
        <v>420</v>
      </c>
    </row>
    <row r="233" spans="1:2">
      <c r="A233" t="s">
        <v>482</v>
      </c>
      <c r="B233">
        <v>938</v>
      </c>
    </row>
    <row r="234" spans="1:2">
      <c r="A234" t="s">
        <v>715</v>
      </c>
      <c r="B234">
        <v>1948</v>
      </c>
    </row>
    <row r="235" spans="1:2">
      <c r="A235" t="s">
        <v>635</v>
      </c>
      <c r="B235">
        <v>1908</v>
      </c>
    </row>
    <row r="236" spans="1:2">
      <c r="A236" t="s">
        <v>176</v>
      </c>
      <c r="B236">
        <v>1987</v>
      </c>
    </row>
    <row r="237" spans="1:2">
      <c r="A237" t="s">
        <v>99</v>
      </c>
      <c r="B237">
        <v>119</v>
      </c>
    </row>
    <row r="238" spans="1:2">
      <c r="A238" t="s">
        <v>486</v>
      </c>
      <c r="B238">
        <v>687</v>
      </c>
    </row>
    <row r="239" spans="1:2">
      <c r="A239" t="s">
        <v>272</v>
      </c>
      <c r="B239">
        <v>1731</v>
      </c>
    </row>
    <row r="240" spans="1:2">
      <c r="A240" t="s">
        <v>488</v>
      </c>
      <c r="B240">
        <v>1842</v>
      </c>
    </row>
    <row r="241" spans="1:2">
      <c r="A241" t="s">
        <v>489</v>
      </c>
      <c r="B241">
        <v>815</v>
      </c>
    </row>
    <row r="242" spans="1:2">
      <c r="A242" t="s">
        <v>490</v>
      </c>
      <c r="B242">
        <v>1709</v>
      </c>
    </row>
    <row r="243" spans="1:2">
      <c r="A243" t="s">
        <v>639</v>
      </c>
      <c r="B243">
        <v>1927</v>
      </c>
    </row>
    <row r="244" spans="1:2">
      <c r="A244" t="s">
        <v>351</v>
      </c>
      <c r="B244">
        <v>1955</v>
      </c>
    </row>
    <row r="245" spans="1:2">
      <c r="A245" t="s">
        <v>406</v>
      </c>
      <c r="B245">
        <v>335</v>
      </c>
    </row>
    <row r="246" spans="1:2">
      <c r="A246" t="s">
        <v>491</v>
      </c>
      <c r="B246">
        <v>944</v>
      </c>
    </row>
    <row r="247" spans="1:2">
      <c r="A247" t="s">
        <v>352</v>
      </c>
      <c r="B247">
        <v>1740</v>
      </c>
    </row>
    <row r="248" spans="1:2">
      <c r="A248" t="s">
        <v>494</v>
      </c>
      <c r="B248">
        <v>946</v>
      </c>
    </row>
    <row r="249" spans="1:2">
      <c r="A249" t="s">
        <v>353</v>
      </c>
      <c r="B249">
        <v>304</v>
      </c>
    </row>
    <row r="250" spans="1:2">
      <c r="A250" t="s">
        <v>408</v>
      </c>
      <c r="B250">
        <v>356</v>
      </c>
    </row>
    <row r="251" spans="1:2">
      <c r="A251" t="s">
        <v>496</v>
      </c>
      <c r="B251">
        <v>569</v>
      </c>
    </row>
    <row r="252" spans="1:2">
      <c r="A252" t="s">
        <v>355</v>
      </c>
      <c r="B252">
        <v>267</v>
      </c>
    </row>
    <row r="253" spans="1:2">
      <c r="A253" t="s">
        <v>150</v>
      </c>
      <c r="B253">
        <v>268</v>
      </c>
    </row>
    <row r="254" spans="1:2">
      <c r="A254" t="s">
        <v>654</v>
      </c>
      <c r="B254">
        <v>1930</v>
      </c>
    </row>
    <row r="255" spans="1:2">
      <c r="A255" t="s">
        <v>498</v>
      </c>
      <c r="B255">
        <v>1695</v>
      </c>
    </row>
    <row r="256" spans="1:2">
      <c r="A256" t="s">
        <v>274</v>
      </c>
      <c r="B256">
        <v>1699</v>
      </c>
    </row>
    <row r="257" spans="1:2">
      <c r="A257" t="s">
        <v>499</v>
      </c>
      <c r="B257">
        <v>171</v>
      </c>
    </row>
    <row r="258" spans="1:2">
      <c r="A258" t="s">
        <v>500</v>
      </c>
      <c r="B258">
        <v>575</v>
      </c>
    </row>
    <row r="259" spans="1:2">
      <c r="A259" t="s">
        <v>501</v>
      </c>
      <c r="B259">
        <v>576</v>
      </c>
    </row>
    <row r="260" spans="1:2">
      <c r="A260" t="s">
        <v>502</v>
      </c>
      <c r="B260">
        <v>820</v>
      </c>
    </row>
    <row r="261" spans="1:2">
      <c r="A261" t="s">
        <v>356</v>
      </c>
      <c r="B261">
        <v>302</v>
      </c>
    </row>
    <row r="262" spans="1:2">
      <c r="A262" t="s">
        <v>503</v>
      </c>
      <c r="B262">
        <v>951</v>
      </c>
    </row>
    <row r="263" spans="1:2">
      <c r="A263" t="s">
        <v>504</v>
      </c>
      <c r="B263">
        <v>579</v>
      </c>
    </row>
    <row r="264" spans="1:2">
      <c r="A264" t="s">
        <v>505</v>
      </c>
      <c r="B264">
        <v>823</v>
      </c>
    </row>
    <row r="265" spans="1:2">
      <c r="A265" t="s">
        <v>506</v>
      </c>
      <c r="B265">
        <v>824</v>
      </c>
    </row>
    <row r="266" spans="1:2">
      <c r="A266" t="s">
        <v>627</v>
      </c>
      <c r="B266">
        <v>1895</v>
      </c>
    </row>
    <row r="267" spans="1:2">
      <c r="A267" t="s">
        <v>357</v>
      </c>
      <c r="B267">
        <v>269</v>
      </c>
    </row>
    <row r="268" spans="1:2">
      <c r="A268" t="s">
        <v>299</v>
      </c>
      <c r="B268">
        <v>173</v>
      </c>
    </row>
    <row r="269" spans="1:2">
      <c r="A269" t="s">
        <v>301</v>
      </c>
      <c r="B269">
        <v>1773</v>
      </c>
    </row>
    <row r="270" spans="1:2">
      <c r="A270" t="s">
        <v>303</v>
      </c>
      <c r="B270">
        <v>175</v>
      </c>
    </row>
    <row r="271" spans="1:2">
      <c r="A271" t="s">
        <v>507</v>
      </c>
      <c r="B271">
        <v>881</v>
      </c>
    </row>
    <row r="272" spans="1:2">
      <c r="A272" t="s">
        <v>359</v>
      </c>
      <c r="B272">
        <v>1586</v>
      </c>
    </row>
    <row r="273" spans="1:2">
      <c r="A273" t="s">
        <v>508</v>
      </c>
      <c r="B273">
        <v>826</v>
      </c>
    </row>
    <row r="274" spans="1:2">
      <c r="A274" t="s">
        <v>239</v>
      </c>
      <c r="B274">
        <v>85</v>
      </c>
    </row>
    <row r="275" spans="1:2">
      <c r="A275" t="s">
        <v>455</v>
      </c>
      <c r="B275">
        <v>431</v>
      </c>
    </row>
    <row r="276" spans="1:2">
      <c r="A276" t="s">
        <v>457</v>
      </c>
      <c r="B276">
        <v>432</v>
      </c>
    </row>
    <row r="277" spans="1:2">
      <c r="A277" t="s">
        <v>241</v>
      </c>
      <c r="B277">
        <v>86</v>
      </c>
    </row>
    <row r="278" spans="1:2">
      <c r="A278" t="s">
        <v>512</v>
      </c>
      <c r="B278">
        <v>828</v>
      </c>
    </row>
    <row r="279" spans="1:2">
      <c r="A279" t="s">
        <v>510</v>
      </c>
      <c r="B279">
        <v>584</v>
      </c>
    </row>
    <row r="280" spans="1:2">
      <c r="A280" t="s">
        <v>360</v>
      </c>
      <c r="B280">
        <v>1509</v>
      </c>
    </row>
    <row r="281" spans="1:2">
      <c r="A281" t="s">
        <v>459</v>
      </c>
      <c r="B281">
        <v>437</v>
      </c>
    </row>
    <row r="282" spans="1:2">
      <c r="A282" t="s">
        <v>410</v>
      </c>
      <c r="B282">
        <v>589</v>
      </c>
    </row>
    <row r="283" spans="1:2">
      <c r="A283" t="s">
        <v>362</v>
      </c>
      <c r="B283">
        <v>1734</v>
      </c>
    </row>
    <row r="284" spans="1:2">
      <c r="A284" t="s">
        <v>513</v>
      </c>
      <c r="B284">
        <v>590</v>
      </c>
    </row>
    <row r="285" spans="1:2">
      <c r="A285" t="s">
        <v>628</v>
      </c>
      <c r="B285">
        <v>1894</v>
      </c>
    </row>
    <row r="286" spans="1:2">
      <c r="A286" t="s">
        <v>178</v>
      </c>
      <c r="B286">
        <v>765</v>
      </c>
    </row>
    <row r="287" spans="1:2">
      <c r="A287" t="s">
        <v>514</v>
      </c>
      <c r="B287">
        <v>1926</v>
      </c>
    </row>
    <row r="288" spans="1:2">
      <c r="A288" t="s">
        <v>163</v>
      </c>
      <c r="B288">
        <v>439</v>
      </c>
    </row>
    <row r="289" spans="1:2">
      <c r="A289" t="s">
        <v>364</v>
      </c>
      <c r="B289">
        <v>273</v>
      </c>
    </row>
    <row r="290" spans="1:2">
      <c r="A290" t="s">
        <v>305</v>
      </c>
      <c r="B290">
        <v>177</v>
      </c>
    </row>
    <row r="291" spans="1:2">
      <c r="A291" t="s">
        <v>524</v>
      </c>
      <c r="B291">
        <v>703</v>
      </c>
    </row>
    <row r="292" spans="1:2">
      <c r="A292" t="s">
        <v>366</v>
      </c>
      <c r="B292">
        <v>274</v>
      </c>
    </row>
    <row r="293" spans="1:2">
      <c r="A293" t="s">
        <v>412</v>
      </c>
      <c r="B293">
        <v>339</v>
      </c>
    </row>
    <row r="294" spans="1:2">
      <c r="A294" t="s">
        <v>527</v>
      </c>
      <c r="B294">
        <v>1667</v>
      </c>
    </row>
    <row r="295" spans="1:2">
      <c r="A295" t="s">
        <v>368</v>
      </c>
      <c r="B295">
        <v>275</v>
      </c>
    </row>
    <row r="296" spans="1:2">
      <c r="A296" t="s">
        <v>413</v>
      </c>
      <c r="B296">
        <v>340</v>
      </c>
    </row>
    <row r="297" spans="1:2">
      <c r="A297" t="s">
        <v>516</v>
      </c>
      <c r="B297">
        <v>597</v>
      </c>
    </row>
    <row r="298" spans="1:2">
      <c r="A298" t="s">
        <v>370</v>
      </c>
      <c r="B298">
        <v>196</v>
      </c>
    </row>
    <row r="299" spans="1:2">
      <c r="A299" t="s">
        <v>307</v>
      </c>
      <c r="B299">
        <v>1742</v>
      </c>
    </row>
    <row r="300" spans="1:2">
      <c r="A300" t="s">
        <v>518</v>
      </c>
      <c r="B300">
        <v>603</v>
      </c>
    </row>
    <row r="301" spans="1:2">
      <c r="A301" t="s">
        <v>536</v>
      </c>
      <c r="B301">
        <v>1669</v>
      </c>
    </row>
    <row r="302" spans="1:2">
      <c r="A302" t="s">
        <v>538</v>
      </c>
      <c r="B302">
        <v>957</v>
      </c>
    </row>
    <row r="303" spans="1:2">
      <c r="A303" t="s">
        <v>539</v>
      </c>
      <c r="B303">
        <v>1674</v>
      </c>
    </row>
    <row r="304" spans="1:2">
      <c r="A304" t="s">
        <v>179</v>
      </c>
      <c r="B304">
        <v>599</v>
      </c>
    </row>
    <row r="305" spans="1:2">
      <c r="A305" t="s">
        <v>372</v>
      </c>
      <c r="B305">
        <v>277</v>
      </c>
    </row>
    <row r="306" spans="1:2">
      <c r="A306" t="s">
        <v>540</v>
      </c>
      <c r="B306">
        <v>840</v>
      </c>
    </row>
    <row r="307" spans="1:2">
      <c r="A307" t="s">
        <v>460</v>
      </c>
      <c r="B307">
        <v>441</v>
      </c>
    </row>
    <row r="308" spans="1:2">
      <c r="A308" t="s">
        <v>374</v>
      </c>
      <c r="B308">
        <v>279</v>
      </c>
    </row>
    <row r="309" spans="1:2">
      <c r="A309" t="s">
        <v>162</v>
      </c>
      <c r="B309">
        <v>606</v>
      </c>
    </row>
    <row r="310" spans="1:2">
      <c r="A310" t="s">
        <v>243</v>
      </c>
      <c r="B310">
        <v>88</v>
      </c>
    </row>
    <row r="311" spans="1:2">
      <c r="A311" t="s">
        <v>546</v>
      </c>
      <c r="B311">
        <v>962</v>
      </c>
    </row>
    <row r="312" spans="1:2">
      <c r="A312" t="s">
        <v>541</v>
      </c>
      <c r="B312">
        <v>1676</v>
      </c>
    </row>
    <row r="313" spans="1:2">
      <c r="A313" t="s">
        <v>177</v>
      </c>
      <c r="B313">
        <v>518</v>
      </c>
    </row>
    <row r="314" spans="1:2">
      <c r="A314" t="s">
        <v>189</v>
      </c>
      <c r="B314">
        <v>796</v>
      </c>
    </row>
    <row r="315" spans="1:2">
      <c r="A315" t="s">
        <v>549</v>
      </c>
      <c r="B315">
        <v>965</v>
      </c>
    </row>
    <row r="316" spans="1:2">
      <c r="A316" t="s">
        <v>550</v>
      </c>
      <c r="B316">
        <v>1702</v>
      </c>
    </row>
    <row r="317" spans="1:2">
      <c r="A317" t="s">
        <v>551</v>
      </c>
      <c r="B317">
        <v>845</v>
      </c>
    </row>
    <row r="318" spans="1:2">
      <c r="A318" t="s">
        <v>553</v>
      </c>
      <c r="B318">
        <v>1883</v>
      </c>
    </row>
    <row r="319" spans="1:2">
      <c r="A319" t="s">
        <v>521</v>
      </c>
      <c r="B319">
        <v>610</v>
      </c>
    </row>
    <row r="320" spans="1:2">
      <c r="A320" t="s">
        <v>185</v>
      </c>
      <c r="B320">
        <v>40</v>
      </c>
    </row>
    <row r="321" spans="1:2">
      <c r="A321" t="s">
        <v>542</v>
      </c>
      <c r="B321">
        <v>1714</v>
      </c>
    </row>
    <row r="322" spans="1:2">
      <c r="A322" t="s">
        <v>246</v>
      </c>
      <c r="B322">
        <v>90</v>
      </c>
    </row>
    <row r="323" spans="1:2">
      <c r="A323" t="s">
        <v>415</v>
      </c>
      <c r="B323">
        <v>342</v>
      </c>
    </row>
    <row r="324" spans="1:2">
      <c r="A324" t="s">
        <v>554</v>
      </c>
      <c r="B324">
        <v>847</v>
      </c>
    </row>
    <row r="325" spans="1:2">
      <c r="A325" t="s">
        <v>555</v>
      </c>
      <c r="B325">
        <v>848</v>
      </c>
    </row>
    <row r="326" spans="1:2">
      <c r="A326" t="s">
        <v>187</v>
      </c>
      <c r="B326">
        <v>37</v>
      </c>
    </row>
    <row r="327" spans="1:2">
      <c r="A327" t="s">
        <v>308</v>
      </c>
      <c r="B327">
        <v>180</v>
      </c>
    </row>
    <row r="328" spans="1:2">
      <c r="A328" t="s">
        <v>463</v>
      </c>
      <c r="B328">
        <v>532</v>
      </c>
    </row>
    <row r="329" spans="1:2">
      <c r="A329" t="s">
        <v>556</v>
      </c>
      <c r="B329">
        <v>851</v>
      </c>
    </row>
    <row r="330" spans="1:2">
      <c r="A330" t="s">
        <v>310</v>
      </c>
      <c r="B330">
        <v>1708</v>
      </c>
    </row>
    <row r="331" spans="1:2">
      <c r="A331" t="s">
        <v>557</v>
      </c>
      <c r="B331">
        <v>971</v>
      </c>
    </row>
    <row r="332" spans="1:2">
      <c r="A332" t="s">
        <v>633</v>
      </c>
      <c r="B332">
        <v>1904</v>
      </c>
    </row>
    <row r="333" spans="1:2">
      <c r="A333" t="s">
        <v>522</v>
      </c>
      <c r="B333">
        <v>617</v>
      </c>
    </row>
    <row r="334" spans="1:2">
      <c r="A334" t="s">
        <v>634</v>
      </c>
      <c r="B334">
        <v>1900</v>
      </c>
    </row>
    <row r="335" spans="1:2">
      <c r="A335" t="s">
        <v>191</v>
      </c>
      <c r="B335">
        <v>9</v>
      </c>
    </row>
    <row r="336" spans="1:2">
      <c r="A336" t="s">
        <v>543</v>
      </c>
      <c r="B336">
        <v>715</v>
      </c>
    </row>
    <row r="337" spans="1:2">
      <c r="A337" t="s">
        <v>250</v>
      </c>
      <c r="B337">
        <v>93</v>
      </c>
    </row>
    <row r="338" spans="1:2">
      <c r="A338" t="s">
        <v>464</v>
      </c>
      <c r="B338">
        <v>448</v>
      </c>
    </row>
    <row r="339" spans="1:2">
      <c r="A339" t="s">
        <v>523</v>
      </c>
      <c r="B339">
        <v>1525</v>
      </c>
    </row>
    <row r="340" spans="1:2">
      <c r="A340" t="s">
        <v>545</v>
      </c>
      <c r="B340">
        <v>716</v>
      </c>
    </row>
    <row r="341" spans="1:2">
      <c r="A341" t="s">
        <v>147</v>
      </c>
      <c r="B341">
        <v>281</v>
      </c>
    </row>
    <row r="342" spans="1:2">
      <c r="A342" t="s">
        <v>181</v>
      </c>
      <c r="B342">
        <v>855</v>
      </c>
    </row>
    <row r="343" spans="1:2">
      <c r="A343" t="s">
        <v>312</v>
      </c>
      <c r="B343">
        <v>183</v>
      </c>
    </row>
    <row r="344" spans="1:2">
      <c r="A344" t="s">
        <v>314</v>
      </c>
      <c r="B344">
        <v>1700</v>
      </c>
    </row>
    <row r="345" spans="1:2">
      <c r="A345" t="s">
        <v>276</v>
      </c>
      <c r="B345">
        <v>1730</v>
      </c>
    </row>
    <row r="346" spans="1:2">
      <c r="A346" t="s">
        <v>252</v>
      </c>
      <c r="B346">
        <v>737</v>
      </c>
    </row>
    <row r="347" spans="1:2">
      <c r="A347" t="s">
        <v>558</v>
      </c>
      <c r="B347">
        <v>856</v>
      </c>
    </row>
    <row r="348" spans="1:2">
      <c r="A348" t="s">
        <v>465</v>
      </c>
      <c r="B348">
        <v>450</v>
      </c>
    </row>
    <row r="349" spans="1:2">
      <c r="A349" t="s">
        <v>466</v>
      </c>
      <c r="B349">
        <v>451</v>
      </c>
    </row>
    <row r="350" spans="1:2">
      <c r="A350" t="s">
        <v>559</v>
      </c>
      <c r="B350">
        <v>184</v>
      </c>
    </row>
    <row r="351" spans="1:2">
      <c r="A351" t="s">
        <v>166</v>
      </c>
      <c r="B351">
        <v>344</v>
      </c>
    </row>
    <row r="352" spans="1:2">
      <c r="A352" t="s">
        <v>417</v>
      </c>
      <c r="B352">
        <v>1581</v>
      </c>
    </row>
    <row r="353" spans="1:2">
      <c r="A353" t="s">
        <v>560</v>
      </c>
      <c r="B353">
        <v>981</v>
      </c>
    </row>
    <row r="354" spans="1:2">
      <c r="A354" t="s">
        <v>561</v>
      </c>
      <c r="B354">
        <v>994</v>
      </c>
    </row>
    <row r="355" spans="1:2">
      <c r="A355" t="s">
        <v>562</v>
      </c>
      <c r="B355">
        <v>858</v>
      </c>
    </row>
    <row r="356" spans="1:2">
      <c r="A356" t="s">
        <v>193</v>
      </c>
      <c r="B356">
        <v>47</v>
      </c>
    </row>
    <row r="357" spans="1:2">
      <c r="A357" t="s">
        <v>140</v>
      </c>
      <c r="B357">
        <v>345</v>
      </c>
    </row>
    <row r="358" spans="1:2">
      <c r="A358" t="s">
        <v>547</v>
      </c>
      <c r="B358">
        <v>717</v>
      </c>
    </row>
    <row r="359" spans="1:2">
      <c r="A359" t="s">
        <v>564</v>
      </c>
      <c r="B359">
        <v>861</v>
      </c>
    </row>
    <row r="360" spans="1:2">
      <c r="A360" t="s">
        <v>467</v>
      </c>
      <c r="B360">
        <v>453</v>
      </c>
    </row>
    <row r="361" spans="1:2">
      <c r="A361" t="s">
        <v>160</v>
      </c>
      <c r="B361">
        <v>983</v>
      </c>
    </row>
    <row r="362" spans="1:2">
      <c r="A362" t="s">
        <v>565</v>
      </c>
      <c r="B362">
        <v>984</v>
      </c>
    </row>
    <row r="363" spans="1:2">
      <c r="A363" t="s">
        <v>418</v>
      </c>
      <c r="B363">
        <v>620</v>
      </c>
    </row>
    <row r="364" spans="1:2">
      <c r="A364" t="s">
        <v>198</v>
      </c>
      <c r="B364">
        <v>622</v>
      </c>
    </row>
    <row r="365" spans="1:2">
      <c r="A365" t="s">
        <v>196</v>
      </c>
      <c r="B365">
        <v>48</v>
      </c>
    </row>
    <row r="366" spans="1:2">
      <c r="A366" t="s">
        <v>254</v>
      </c>
      <c r="B366">
        <v>96</v>
      </c>
    </row>
    <row r="367" spans="1:2">
      <c r="A367" t="s">
        <v>202</v>
      </c>
      <c r="B367">
        <v>718</v>
      </c>
    </row>
    <row r="368" spans="1:2">
      <c r="A368" t="s">
        <v>566</v>
      </c>
      <c r="B368">
        <v>986</v>
      </c>
    </row>
    <row r="369" spans="1:2">
      <c r="A369" t="s">
        <v>526</v>
      </c>
      <c r="B369">
        <v>626</v>
      </c>
    </row>
    <row r="370" spans="1:2">
      <c r="A370" t="s">
        <v>378</v>
      </c>
      <c r="B370">
        <v>285</v>
      </c>
    </row>
    <row r="371" spans="1:2">
      <c r="A371" t="s">
        <v>567</v>
      </c>
      <c r="B371">
        <v>865</v>
      </c>
    </row>
    <row r="372" spans="1:2">
      <c r="A372" t="s">
        <v>568</v>
      </c>
      <c r="B372">
        <v>866</v>
      </c>
    </row>
    <row r="373" spans="1:2">
      <c r="A373" t="s">
        <v>569</v>
      </c>
      <c r="B373">
        <v>867</v>
      </c>
    </row>
    <row r="374" spans="1:2">
      <c r="A374" t="s">
        <v>528</v>
      </c>
      <c r="B374">
        <v>627</v>
      </c>
    </row>
    <row r="375" spans="1:2">
      <c r="A375" t="s">
        <v>380</v>
      </c>
      <c r="B375">
        <v>289</v>
      </c>
    </row>
    <row r="376" spans="1:2">
      <c r="A376" t="s">
        <v>529</v>
      </c>
      <c r="B376">
        <v>629</v>
      </c>
    </row>
    <row r="377" spans="1:2">
      <c r="A377" t="s">
        <v>469</v>
      </c>
      <c r="B377">
        <v>852</v>
      </c>
    </row>
    <row r="378" spans="1:2">
      <c r="A378" t="s">
        <v>574</v>
      </c>
      <c r="B378">
        <v>988</v>
      </c>
    </row>
    <row r="379" spans="1:2">
      <c r="A379" t="s">
        <v>471</v>
      </c>
      <c r="B379">
        <v>457</v>
      </c>
    </row>
    <row r="380" spans="1:2">
      <c r="A380" t="s">
        <v>570</v>
      </c>
      <c r="B380">
        <v>870</v>
      </c>
    </row>
    <row r="381" spans="1:2">
      <c r="A381" t="s">
        <v>382</v>
      </c>
      <c r="B381">
        <v>668</v>
      </c>
    </row>
    <row r="382" spans="1:2">
      <c r="A382" t="s">
        <v>277</v>
      </c>
      <c r="B382">
        <v>1701</v>
      </c>
    </row>
    <row r="383" spans="1:2">
      <c r="A383" t="s">
        <v>384</v>
      </c>
      <c r="B383">
        <v>293</v>
      </c>
    </row>
    <row r="384" spans="1:2">
      <c r="A384" t="s">
        <v>530</v>
      </c>
      <c r="B384">
        <v>1783</v>
      </c>
    </row>
    <row r="385" spans="1:2">
      <c r="A385" t="s">
        <v>256</v>
      </c>
      <c r="B385">
        <v>98</v>
      </c>
    </row>
    <row r="386" spans="1:2">
      <c r="A386" t="s">
        <v>531</v>
      </c>
      <c r="B386">
        <v>614</v>
      </c>
    </row>
    <row r="387" spans="1:2">
      <c r="A387" t="s">
        <v>316</v>
      </c>
      <c r="B387">
        <v>189</v>
      </c>
    </row>
    <row r="388" spans="1:2">
      <c r="A388" t="s">
        <v>385</v>
      </c>
      <c r="B388">
        <v>296</v>
      </c>
    </row>
    <row r="389" spans="1:2">
      <c r="A389" t="s">
        <v>478</v>
      </c>
      <c r="B389">
        <v>1696</v>
      </c>
    </row>
    <row r="390" spans="1:2">
      <c r="A390" t="s">
        <v>419</v>
      </c>
      <c r="B390">
        <v>352</v>
      </c>
    </row>
    <row r="391" spans="1:2">
      <c r="A391" t="s">
        <v>203</v>
      </c>
      <c r="B391">
        <v>53</v>
      </c>
    </row>
    <row r="392" spans="1:2">
      <c r="A392" t="s">
        <v>386</v>
      </c>
      <c r="B392">
        <v>294</v>
      </c>
    </row>
    <row r="393" spans="1:2">
      <c r="A393" t="s">
        <v>571</v>
      </c>
      <c r="B393">
        <v>873</v>
      </c>
    </row>
    <row r="394" spans="1:2">
      <c r="A394" t="s">
        <v>421</v>
      </c>
      <c r="B394">
        <v>632</v>
      </c>
    </row>
    <row r="395" spans="1:2">
      <c r="A395" t="s">
        <v>479</v>
      </c>
      <c r="B395">
        <v>880</v>
      </c>
    </row>
    <row r="396" spans="1:2">
      <c r="A396" t="s">
        <v>423</v>
      </c>
      <c r="B396">
        <v>351</v>
      </c>
    </row>
    <row r="397" spans="1:2">
      <c r="A397" t="s">
        <v>572</v>
      </c>
      <c r="B397">
        <v>874</v>
      </c>
    </row>
    <row r="398" spans="1:2">
      <c r="A398" t="s">
        <v>158</v>
      </c>
      <c r="B398">
        <v>479</v>
      </c>
    </row>
    <row r="399" spans="1:2">
      <c r="A399" t="s">
        <v>388</v>
      </c>
      <c r="B399">
        <v>297</v>
      </c>
    </row>
    <row r="400" spans="1:2">
      <c r="A400" t="s">
        <v>481</v>
      </c>
      <c r="B400">
        <v>473</v>
      </c>
    </row>
    <row r="401" spans="1:2">
      <c r="A401" t="s">
        <v>532</v>
      </c>
      <c r="B401">
        <v>707</v>
      </c>
    </row>
    <row r="402" spans="1:2">
      <c r="A402" t="s">
        <v>575</v>
      </c>
      <c r="B402">
        <v>50</v>
      </c>
    </row>
    <row r="403" spans="1:2">
      <c r="A403" t="s">
        <v>425</v>
      </c>
      <c r="B403">
        <v>355</v>
      </c>
    </row>
    <row r="404" spans="1:2">
      <c r="A404" t="s">
        <v>389</v>
      </c>
      <c r="B404">
        <v>299</v>
      </c>
    </row>
    <row r="405" spans="1:2">
      <c r="A405" t="s">
        <v>534</v>
      </c>
      <c r="B405">
        <v>637</v>
      </c>
    </row>
    <row r="406" spans="1:2">
      <c r="A406" t="s">
        <v>535</v>
      </c>
      <c r="B406">
        <v>638</v>
      </c>
    </row>
    <row r="407" spans="1:2">
      <c r="A407" t="s">
        <v>205</v>
      </c>
      <c r="B407">
        <v>56</v>
      </c>
    </row>
    <row r="408" spans="1:2">
      <c r="A408" t="s">
        <v>629</v>
      </c>
      <c r="B408">
        <v>1892</v>
      </c>
    </row>
    <row r="409" spans="1:2">
      <c r="A409" t="s">
        <v>573</v>
      </c>
      <c r="B409">
        <v>879</v>
      </c>
    </row>
    <row r="410" spans="1:2">
      <c r="A410" t="s">
        <v>391</v>
      </c>
      <c r="B410">
        <v>301</v>
      </c>
    </row>
    <row r="411" spans="1:2">
      <c r="A411" t="s">
        <v>317</v>
      </c>
      <c r="B411">
        <v>1896</v>
      </c>
    </row>
    <row r="412" spans="1:2">
      <c r="A412" t="s">
        <v>537</v>
      </c>
      <c r="B412">
        <v>642</v>
      </c>
    </row>
    <row r="413" spans="1:2">
      <c r="A413" t="s">
        <v>148</v>
      </c>
      <c r="B413">
        <v>193</v>
      </c>
    </row>
    <row r="440" spans="1:2">
      <c r="A440" s="3"/>
      <c r="B440" s="3"/>
    </row>
    <row r="441" spans="1:2">
      <c r="A441" s="3"/>
      <c r="B441" s="3"/>
    </row>
    <row r="442" spans="1:2">
      <c r="A442" s="3"/>
      <c r="B442" s="3"/>
    </row>
  </sheetData>
  <sortState ref="A26:B428">
    <sortCondition ref="A26:A428"/>
  </sortState>
  <mergeCells count="3">
    <mergeCell ref="A8:N8"/>
    <mergeCell ref="A10:N10"/>
    <mergeCell ref="A12:N12"/>
  </mergeCells>
  <phoneticPr fontId="2" type="noConversion"/>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dimension ref="A1:H17"/>
  <sheetViews>
    <sheetView workbookViewId="0"/>
  </sheetViews>
  <sheetFormatPr defaultRowHeight="12.75"/>
  <cols>
    <col min="1" max="1" width="34.42578125" customWidth="1"/>
    <col min="2" max="2" width="18.7109375" bestFit="1" customWidth="1"/>
    <col min="6" max="6" width="10.5703125" bestFit="1" customWidth="1"/>
    <col min="8" max="8" width="10.5703125" bestFit="1" customWidth="1"/>
  </cols>
  <sheetData>
    <row r="1" spans="1:8" ht="15.75" thickBot="1">
      <c r="A1" s="32" t="s">
        <v>728</v>
      </c>
      <c r="B1" s="41"/>
      <c r="C1" s="41"/>
      <c r="D1" s="41"/>
      <c r="E1" s="41"/>
      <c r="F1" s="41"/>
      <c r="G1" s="41"/>
      <c r="H1" s="42"/>
    </row>
    <row r="3" spans="1:8">
      <c r="A3" t="s">
        <v>0</v>
      </c>
      <c r="B3" s="49">
        <f>'WUW integratie'!B4</f>
        <v>1.4410000000000001</v>
      </c>
    </row>
    <row r="5" spans="1:8">
      <c r="A5" s="4" t="s">
        <v>666</v>
      </c>
    </row>
    <row r="7" spans="1:8">
      <c r="A7" t="s">
        <v>1</v>
      </c>
      <c r="B7" s="16">
        <f>'[2]uitkering 2017'!$AG$34</f>
        <v>2</v>
      </c>
    </row>
    <row r="8" spans="1:8">
      <c r="A8" t="s">
        <v>2</v>
      </c>
      <c r="B8" s="43" t="s">
        <v>681</v>
      </c>
    </row>
    <row r="11" spans="1:8">
      <c r="A11" t="s">
        <v>579</v>
      </c>
    </row>
    <row r="12" spans="1:8">
      <c r="B12" t="s">
        <v>3</v>
      </c>
      <c r="D12" t="s">
        <v>4</v>
      </c>
      <c r="F12" t="s">
        <v>5</v>
      </c>
      <c r="H12" t="s">
        <v>6</v>
      </c>
    </row>
    <row r="13" spans="1:8">
      <c r="A13" s="31" t="s">
        <v>636</v>
      </c>
      <c r="B13" s="27" t="e">
        <f>DGET(Grond17,5,gemc)</f>
        <v>#NUM!</v>
      </c>
      <c r="C13" s="33" t="s">
        <v>7</v>
      </c>
      <c r="D13" s="8">
        <f>'[2]uitkering 2017'!$AJ$35</f>
        <v>0.01</v>
      </c>
      <c r="E13" s="33" t="s">
        <v>8</v>
      </c>
      <c r="F13" s="12" t="e">
        <f t="shared" ref="F13:F15" si="0">B13*D13</f>
        <v>#NUM!</v>
      </c>
      <c r="G13" s="12"/>
      <c r="H13" s="12" t="e">
        <f t="shared" ref="H13:H15" si="1">F13*B$3</f>
        <v>#NUM!</v>
      </c>
    </row>
    <row r="14" spans="1:8">
      <c r="A14" s="31" t="s">
        <v>723</v>
      </c>
      <c r="B14" s="27" t="e">
        <f>DGET(Grond17,40,gemc)</f>
        <v>#NUM!</v>
      </c>
      <c r="C14" s="33" t="s">
        <v>7</v>
      </c>
      <c r="D14" s="8">
        <f>'[2]uitkering 2017'!$AJ$36</f>
        <v>2.9</v>
      </c>
      <c r="E14" s="33" t="s">
        <v>8</v>
      </c>
      <c r="F14" s="12" t="e">
        <f t="shared" si="0"/>
        <v>#NUM!</v>
      </c>
      <c r="G14" s="12"/>
      <c r="H14" s="12" t="e">
        <f t="shared" si="1"/>
        <v>#NUM!</v>
      </c>
    </row>
    <row r="15" spans="1:8">
      <c r="A15" s="37" t="s">
        <v>656</v>
      </c>
      <c r="B15" s="27" t="e">
        <f>DGET(Grond17,11,gemc)</f>
        <v>#NUM!</v>
      </c>
      <c r="C15" s="33" t="s">
        <v>7</v>
      </c>
      <c r="D15" s="8">
        <f>'[2]uitkering 2017'!$AJ$37</f>
        <v>2.9</v>
      </c>
      <c r="E15" s="33" t="s">
        <v>8</v>
      </c>
      <c r="F15" s="12" t="e">
        <f t="shared" si="0"/>
        <v>#NUM!</v>
      </c>
      <c r="G15" s="12"/>
      <c r="H15" s="12" t="e">
        <f t="shared" si="1"/>
        <v>#NUM!</v>
      </c>
    </row>
    <row r="16" spans="1:8">
      <c r="B16" s="27"/>
      <c r="D16" s="30"/>
      <c r="F16" s="12"/>
      <c r="G16" s="12"/>
      <c r="H16" s="12"/>
    </row>
    <row r="17" spans="1:8">
      <c r="A17" t="s">
        <v>9</v>
      </c>
      <c r="F17" s="12"/>
      <c r="G17" s="12"/>
      <c r="H17" s="12" t="e">
        <f>SUM(H13:H15)</f>
        <v>#NUM!</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dimension ref="A1:H17"/>
  <sheetViews>
    <sheetView workbookViewId="0"/>
  </sheetViews>
  <sheetFormatPr defaultRowHeight="12.75"/>
  <cols>
    <col min="1" max="1" width="39.28515625" customWidth="1"/>
    <col min="2" max="2" width="22.5703125" customWidth="1"/>
    <col min="3" max="3" width="13.28515625" customWidth="1"/>
    <col min="6" max="6" width="10.5703125" bestFit="1" customWidth="1"/>
    <col min="8" max="8" width="10.5703125" bestFit="1" customWidth="1"/>
  </cols>
  <sheetData>
    <row r="1" spans="1:8" ht="15.75" thickBot="1">
      <c r="A1" s="32" t="s">
        <v>729</v>
      </c>
      <c r="B1" s="41"/>
      <c r="C1" s="41"/>
      <c r="D1" s="41"/>
      <c r="E1" s="41"/>
      <c r="F1" s="41"/>
      <c r="G1" s="41"/>
      <c r="H1" s="42"/>
    </row>
    <row r="3" spans="1:8">
      <c r="A3" t="s">
        <v>0</v>
      </c>
      <c r="B3" s="49">
        <f>'WUW integratie'!B4</f>
        <v>1.4410000000000001</v>
      </c>
    </row>
    <row r="5" spans="1:8">
      <c r="A5" s="4" t="s">
        <v>667</v>
      </c>
    </row>
    <row r="7" spans="1:8">
      <c r="A7" t="s">
        <v>1</v>
      </c>
      <c r="B7" s="16">
        <f>'[2]uitkering 2017'!$AG$38</f>
        <v>2.5</v>
      </c>
    </row>
    <row r="8" spans="1:8">
      <c r="A8" t="s">
        <v>2</v>
      </c>
      <c r="B8" s="43" t="s">
        <v>682</v>
      </c>
    </row>
    <row r="11" spans="1:8">
      <c r="A11" t="s">
        <v>579</v>
      </c>
    </row>
    <row r="12" spans="1:8">
      <c r="B12" t="s">
        <v>3</v>
      </c>
      <c r="D12" t="s">
        <v>4</v>
      </c>
      <c r="F12" t="s">
        <v>5</v>
      </c>
      <c r="H12" t="s">
        <v>6</v>
      </c>
    </row>
    <row r="13" spans="1:8">
      <c r="A13" s="31" t="s">
        <v>636</v>
      </c>
      <c r="B13" s="27" t="e">
        <f>DGET(Grond17,5,gemc)</f>
        <v>#NUM!</v>
      </c>
      <c r="C13" s="33" t="s">
        <v>7</v>
      </c>
      <c r="D13" s="8">
        <f>'[2]uitkering 2017'!$AJ$39</f>
        <v>0.02</v>
      </c>
      <c r="E13" s="33" t="s">
        <v>8</v>
      </c>
      <c r="F13" s="12" t="e">
        <f t="shared" ref="F13:F15" si="0">B13*D13</f>
        <v>#NUM!</v>
      </c>
      <c r="G13" s="12"/>
      <c r="H13" s="12" t="e">
        <f t="shared" ref="H13:H15" si="1">F13*B$3</f>
        <v>#NUM!</v>
      </c>
    </row>
    <row r="14" spans="1:8">
      <c r="A14" s="31" t="s">
        <v>723</v>
      </c>
      <c r="B14" s="27" t="e">
        <f>DGET(Grond17,40,gemc)</f>
        <v>#NUM!</v>
      </c>
      <c r="C14" s="33" t="s">
        <v>7</v>
      </c>
      <c r="D14" s="8">
        <f>'[2]uitkering 2017'!$AJ$40</f>
        <v>3.63</v>
      </c>
      <c r="E14" s="33" t="s">
        <v>8</v>
      </c>
      <c r="F14" s="12" t="e">
        <f t="shared" si="0"/>
        <v>#NUM!</v>
      </c>
      <c r="G14" s="12"/>
      <c r="H14" s="12" t="e">
        <f t="shared" si="1"/>
        <v>#NUM!</v>
      </c>
    </row>
    <row r="15" spans="1:8">
      <c r="A15" s="37" t="s">
        <v>656</v>
      </c>
      <c r="B15" s="27" t="e">
        <f>DGET(Grond17,11,gemc)</f>
        <v>#NUM!</v>
      </c>
      <c r="C15" s="33" t="s">
        <v>7</v>
      </c>
      <c r="D15" s="8">
        <f>'[2]uitkering 2017'!$AJ$41</f>
        <v>3.63</v>
      </c>
      <c r="E15" s="33" t="s">
        <v>8</v>
      </c>
      <c r="F15" s="12" t="e">
        <f t="shared" si="0"/>
        <v>#NUM!</v>
      </c>
      <c r="G15" s="12"/>
      <c r="H15" s="12" t="e">
        <f t="shared" si="1"/>
        <v>#NUM!</v>
      </c>
    </row>
    <row r="16" spans="1:8">
      <c r="B16" s="27"/>
      <c r="D16" s="30"/>
      <c r="F16" s="12"/>
      <c r="G16" s="12"/>
      <c r="H16" s="12"/>
    </row>
    <row r="17" spans="1:8">
      <c r="A17" t="s">
        <v>9</v>
      </c>
      <c r="F17" s="12"/>
      <c r="G17" s="12"/>
      <c r="H17" s="12" t="e">
        <f>SUM(H13:H15)</f>
        <v>#NUM!</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dimension ref="A1:K21"/>
  <sheetViews>
    <sheetView workbookViewId="0"/>
  </sheetViews>
  <sheetFormatPr defaultRowHeight="12.75"/>
  <cols>
    <col min="1" max="1" width="34.42578125" customWidth="1"/>
    <col min="2" max="2" width="18.7109375" bestFit="1" customWidth="1"/>
    <col min="6" max="6" width="10.5703125" bestFit="1" customWidth="1"/>
    <col min="8" max="8" width="10.5703125" bestFit="1" customWidth="1"/>
  </cols>
  <sheetData>
    <row r="1" spans="1:11" ht="15.75" thickBot="1">
      <c r="A1" s="32" t="s">
        <v>718</v>
      </c>
      <c r="B1" s="41"/>
      <c r="C1" s="41"/>
      <c r="D1" s="41"/>
      <c r="E1" s="41"/>
      <c r="F1" s="41"/>
      <c r="G1" s="41"/>
      <c r="H1" s="42"/>
      <c r="I1" s="41"/>
      <c r="J1" s="41"/>
      <c r="K1" s="42"/>
    </row>
    <row r="3" spans="1:11">
      <c r="A3" t="s">
        <v>0</v>
      </c>
      <c r="B3" s="49">
        <f>'WUW integratie'!B4</f>
        <v>1.4410000000000001</v>
      </c>
    </row>
    <row r="5" spans="1:11">
      <c r="A5" s="4" t="s">
        <v>668</v>
      </c>
    </row>
    <row r="7" spans="1:11">
      <c r="A7" t="s">
        <v>1</v>
      </c>
      <c r="B7" s="16">
        <f>'[2]uitkering 2017'!$AG$42</f>
        <v>1.121</v>
      </c>
    </row>
    <row r="8" spans="1:11">
      <c r="A8" t="s">
        <v>2</v>
      </c>
      <c r="B8" s="43" t="s">
        <v>683</v>
      </c>
    </row>
    <row r="11" spans="1:11">
      <c r="A11" t="s">
        <v>579</v>
      </c>
    </row>
    <row r="12" spans="1:11">
      <c r="B12" t="s">
        <v>3</v>
      </c>
      <c r="D12" t="s">
        <v>4</v>
      </c>
      <c r="F12" t="s">
        <v>5</v>
      </c>
      <c r="H12" t="s">
        <v>6</v>
      </c>
    </row>
    <row r="13" spans="1:11">
      <c r="A13" s="31" t="s">
        <v>636</v>
      </c>
      <c r="B13" s="27" t="e">
        <f>DGET(Grond17,5,gemc)</f>
        <v>#NUM!</v>
      </c>
      <c r="C13" s="33" t="s">
        <v>7</v>
      </c>
      <c r="D13" s="8">
        <f>'[2]uitkering 2017'!$AJ$43</f>
        <v>0.01</v>
      </c>
      <c r="E13" s="33" t="s">
        <v>8</v>
      </c>
      <c r="F13" s="12" t="e">
        <f t="shared" ref="F13:F19" si="0">B13*D13</f>
        <v>#NUM!</v>
      </c>
      <c r="G13" s="12"/>
      <c r="H13" s="12" t="e">
        <f t="shared" ref="H13:H19" si="1">F13*B$3</f>
        <v>#NUM!</v>
      </c>
    </row>
    <row r="14" spans="1:11">
      <c r="A14" s="37" t="s">
        <v>669</v>
      </c>
      <c r="B14" s="27" t="e">
        <f>DGET(Grond17,6,gemc)</f>
        <v>#NUM!</v>
      </c>
      <c r="C14" s="33" t="s">
        <v>7</v>
      </c>
      <c r="D14" s="8">
        <f>'[2]uitkering 2017'!$AJ$44</f>
        <v>0.1</v>
      </c>
      <c r="E14" s="33" t="s">
        <v>8</v>
      </c>
      <c r="F14" s="12" t="e">
        <f t="shared" si="0"/>
        <v>#NUM!</v>
      </c>
      <c r="G14" s="12"/>
      <c r="H14" s="12" t="e">
        <f t="shared" si="1"/>
        <v>#NUM!</v>
      </c>
    </row>
    <row r="15" spans="1:11">
      <c r="A15" s="37" t="s">
        <v>106</v>
      </c>
      <c r="B15" s="27" t="e">
        <f>DGET(Grond17,18,gemc)</f>
        <v>#NUM!</v>
      </c>
      <c r="C15" s="33" t="s">
        <v>7</v>
      </c>
      <c r="D15" s="8">
        <f>'[2]uitkering 2017'!$AJ$46</f>
        <v>0.01</v>
      </c>
      <c r="E15" s="33" t="s">
        <v>8</v>
      </c>
      <c r="F15" s="12" t="e">
        <f t="shared" si="0"/>
        <v>#NUM!</v>
      </c>
      <c r="G15" s="12"/>
      <c r="H15" s="12" t="e">
        <f t="shared" si="1"/>
        <v>#NUM!</v>
      </c>
    </row>
    <row r="16" spans="1:11">
      <c r="A16" s="37" t="s">
        <v>670</v>
      </c>
      <c r="B16" s="27" t="e">
        <f>DGET(Grond17,22,gemc)</f>
        <v>#NUM!</v>
      </c>
      <c r="C16" s="33" t="s">
        <v>7</v>
      </c>
      <c r="D16" s="8">
        <f>'[2]uitkering 2017'!$AJ$47</f>
        <v>1.08</v>
      </c>
      <c r="E16" s="33" t="s">
        <v>8</v>
      </c>
      <c r="F16" s="12" t="e">
        <f t="shared" si="0"/>
        <v>#NUM!</v>
      </c>
      <c r="G16" s="12"/>
      <c r="H16" s="12" t="e">
        <f t="shared" si="1"/>
        <v>#NUM!</v>
      </c>
    </row>
    <row r="17" spans="1:8">
      <c r="A17" s="37" t="s">
        <v>671</v>
      </c>
      <c r="B17" s="27" t="e">
        <f>DGET(Grond17,25,gemc)</f>
        <v>#NUM!</v>
      </c>
      <c r="C17" s="33" t="s">
        <v>7</v>
      </c>
      <c r="D17" s="8">
        <f>'[2]uitkering 2017'!$AJ$48</f>
        <v>0.03</v>
      </c>
      <c r="E17" s="33" t="s">
        <v>8</v>
      </c>
      <c r="F17" s="12" t="e">
        <f t="shared" si="0"/>
        <v>#NUM!</v>
      </c>
      <c r="G17" s="12"/>
      <c r="H17" s="12" t="e">
        <f t="shared" si="1"/>
        <v>#NUM!</v>
      </c>
    </row>
    <row r="18" spans="1:8">
      <c r="A18" s="37" t="s">
        <v>672</v>
      </c>
      <c r="B18" s="27" t="e">
        <f>DGET(Grond17,35,gemc)</f>
        <v>#NUM!</v>
      </c>
      <c r="C18" s="33" t="s">
        <v>7</v>
      </c>
      <c r="D18" s="8">
        <f>'[2]uitkering 2017'!$AJ$50</f>
        <v>0.12</v>
      </c>
      <c r="E18" s="33" t="s">
        <v>8</v>
      </c>
      <c r="F18" s="12" t="e">
        <f t="shared" si="0"/>
        <v>#NUM!</v>
      </c>
      <c r="G18" s="12"/>
      <c r="H18" s="12" t="e">
        <f t="shared" si="1"/>
        <v>#NUM!</v>
      </c>
    </row>
    <row r="19" spans="1:8">
      <c r="A19" s="37" t="s">
        <v>673</v>
      </c>
      <c r="B19" s="27" t="e">
        <f>DGET(Grond17,36,gemc)</f>
        <v>#NUM!</v>
      </c>
      <c r="C19" s="33" t="s">
        <v>7</v>
      </c>
      <c r="D19" s="8">
        <f>'[2]uitkering 2017'!$AJ$51</f>
        <v>15.66</v>
      </c>
      <c r="E19" s="33" t="s">
        <v>8</v>
      </c>
      <c r="F19" s="12" t="e">
        <f t="shared" si="0"/>
        <v>#NUM!</v>
      </c>
      <c r="G19" s="12"/>
      <c r="H19" s="12" t="e">
        <f t="shared" si="1"/>
        <v>#NUM!</v>
      </c>
    </row>
    <row r="20" spans="1:8">
      <c r="B20" s="27"/>
      <c r="D20" s="30"/>
      <c r="F20" s="12"/>
      <c r="G20" s="12"/>
      <c r="H20" s="12"/>
    </row>
    <row r="21" spans="1:8">
      <c r="A21" t="s">
        <v>9</v>
      </c>
      <c r="F21" s="12"/>
      <c r="G21" s="12"/>
      <c r="H21" s="12" t="e">
        <f>SUM(H13:H19)</f>
        <v>#NUM!</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dimension ref="A1:J28"/>
  <sheetViews>
    <sheetView workbookViewId="0"/>
  </sheetViews>
  <sheetFormatPr defaultRowHeight="12.75"/>
  <cols>
    <col min="1" max="1" width="34.5703125" customWidth="1"/>
    <col min="2" max="2" width="22.140625" bestFit="1" customWidth="1"/>
    <col min="3" max="3" width="4.28515625" customWidth="1"/>
    <col min="4" max="4" width="15.140625" customWidth="1"/>
    <col min="6" max="6" width="15.140625" customWidth="1"/>
    <col min="7" max="7" width="3.28515625" customWidth="1"/>
    <col min="8" max="8" width="12.5703125" customWidth="1"/>
  </cols>
  <sheetData>
    <row r="1" spans="1:10" ht="15.75" thickBot="1">
      <c r="A1" s="32" t="s">
        <v>721</v>
      </c>
      <c r="B1" s="41"/>
      <c r="C1" s="41"/>
      <c r="D1" s="41"/>
      <c r="E1" s="41"/>
      <c r="F1" s="41"/>
      <c r="G1" s="41"/>
      <c r="H1" s="41"/>
      <c r="I1" s="41"/>
      <c r="J1" s="42"/>
    </row>
    <row r="2" spans="1:10" ht="15">
      <c r="A2" s="2"/>
      <c r="B2" s="52"/>
      <c r="C2" s="52"/>
      <c r="D2" s="52"/>
      <c r="E2" s="52"/>
      <c r="F2" s="52"/>
      <c r="G2" s="52"/>
      <c r="H2" s="52"/>
      <c r="I2" s="52"/>
      <c r="J2" s="52"/>
    </row>
    <row r="3" spans="1:10">
      <c r="A3" s="31" t="s">
        <v>0</v>
      </c>
      <c r="B3" s="39">
        <f>'WUW integratie'!B4</f>
        <v>1.4410000000000001</v>
      </c>
    </row>
    <row r="4" spans="1:10">
      <c r="A4" s="48"/>
      <c r="B4" s="31"/>
    </row>
    <row r="5" spans="1:10">
      <c r="A5" s="50" t="s">
        <v>678</v>
      </c>
      <c r="B5" s="3"/>
      <c r="C5" s="3"/>
      <c r="D5" s="3"/>
    </row>
    <row r="7" spans="1:10">
      <c r="A7" t="s">
        <v>1</v>
      </c>
      <c r="B7" s="16">
        <f>'[2]uitkering 2017'!$AG$56</f>
        <v>-30</v>
      </c>
    </row>
    <row r="8" spans="1:10">
      <c r="A8" t="s">
        <v>2</v>
      </c>
      <c r="B8" s="43" t="s">
        <v>693</v>
      </c>
      <c r="C8" s="3"/>
    </row>
    <row r="11" spans="1:10">
      <c r="A11" s="4" t="s">
        <v>576</v>
      </c>
    </row>
    <row r="12" spans="1:10">
      <c r="A12" s="4"/>
      <c r="B12" s="5" t="s">
        <v>3</v>
      </c>
      <c r="D12" s="6" t="s">
        <v>4</v>
      </c>
      <c r="F12" s="6" t="s">
        <v>5</v>
      </c>
      <c r="H12" s="6" t="s">
        <v>6</v>
      </c>
    </row>
    <row r="13" spans="1:10">
      <c r="A13" s="31" t="s">
        <v>636</v>
      </c>
      <c r="B13" s="53" t="e">
        <f>DGET(Grond17,5,gemc)</f>
        <v>#NUM!</v>
      </c>
      <c r="C13" s="7" t="s">
        <v>7</v>
      </c>
      <c r="D13" s="8">
        <f>'[2]uitkering 2017'!$AJ$58</f>
        <v>-1.19</v>
      </c>
      <c r="E13" s="9" t="s">
        <v>8</v>
      </c>
      <c r="F13" s="10" t="e">
        <f>B13*D13</f>
        <v>#NUM!</v>
      </c>
      <c r="H13" s="10" t="e">
        <f>F13*$B$3</f>
        <v>#NUM!</v>
      </c>
    </row>
    <row r="14" spans="1:10">
      <c r="A14" s="35" t="s">
        <v>679</v>
      </c>
      <c r="B14" s="53" t="e">
        <f>DGET(Grond17,37,gemc)</f>
        <v>#NUM!</v>
      </c>
      <c r="C14" s="7" t="s">
        <v>7</v>
      </c>
      <c r="D14" s="8">
        <f>'[2]uitkering 2017'!$AJ$57</f>
        <v>-552629.48</v>
      </c>
      <c r="E14" s="9" t="s">
        <v>8</v>
      </c>
      <c r="F14" s="10" t="e">
        <f>B14*D14</f>
        <v>#NUM!</v>
      </c>
      <c r="G14" s="10"/>
      <c r="H14" s="10" t="e">
        <f>F14*$B$3</f>
        <v>#NUM!</v>
      </c>
    </row>
    <row r="15" spans="1:10" ht="3" customHeight="1">
      <c r="D15" s="8"/>
    </row>
    <row r="16" spans="1:10">
      <c r="A16" s="11" t="s">
        <v>9</v>
      </c>
      <c r="H16" s="10" t="e">
        <f>SUM(H13:H14)</f>
        <v>#NUM!</v>
      </c>
    </row>
    <row r="28" spans="6:6">
      <c r="F28" s="12"/>
    </row>
  </sheetData>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dimension ref="A1:J45"/>
  <sheetViews>
    <sheetView workbookViewId="0"/>
  </sheetViews>
  <sheetFormatPr defaultRowHeight="12.75"/>
  <cols>
    <col min="1" max="1" width="34.5703125" customWidth="1"/>
    <col min="2" max="2" width="22.140625" bestFit="1" customWidth="1"/>
    <col min="3" max="3" width="4.28515625" customWidth="1"/>
    <col min="4" max="4" width="15.140625" customWidth="1"/>
    <col min="6" max="6" width="15.140625" customWidth="1"/>
    <col min="7" max="7" width="3.28515625" customWidth="1"/>
    <col min="8" max="8" width="12.5703125" customWidth="1"/>
    <col min="10" max="10" width="10.42578125" customWidth="1"/>
  </cols>
  <sheetData>
    <row r="1" spans="1:10" ht="15.75" thickBot="1">
      <c r="A1" s="32" t="s">
        <v>718</v>
      </c>
      <c r="B1" s="41"/>
      <c r="C1" s="41"/>
      <c r="D1" s="41"/>
      <c r="E1" s="41"/>
      <c r="F1" s="41"/>
      <c r="G1" s="41"/>
      <c r="H1" s="41"/>
      <c r="I1" s="41"/>
      <c r="J1" s="42"/>
    </row>
    <row r="2" spans="1:10" ht="15">
      <c r="A2" s="2"/>
      <c r="B2" s="52"/>
      <c r="C2" s="52"/>
      <c r="D2" s="52"/>
      <c r="E2" s="52"/>
      <c r="F2" s="52"/>
      <c r="G2" s="52"/>
      <c r="H2" s="52"/>
      <c r="I2" s="52"/>
      <c r="J2" s="52"/>
    </row>
    <row r="3" spans="1:10">
      <c r="A3" s="31" t="s">
        <v>0</v>
      </c>
      <c r="B3" s="39">
        <f>'WUW integratie'!B4</f>
        <v>1.4410000000000001</v>
      </c>
    </row>
    <row r="4" spans="1:10">
      <c r="A4" s="48"/>
      <c r="B4" s="31"/>
    </row>
    <row r="5" spans="1:10">
      <c r="A5" s="50" t="s">
        <v>694</v>
      </c>
      <c r="B5" s="3"/>
      <c r="C5" s="3"/>
      <c r="D5" s="3"/>
    </row>
    <row r="7" spans="1:10">
      <c r="A7" t="s">
        <v>1</v>
      </c>
      <c r="B7" s="16">
        <f>'[2]uitkering 2017'!$AG$59</f>
        <v>7.0389999999999997</v>
      </c>
    </row>
    <row r="8" spans="1:10">
      <c r="A8" t="s">
        <v>2</v>
      </c>
      <c r="B8" s="43" t="s">
        <v>695</v>
      </c>
      <c r="C8" s="3"/>
    </row>
    <row r="11" spans="1:10">
      <c r="A11" s="4" t="s">
        <v>576</v>
      </c>
    </row>
    <row r="12" spans="1:10">
      <c r="A12" s="4"/>
      <c r="B12" s="5" t="s">
        <v>3</v>
      </c>
      <c r="D12" s="6" t="s">
        <v>4</v>
      </c>
      <c r="F12" s="6" t="s">
        <v>5</v>
      </c>
      <c r="H12" s="6" t="s">
        <v>6</v>
      </c>
    </row>
    <row r="13" spans="1:10">
      <c r="A13" s="31" t="s">
        <v>636</v>
      </c>
      <c r="B13" s="53" t="e">
        <f>DGET(Grond17,5,gemc)</f>
        <v>#NUM!</v>
      </c>
      <c r="C13" s="7" t="s">
        <v>7</v>
      </c>
      <c r="D13" s="8">
        <f>'[2]uitkering 2017'!$AJ$60</f>
        <v>0.04</v>
      </c>
      <c r="E13" s="9" t="s">
        <v>8</v>
      </c>
      <c r="F13" s="10" t="e">
        <f>B13*D13</f>
        <v>#NUM!</v>
      </c>
      <c r="H13" s="10" t="e">
        <f>F13*$B$3</f>
        <v>#NUM!</v>
      </c>
    </row>
    <row r="14" spans="1:10">
      <c r="A14" s="37" t="s">
        <v>696</v>
      </c>
      <c r="B14" s="53" t="e">
        <f>DGET(Grond17,15,gemc)</f>
        <v>#NUM!</v>
      </c>
      <c r="C14" s="7" t="s">
        <v>7</v>
      </c>
      <c r="D14" s="8">
        <f>'[2]uitkering 2017'!$AJ$61</f>
        <v>0.01</v>
      </c>
      <c r="E14" s="9" t="s">
        <v>8</v>
      </c>
      <c r="F14" s="10" t="e">
        <f t="shared" ref="F14:F31" si="0">B14*D14</f>
        <v>#NUM!</v>
      </c>
      <c r="H14" s="10" t="e">
        <f t="shared" ref="H14:H30" si="1">F14*$B$3</f>
        <v>#NUM!</v>
      </c>
    </row>
    <row r="15" spans="1:10">
      <c r="A15" s="38" t="s">
        <v>697</v>
      </c>
      <c r="B15" s="53" t="e">
        <f>DGET(Grond17,18,gemc)</f>
        <v>#NUM!</v>
      </c>
      <c r="C15" s="7" t="s">
        <v>7</v>
      </c>
      <c r="D15" s="8">
        <f>'[2]uitkering 2017'!$AJ$62</f>
        <v>0.05</v>
      </c>
      <c r="E15" s="9" t="s">
        <v>8</v>
      </c>
      <c r="F15" s="10" t="e">
        <f t="shared" si="0"/>
        <v>#NUM!</v>
      </c>
      <c r="H15" s="10" t="e">
        <f t="shared" si="1"/>
        <v>#NUM!</v>
      </c>
    </row>
    <row r="16" spans="1:10">
      <c r="A16" s="38" t="s">
        <v>698</v>
      </c>
      <c r="B16" s="53" t="e">
        <f>DGET(Grond17,19,gemc)</f>
        <v>#NUM!</v>
      </c>
      <c r="C16" s="7" t="s">
        <v>7</v>
      </c>
      <c r="D16" s="8">
        <f>'[2]uitkering 2017'!$AJ$63</f>
        <v>7.0000000000000007E-2</v>
      </c>
      <c r="E16" s="9" t="s">
        <v>8</v>
      </c>
      <c r="F16" s="10" t="e">
        <f t="shared" si="0"/>
        <v>#NUM!</v>
      </c>
      <c r="H16" s="10" t="e">
        <f t="shared" si="1"/>
        <v>#NUM!</v>
      </c>
    </row>
    <row r="17" spans="1:8">
      <c r="A17" s="38" t="s">
        <v>109</v>
      </c>
      <c r="B17" s="53" t="e">
        <f>DGET(Grond17,20,gemc)</f>
        <v>#NUM!</v>
      </c>
      <c r="C17" s="7" t="s">
        <v>7</v>
      </c>
      <c r="D17" s="8">
        <f>'[2]uitkering 2017'!$AJ$64</f>
        <v>7.0000000000000007E-2</v>
      </c>
      <c r="E17" s="9" t="s">
        <v>8</v>
      </c>
      <c r="F17" s="10" t="e">
        <f t="shared" si="0"/>
        <v>#NUM!</v>
      </c>
      <c r="H17" s="10" t="e">
        <f t="shared" si="1"/>
        <v>#NUM!</v>
      </c>
    </row>
    <row r="18" spans="1:8">
      <c r="A18" s="38" t="s">
        <v>699</v>
      </c>
      <c r="B18" s="53" t="e">
        <f>DGET(Grond17,21,gemc)</f>
        <v>#NUM!</v>
      </c>
      <c r="C18" s="7" t="s">
        <v>7</v>
      </c>
      <c r="D18" s="8">
        <f>'[2]uitkering 2017'!$AJ$65</f>
        <v>0.04</v>
      </c>
      <c r="E18" s="9" t="s">
        <v>8</v>
      </c>
      <c r="F18" s="10" t="e">
        <f t="shared" si="0"/>
        <v>#NUM!</v>
      </c>
      <c r="H18" s="10" t="e">
        <f t="shared" si="1"/>
        <v>#NUM!</v>
      </c>
    </row>
    <row r="19" spans="1:8">
      <c r="A19" s="38" t="s">
        <v>684</v>
      </c>
      <c r="B19" s="53" t="e">
        <f>DGET(Grond17,23,gemc)</f>
        <v>#NUM!</v>
      </c>
      <c r="C19" s="7" t="s">
        <v>7</v>
      </c>
      <c r="D19" s="8">
        <f>'[2]uitkering 2017'!$AJ$66</f>
        <v>8.6199999999999992</v>
      </c>
      <c r="E19" s="9" t="s">
        <v>8</v>
      </c>
      <c r="F19" s="10" t="e">
        <f t="shared" si="0"/>
        <v>#NUM!</v>
      </c>
      <c r="H19" s="10" t="e">
        <f t="shared" si="1"/>
        <v>#NUM!</v>
      </c>
    </row>
    <row r="20" spans="1:8">
      <c r="A20" s="38" t="s">
        <v>685</v>
      </c>
      <c r="B20" s="53" t="e">
        <f>DGET(Grond17,24,gemc)</f>
        <v>#NUM!</v>
      </c>
      <c r="C20" s="7" t="s">
        <v>7</v>
      </c>
      <c r="D20" s="8">
        <f>'[2]uitkering 2017'!$AJ$67</f>
        <v>4.26</v>
      </c>
      <c r="E20" s="9" t="s">
        <v>8</v>
      </c>
      <c r="F20" s="10" t="e">
        <f t="shared" si="0"/>
        <v>#NUM!</v>
      </c>
      <c r="H20" s="10" t="e">
        <f t="shared" si="1"/>
        <v>#NUM!</v>
      </c>
    </row>
    <row r="21" spans="1:8">
      <c r="A21" s="38" t="s">
        <v>671</v>
      </c>
      <c r="B21" s="53" t="e">
        <f>DGET(Grond17,25,gemc)</f>
        <v>#NUM!</v>
      </c>
      <c r="C21" s="7" t="s">
        <v>7</v>
      </c>
      <c r="D21" s="8">
        <f>'[2]uitkering 2017'!$AJ$68</f>
        <v>0.02</v>
      </c>
      <c r="E21" s="9" t="s">
        <v>8</v>
      </c>
      <c r="F21" s="10" t="e">
        <f t="shared" si="0"/>
        <v>#NUM!</v>
      </c>
      <c r="H21" s="10" t="e">
        <f t="shared" si="1"/>
        <v>#NUM!</v>
      </c>
    </row>
    <row r="22" spans="1:8">
      <c r="A22" s="38" t="s">
        <v>686</v>
      </c>
      <c r="B22" s="53" t="e">
        <f>DGET(Grond17,26,gemc)</f>
        <v>#NUM!</v>
      </c>
      <c r="C22" s="7" t="s">
        <v>7</v>
      </c>
      <c r="D22" s="8">
        <f>'[2]uitkering 2017'!$AJ$69</f>
        <v>0.09</v>
      </c>
      <c r="E22" s="9" t="s">
        <v>8</v>
      </c>
      <c r="F22" s="10" t="e">
        <f t="shared" si="0"/>
        <v>#NUM!</v>
      </c>
      <c r="H22" s="10" t="e">
        <f t="shared" si="1"/>
        <v>#NUM!</v>
      </c>
    </row>
    <row r="23" spans="1:8">
      <c r="A23" s="38" t="s">
        <v>687</v>
      </c>
      <c r="B23" s="53" t="e">
        <f>DGET(Grond17,27,gemc)</f>
        <v>#NUM!</v>
      </c>
      <c r="C23" s="7" t="s">
        <v>7</v>
      </c>
      <c r="D23" s="8">
        <f>'[2]uitkering 2017'!$AJ$70</f>
        <v>10.41</v>
      </c>
      <c r="E23" s="9" t="s">
        <v>8</v>
      </c>
      <c r="F23" s="10" t="e">
        <f t="shared" si="0"/>
        <v>#NUM!</v>
      </c>
      <c r="H23" s="10" t="e">
        <f t="shared" si="1"/>
        <v>#NUM!</v>
      </c>
    </row>
    <row r="24" spans="1:8">
      <c r="A24" s="38" t="s">
        <v>688</v>
      </c>
      <c r="B24" s="53" t="e">
        <f>DGET(Grond17,28,gemc)</f>
        <v>#NUM!</v>
      </c>
      <c r="C24" s="7" t="s">
        <v>7</v>
      </c>
      <c r="D24" s="8">
        <f>'[2]uitkering 2017'!$AJ$71</f>
        <v>33.159999999999997</v>
      </c>
      <c r="E24" s="9" t="s">
        <v>8</v>
      </c>
      <c r="F24" s="10" t="e">
        <f t="shared" si="0"/>
        <v>#NUM!</v>
      </c>
      <c r="H24" s="10" t="e">
        <f t="shared" si="1"/>
        <v>#NUM!</v>
      </c>
    </row>
    <row r="25" spans="1:8">
      <c r="A25" s="38" t="s">
        <v>703</v>
      </c>
      <c r="B25" s="53" t="e">
        <f>DGET(Grond17,29,gemc)</f>
        <v>#NUM!</v>
      </c>
      <c r="C25" s="7" t="s">
        <v>7</v>
      </c>
      <c r="D25" s="8">
        <f>'[2]uitkering 2017'!$AJ$72</f>
        <v>0.04</v>
      </c>
      <c r="E25" s="9" t="s">
        <v>8</v>
      </c>
      <c r="F25" s="10" t="e">
        <f t="shared" si="0"/>
        <v>#NUM!</v>
      </c>
      <c r="H25" s="10" t="e">
        <f t="shared" si="1"/>
        <v>#NUM!</v>
      </c>
    </row>
    <row r="26" spans="1:8">
      <c r="A26" s="38" t="s">
        <v>700</v>
      </c>
      <c r="B26" s="53" t="e">
        <f>DGET(Grond17,30,gemc)</f>
        <v>#NUM!</v>
      </c>
      <c r="C26" s="7" t="s">
        <v>7</v>
      </c>
      <c r="D26" s="8">
        <f>'[2]uitkering 2017'!$AJ$73</f>
        <v>0.09</v>
      </c>
      <c r="E26" s="9" t="s">
        <v>8</v>
      </c>
      <c r="F26" s="10" t="e">
        <f t="shared" si="0"/>
        <v>#NUM!</v>
      </c>
      <c r="H26" s="10" t="e">
        <f t="shared" si="1"/>
        <v>#NUM!</v>
      </c>
    </row>
    <row r="27" spans="1:8">
      <c r="A27" s="38" t="s">
        <v>701</v>
      </c>
      <c r="B27" s="53" t="e">
        <f>DGET(Grond17,31,gemc)</f>
        <v>#NUM!</v>
      </c>
      <c r="C27" s="7" t="s">
        <v>7</v>
      </c>
      <c r="D27" s="8">
        <f>'[2]uitkering 2017'!$AJ$74</f>
        <v>0.05</v>
      </c>
      <c r="E27" s="9" t="s">
        <v>8</v>
      </c>
      <c r="F27" s="10" t="e">
        <f t="shared" si="0"/>
        <v>#NUM!</v>
      </c>
      <c r="H27" s="10" t="e">
        <f t="shared" si="1"/>
        <v>#NUM!</v>
      </c>
    </row>
    <row r="28" spans="1:8">
      <c r="A28" s="38" t="s">
        <v>702</v>
      </c>
      <c r="B28" s="53" t="e">
        <f>DGET(Grond17,32,gemc)</f>
        <v>#NUM!</v>
      </c>
      <c r="C28" s="7" t="s">
        <v>7</v>
      </c>
      <c r="D28" s="8">
        <f>'[2]uitkering 2017'!$AJ$75</f>
        <v>0.02</v>
      </c>
      <c r="E28" s="9" t="s">
        <v>8</v>
      </c>
      <c r="F28" s="10" t="e">
        <f t="shared" si="0"/>
        <v>#NUM!</v>
      </c>
      <c r="H28" s="10" t="e">
        <f t="shared" si="1"/>
        <v>#NUM!</v>
      </c>
    </row>
    <row r="29" spans="1:8">
      <c r="A29" s="38" t="s">
        <v>691</v>
      </c>
      <c r="B29" s="53" t="e">
        <f>DGET(Grond17,33,gemc)</f>
        <v>#NUM!</v>
      </c>
      <c r="C29" s="7" t="s">
        <v>7</v>
      </c>
      <c r="D29" s="8">
        <f>'[2]uitkering 2017'!$AJ$76</f>
        <v>0.01</v>
      </c>
      <c r="E29" s="9" t="s">
        <v>8</v>
      </c>
      <c r="F29" s="10" t="e">
        <f t="shared" si="0"/>
        <v>#NUM!</v>
      </c>
      <c r="H29" s="10" t="e">
        <f t="shared" si="1"/>
        <v>#NUM!</v>
      </c>
    </row>
    <row r="30" spans="1:8">
      <c r="A30" s="38" t="s">
        <v>692</v>
      </c>
      <c r="B30" s="24" t="e">
        <f>DGET(Grond17,34,gemc)</f>
        <v>#NUM!</v>
      </c>
      <c r="C30" s="7" t="s">
        <v>7</v>
      </c>
      <c r="D30" s="8">
        <f>'[2]uitkering 2017'!$AJ$77</f>
        <v>41.53</v>
      </c>
      <c r="E30" s="9" t="s">
        <v>8</v>
      </c>
      <c r="F30" s="10" t="e">
        <f t="shared" si="0"/>
        <v>#NUM!</v>
      </c>
      <c r="H30" s="10" t="e">
        <f t="shared" si="1"/>
        <v>#NUM!</v>
      </c>
    </row>
    <row r="31" spans="1:8">
      <c r="A31" s="38" t="s">
        <v>672</v>
      </c>
      <c r="B31" s="53" t="e">
        <f>DGET(Grond17,35,gemc)</f>
        <v>#NUM!</v>
      </c>
      <c r="C31" s="7" t="s">
        <v>7</v>
      </c>
      <c r="D31" s="8">
        <f>'[2]uitkering 2017'!$AJ$78</f>
        <v>0.03</v>
      </c>
      <c r="E31" s="9" t="s">
        <v>8</v>
      </c>
      <c r="F31" s="10" t="e">
        <f t="shared" si="0"/>
        <v>#NUM!</v>
      </c>
      <c r="G31" s="10"/>
      <c r="H31" s="10" t="e">
        <f>F31*$B$3</f>
        <v>#NUM!</v>
      </c>
    </row>
    <row r="32" spans="1:8" ht="3" customHeight="1">
      <c r="D32" s="8"/>
      <c r="H32" s="10"/>
    </row>
    <row r="33" spans="1:8">
      <c r="A33" s="11" t="s">
        <v>9</v>
      </c>
      <c r="H33" s="10" t="e">
        <f>SUM(H13:H31)</f>
        <v>#NUM!</v>
      </c>
    </row>
    <row r="45" spans="1:8">
      <c r="F45" s="12"/>
    </row>
  </sheetData>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dimension ref="A1:J30"/>
  <sheetViews>
    <sheetView workbookViewId="0"/>
  </sheetViews>
  <sheetFormatPr defaultRowHeight="12.75"/>
  <cols>
    <col min="1" max="1" width="34.5703125" customWidth="1"/>
    <col min="2" max="2" width="22.140625" bestFit="1" customWidth="1"/>
    <col min="3" max="3" width="4.28515625" customWidth="1"/>
    <col min="4" max="4" width="15.140625" customWidth="1"/>
    <col min="6" max="6" width="15.140625" customWidth="1"/>
    <col min="7" max="7" width="3.28515625" customWidth="1"/>
    <col min="8" max="8" width="12.5703125" customWidth="1"/>
  </cols>
  <sheetData>
    <row r="1" spans="1:10" ht="15.75" thickBot="1">
      <c r="A1" s="32" t="s">
        <v>721</v>
      </c>
      <c r="B1" s="41"/>
      <c r="C1" s="41"/>
      <c r="D1" s="41"/>
      <c r="E1" s="41"/>
      <c r="F1" s="41"/>
      <c r="G1" s="41"/>
      <c r="H1" s="41"/>
      <c r="I1" s="41"/>
      <c r="J1" s="42"/>
    </row>
    <row r="2" spans="1:10" ht="15">
      <c r="A2" s="2"/>
      <c r="B2" s="52"/>
      <c r="C2" s="52"/>
      <c r="D2" s="52"/>
      <c r="E2" s="52"/>
      <c r="F2" s="52"/>
      <c r="G2" s="52"/>
      <c r="H2" s="52"/>
      <c r="I2" s="52"/>
      <c r="J2" s="52"/>
    </row>
    <row r="3" spans="1:10">
      <c r="A3" s="31" t="s">
        <v>0</v>
      </c>
      <c r="B3" s="39">
        <f>'WUW integratie'!B4</f>
        <v>1.4410000000000001</v>
      </c>
    </row>
    <row r="4" spans="1:10">
      <c r="A4" s="48"/>
      <c r="B4" s="31"/>
    </row>
    <row r="5" spans="1:10">
      <c r="A5" s="50" t="s">
        <v>704</v>
      </c>
      <c r="B5" s="3"/>
      <c r="C5" s="3"/>
      <c r="D5" s="3"/>
    </row>
    <row r="7" spans="1:10">
      <c r="A7" t="s">
        <v>1</v>
      </c>
      <c r="B7" s="16">
        <f>'[2]uitkering 2017'!$AG$79</f>
        <v>-4.7309999999999999</v>
      </c>
    </row>
    <row r="8" spans="1:10">
      <c r="A8" t="s">
        <v>2</v>
      </c>
      <c r="B8" s="43" t="s">
        <v>708</v>
      </c>
      <c r="C8" s="3"/>
    </row>
    <row r="11" spans="1:10">
      <c r="A11" s="4" t="s">
        <v>576</v>
      </c>
    </row>
    <row r="12" spans="1:10">
      <c r="A12" s="4"/>
      <c r="B12" s="5" t="s">
        <v>3</v>
      </c>
      <c r="D12" s="6" t="s">
        <v>4</v>
      </c>
      <c r="F12" s="6" t="s">
        <v>5</v>
      </c>
      <c r="H12" s="6" t="s">
        <v>6</v>
      </c>
    </row>
    <row r="13" spans="1:10">
      <c r="A13" s="31" t="s">
        <v>636</v>
      </c>
      <c r="B13" s="53" t="e">
        <f>DGET(Grond17,5,gemc)</f>
        <v>#NUM!</v>
      </c>
      <c r="C13" s="7" t="s">
        <v>7</v>
      </c>
      <c r="D13" s="8">
        <f>'[2]uitkering 2017'!$AJ$80</f>
        <v>-0.16296311070677577</v>
      </c>
      <c r="E13" s="9" t="s">
        <v>8</v>
      </c>
      <c r="F13" s="10" t="e">
        <f>B13*D13</f>
        <v>#NUM!</v>
      </c>
      <c r="H13" s="10" t="e">
        <f>F13*$B$3</f>
        <v>#NUM!</v>
      </c>
    </row>
    <row r="14" spans="1:10">
      <c r="A14" s="31" t="s">
        <v>705</v>
      </c>
      <c r="B14" s="53" t="e">
        <f>DGET(Grond17,38,gemc)</f>
        <v>#NUM!</v>
      </c>
      <c r="C14" s="7" t="s">
        <v>7</v>
      </c>
      <c r="D14" s="8">
        <f>'[2]uitkering 2017'!$AJ$81</f>
        <v>-0.28653447611025806</v>
      </c>
      <c r="E14" s="9" t="s">
        <v>8</v>
      </c>
      <c r="F14" s="10" t="e">
        <f t="shared" ref="F14:F16" si="0">B14*D14</f>
        <v>#NUM!</v>
      </c>
      <c r="H14" s="10" t="e">
        <f t="shared" ref="H14:H16" si="1">F14*$B$3</f>
        <v>#NUM!</v>
      </c>
    </row>
    <row r="15" spans="1:10">
      <c r="A15" s="31" t="s">
        <v>706</v>
      </c>
      <c r="B15" s="53" t="e">
        <f>DGET(Grond17,39,gemc)</f>
        <v>#NUM!</v>
      </c>
      <c r="C15" s="7" t="s">
        <v>7</v>
      </c>
      <c r="D15" s="8">
        <f>'[2]uitkering 2017'!$AJ$82</f>
        <v>-0.57779056552741781</v>
      </c>
      <c r="E15" s="9" t="s">
        <v>8</v>
      </c>
      <c r="F15" s="10" t="e">
        <f t="shared" si="0"/>
        <v>#NUM!</v>
      </c>
      <c r="H15" s="10" t="e">
        <f t="shared" si="1"/>
        <v>#NUM!</v>
      </c>
    </row>
    <row r="16" spans="1:10">
      <c r="A16" s="37" t="s">
        <v>673</v>
      </c>
      <c r="B16" s="53" t="e">
        <f>DGET(Grond17,36,gemc)</f>
        <v>#NUM!</v>
      </c>
      <c r="C16" s="7" t="s">
        <v>7</v>
      </c>
      <c r="D16" s="8">
        <f>'[2]uitkering 2017'!$AJ$83</f>
        <v>-232.81681642087574</v>
      </c>
      <c r="E16" s="9" t="s">
        <v>8</v>
      </c>
      <c r="F16" s="10" t="e">
        <f t="shared" si="0"/>
        <v>#NUM!</v>
      </c>
      <c r="G16" s="10"/>
      <c r="H16" s="10" t="e">
        <f t="shared" si="1"/>
        <v>#NUM!</v>
      </c>
    </row>
    <row r="17" spans="1:8" ht="3" customHeight="1">
      <c r="D17" s="8"/>
    </row>
    <row r="18" spans="1:8">
      <c r="A18" s="11" t="s">
        <v>9</v>
      </c>
      <c r="H18" s="10" t="e">
        <f>SUM(H13:H16)</f>
        <v>#NUM!</v>
      </c>
    </row>
    <row r="30" spans="1:8">
      <c r="F30" s="12"/>
    </row>
  </sheetData>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dimension ref="A1:J27"/>
  <sheetViews>
    <sheetView workbookViewId="0"/>
  </sheetViews>
  <sheetFormatPr defaultRowHeight="12.75"/>
  <cols>
    <col min="1" max="1" width="34.5703125" customWidth="1"/>
    <col min="2" max="2" width="22.140625" bestFit="1" customWidth="1"/>
    <col min="3" max="3" width="4.28515625" customWidth="1"/>
    <col min="4" max="4" width="15.140625" customWidth="1"/>
    <col min="6" max="6" width="15.140625" customWidth="1"/>
    <col min="7" max="7" width="3.28515625" customWidth="1"/>
    <col min="8" max="8" width="12.5703125" customWidth="1"/>
  </cols>
  <sheetData>
    <row r="1" spans="1:10" ht="15.75" thickBot="1">
      <c r="A1" s="32" t="s">
        <v>718</v>
      </c>
      <c r="B1" s="41"/>
      <c r="C1" s="41"/>
      <c r="D1" s="41"/>
      <c r="E1" s="41"/>
      <c r="F1" s="41"/>
      <c r="G1" s="41"/>
      <c r="H1" s="41"/>
      <c r="I1" s="41"/>
      <c r="J1" s="42"/>
    </row>
    <row r="2" spans="1:10" ht="15">
      <c r="A2" s="2"/>
      <c r="B2" s="52"/>
      <c r="C2" s="52"/>
      <c r="D2" s="52"/>
      <c r="E2" s="52"/>
      <c r="F2" s="52"/>
      <c r="G2" s="52"/>
      <c r="H2" s="52"/>
      <c r="I2" s="52"/>
      <c r="J2" s="52"/>
    </row>
    <row r="3" spans="1:10">
      <c r="A3" s="31" t="s">
        <v>0</v>
      </c>
      <c r="B3" s="39">
        <f>'WUW integratie'!B4</f>
        <v>1.4410000000000001</v>
      </c>
    </row>
    <row r="4" spans="1:10">
      <c r="A4" s="48"/>
      <c r="B4" s="31"/>
    </row>
    <row r="5" spans="1:10">
      <c r="A5" s="50" t="s">
        <v>724</v>
      </c>
      <c r="B5" s="3"/>
      <c r="C5" s="3"/>
      <c r="D5" s="3"/>
    </row>
    <row r="7" spans="1:10">
      <c r="A7" t="s">
        <v>1</v>
      </c>
      <c r="B7" s="16">
        <f>'[2]uitkering 2017'!$AG$90</f>
        <v>-5.0350000000000001</v>
      </c>
    </row>
    <row r="8" spans="1:10">
      <c r="A8" t="s">
        <v>2</v>
      </c>
      <c r="B8" s="43" t="s">
        <v>725</v>
      </c>
      <c r="C8" s="3"/>
    </row>
    <row r="11" spans="1:10">
      <c r="A11" s="4" t="s">
        <v>576</v>
      </c>
    </row>
    <row r="12" spans="1:10">
      <c r="A12" s="4"/>
      <c r="B12" s="5" t="s">
        <v>3</v>
      </c>
      <c r="D12" s="6" t="s">
        <v>4</v>
      </c>
      <c r="F12" s="6" t="s">
        <v>5</v>
      </c>
      <c r="H12" s="6" t="s">
        <v>6</v>
      </c>
    </row>
    <row r="13" spans="1:10">
      <c r="A13" s="31" t="s">
        <v>672</v>
      </c>
      <c r="B13" s="53" t="e">
        <f>DGET(Grond17,35,gemc)</f>
        <v>#NUM!</v>
      </c>
      <c r="C13" s="7" t="s">
        <v>7</v>
      </c>
      <c r="D13" s="8">
        <f>'[2]uitkering 2017'!$AJ$91</f>
        <v>-2.0299999999999998</v>
      </c>
      <c r="E13" s="55" t="s">
        <v>8</v>
      </c>
      <c r="F13" s="10" t="e">
        <f t="shared" ref="F13" si="0">B13*D13</f>
        <v>#NUM!</v>
      </c>
      <c r="H13" s="10" t="e">
        <f t="shared" ref="H13" si="1">F13*$B$3</f>
        <v>#NUM!</v>
      </c>
    </row>
    <row r="14" spans="1:10" ht="3" customHeight="1">
      <c r="D14" s="8"/>
    </row>
    <row r="15" spans="1:10">
      <c r="A15" s="11" t="s">
        <v>9</v>
      </c>
      <c r="H15" s="10" t="e">
        <f>SUM(H13:H13)</f>
        <v>#NUM!</v>
      </c>
    </row>
    <row r="27" spans="6:6">
      <c r="F27" s="12"/>
    </row>
  </sheetData>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dimension ref="A1:J30"/>
  <sheetViews>
    <sheetView workbookViewId="0"/>
  </sheetViews>
  <sheetFormatPr defaultRowHeight="12.75"/>
  <cols>
    <col min="1" max="1" width="34.5703125" customWidth="1"/>
    <col min="2" max="2" width="22.140625" bestFit="1" customWidth="1"/>
    <col min="3" max="3" width="4.28515625" customWidth="1"/>
    <col min="4" max="4" width="15.140625" customWidth="1"/>
    <col min="6" max="6" width="15.140625" customWidth="1"/>
    <col min="7" max="7" width="3.28515625" customWidth="1"/>
    <col min="8" max="8" width="12.5703125" customWidth="1"/>
  </cols>
  <sheetData>
    <row r="1" spans="1:10" ht="15.75" thickBot="1">
      <c r="A1" s="32" t="s">
        <v>728</v>
      </c>
      <c r="B1" s="41"/>
      <c r="C1" s="41"/>
      <c r="D1" s="41"/>
      <c r="E1" s="41"/>
      <c r="F1" s="41"/>
      <c r="G1" s="41"/>
      <c r="H1" s="41"/>
      <c r="I1" s="41"/>
      <c r="J1" s="42"/>
    </row>
    <row r="2" spans="1:10" ht="15">
      <c r="A2" s="2"/>
      <c r="B2" s="52"/>
      <c r="C2" s="52"/>
      <c r="D2" s="52"/>
      <c r="E2" s="52"/>
      <c r="F2" s="52"/>
      <c r="G2" s="52"/>
      <c r="H2" s="52"/>
      <c r="I2" s="52"/>
      <c r="J2" s="52"/>
    </row>
    <row r="3" spans="1:10">
      <c r="A3" s="31" t="s">
        <v>0</v>
      </c>
      <c r="B3" s="39">
        <f>'WUW integratie'!B4</f>
        <v>1.4410000000000001</v>
      </c>
    </row>
    <row r="4" spans="1:10">
      <c r="A4" s="48"/>
      <c r="B4" s="31"/>
    </row>
    <row r="5" spans="1:10">
      <c r="A5" s="50" t="s">
        <v>726</v>
      </c>
      <c r="B5" s="3"/>
      <c r="C5" s="3"/>
      <c r="D5" s="3"/>
    </row>
    <row r="7" spans="1:10">
      <c r="A7" t="s">
        <v>1</v>
      </c>
      <c r="B7" s="16">
        <f>'[2]uitkering 2017'!$AG$94</f>
        <v>3.75</v>
      </c>
    </row>
    <row r="8" spans="1:10">
      <c r="A8" t="s">
        <v>2</v>
      </c>
      <c r="B8" s="43" t="s">
        <v>727</v>
      </c>
      <c r="C8" s="3"/>
    </row>
    <row r="11" spans="1:10">
      <c r="A11" s="4" t="s">
        <v>576</v>
      </c>
    </row>
    <row r="12" spans="1:10">
      <c r="A12" s="4"/>
      <c r="B12" s="5" t="s">
        <v>3</v>
      </c>
      <c r="D12" s="6" t="s">
        <v>4</v>
      </c>
      <c r="F12" s="6" t="s">
        <v>5</v>
      </c>
      <c r="H12" s="6" t="s">
        <v>6</v>
      </c>
    </row>
    <row r="13" spans="1:10">
      <c r="A13" t="s">
        <v>643</v>
      </c>
      <c r="B13" s="53" t="e">
        <f>DGET(Grond17,10,gemc)</f>
        <v>#NUM!</v>
      </c>
      <c r="C13" s="7" t="s">
        <v>7</v>
      </c>
      <c r="D13" s="8">
        <f>'[2]uitkering 2017'!$AJ$95</f>
        <v>0.88</v>
      </c>
      <c r="E13" s="55" t="s">
        <v>8</v>
      </c>
      <c r="F13" s="10" t="e">
        <f t="shared" ref="F13:F16" si="0">B13*D13</f>
        <v>#NUM!</v>
      </c>
      <c r="H13" s="10" t="e">
        <f t="shared" ref="H13:H16" si="1">F13*$B$3</f>
        <v>#NUM!</v>
      </c>
    </row>
    <row r="14" spans="1:10">
      <c r="A14" s="37" t="s">
        <v>655</v>
      </c>
      <c r="B14" s="53" t="e">
        <f>DGET(Grond17,13,gemc)</f>
        <v>#NUM!</v>
      </c>
      <c r="C14" s="7" t="s">
        <v>7</v>
      </c>
      <c r="D14" s="8">
        <f>'[2]uitkering 2017'!$AJ$96</f>
        <v>0.1</v>
      </c>
      <c r="E14" s="55" t="s">
        <v>8</v>
      </c>
      <c r="F14" s="10" t="e">
        <f t="shared" si="0"/>
        <v>#NUM!</v>
      </c>
      <c r="H14" s="10" t="e">
        <f t="shared" si="1"/>
        <v>#NUM!</v>
      </c>
    </row>
    <row r="15" spans="1:10">
      <c r="A15" s="38" t="s">
        <v>652</v>
      </c>
      <c r="B15" s="53" t="e">
        <f>DGET(Grond17,16,gemc)</f>
        <v>#NUM!</v>
      </c>
      <c r="C15" s="7" t="s">
        <v>7</v>
      </c>
      <c r="D15" s="8">
        <f>'[2]uitkering 2017'!$AJ$97</f>
        <v>0.04</v>
      </c>
      <c r="E15" s="55" t="s">
        <v>8</v>
      </c>
      <c r="F15" s="10" t="e">
        <f t="shared" si="0"/>
        <v>#NUM!</v>
      </c>
      <c r="H15" s="10" t="e">
        <f t="shared" si="1"/>
        <v>#NUM!</v>
      </c>
    </row>
    <row r="16" spans="1:10">
      <c r="A16" s="38" t="s">
        <v>700</v>
      </c>
      <c r="B16" s="53" t="e">
        <f>DGET(Grond17,30,gemc)</f>
        <v>#NUM!</v>
      </c>
      <c r="C16" s="7" t="s">
        <v>7</v>
      </c>
      <c r="D16" s="8">
        <f>'[2]uitkering 2017'!$AJ$98</f>
        <v>0.02</v>
      </c>
      <c r="E16" s="55" t="s">
        <v>8</v>
      </c>
      <c r="F16" s="10" t="e">
        <f t="shared" si="0"/>
        <v>#NUM!</v>
      </c>
      <c r="H16" s="10" t="e">
        <f t="shared" si="1"/>
        <v>#NUM!</v>
      </c>
    </row>
    <row r="17" spans="1:8" ht="3" customHeight="1">
      <c r="D17" s="8"/>
    </row>
    <row r="18" spans="1:8">
      <c r="A18" s="11" t="s">
        <v>9</v>
      </c>
      <c r="H18" s="10" t="e">
        <f>SUM(H13:H16)</f>
        <v>#NUM!</v>
      </c>
    </row>
    <row r="30" spans="1:8">
      <c r="F30" s="12"/>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sheetPr codeName="Blad7"/>
  <dimension ref="A1:HS449"/>
  <sheetViews>
    <sheetView workbookViewId="0">
      <pane ySplit="3" topLeftCell="A4" activePane="bottomLeft" state="frozen"/>
      <selection pane="bottomLeft" activeCell="CZ3" sqref="A3:CZ447"/>
    </sheetView>
  </sheetViews>
  <sheetFormatPr defaultRowHeight="12.75"/>
  <cols>
    <col min="4" max="4" width="22.7109375" customWidth="1"/>
    <col min="67" max="67" width="9.140625" style="1" customWidth="1"/>
    <col min="80" max="80" width="11.7109375" customWidth="1"/>
    <col min="81" max="81" width="14.5703125" style="3" customWidth="1"/>
    <col min="82" max="82" width="9.140625" style="3" customWidth="1"/>
    <col min="83" max="83" width="9.140625" style="18" customWidth="1"/>
    <col min="103" max="103" width="27.5703125" bestFit="1" customWidth="1"/>
    <col min="107" max="135" width="0" hidden="1" customWidth="1"/>
    <col min="139" max="140" width="0" hidden="1" customWidth="1"/>
    <col min="166" max="166" width="21.140625" bestFit="1" customWidth="1"/>
    <col min="167" max="167" width="23.28515625" bestFit="1" customWidth="1"/>
    <col min="204" max="204" width="9.5703125" bestFit="1" customWidth="1"/>
  </cols>
  <sheetData>
    <row r="1" spans="1:227">
      <c r="A1" s="13">
        <v>1</v>
      </c>
      <c r="B1" s="13">
        <v>2</v>
      </c>
      <c r="C1" s="13">
        <v>3</v>
      </c>
      <c r="D1" s="13">
        <v>4</v>
      </c>
      <c r="E1" s="13">
        <v>5</v>
      </c>
      <c r="F1" s="13">
        <v>6</v>
      </c>
      <c r="G1" s="13">
        <v>7</v>
      </c>
      <c r="H1" s="13">
        <v>8</v>
      </c>
      <c r="I1" s="13">
        <v>9</v>
      </c>
      <c r="J1" s="13">
        <v>10</v>
      </c>
      <c r="K1" s="13">
        <v>11</v>
      </c>
      <c r="L1" s="13">
        <v>12</v>
      </c>
      <c r="M1" s="13">
        <v>13</v>
      </c>
      <c r="N1" s="13">
        <v>14</v>
      </c>
      <c r="O1" s="13">
        <v>15</v>
      </c>
      <c r="P1" s="13">
        <v>16</v>
      </c>
      <c r="Q1" s="13">
        <v>17</v>
      </c>
      <c r="R1" s="13">
        <v>18</v>
      </c>
      <c r="S1" s="13">
        <v>19</v>
      </c>
      <c r="T1" s="13">
        <v>20</v>
      </c>
      <c r="U1" s="13">
        <v>21</v>
      </c>
      <c r="V1" s="13">
        <v>22</v>
      </c>
      <c r="W1" s="13">
        <v>23</v>
      </c>
      <c r="X1" s="13">
        <v>24</v>
      </c>
      <c r="Y1" s="13">
        <v>25</v>
      </c>
      <c r="Z1" s="14">
        <v>26</v>
      </c>
      <c r="AA1" s="14">
        <v>27</v>
      </c>
      <c r="AB1" s="13">
        <v>28</v>
      </c>
      <c r="AC1" s="13">
        <v>29</v>
      </c>
      <c r="AD1" s="13">
        <v>30</v>
      </c>
      <c r="AE1" s="13">
        <v>31</v>
      </c>
      <c r="AF1" s="13">
        <v>32</v>
      </c>
      <c r="AG1" s="13">
        <v>33</v>
      </c>
      <c r="AH1" s="13">
        <v>34</v>
      </c>
      <c r="AI1" s="13">
        <v>35</v>
      </c>
      <c r="AJ1" s="13">
        <v>36</v>
      </c>
      <c r="AK1" s="13">
        <v>37</v>
      </c>
      <c r="AL1" s="13">
        <v>38</v>
      </c>
      <c r="AM1" s="13">
        <v>39</v>
      </c>
      <c r="AN1" s="13">
        <v>40</v>
      </c>
      <c r="AO1" s="13">
        <v>41</v>
      </c>
      <c r="AP1" s="13">
        <v>42</v>
      </c>
      <c r="AQ1" s="13">
        <v>43</v>
      </c>
      <c r="AR1" s="13">
        <v>44</v>
      </c>
      <c r="AS1" s="13">
        <v>45</v>
      </c>
      <c r="AT1" s="13">
        <v>46</v>
      </c>
      <c r="AU1" s="13">
        <v>47</v>
      </c>
      <c r="AV1" s="13">
        <v>48</v>
      </c>
      <c r="AW1" s="13">
        <v>49</v>
      </c>
      <c r="AX1" s="13">
        <v>50</v>
      </c>
      <c r="AY1" s="13">
        <v>51</v>
      </c>
      <c r="AZ1" s="13">
        <v>52</v>
      </c>
      <c r="BA1" s="13">
        <v>53</v>
      </c>
      <c r="BB1" s="13">
        <v>54</v>
      </c>
      <c r="BC1" s="13">
        <v>55</v>
      </c>
      <c r="BD1" s="13">
        <v>56</v>
      </c>
      <c r="BE1" s="13">
        <v>57</v>
      </c>
      <c r="BF1" s="13">
        <v>58</v>
      </c>
      <c r="BG1" s="13">
        <v>59</v>
      </c>
      <c r="BH1" s="13">
        <v>60</v>
      </c>
      <c r="BI1" s="13">
        <v>61</v>
      </c>
      <c r="BJ1" s="13">
        <v>62</v>
      </c>
      <c r="BK1" s="13">
        <v>63</v>
      </c>
      <c r="BL1" s="13">
        <v>64</v>
      </c>
      <c r="BM1" s="13">
        <v>65</v>
      </c>
      <c r="BN1" s="13">
        <v>66</v>
      </c>
      <c r="BO1" s="15">
        <v>67</v>
      </c>
      <c r="BP1" s="13">
        <v>68</v>
      </c>
      <c r="BQ1" s="13">
        <v>69</v>
      </c>
      <c r="BR1" s="13">
        <v>70</v>
      </c>
      <c r="BS1" s="13">
        <v>71</v>
      </c>
      <c r="BT1" s="13">
        <v>72</v>
      </c>
      <c r="BU1" s="13">
        <v>73</v>
      </c>
      <c r="BV1" s="13">
        <v>74</v>
      </c>
      <c r="BW1" s="13">
        <v>75</v>
      </c>
      <c r="BX1" s="13">
        <v>76</v>
      </c>
      <c r="BY1" s="13">
        <v>77</v>
      </c>
      <c r="BZ1" s="13">
        <v>78</v>
      </c>
      <c r="CA1" s="13">
        <v>79</v>
      </c>
      <c r="CB1" s="13">
        <v>80</v>
      </c>
      <c r="CC1" s="14">
        <v>81</v>
      </c>
      <c r="CD1" s="14">
        <v>82</v>
      </c>
      <c r="CE1" s="17">
        <v>83</v>
      </c>
      <c r="CF1" s="13">
        <v>84</v>
      </c>
      <c r="CG1">
        <f t="shared" ref="CG1:CZ1" si="0">CF1+1</f>
        <v>85</v>
      </c>
      <c r="CH1">
        <f t="shared" si="0"/>
        <v>86</v>
      </c>
      <c r="CI1">
        <f t="shared" si="0"/>
        <v>87</v>
      </c>
      <c r="CJ1">
        <f t="shared" si="0"/>
        <v>88</v>
      </c>
      <c r="CK1">
        <f t="shared" si="0"/>
        <v>89</v>
      </c>
      <c r="CL1">
        <f t="shared" si="0"/>
        <v>90</v>
      </c>
      <c r="CM1">
        <f t="shared" si="0"/>
        <v>91</v>
      </c>
      <c r="CN1">
        <f t="shared" si="0"/>
        <v>92</v>
      </c>
      <c r="CO1">
        <f t="shared" si="0"/>
        <v>93</v>
      </c>
      <c r="CP1">
        <f t="shared" si="0"/>
        <v>94</v>
      </c>
      <c r="CQ1">
        <f t="shared" si="0"/>
        <v>95</v>
      </c>
      <c r="CR1">
        <f t="shared" si="0"/>
        <v>96</v>
      </c>
      <c r="CS1">
        <f t="shared" si="0"/>
        <v>97</v>
      </c>
      <c r="CT1">
        <f t="shared" si="0"/>
        <v>98</v>
      </c>
      <c r="CU1">
        <f t="shared" si="0"/>
        <v>99</v>
      </c>
      <c r="CV1">
        <f t="shared" si="0"/>
        <v>100</v>
      </c>
      <c r="CW1">
        <f t="shared" si="0"/>
        <v>101</v>
      </c>
      <c r="CX1">
        <f t="shared" si="0"/>
        <v>102</v>
      </c>
      <c r="CY1">
        <f t="shared" si="0"/>
        <v>103</v>
      </c>
      <c r="CZ1">
        <f t="shared" si="0"/>
        <v>104</v>
      </c>
      <c r="DN1" t="s">
        <v>11</v>
      </c>
      <c r="DR1" t="s">
        <v>12</v>
      </c>
      <c r="FO1" t="s">
        <v>580</v>
      </c>
    </row>
    <row r="2" spans="1:227">
      <c r="A2" s="13"/>
      <c r="B2" s="13"/>
      <c r="C2" s="13"/>
      <c r="D2" s="13"/>
      <c r="E2" s="13"/>
      <c r="F2" s="13"/>
      <c r="G2" s="13"/>
      <c r="H2" s="13"/>
      <c r="I2" s="13"/>
      <c r="J2" s="13"/>
      <c r="K2" s="13"/>
      <c r="L2" s="13"/>
      <c r="M2" s="13"/>
      <c r="N2" s="13"/>
      <c r="O2" s="13"/>
      <c r="P2" s="13"/>
      <c r="Q2" s="13"/>
      <c r="R2" s="13"/>
      <c r="S2" s="13"/>
      <c r="T2" s="13"/>
      <c r="U2" s="13"/>
      <c r="V2" s="14"/>
      <c r="W2" s="14"/>
      <c r="X2" s="13"/>
      <c r="Y2" s="13"/>
      <c r="Z2" s="14"/>
      <c r="AA2" s="14"/>
      <c r="AB2" s="13"/>
      <c r="AC2" s="13"/>
      <c r="AD2" s="13"/>
      <c r="AE2" s="14"/>
      <c r="AF2" s="13"/>
      <c r="AG2" s="13"/>
      <c r="AH2" s="13"/>
      <c r="AI2" s="14"/>
      <c r="AJ2" s="14"/>
      <c r="AK2" s="14"/>
      <c r="AL2" s="13"/>
      <c r="AM2" s="14"/>
      <c r="AN2" s="13"/>
      <c r="AO2" s="13"/>
      <c r="AP2" s="13"/>
      <c r="AQ2" s="13"/>
      <c r="AR2" s="13"/>
      <c r="AS2" s="13"/>
      <c r="AT2" s="13"/>
      <c r="AU2" s="13"/>
      <c r="AV2" s="13"/>
      <c r="AW2" s="14"/>
      <c r="AX2" s="14"/>
      <c r="AY2" s="14"/>
      <c r="AZ2" s="14"/>
      <c r="BA2" s="14"/>
      <c r="BB2" s="14"/>
      <c r="BC2" s="13"/>
      <c r="BD2" s="13"/>
      <c r="BE2" s="13"/>
      <c r="BF2" s="13"/>
      <c r="BG2" s="13"/>
      <c r="BH2" s="13"/>
      <c r="BI2" s="13"/>
      <c r="BJ2" s="13"/>
      <c r="BK2" s="13"/>
      <c r="BL2" s="13"/>
      <c r="BM2" s="13"/>
      <c r="BN2" s="13"/>
      <c r="BO2" s="15"/>
      <c r="BP2" s="13"/>
      <c r="BQ2" s="13"/>
      <c r="BR2" s="13"/>
      <c r="BS2" s="14"/>
      <c r="BT2" s="13"/>
      <c r="BU2" s="13"/>
      <c r="BV2" s="13"/>
      <c r="BW2" s="13"/>
      <c r="BX2" s="13" t="s">
        <v>13</v>
      </c>
      <c r="BY2" s="13"/>
      <c r="BZ2" s="13"/>
      <c r="CA2" s="13"/>
      <c r="CB2" s="13"/>
      <c r="DV2" t="s">
        <v>14</v>
      </c>
      <c r="DY2" t="s">
        <v>15</v>
      </c>
      <c r="EB2" t="s">
        <v>16</v>
      </c>
      <c r="EJ2" t="s">
        <v>17</v>
      </c>
    </row>
    <row r="3" spans="1:227">
      <c r="A3" s="13" t="s">
        <v>18</v>
      </c>
      <c r="B3" s="13" t="s">
        <v>19</v>
      </c>
      <c r="C3" s="13" t="s">
        <v>20</v>
      </c>
      <c r="D3" s="13" t="s">
        <v>21</v>
      </c>
      <c r="E3" s="13" t="s">
        <v>22</v>
      </c>
      <c r="F3" s="13" t="s">
        <v>23</v>
      </c>
      <c r="G3" s="13" t="s">
        <v>24</v>
      </c>
      <c r="H3" s="13" t="s">
        <v>25</v>
      </c>
      <c r="I3" s="13" t="s">
        <v>26</v>
      </c>
      <c r="J3" s="13" t="s">
        <v>27</v>
      </c>
      <c r="K3" s="13" t="s">
        <v>28</v>
      </c>
      <c r="L3" s="13" t="s">
        <v>29</v>
      </c>
      <c r="M3" s="13" t="s">
        <v>30</v>
      </c>
      <c r="N3" s="13" t="s">
        <v>31</v>
      </c>
      <c r="O3" s="13" t="s">
        <v>32</v>
      </c>
      <c r="P3" s="13" t="s">
        <v>33</v>
      </c>
      <c r="Q3" s="13" t="s">
        <v>34</v>
      </c>
      <c r="R3" s="13" t="s">
        <v>35</v>
      </c>
      <c r="S3" s="13" t="s">
        <v>36</v>
      </c>
      <c r="T3" s="13" t="s">
        <v>37</v>
      </c>
      <c r="U3" s="13" t="s">
        <v>38</v>
      </c>
      <c r="V3" s="14" t="s">
        <v>39</v>
      </c>
      <c r="W3" s="14" t="s">
        <v>40</v>
      </c>
      <c r="X3" s="13" t="s">
        <v>41</v>
      </c>
      <c r="Y3" s="13" t="s">
        <v>42</v>
      </c>
      <c r="Z3" s="14" t="s">
        <v>43</v>
      </c>
      <c r="AA3" s="14" t="s">
        <v>43</v>
      </c>
      <c r="AB3" s="13" t="s">
        <v>44</v>
      </c>
      <c r="AC3" s="13" t="s">
        <v>45</v>
      </c>
      <c r="AD3" s="13" t="s">
        <v>46</v>
      </c>
      <c r="AE3" s="14" t="s">
        <v>47</v>
      </c>
      <c r="AF3" s="13" t="s">
        <v>47</v>
      </c>
      <c r="AG3" s="13" t="s">
        <v>46</v>
      </c>
      <c r="AH3" s="13" t="s">
        <v>48</v>
      </c>
      <c r="AI3" s="14" t="s">
        <v>49</v>
      </c>
      <c r="AJ3" s="14" t="s">
        <v>50</v>
      </c>
      <c r="AK3" s="14" t="s">
        <v>51</v>
      </c>
      <c r="AL3" s="13" t="s">
        <v>52</v>
      </c>
      <c r="AM3" s="14" t="s">
        <v>53</v>
      </c>
      <c r="AN3" s="13" t="s">
        <v>53</v>
      </c>
      <c r="AO3" s="13" t="s">
        <v>54</v>
      </c>
      <c r="AP3" s="13" t="s">
        <v>54</v>
      </c>
      <c r="AQ3" s="13" t="s">
        <v>54</v>
      </c>
      <c r="AR3" s="13" t="s">
        <v>55</v>
      </c>
      <c r="AS3" s="13" t="s">
        <v>56</v>
      </c>
      <c r="AT3" s="13" t="s">
        <v>56</v>
      </c>
      <c r="AU3" s="13" t="s">
        <v>57</v>
      </c>
      <c r="AV3" s="13" t="s">
        <v>58</v>
      </c>
      <c r="AW3" s="14" t="s">
        <v>59</v>
      </c>
      <c r="AX3" s="14" t="s">
        <v>60</v>
      </c>
      <c r="AY3" s="14" t="s">
        <v>61</v>
      </c>
      <c r="AZ3" s="14" t="s">
        <v>61</v>
      </c>
      <c r="BA3" s="14" t="s">
        <v>62</v>
      </c>
      <c r="BB3" s="14" t="s">
        <v>62</v>
      </c>
      <c r="BC3" s="13" t="s">
        <v>63</v>
      </c>
      <c r="BD3" s="13" t="s">
        <v>64</v>
      </c>
      <c r="BE3" s="13" t="s">
        <v>65</v>
      </c>
      <c r="BF3" s="13" t="s">
        <v>66</v>
      </c>
      <c r="BG3" s="13" t="s">
        <v>67</v>
      </c>
      <c r="BH3" s="13" t="s">
        <v>68</v>
      </c>
      <c r="BI3" s="13" t="s">
        <v>69</v>
      </c>
      <c r="BJ3" s="13" t="s">
        <v>64</v>
      </c>
      <c r="BK3" s="13" t="s">
        <v>70</v>
      </c>
      <c r="BL3" s="13" t="s">
        <v>70</v>
      </c>
      <c r="BM3" s="13" t="s">
        <v>70</v>
      </c>
      <c r="BN3" s="13"/>
      <c r="BO3" s="15" t="s">
        <v>71</v>
      </c>
      <c r="BP3" s="13" t="s">
        <v>72</v>
      </c>
      <c r="BQ3" s="13" t="s">
        <v>73</v>
      </c>
      <c r="BR3" s="13" t="s">
        <v>74</v>
      </c>
      <c r="BS3" s="14" t="s">
        <v>75</v>
      </c>
      <c r="BT3" s="13" t="s">
        <v>76</v>
      </c>
      <c r="BU3" s="13" t="s">
        <v>77</v>
      </c>
      <c r="BV3" s="13" t="s">
        <v>78</v>
      </c>
      <c r="BW3" s="13" t="s">
        <v>79</v>
      </c>
      <c r="BX3" s="13" t="s">
        <v>80</v>
      </c>
      <c r="BY3" s="13" t="s">
        <v>81</v>
      </c>
      <c r="BZ3" s="13" t="s">
        <v>82</v>
      </c>
      <c r="CA3" s="13" t="s">
        <v>83</v>
      </c>
      <c r="CB3" s="13" t="s">
        <v>84</v>
      </c>
      <c r="CC3" s="14" t="s">
        <v>85</v>
      </c>
      <c r="CD3" s="14" t="s">
        <v>86</v>
      </c>
      <c r="CE3" s="17" t="s">
        <v>87</v>
      </c>
      <c r="CF3" s="13" t="s">
        <v>88</v>
      </c>
      <c r="CG3" s="13" t="s">
        <v>89</v>
      </c>
      <c r="CH3" t="s">
        <v>90</v>
      </c>
      <c r="CI3" t="s">
        <v>91</v>
      </c>
      <c r="CJ3" t="s">
        <v>92</v>
      </c>
      <c r="CK3" t="s">
        <v>93</v>
      </c>
      <c r="CL3" t="s">
        <v>94</v>
      </c>
      <c r="CM3" t="s">
        <v>16</v>
      </c>
      <c r="CN3" t="s">
        <v>95</v>
      </c>
      <c r="CO3" t="s">
        <v>96</v>
      </c>
      <c r="CP3" t="s">
        <v>581</v>
      </c>
      <c r="CQ3" t="s">
        <v>582</v>
      </c>
      <c r="CR3" t="s">
        <v>583</v>
      </c>
      <c r="CS3" t="s">
        <v>584</v>
      </c>
      <c r="CT3" t="s">
        <v>585</v>
      </c>
      <c r="CU3" t="s">
        <v>586</v>
      </c>
      <c r="CV3" t="s">
        <v>587</v>
      </c>
      <c r="CW3" t="s">
        <v>588</v>
      </c>
      <c r="CX3" t="s">
        <v>589</v>
      </c>
      <c r="CY3" t="s">
        <v>590</v>
      </c>
      <c r="CZ3" t="s">
        <v>591</v>
      </c>
      <c r="DJ3" t="s">
        <v>97</v>
      </c>
      <c r="DM3" t="s">
        <v>98</v>
      </c>
      <c r="DN3">
        <v>50000</v>
      </c>
      <c r="DQ3" t="s">
        <v>99</v>
      </c>
      <c r="DR3">
        <v>17819</v>
      </c>
      <c r="DU3" t="s">
        <v>100</v>
      </c>
      <c r="DX3" t="s">
        <v>101</v>
      </c>
      <c r="DY3">
        <v>83300</v>
      </c>
      <c r="EA3" t="s">
        <v>101</v>
      </c>
      <c r="EB3">
        <v>15000</v>
      </c>
      <c r="ED3" t="s">
        <v>101</v>
      </c>
      <c r="EE3">
        <v>0</v>
      </c>
      <c r="EI3">
        <v>3</v>
      </c>
      <c r="EJ3">
        <v>1263</v>
      </c>
      <c r="EO3" t="s">
        <v>592</v>
      </c>
      <c r="EP3" t="s">
        <v>593</v>
      </c>
      <c r="EQ3">
        <v>2008</v>
      </c>
      <c r="ER3">
        <v>2009</v>
      </c>
      <c r="ES3">
        <v>2010</v>
      </c>
      <c r="ET3">
        <v>2011</v>
      </c>
      <c r="EU3" t="s">
        <v>594</v>
      </c>
      <c r="FC3" t="s">
        <v>595</v>
      </c>
      <c r="FJ3" s="19" t="s">
        <v>595</v>
      </c>
      <c r="FK3" s="19" t="s">
        <v>595</v>
      </c>
      <c r="FN3" t="s">
        <v>596</v>
      </c>
      <c r="FO3" t="s">
        <v>597</v>
      </c>
      <c r="FP3" t="s">
        <v>598</v>
      </c>
      <c r="FQ3" t="s">
        <v>599</v>
      </c>
      <c r="FR3" t="s">
        <v>600</v>
      </c>
      <c r="FS3" t="s">
        <v>601</v>
      </c>
      <c r="FT3" t="s">
        <v>602</v>
      </c>
      <c r="FY3" t="s">
        <v>603</v>
      </c>
      <c r="GH3" t="s">
        <v>604</v>
      </c>
      <c r="GV3" t="s">
        <v>605</v>
      </c>
      <c r="GX3" t="s">
        <v>606</v>
      </c>
      <c r="HF3" t="s">
        <v>607</v>
      </c>
      <c r="HM3" t="s">
        <v>100</v>
      </c>
      <c r="HN3" t="s">
        <v>608</v>
      </c>
      <c r="HO3" t="s">
        <v>609</v>
      </c>
      <c r="HR3" t="s">
        <v>18</v>
      </c>
      <c r="HS3" t="s">
        <v>610</v>
      </c>
    </row>
    <row r="4" spans="1:227">
      <c r="A4" s="13"/>
      <c r="B4" s="13"/>
      <c r="C4" s="13"/>
      <c r="D4" s="13"/>
      <c r="E4" s="13"/>
      <c r="F4" s="13"/>
      <c r="G4" s="13"/>
      <c r="H4" s="13"/>
      <c r="I4" s="13"/>
      <c r="J4" s="13"/>
      <c r="K4" s="13" t="s">
        <v>102</v>
      </c>
      <c r="L4" s="13" t="s">
        <v>103</v>
      </c>
      <c r="M4" s="13"/>
      <c r="N4" s="13"/>
      <c r="O4" s="13"/>
      <c r="P4" s="13" t="s">
        <v>104</v>
      </c>
      <c r="Q4" s="13"/>
      <c r="R4" s="13"/>
      <c r="S4" s="13"/>
      <c r="T4" s="13"/>
      <c r="U4" s="13"/>
      <c r="V4" s="14"/>
      <c r="W4" s="14"/>
      <c r="X4" s="13"/>
      <c r="Y4" s="13"/>
      <c r="Z4" s="14" t="s">
        <v>10</v>
      </c>
      <c r="AA4" s="14" t="s">
        <v>105</v>
      </c>
      <c r="AB4" s="13"/>
      <c r="AC4" s="13"/>
      <c r="AD4" s="13" t="s">
        <v>106</v>
      </c>
      <c r="AE4" s="14" t="s">
        <v>107</v>
      </c>
      <c r="AF4" s="13" t="s">
        <v>108</v>
      </c>
      <c r="AG4" s="13" t="s">
        <v>109</v>
      </c>
      <c r="AH4" s="13" t="s">
        <v>110</v>
      </c>
      <c r="AI4" s="14" t="s">
        <v>111</v>
      </c>
      <c r="AJ4" s="14" t="s">
        <v>112</v>
      </c>
      <c r="AK4" s="14" t="s">
        <v>113</v>
      </c>
      <c r="AL4" s="13" t="s">
        <v>114</v>
      </c>
      <c r="AM4" s="14" t="s">
        <v>111</v>
      </c>
      <c r="AN4" s="13" t="s">
        <v>108</v>
      </c>
      <c r="AO4" s="13" t="s">
        <v>115</v>
      </c>
      <c r="AP4" s="13" t="s">
        <v>116</v>
      </c>
      <c r="AQ4" s="13" t="s">
        <v>117</v>
      </c>
      <c r="AR4" s="13" t="s">
        <v>118</v>
      </c>
      <c r="AS4" s="13" t="s">
        <v>119</v>
      </c>
      <c r="AT4" s="13" t="s">
        <v>120</v>
      </c>
      <c r="AU4" s="13" t="s">
        <v>121</v>
      </c>
      <c r="AV4" s="13" t="s">
        <v>121</v>
      </c>
      <c r="AW4" s="14" t="s">
        <v>122</v>
      </c>
      <c r="AX4" s="14" t="s">
        <v>108</v>
      </c>
      <c r="AY4" s="14" t="s">
        <v>107</v>
      </c>
      <c r="AZ4" s="14" t="s">
        <v>123</v>
      </c>
      <c r="BA4" s="14" t="s">
        <v>124</v>
      </c>
      <c r="BB4" s="14" t="s">
        <v>112</v>
      </c>
      <c r="BC4" s="13"/>
      <c r="BD4" s="13" t="s">
        <v>125</v>
      </c>
      <c r="BE4" s="13"/>
      <c r="BF4" s="13"/>
      <c r="BG4" s="13"/>
      <c r="BH4" s="13"/>
      <c r="BI4" s="13"/>
      <c r="BJ4" s="13" t="s">
        <v>126</v>
      </c>
      <c r="BK4" s="13" t="s">
        <v>127</v>
      </c>
      <c r="BL4" s="13" t="s">
        <v>128</v>
      </c>
      <c r="BM4" s="13" t="s">
        <v>129</v>
      </c>
      <c r="BN4" s="13"/>
      <c r="BO4" s="15"/>
      <c r="BP4" s="13"/>
      <c r="BQ4" s="13"/>
      <c r="BR4" s="13"/>
      <c r="BS4" s="14" t="s">
        <v>130</v>
      </c>
      <c r="BT4" s="13" t="s">
        <v>131</v>
      </c>
      <c r="BU4" s="13"/>
      <c r="BV4" s="13" t="s">
        <v>132</v>
      </c>
      <c r="BW4" s="13" t="s">
        <v>133</v>
      </c>
      <c r="BX4" s="13" t="s">
        <v>134</v>
      </c>
      <c r="BY4" s="13"/>
      <c r="BZ4" s="13" t="s">
        <v>135</v>
      </c>
      <c r="CA4" s="13"/>
      <c r="CB4" s="13"/>
      <c r="DM4" t="s">
        <v>136</v>
      </c>
      <c r="DN4">
        <v>60000</v>
      </c>
      <c r="DQ4" t="s">
        <v>137</v>
      </c>
      <c r="DR4">
        <v>19066</v>
      </c>
      <c r="DU4">
        <v>88</v>
      </c>
      <c r="DV4">
        <v>151293.65469178982</v>
      </c>
      <c r="DX4" t="s">
        <v>98</v>
      </c>
      <c r="DY4">
        <v>83300</v>
      </c>
      <c r="EA4" t="s">
        <v>98</v>
      </c>
      <c r="EB4">
        <v>15000</v>
      </c>
      <c r="ED4" t="s">
        <v>98</v>
      </c>
      <c r="EE4">
        <v>0</v>
      </c>
      <c r="EI4">
        <v>5</v>
      </c>
      <c r="EJ4">
        <v>784</v>
      </c>
      <c r="EV4" t="s">
        <v>611</v>
      </c>
      <c r="FC4" t="s">
        <v>612</v>
      </c>
      <c r="FJ4" s="19" t="s">
        <v>613</v>
      </c>
      <c r="FK4" s="19" t="s">
        <v>613</v>
      </c>
      <c r="FM4">
        <v>361</v>
      </c>
      <c r="FN4" t="s">
        <v>154</v>
      </c>
      <c r="FO4">
        <v>200</v>
      </c>
      <c r="FP4">
        <v>150000</v>
      </c>
      <c r="FQ4">
        <v>75000</v>
      </c>
      <c r="FR4">
        <v>45000</v>
      </c>
      <c r="FS4">
        <v>15000</v>
      </c>
      <c r="FT4">
        <v>15000</v>
      </c>
      <c r="GM4" t="s">
        <v>614</v>
      </c>
      <c r="GQ4" t="s">
        <v>615</v>
      </c>
      <c r="GR4" t="s">
        <v>616</v>
      </c>
      <c r="GU4">
        <v>3</v>
      </c>
      <c r="GV4" s="20">
        <v>49662.81562026243</v>
      </c>
      <c r="GX4">
        <v>361</v>
      </c>
      <c r="GY4" t="s">
        <v>154</v>
      </c>
      <c r="GZ4">
        <v>50000</v>
      </c>
      <c r="HG4">
        <v>2008</v>
      </c>
      <c r="HH4">
        <v>2009</v>
      </c>
      <c r="HI4">
        <v>2010</v>
      </c>
      <c r="HJ4">
        <v>2011</v>
      </c>
      <c r="HM4">
        <v>1680</v>
      </c>
      <c r="HN4" t="s">
        <v>184</v>
      </c>
      <c r="HO4">
        <v>2443147.61</v>
      </c>
      <c r="HR4">
        <v>3</v>
      </c>
      <c r="HS4">
        <v>1271</v>
      </c>
    </row>
    <row r="5" spans="1:227">
      <c r="A5">
        <v>3</v>
      </c>
      <c r="B5" s="13"/>
      <c r="C5" s="13"/>
      <c r="D5" t="s">
        <v>138</v>
      </c>
      <c r="E5" s="13"/>
      <c r="F5" s="13" t="e">
        <f t="shared" ref="F5:F68" si="1">VLOOKUP(A5,_tk08,4,FALSE)</f>
        <v>#NAME?</v>
      </c>
      <c r="G5" s="13" t="e">
        <f t="shared" ref="G5:G68" si="2">VLOOKUP(A5,_tk08,5,FALSE)</f>
        <v>#NAME?</v>
      </c>
      <c r="H5" s="13" t="e">
        <f t="shared" ref="H5:H68" si="3">VLOOKUP(A5,_tk08,6,FALSE)</f>
        <v>#NAME?</v>
      </c>
      <c r="I5" s="13" t="e">
        <f t="shared" ref="I5:I68" si="4">VLOOKUP(A5,_tk08,7,FALSE)</f>
        <v>#NAME?</v>
      </c>
      <c r="J5" s="13"/>
      <c r="K5" s="13" t="e">
        <f t="shared" ref="K5:K68" si="5">VLOOKUP(A5,_tk08,10,FALSE)</f>
        <v>#NAME?</v>
      </c>
      <c r="L5" s="13" t="e">
        <f t="shared" ref="L5:L68" si="6">VLOOKUP(A5,_tk08,11,FALSE)</f>
        <v>#NAME?</v>
      </c>
      <c r="M5" s="13" t="e">
        <f t="shared" ref="M5:M68" si="7">VLOOKUP(A5,_tk08,12,FALSE)</f>
        <v>#NAME?</v>
      </c>
      <c r="N5" s="13" t="e">
        <f t="shared" ref="N5:N68" si="8">VLOOKUP(A5,_tk08,13,FALSE)</f>
        <v>#NAME?</v>
      </c>
      <c r="O5" s="13" t="e">
        <f t="shared" ref="O5:O68" si="9">VLOOKUP(A5,_tk08,14,FALSE)</f>
        <v>#NAME?</v>
      </c>
      <c r="P5" s="13" t="e">
        <f t="shared" ref="P5:P68" si="10">VLOOKUP(A5,_tk08,15,FALSE)</f>
        <v>#NAME?</v>
      </c>
      <c r="Q5" s="13" t="e">
        <f t="shared" ref="Q5:Q68" si="11">VLOOKUP(A5,_tk08,16,FALSE)</f>
        <v>#NAME?</v>
      </c>
      <c r="R5" s="13" t="e">
        <f t="shared" ref="R5:R68" si="12">VLOOKUP(A5,_tk08,17,FALSE)</f>
        <v>#NAME?</v>
      </c>
      <c r="S5" s="13" t="e">
        <f t="shared" ref="S5:S68" si="13">VLOOKUP(A5,_tk08,18,FALSE)</f>
        <v>#NAME?</v>
      </c>
      <c r="T5" s="13" t="e">
        <f t="shared" ref="T5:T68" si="14">VLOOKUP(A5,_tk08,19,FALSE)</f>
        <v>#NAME?</v>
      </c>
      <c r="U5" s="13" t="e">
        <f t="shared" ref="U5:U68" si="15">VLOOKUP(A5,_tk08,20,FALSE)</f>
        <v>#NAME?</v>
      </c>
      <c r="V5" s="13" t="e">
        <f t="shared" ref="V5:V68" si="16">VLOOKUP(A5,_tk08,21,FALSE)</f>
        <v>#NAME?</v>
      </c>
      <c r="W5" s="13" t="e">
        <f t="shared" ref="W5:W68" si="17">VLOOKUP(A5,_tk08,22,FALSE)</f>
        <v>#NAME?</v>
      </c>
      <c r="X5" s="13" t="e">
        <f t="shared" ref="X5:X68" si="18">VLOOKUP(A5,_tk08,23,FALSE)</f>
        <v>#NAME?</v>
      </c>
      <c r="Y5" s="13" t="e">
        <f t="shared" ref="Y5:Y68" si="19">VLOOKUP(A5,_tk08,24,FALSE)</f>
        <v>#NAME?</v>
      </c>
      <c r="Z5" s="13" t="e">
        <f t="shared" ref="Z5:Z68" si="20">VLOOKUP(A5,_tk08,25,FALSE)</f>
        <v>#NAME?</v>
      </c>
      <c r="AA5" s="13" t="e">
        <f t="shared" ref="AA5:AA68" si="21">VLOOKUP(A5,_tk08,26,FALSE)</f>
        <v>#NAME?</v>
      </c>
      <c r="AB5" s="13"/>
      <c r="AC5" s="13"/>
      <c r="AD5" s="13" t="e">
        <f t="shared" ref="AD5:AD68" si="22">VLOOKUP(A5,_tk08,27,FALSE)</f>
        <v>#NAME?</v>
      </c>
      <c r="AE5" s="13" t="e">
        <f t="shared" ref="AE5:AE68" si="23">VLOOKUP(A5,_tk08,29,FALSE)</f>
        <v>#NAME?</v>
      </c>
      <c r="AF5" s="13" t="e">
        <f t="shared" ref="AF5:AF68" si="24">VLOOKUP(A5,_tk08,28,FALSE)</f>
        <v>#NAME?</v>
      </c>
      <c r="AG5" s="13" t="e">
        <f t="shared" ref="AG5:AG68" si="25">VLOOKUP(A5,_tk08,30,FALSE)</f>
        <v>#NAME?</v>
      </c>
      <c r="AH5" s="13" t="e">
        <f t="shared" ref="AH5:AH68" si="26">VLOOKUP(A5,_tk08,31,FALSE)</f>
        <v>#NAME?</v>
      </c>
      <c r="AI5" s="13" t="e">
        <f t="shared" ref="AI5:AI68" si="27">VLOOKUP(A5,_tk08,33,FALSE)</f>
        <v>#NAME?</v>
      </c>
      <c r="AJ5" s="13" t="e">
        <f t="shared" ref="AJ5:AJ68" si="28">VLOOKUP(A5,_tk08,34,FALSE)</f>
        <v>#NAME?</v>
      </c>
      <c r="AK5" s="13" t="e">
        <f t="shared" ref="AK5:AK68" si="29">VLOOKUP(A5,_tk08,32,FALSE)</f>
        <v>#NAME?</v>
      </c>
      <c r="AL5" s="13" t="e">
        <f t="shared" ref="AL5:AL68" si="30">VLOOKUP(A5,_tk08,35,FALSE)</f>
        <v>#NAME?</v>
      </c>
      <c r="AM5" s="13" t="e">
        <f t="shared" ref="AM5:AM68" si="31">VLOOKUP(A5,_tk08,36,FALSE)</f>
        <v>#NAME?</v>
      </c>
      <c r="AN5" s="13" t="e">
        <f t="shared" ref="AN5:AN68" si="32">VLOOKUP(A5,_tk08,37,FALSE)</f>
        <v>#NAME?</v>
      </c>
      <c r="AO5" s="13" t="e">
        <f t="shared" ref="AO5:AO68" si="33">VLOOKUP(A5,_tk08,38,FALSE)</f>
        <v>#NAME?</v>
      </c>
      <c r="AP5" s="13" t="e">
        <f t="shared" ref="AP5:AP68" si="34">VLOOKUP(A5,_tk08,39,FALSE)</f>
        <v>#NAME?</v>
      </c>
      <c r="AQ5" s="13" t="e">
        <f t="shared" ref="AQ5:AQ68" si="35">VLOOKUP(A5,_tk08,40,FALSE)</f>
        <v>#NAME?</v>
      </c>
      <c r="AR5" s="13" t="e">
        <f t="shared" ref="AR5:AR68" si="36">VLOOKUP(A5,_tk08,41,FALSE)</f>
        <v>#NAME?</v>
      </c>
      <c r="AS5" s="13" t="e">
        <f t="shared" ref="AS5:AS68" si="37">VLOOKUP(A5,_tk08,42,FALSE)</f>
        <v>#NAME?</v>
      </c>
      <c r="AT5" s="13" t="e">
        <f t="shared" ref="AT5:AT68" si="38">VLOOKUP(A5,_tk08,43,FALSE)</f>
        <v>#NAME?</v>
      </c>
      <c r="AU5" s="13" t="e">
        <f t="shared" ref="AU5:AU68" si="39">VLOOKUP(A5,_tk08,44,FALSE)</f>
        <v>#NAME?</v>
      </c>
      <c r="AV5" s="13" t="e">
        <f t="shared" ref="AV5:AV68" si="40">VLOOKUP(A5,_tk08,45,FALSE)</f>
        <v>#NAME?</v>
      </c>
      <c r="AW5" s="13" t="e">
        <f t="shared" ref="AW5:AW68" si="41">VLOOKUP(A5,_tk08,46,FALSE)</f>
        <v>#NAME?</v>
      </c>
      <c r="AX5" s="13" t="e">
        <f t="shared" ref="AX5:AX68" si="42">VLOOKUP(A5,_tk08,47,FALSE)</f>
        <v>#NAME?</v>
      </c>
      <c r="AY5" s="13" t="e">
        <f t="shared" ref="AY5:AY68" si="43">VLOOKUP(A5,_tk08,48,FALSE)</f>
        <v>#NAME?</v>
      </c>
      <c r="AZ5" s="13" t="e">
        <f t="shared" ref="AZ5:AZ68" si="44">VLOOKUP(A5,_tk08,49,FALSE)</f>
        <v>#NAME?</v>
      </c>
      <c r="BA5" s="13" t="e">
        <f t="shared" ref="BA5:BA68" si="45">VLOOKUP(A5,_tk08,50,FALSE)</f>
        <v>#NAME?</v>
      </c>
      <c r="BB5" s="13" t="e">
        <f t="shared" ref="BB5:BB68" si="46">VLOOKUP(A5,_tk08,51,FALSE)</f>
        <v>#NAME?</v>
      </c>
      <c r="BC5" s="13" t="e">
        <f t="shared" ref="BC5:BC68" si="47">VLOOKUP(A5,_tk08,52,FALSE)</f>
        <v>#NAME?</v>
      </c>
      <c r="BD5" s="13" t="e">
        <f t="shared" ref="BD5:BD68" si="48">VLOOKUP(A5,_tk08,53,FALSE)</f>
        <v>#NAME?</v>
      </c>
      <c r="BE5" s="13" t="e">
        <f t="shared" ref="BE5:BE68" si="49">VLOOKUP(A5,_tk08,57,FALSE)</f>
        <v>#NAME?</v>
      </c>
      <c r="BF5" s="13" t="e">
        <f t="shared" ref="BF5:BF68" si="50">VLOOKUP(A5,_tk08,56,FALSE)</f>
        <v>#NAME?</v>
      </c>
      <c r="BG5" s="13" t="e">
        <f t="shared" ref="BG5:BG68" si="51">VLOOKUP(A5,_tk08,55,FALSE)</f>
        <v>#NAME?</v>
      </c>
      <c r="BH5" s="13" t="e">
        <f t="shared" ref="BH5:BH68" si="52">VLOOKUP(A5,_tk08,54,FALSE)</f>
        <v>#NAME?</v>
      </c>
      <c r="BI5" s="13" t="e">
        <f t="shared" ref="BI5:BI68" si="53">VLOOKUP(A5,_tk08,58,FALSE)</f>
        <v>#NAME?</v>
      </c>
      <c r="BJ5" s="13" t="e">
        <f t="shared" ref="BJ5:BJ68" si="54">VLOOKUP(A5,_tk08,59,FALSE)</f>
        <v>#NAME?</v>
      </c>
      <c r="BK5" s="13" t="e">
        <f t="shared" ref="BK5:BK68" si="55">VLOOKUP(A5,_tk08,60,FALSE)</f>
        <v>#NAME?</v>
      </c>
      <c r="BL5" s="13" t="e">
        <f t="shared" ref="BL5:BL68" si="56">VLOOKUP(A5,_tk08,61,FALSE)</f>
        <v>#NAME?</v>
      </c>
      <c r="BM5" s="13" t="e">
        <f t="shared" ref="BM5:BM68" si="57">VLOOKUP(A5,_tk08,62,FALSE)</f>
        <v>#NAME?</v>
      </c>
      <c r="BN5" s="13"/>
      <c r="BO5" s="15"/>
      <c r="BP5" s="13" t="e">
        <f t="shared" ref="BP5:BP68" si="58">VLOOKUP(A5,_tk08,125,FALSE)</f>
        <v>#NAME?</v>
      </c>
      <c r="BQ5" s="13" t="e">
        <f t="shared" ref="BQ5:BQ68" si="59">VLOOKUP(A5,_tk08,126,FALSE)</f>
        <v>#NAME?</v>
      </c>
      <c r="BR5" s="13" t="e">
        <f t="shared" ref="BR5:BR68" si="60">VLOOKUP(A5,_tk08,127,FALSE)</f>
        <v>#NAME?</v>
      </c>
      <c r="BS5" s="13" t="e">
        <f t="shared" ref="BS5:BS68" si="61">VLOOKUP(A5,_tk08,129,FALSE)</f>
        <v>#NAME?</v>
      </c>
      <c r="BT5" s="13" t="e">
        <f t="shared" ref="BT5:BT68" si="62">VLOOKUP(A5,_tk08,130,FALSE)</f>
        <v>#NAME?</v>
      </c>
      <c r="BU5" s="13" t="e">
        <f t="shared" ref="BU5:BU68" si="63">VLOOKUP(A5,_tk08,131,FALSE)</f>
        <v>#NAME?</v>
      </c>
      <c r="BV5" s="13"/>
      <c r="BW5" s="13" t="e">
        <f t="shared" ref="BW5:BW68" si="64">VLOOKUP(A5,_tk08,128,FALSE)</f>
        <v>#NAME?</v>
      </c>
      <c r="BX5" s="13"/>
      <c r="BY5" s="13" t="e">
        <f t="shared" ref="BY5:BY68" si="65">VLOOKUP(A5,_tk08,132,FALSE)</f>
        <v>#NAME?</v>
      </c>
      <c r="BZ5" s="13" t="e">
        <f t="shared" ref="BZ5:BZ68" si="66">VLOOKUP(A5,_tk08,134,FALSE)</f>
        <v>#NAME?</v>
      </c>
      <c r="CA5" s="13" t="e">
        <f t="shared" ref="CA5:CA68" si="67">VLOOKUP(A5,_tk08,136,FALSE)</f>
        <v>#NAME?</v>
      </c>
      <c r="CB5" s="13" t="e">
        <f t="shared" ref="CB5:CB68" si="68">VLOOKUP(A5,_tk08,137,FALSE)</f>
        <v>#NAME?</v>
      </c>
      <c r="CC5" s="14">
        <f t="shared" ref="CC5:CC68" si="69">VLOOKUP(D5,adb,2,FALSE)</f>
        <v>0</v>
      </c>
      <c r="CD5" s="14" t="e">
        <f t="shared" ref="CD5:CD68" si="70">VLOOKUP(A5,_tk08,138,FALSE)</f>
        <v>#NAME?</v>
      </c>
      <c r="CE5" s="13">
        <f t="shared" ref="CE5:CE68" si="71">VLOOKUP(A5,_wmo08,3,FALSE)</f>
        <v>1752137.81</v>
      </c>
      <c r="CF5" s="13" t="e">
        <f t="shared" ref="CF5:CF68" si="72">VLOOKUP(A5,_tk08,8,FALSE)</f>
        <v>#NAME?</v>
      </c>
      <c r="CG5" s="13"/>
      <c r="CH5" s="13" t="e">
        <f t="shared" ref="CH5:CH68" si="73">VLOOKUP(A5,_tk08,139,FALSE)</f>
        <v>#NAME?</v>
      </c>
      <c r="CI5" s="13" t="e">
        <f t="shared" ref="CI5:CI68" si="74">VLOOKUP(A5,_tk08,140,FALSE)</f>
        <v>#NAME?</v>
      </c>
      <c r="CJ5" s="13" t="e">
        <f t="shared" ref="CJ5:CJ68" si="75">VLOOKUP(A5,_tk08,141,FALSE)</f>
        <v>#NAME?</v>
      </c>
      <c r="CK5" s="13" t="e">
        <f t="shared" ref="CK5:CK68" si="76">VLOOKUP(A5,_tk08,142,FALSE)</f>
        <v>#NAME?</v>
      </c>
      <c r="CL5">
        <f t="shared" ref="CL5:CL68" si="77">VLOOKUP(D5,kind,2,FALSE)</f>
        <v>0</v>
      </c>
      <c r="CM5">
        <f t="shared" ref="CM5:CM68" si="78">VLOOKUP(D5,homo,2,FALSE)</f>
        <v>0</v>
      </c>
      <c r="CN5">
        <v>0</v>
      </c>
      <c r="CO5">
        <f t="shared" ref="CO5:CO68" si="79">VLOOKUP(D5,bew_ini,2,FALSE)</f>
        <v>0</v>
      </c>
      <c r="CP5">
        <v>0</v>
      </c>
      <c r="CQ5">
        <v>0</v>
      </c>
      <c r="CR5">
        <v>0</v>
      </c>
      <c r="CS5">
        <v>0</v>
      </c>
      <c r="CT5">
        <v>0</v>
      </c>
      <c r="CU5">
        <v>0</v>
      </c>
      <c r="CV5">
        <v>0</v>
      </c>
      <c r="CW5">
        <v>0</v>
      </c>
      <c r="CX5">
        <v>0</v>
      </c>
      <c r="CY5" t="e">
        <f t="shared" ref="CY5:CY68" si="80">VLOOKUP(A5,spekman,2,FALSE)</f>
        <v>#NAME?</v>
      </c>
      <c r="CZ5" t="e">
        <f t="shared" ref="CZ5:CZ68" si="81">VLOOKUP(A5,uitkering,2,FALSE)</f>
        <v>#NAME?</v>
      </c>
      <c r="DM5" t="s">
        <v>139</v>
      </c>
      <c r="DN5">
        <v>60000</v>
      </c>
      <c r="DQ5" t="s">
        <v>140</v>
      </c>
      <c r="DR5">
        <v>21616</v>
      </c>
      <c r="DU5">
        <v>96</v>
      </c>
      <c r="DV5">
        <v>130726.64546444989</v>
      </c>
      <c r="DX5" t="s">
        <v>141</v>
      </c>
      <c r="DY5">
        <v>83300</v>
      </c>
      <c r="EA5" t="s">
        <v>141</v>
      </c>
      <c r="EB5">
        <v>0</v>
      </c>
      <c r="ED5" t="s">
        <v>141</v>
      </c>
      <c r="EE5">
        <v>0</v>
      </c>
      <c r="EI5">
        <v>7</v>
      </c>
      <c r="EJ5">
        <v>1132.5</v>
      </c>
      <c r="EN5">
        <v>363</v>
      </c>
      <c r="EO5" t="s">
        <v>171</v>
      </c>
      <c r="EQ5">
        <v>436000</v>
      </c>
      <c r="ER5">
        <v>678000</v>
      </c>
      <c r="EU5" t="s">
        <v>617</v>
      </c>
      <c r="EV5">
        <v>50000</v>
      </c>
      <c r="FB5" t="s">
        <v>596</v>
      </c>
      <c r="FC5" t="s">
        <v>618</v>
      </c>
      <c r="FJ5" s="19">
        <v>2008</v>
      </c>
      <c r="FK5" s="19" t="s">
        <v>619</v>
      </c>
      <c r="FM5">
        <v>141</v>
      </c>
      <c r="FN5" t="s">
        <v>208</v>
      </c>
      <c r="FO5">
        <v>100</v>
      </c>
      <c r="FP5">
        <v>75000</v>
      </c>
      <c r="FQ5">
        <v>37500</v>
      </c>
      <c r="FR5">
        <v>22500</v>
      </c>
      <c r="FS5">
        <v>7500</v>
      </c>
      <c r="FT5">
        <v>7500</v>
      </c>
      <c r="FZ5">
        <v>2008</v>
      </c>
      <c r="GA5">
        <v>2009</v>
      </c>
      <c r="GB5">
        <v>2010</v>
      </c>
      <c r="GC5">
        <v>2011</v>
      </c>
      <c r="GH5" t="s">
        <v>3</v>
      </c>
      <c r="GI5" t="s">
        <v>596</v>
      </c>
      <c r="GJ5" t="s">
        <v>620</v>
      </c>
      <c r="GK5" t="s">
        <v>621</v>
      </c>
      <c r="GL5">
        <v>2008</v>
      </c>
      <c r="GM5">
        <v>2009</v>
      </c>
      <c r="GN5">
        <v>2010</v>
      </c>
      <c r="GQ5" t="s">
        <v>138</v>
      </c>
      <c r="GR5">
        <v>3</v>
      </c>
      <c r="GU5">
        <v>5</v>
      </c>
      <c r="GV5" s="20">
        <v>23524.491609597993</v>
      </c>
      <c r="GX5">
        <v>34</v>
      </c>
      <c r="GY5" t="s">
        <v>207</v>
      </c>
      <c r="GZ5">
        <v>50000</v>
      </c>
      <c r="HM5">
        <v>738</v>
      </c>
      <c r="HN5" t="s">
        <v>186</v>
      </c>
      <c r="HO5">
        <v>774454.49</v>
      </c>
      <c r="HR5">
        <v>5</v>
      </c>
      <c r="HS5">
        <v>784</v>
      </c>
    </row>
    <row r="6" spans="1:227">
      <c r="A6">
        <v>5</v>
      </c>
      <c r="D6" t="s">
        <v>142</v>
      </c>
      <c r="F6" s="13" t="e">
        <f t="shared" si="1"/>
        <v>#NAME?</v>
      </c>
      <c r="G6" s="13" t="e">
        <f t="shared" si="2"/>
        <v>#NAME?</v>
      </c>
      <c r="H6" s="13" t="e">
        <f t="shared" si="3"/>
        <v>#NAME?</v>
      </c>
      <c r="I6" s="13" t="e">
        <f t="shared" si="4"/>
        <v>#NAME?</v>
      </c>
      <c r="J6" s="13"/>
      <c r="K6" s="13" t="e">
        <f t="shared" si="5"/>
        <v>#NAME?</v>
      </c>
      <c r="L6" s="13" t="e">
        <f t="shared" si="6"/>
        <v>#NAME?</v>
      </c>
      <c r="M6" s="13" t="e">
        <f t="shared" si="7"/>
        <v>#NAME?</v>
      </c>
      <c r="N6" s="13" t="e">
        <f t="shared" si="8"/>
        <v>#NAME?</v>
      </c>
      <c r="O6" s="13" t="e">
        <f t="shared" si="9"/>
        <v>#NAME?</v>
      </c>
      <c r="P6" s="13" t="e">
        <f t="shared" si="10"/>
        <v>#NAME?</v>
      </c>
      <c r="Q6" s="13" t="e">
        <f t="shared" si="11"/>
        <v>#NAME?</v>
      </c>
      <c r="R6" s="13" t="e">
        <f t="shared" si="12"/>
        <v>#NAME?</v>
      </c>
      <c r="S6" s="13" t="e">
        <f t="shared" si="13"/>
        <v>#NAME?</v>
      </c>
      <c r="T6" s="13" t="e">
        <f t="shared" si="14"/>
        <v>#NAME?</v>
      </c>
      <c r="U6" s="13" t="e">
        <f t="shared" si="15"/>
        <v>#NAME?</v>
      </c>
      <c r="V6" s="13" t="e">
        <f t="shared" si="16"/>
        <v>#NAME?</v>
      </c>
      <c r="W6" s="13" t="e">
        <f t="shared" si="17"/>
        <v>#NAME?</v>
      </c>
      <c r="X6" s="13" t="e">
        <f t="shared" si="18"/>
        <v>#NAME?</v>
      </c>
      <c r="Y6" s="13" t="e">
        <f t="shared" si="19"/>
        <v>#NAME?</v>
      </c>
      <c r="Z6" s="13" t="e">
        <f t="shared" si="20"/>
        <v>#NAME?</v>
      </c>
      <c r="AA6" s="13" t="e">
        <f t="shared" si="21"/>
        <v>#NAME?</v>
      </c>
      <c r="AB6" s="13"/>
      <c r="AC6" s="13"/>
      <c r="AD6" s="13" t="e">
        <f t="shared" si="22"/>
        <v>#NAME?</v>
      </c>
      <c r="AE6" s="13" t="e">
        <f t="shared" si="23"/>
        <v>#NAME?</v>
      </c>
      <c r="AF6" s="13" t="e">
        <f t="shared" si="24"/>
        <v>#NAME?</v>
      </c>
      <c r="AG6" s="13" t="e">
        <f t="shared" si="25"/>
        <v>#NAME?</v>
      </c>
      <c r="AH6" s="13" t="e">
        <f t="shared" si="26"/>
        <v>#NAME?</v>
      </c>
      <c r="AI6" s="13" t="e">
        <f t="shared" si="27"/>
        <v>#NAME?</v>
      </c>
      <c r="AJ6" s="13" t="e">
        <f t="shared" si="28"/>
        <v>#NAME?</v>
      </c>
      <c r="AK6" s="13" t="e">
        <f t="shared" si="29"/>
        <v>#NAME?</v>
      </c>
      <c r="AL6" s="13" t="e">
        <f t="shared" si="30"/>
        <v>#NAME?</v>
      </c>
      <c r="AM6" s="13" t="e">
        <f t="shared" si="31"/>
        <v>#NAME?</v>
      </c>
      <c r="AN6" s="13" t="e">
        <f t="shared" si="32"/>
        <v>#NAME?</v>
      </c>
      <c r="AO6" s="13" t="e">
        <f t="shared" si="33"/>
        <v>#NAME?</v>
      </c>
      <c r="AP6" s="13" t="e">
        <f t="shared" si="34"/>
        <v>#NAME?</v>
      </c>
      <c r="AQ6" s="13" t="e">
        <f t="shared" si="35"/>
        <v>#NAME?</v>
      </c>
      <c r="AR6" s="13" t="e">
        <f t="shared" si="36"/>
        <v>#NAME?</v>
      </c>
      <c r="AS6" s="13" t="e">
        <f t="shared" si="37"/>
        <v>#NAME?</v>
      </c>
      <c r="AT6" s="13" t="e">
        <f t="shared" si="38"/>
        <v>#NAME?</v>
      </c>
      <c r="AU6" s="13" t="e">
        <f t="shared" si="39"/>
        <v>#NAME?</v>
      </c>
      <c r="AV6" s="13" t="e">
        <f t="shared" si="40"/>
        <v>#NAME?</v>
      </c>
      <c r="AW6" s="13" t="e">
        <f t="shared" si="41"/>
        <v>#NAME?</v>
      </c>
      <c r="AX6" s="13" t="e">
        <f t="shared" si="42"/>
        <v>#NAME?</v>
      </c>
      <c r="AY6" s="13" t="e">
        <f t="shared" si="43"/>
        <v>#NAME?</v>
      </c>
      <c r="AZ6" s="13" t="e">
        <f t="shared" si="44"/>
        <v>#NAME?</v>
      </c>
      <c r="BA6" s="13" t="e">
        <f t="shared" si="45"/>
        <v>#NAME?</v>
      </c>
      <c r="BB6" s="13" t="e">
        <f t="shared" si="46"/>
        <v>#NAME?</v>
      </c>
      <c r="BC6" s="13" t="e">
        <f t="shared" si="47"/>
        <v>#NAME?</v>
      </c>
      <c r="BD6" s="13" t="e">
        <f t="shared" si="48"/>
        <v>#NAME?</v>
      </c>
      <c r="BE6" s="13" t="e">
        <f t="shared" si="49"/>
        <v>#NAME?</v>
      </c>
      <c r="BF6" s="13" t="e">
        <f t="shared" si="50"/>
        <v>#NAME?</v>
      </c>
      <c r="BG6" s="13" t="e">
        <f t="shared" si="51"/>
        <v>#NAME?</v>
      </c>
      <c r="BH6" s="13" t="e">
        <f t="shared" si="52"/>
        <v>#NAME?</v>
      </c>
      <c r="BI6" s="13" t="e">
        <f t="shared" si="53"/>
        <v>#NAME?</v>
      </c>
      <c r="BJ6" s="13" t="e">
        <f t="shared" si="54"/>
        <v>#NAME?</v>
      </c>
      <c r="BK6" s="13" t="e">
        <f t="shared" si="55"/>
        <v>#NAME?</v>
      </c>
      <c r="BL6" s="13" t="e">
        <f t="shared" si="56"/>
        <v>#NAME?</v>
      </c>
      <c r="BM6" s="13" t="e">
        <f t="shared" si="57"/>
        <v>#NAME?</v>
      </c>
      <c r="BN6" s="13"/>
      <c r="BO6" s="15"/>
      <c r="BP6" s="13" t="e">
        <f t="shared" si="58"/>
        <v>#NAME?</v>
      </c>
      <c r="BQ6" s="13" t="e">
        <f t="shared" si="59"/>
        <v>#NAME?</v>
      </c>
      <c r="BR6" s="13" t="e">
        <f t="shared" si="60"/>
        <v>#NAME?</v>
      </c>
      <c r="BS6" s="13" t="e">
        <f t="shared" si="61"/>
        <v>#NAME?</v>
      </c>
      <c r="BT6" s="13" t="e">
        <f t="shared" si="62"/>
        <v>#NAME?</v>
      </c>
      <c r="BU6" s="13" t="e">
        <f t="shared" si="63"/>
        <v>#NAME?</v>
      </c>
      <c r="BV6" s="13"/>
      <c r="BW6" s="13" t="e">
        <f t="shared" si="64"/>
        <v>#NAME?</v>
      </c>
      <c r="BX6" s="13"/>
      <c r="BY6" s="13" t="e">
        <f t="shared" si="65"/>
        <v>#NAME?</v>
      </c>
      <c r="BZ6" s="13" t="e">
        <f t="shared" si="66"/>
        <v>#NAME?</v>
      </c>
      <c r="CA6" s="13" t="e">
        <f t="shared" si="67"/>
        <v>#NAME?</v>
      </c>
      <c r="CB6" s="13" t="e">
        <f t="shared" si="68"/>
        <v>#NAME?</v>
      </c>
      <c r="CC6" s="14">
        <f t="shared" si="69"/>
        <v>0</v>
      </c>
      <c r="CD6" s="14" t="e">
        <f t="shared" si="70"/>
        <v>#NAME?</v>
      </c>
      <c r="CE6" s="13">
        <f t="shared" si="71"/>
        <v>978800.98</v>
      </c>
      <c r="CF6" s="13" t="e">
        <f t="shared" si="72"/>
        <v>#NAME?</v>
      </c>
      <c r="CG6" s="13"/>
      <c r="CH6" s="13" t="e">
        <f t="shared" si="73"/>
        <v>#NAME?</v>
      </c>
      <c r="CI6" s="13" t="e">
        <f t="shared" si="74"/>
        <v>#NAME?</v>
      </c>
      <c r="CJ6" s="13" t="e">
        <f t="shared" si="75"/>
        <v>#NAME?</v>
      </c>
      <c r="CK6" s="13" t="e">
        <f t="shared" si="76"/>
        <v>#NAME?</v>
      </c>
      <c r="CL6">
        <f t="shared" si="77"/>
        <v>0</v>
      </c>
      <c r="CM6">
        <f t="shared" si="78"/>
        <v>0</v>
      </c>
      <c r="CN6">
        <v>0</v>
      </c>
      <c r="CO6">
        <f t="shared" si="79"/>
        <v>0</v>
      </c>
      <c r="CP6">
        <v>0</v>
      </c>
      <c r="CQ6">
        <v>0</v>
      </c>
      <c r="CR6">
        <v>0</v>
      </c>
      <c r="CS6">
        <v>0</v>
      </c>
      <c r="CT6">
        <v>0</v>
      </c>
      <c r="CU6">
        <v>0</v>
      </c>
      <c r="CV6">
        <v>0</v>
      </c>
      <c r="CW6">
        <v>0</v>
      </c>
      <c r="CX6">
        <v>0</v>
      </c>
      <c r="CY6" s="20" t="e">
        <f t="shared" si="80"/>
        <v>#NAME?</v>
      </c>
      <c r="CZ6" t="e">
        <f t="shared" si="81"/>
        <v>#NAME?</v>
      </c>
      <c r="DM6" t="s">
        <v>143</v>
      </c>
      <c r="DN6">
        <v>70000</v>
      </c>
      <c r="DQ6" t="s">
        <v>144</v>
      </c>
      <c r="DR6">
        <v>22817</v>
      </c>
      <c r="DU6">
        <v>277</v>
      </c>
      <c r="DV6">
        <v>149780.93632961964</v>
      </c>
      <c r="DX6" t="s">
        <v>139</v>
      </c>
      <c r="DY6">
        <v>83300</v>
      </c>
      <c r="EA6" t="s">
        <v>139</v>
      </c>
      <c r="EB6">
        <v>15000</v>
      </c>
      <c r="ED6" t="s">
        <v>139</v>
      </c>
      <c r="EE6">
        <v>0</v>
      </c>
      <c r="EI6">
        <v>1663</v>
      </c>
      <c r="EJ6">
        <v>946.25</v>
      </c>
      <c r="EN6">
        <v>748</v>
      </c>
      <c r="EO6" t="s">
        <v>255</v>
      </c>
      <c r="EQ6">
        <v>75000</v>
      </c>
      <c r="ER6">
        <v>100000</v>
      </c>
      <c r="ES6">
        <v>25000</v>
      </c>
      <c r="EU6" t="s">
        <v>149</v>
      </c>
      <c r="EV6">
        <v>50000</v>
      </c>
      <c r="FM6">
        <v>34</v>
      </c>
      <c r="FN6" t="s">
        <v>207</v>
      </c>
      <c r="FO6">
        <v>200</v>
      </c>
      <c r="FP6">
        <v>150000</v>
      </c>
      <c r="FQ6">
        <v>75000</v>
      </c>
      <c r="FR6">
        <v>45000</v>
      </c>
      <c r="FS6">
        <v>15000</v>
      </c>
      <c r="FT6">
        <v>15000</v>
      </c>
      <c r="FX6">
        <v>363</v>
      </c>
      <c r="FY6" t="s">
        <v>171</v>
      </c>
      <c r="FZ6">
        <v>100000</v>
      </c>
      <c r="GA6">
        <v>100000</v>
      </c>
      <c r="GB6">
        <v>100000</v>
      </c>
      <c r="GC6">
        <v>100000</v>
      </c>
      <c r="GQ6" t="s">
        <v>142</v>
      </c>
      <c r="GR6">
        <v>5</v>
      </c>
      <c r="GU6">
        <v>7</v>
      </c>
      <c r="GV6" s="20">
        <v>41821.318417063099</v>
      </c>
      <c r="GX6">
        <v>141</v>
      </c>
      <c r="GY6" t="s">
        <v>208</v>
      </c>
      <c r="GZ6">
        <v>50000</v>
      </c>
      <c r="HE6">
        <v>307</v>
      </c>
      <c r="HF6" t="s">
        <v>136</v>
      </c>
      <c r="HG6">
        <v>29167</v>
      </c>
      <c r="HH6">
        <v>50000</v>
      </c>
      <c r="HI6">
        <v>50000</v>
      </c>
      <c r="HJ6">
        <v>20833</v>
      </c>
      <c r="HM6">
        <v>358</v>
      </c>
      <c r="HN6" t="s">
        <v>188</v>
      </c>
      <c r="HO6">
        <v>1906405.19</v>
      </c>
      <c r="HR6">
        <v>7</v>
      </c>
      <c r="HS6">
        <v>1133.5</v>
      </c>
    </row>
    <row r="7" spans="1:227">
      <c r="A7">
        <v>7</v>
      </c>
      <c r="D7" t="s">
        <v>145</v>
      </c>
      <c r="F7" s="13" t="e">
        <f t="shared" si="1"/>
        <v>#NAME?</v>
      </c>
      <c r="G7" s="13" t="e">
        <f t="shared" si="2"/>
        <v>#NAME?</v>
      </c>
      <c r="H7" s="13" t="e">
        <f t="shared" si="3"/>
        <v>#NAME?</v>
      </c>
      <c r="I7" s="13" t="e">
        <f t="shared" si="4"/>
        <v>#NAME?</v>
      </c>
      <c r="J7" s="13"/>
      <c r="K7" s="13" t="e">
        <f t="shared" si="5"/>
        <v>#NAME?</v>
      </c>
      <c r="L7" s="13" t="e">
        <f t="shared" si="6"/>
        <v>#NAME?</v>
      </c>
      <c r="M7" s="13" t="e">
        <f t="shared" si="7"/>
        <v>#NAME?</v>
      </c>
      <c r="N7" s="13" t="e">
        <f t="shared" si="8"/>
        <v>#NAME?</v>
      </c>
      <c r="O7" s="13" t="e">
        <f t="shared" si="9"/>
        <v>#NAME?</v>
      </c>
      <c r="P7" s="13" t="e">
        <f t="shared" si="10"/>
        <v>#NAME?</v>
      </c>
      <c r="Q7" s="13" t="e">
        <f t="shared" si="11"/>
        <v>#NAME?</v>
      </c>
      <c r="R7" s="13" t="e">
        <f t="shared" si="12"/>
        <v>#NAME?</v>
      </c>
      <c r="S7" s="13" t="e">
        <f t="shared" si="13"/>
        <v>#NAME?</v>
      </c>
      <c r="T7" s="13" t="e">
        <f t="shared" si="14"/>
        <v>#NAME?</v>
      </c>
      <c r="U7" s="13" t="e">
        <f t="shared" si="15"/>
        <v>#NAME?</v>
      </c>
      <c r="V7" s="13" t="e">
        <f t="shared" si="16"/>
        <v>#NAME?</v>
      </c>
      <c r="W7" s="13" t="e">
        <f t="shared" si="17"/>
        <v>#NAME?</v>
      </c>
      <c r="X7" s="13" t="e">
        <f t="shared" si="18"/>
        <v>#NAME?</v>
      </c>
      <c r="Y7" s="13" t="e">
        <f t="shared" si="19"/>
        <v>#NAME?</v>
      </c>
      <c r="Z7" s="13" t="e">
        <f t="shared" si="20"/>
        <v>#NAME?</v>
      </c>
      <c r="AA7" s="13" t="e">
        <f t="shared" si="21"/>
        <v>#NAME?</v>
      </c>
      <c r="AB7" s="13"/>
      <c r="AC7" s="13"/>
      <c r="AD7" s="13" t="e">
        <f t="shared" si="22"/>
        <v>#NAME?</v>
      </c>
      <c r="AE7" s="13" t="e">
        <f t="shared" si="23"/>
        <v>#NAME?</v>
      </c>
      <c r="AF7" s="13" t="e">
        <f t="shared" si="24"/>
        <v>#NAME?</v>
      </c>
      <c r="AG7" s="13" t="e">
        <f t="shared" si="25"/>
        <v>#NAME?</v>
      </c>
      <c r="AH7" s="13" t="e">
        <f t="shared" si="26"/>
        <v>#NAME?</v>
      </c>
      <c r="AI7" s="13" t="e">
        <f t="shared" si="27"/>
        <v>#NAME?</v>
      </c>
      <c r="AJ7" s="13" t="e">
        <f t="shared" si="28"/>
        <v>#NAME?</v>
      </c>
      <c r="AK7" s="13" t="e">
        <f t="shared" si="29"/>
        <v>#NAME?</v>
      </c>
      <c r="AL7" s="13" t="e">
        <f t="shared" si="30"/>
        <v>#NAME?</v>
      </c>
      <c r="AM7" s="13" t="e">
        <f t="shared" si="31"/>
        <v>#NAME?</v>
      </c>
      <c r="AN7" s="13" t="e">
        <f t="shared" si="32"/>
        <v>#NAME?</v>
      </c>
      <c r="AO7" s="13" t="e">
        <f t="shared" si="33"/>
        <v>#NAME?</v>
      </c>
      <c r="AP7" s="13" t="e">
        <f t="shared" si="34"/>
        <v>#NAME?</v>
      </c>
      <c r="AQ7" s="13" t="e">
        <f t="shared" si="35"/>
        <v>#NAME?</v>
      </c>
      <c r="AR7" s="13" t="e">
        <f t="shared" si="36"/>
        <v>#NAME?</v>
      </c>
      <c r="AS7" s="13" t="e">
        <f t="shared" si="37"/>
        <v>#NAME?</v>
      </c>
      <c r="AT7" s="13" t="e">
        <f t="shared" si="38"/>
        <v>#NAME?</v>
      </c>
      <c r="AU7" s="13" t="e">
        <f t="shared" si="39"/>
        <v>#NAME?</v>
      </c>
      <c r="AV7" s="13" t="e">
        <f t="shared" si="40"/>
        <v>#NAME?</v>
      </c>
      <c r="AW7" s="13" t="e">
        <f t="shared" si="41"/>
        <v>#NAME?</v>
      </c>
      <c r="AX7" s="13" t="e">
        <f t="shared" si="42"/>
        <v>#NAME?</v>
      </c>
      <c r="AY7" s="13" t="e">
        <f t="shared" si="43"/>
        <v>#NAME?</v>
      </c>
      <c r="AZ7" s="13" t="e">
        <f t="shared" si="44"/>
        <v>#NAME?</v>
      </c>
      <c r="BA7" s="13" t="e">
        <f t="shared" si="45"/>
        <v>#NAME?</v>
      </c>
      <c r="BB7" s="13" t="e">
        <f t="shared" si="46"/>
        <v>#NAME?</v>
      </c>
      <c r="BC7" s="13" t="e">
        <f t="shared" si="47"/>
        <v>#NAME?</v>
      </c>
      <c r="BD7" s="13" t="e">
        <f t="shared" si="48"/>
        <v>#NAME?</v>
      </c>
      <c r="BE7" s="13" t="e">
        <f t="shared" si="49"/>
        <v>#NAME?</v>
      </c>
      <c r="BF7" s="13" t="e">
        <f t="shared" si="50"/>
        <v>#NAME?</v>
      </c>
      <c r="BG7" s="13" t="e">
        <f t="shared" si="51"/>
        <v>#NAME?</v>
      </c>
      <c r="BH7" s="13" t="e">
        <f t="shared" si="52"/>
        <v>#NAME?</v>
      </c>
      <c r="BI7" s="13" t="e">
        <f t="shared" si="53"/>
        <v>#NAME?</v>
      </c>
      <c r="BJ7" s="13" t="e">
        <f t="shared" si="54"/>
        <v>#NAME?</v>
      </c>
      <c r="BK7" s="13" t="e">
        <f t="shared" si="55"/>
        <v>#NAME?</v>
      </c>
      <c r="BL7" s="13" t="e">
        <f t="shared" si="56"/>
        <v>#NAME?</v>
      </c>
      <c r="BM7" s="13" t="e">
        <f t="shared" si="57"/>
        <v>#NAME?</v>
      </c>
      <c r="BN7" s="13"/>
      <c r="BO7" s="15"/>
      <c r="BP7" s="13" t="e">
        <f t="shared" si="58"/>
        <v>#NAME?</v>
      </c>
      <c r="BQ7" s="13" t="e">
        <f t="shared" si="59"/>
        <v>#NAME?</v>
      </c>
      <c r="BR7" s="13" t="e">
        <f t="shared" si="60"/>
        <v>#NAME?</v>
      </c>
      <c r="BS7" s="13" t="e">
        <f t="shared" si="61"/>
        <v>#NAME?</v>
      </c>
      <c r="BT7" s="13" t="e">
        <f t="shared" si="62"/>
        <v>#NAME?</v>
      </c>
      <c r="BU7" s="13" t="e">
        <f t="shared" si="63"/>
        <v>#NAME?</v>
      </c>
      <c r="BV7" s="13"/>
      <c r="BW7" s="13" t="e">
        <f t="shared" si="64"/>
        <v>#NAME?</v>
      </c>
      <c r="BX7" s="13"/>
      <c r="BY7" s="13" t="e">
        <f t="shared" si="65"/>
        <v>#NAME?</v>
      </c>
      <c r="BZ7" s="13" t="e">
        <f t="shared" si="66"/>
        <v>#NAME?</v>
      </c>
      <c r="CA7" s="13" t="e">
        <f t="shared" si="67"/>
        <v>#NAME?</v>
      </c>
      <c r="CB7" s="13" t="e">
        <f t="shared" si="68"/>
        <v>#NAME?</v>
      </c>
      <c r="CC7" s="14">
        <f t="shared" si="69"/>
        <v>0</v>
      </c>
      <c r="CD7" s="14" t="e">
        <f t="shared" si="70"/>
        <v>#NAME?</v>
      </c>
      <c r="CE7" s="13">
        <f t="shared" si="71"/>
        <v>1334046.47</v>
      </c>
      <c r="CF7" s="13" t="e">
        <f t="shared" si="72"/>
        <v>#NAME?</v>
      </c>
      <c r="CG7" s="13"/>
      <c r="CH7" s="13" t="e">
        <f t="shared" si="73"/>
        <v>#NAME?</v>
      </c>
      <c r="CI7" s="13" t="e">
        <f t="shared" si="74"/>
        <v>#NAME?</v>
      </c>
      <c r="CJ7" s="13" t="e">
        <f t="shared" si="75"/>
        <v>#NAME?</v>
      </c>
      <c r="CK7" s="13" t="e">
        <f t="shared" si="76"/>
        <v>#NAME?</v>
      </c>
      <c r="CL7">
        <f t="shared" si="77"/>
        <v>0</v>
      </c>
      <c r="CM7">
        <f t="shared" si="78"/>
        <v>0</v>
      </c>
      <c r="CN7" t="e">
        <f>VLOOKUP(A7,sport,6,FALSE)</f>
        <v>#NAME?</v>
      </c>
      <c r="CO7">
        <f t="shared" si="79"/>
        <v>0</v>
      </c>
      <c r="CP7">
        <v>0</v>
      </c>
      <c r="CQ7">
        <v>0</v>
      </c>
      <c r="CR7">
        <v>0</v>
      </c>
      <c r="CS7">
        <v>0</v>
      </c>
      <c r="CT7">
        <v>0</v>
      </c>
      <c r="CU7">
        <v>0</v>
      </c>
      <c r="CV7">
        <v>0</v>
      </c>
      <c r="CW7">
        <v>0</v>
      </c>
      <c r="CX7">
        <v>0</v>
      </c>
      <c r="CY7" s="20" t="e">
        <f t="shared" si="80"/>
        <v>#NAME?</v>
      </c>
      <c r="CZ7" t="e">
        <f t="shared" si="81"/>
        <v>#NAME?</v>
      </c>
      <c r="DM7" t="s">
        <v>146</v>
      </c>
      <c r="DN7">
        <v>90000</v>
      </c>
      <c r="DQ7" t="s">
        <v>147</v>
      </c>
      <c r="DR7">
        <v>23568</v>
      </c>
      <c r="DU7">
        <v>60</v>
      </c>
      <c r="DV7">
        <v>266169.33536417328</v>
      </c>
      <c r="DX7" t="s">
        <v>148</v>
      </c>
      <c r="DY7">
        <v>83300</v>
      </c>
      <c r="EA7" t="s">
        <v>148</v>
      </c>
      <c r="EB7">
        <v>15000</v>
      </c>
      <c r="ED7" t="s">
        <v>148</v>
      </c>
      <c r="EE7">
        <v>0</v>
      </c>
      <c r="EI7">
        <v>10</v>
      </c>
      <c r="EJ7">
        <v>2376.25</v>
      </c>
      <c r="EN7">
        <v>502</v>
      </c>
      <c r="EO7" t="s">
        <v>304</v>
      </c>
      <c r="EQ7">
        <v>15000</v>
      </c>
      <c r="EU7" t="s">
        <v>334</v>
      </c>
      <c r="EV7">
        <v>50000</v>
      </c>
      <c r="FA7">
        <v>361</v>
      </c>
      <c r="FB7" t="s">
        <v>154</v>
      </c>
      <c r="FC7">
        <v>300000</v>
      </c>
      <c r="FH7" t="e">
        <f t="shared" ref="FH7:FH24" si="82">VLOOKUP(FI7,overz1,2,FALSE)</f>
        <v>#NAME?</v>
      </c>
      <c r="FI7" t="s">
        <v>154</v>
      </c>
      <c r="FJ7" s="21">
        <v>470000</v>
      </c>
      <c r="FK7" s="21">
        <v>680000</v>
      </c>
      <c r="FM7">
        <v>484</v>
      </c>
      <c r="FN7" t="s">
        <v>212</v>
      </c>
      <c r="FO7">
        <v>300</v>
      </c>
      <c r="FP7">
        <v>225000</v>
      </c>
      <c r="FQ7">
        <v>112500</v>
      </c>
      <c r="FR7">
        <v>67500</v>
      </c>
      <c r="FS7">
        <v>22500</v>
      </c>
      <c r="FT7">
        <v>22500</v>
      </c>
      <c r="FX7">
        <v>599</v>
      </c>
      <c r="FY7" t="s">
        <v>179</v>
      </c>
      <c r="FZ7">
        <v>100000</v>
      </c>
      <c r="GA7">
        <v>100000</v>
      </c>
      <c r="GB7">
        <v>100000</v>
      </c>
      <c r="GC7">
        <v>100000</v>
      </c>
      <c r="GQ7" t="s">
        <v>145</v>
      </c>
      <c r="GR7">
        <v>7</v>
      </c>
      <c r="GU7">
        <v>9</v>
      </c>
      <c r="GV7" s="20">
        <v>18296.826807465106</v>
      </c>
      <c r="GX7">
        <v>362</v>
      </c>
      <c r="GY7" t="s">
        <v>217</v>
      </c>
      <c r="GZ7">
        <v>50000</v>
      </c>
      <c r="HE7">
        <v>202</v>
      </c>
      <c r="HF7" t="s">
        <v>156</v>
      </c>
      <c r="HG7">
        <v>29167</v>
      </c>
      <c r="HH7">
        <v>50000</v>
      </c>
      <c r="HI7">
        <v>50000</v>
      </c>
      <c r="HJ7">
        <v>20834</v>
      </c>
      <c r="HM7">
        <v>197</v>
      </c>
      <c r="HN7" t="s">
        <v>192</v>
      </c>
      <c r="HO7">
        <v>2770574.19</v>
      </c>
      <c r="HR7">
        <v>9</v>
      </c>
      <c r="HS7">
        <v>331</v>
      </c>
    </row>
    <row r="8" spans="1:227">
      <c r="A8">
        <v>1663</v>
      </c>
      <c r="D8" t="s">
        <v>149</v>
      </c>
      <c r="F8" s="13" t="e">
        <f t="shared" si="1"/>
        <v>#NAME?</v>
      </c>
      <c r="G8" s="13" t="e">
        <f t="shared" si="2"/>
        <v>#NAME?</v>
      </c>
      <c r="H8" s="13" t="e">
        <f t="shared" si="3"/>
        <v>#NAME?</v>
      </c>
      <c r="I8" s="13" t="e">
        <f t="shared" si="4"/>
        <v>#NAME?</v>
      </c>
      <c r="J8" s="13"/>
      <c r="K8" s="13" t="e">
        <f t="shared" si="5"/>
        <v>#NAME?</v>
      </c>
      <c r="L8" s="13" t="e">
        <f t="shared" si="6"/>
        <v>#NAME?</v>
      </c>
      <c r="M8" s="13" t="e">
        <f t="shared" si="7"/>
        <v>#NAME?</v>
      </c>
      <c r="N8" s="13" t="e">
        <f t="shared" si="8"/>
        <v>#NAME?</v>
      </c>
      <c r="O8" s="13" t="e">
        <f t="shared" si="9"/>
        <v>#NAME?</v>
      </c>
      <c r="P8" s="13" t="e">
        <f t="shared" si="10"/>
        <v>#NAME?</v>
      </c>
      <c r="Q8" s="13" t="e">
        <f t="shared" si="11"/>
        <v>#NAME?</v>
      </c>
      <c r="R8" s="13" t="e">
        <f t="shared" si="12"/>
        <v>#NAME?</v>
      </c>
      <c r="S8" s="13" t="e">
        <f t="shared" si="13"/>
        <v>#NAME?</v>
      </c>
      <c r="T8" s="13" t="e">
        <f t="shared" si="14"/>
        <v>#NAME?</v>
      </c>
      <c r="U8" s="13" t="e">
        <f t="shared" si="15"/>
        <v>#NAME?</v>
      </c>
      <c r="V8" s="13" t="e">
        <f t="shared" si="16"/>
        <v>#NAME?</v>
      </c>
      <c r="W8" s="13" t="e">
        <f t="shared" si="17"/>
        <v>#NAME?</v>
      </c>
      <c r="X8" s="13" t="e">
        <f t="shared" si="18"/>
        <v>#NAME?</v>
      </c>
      <c r="Y8" s="13" t="e">
        <f t="shared" si="19"/>
        <v>#NAME?</v>
      </c>
      <c r="Z8" s="13" t="e">
        <f t="shared" si="20"/>
        <v>#NAME?</v>
      </c>
      <c r="AA8" s="13" t="e">
        <f t="shared" si="21"/>
        <v>#NAME?</v>
      </c>
      <c r="AB8" s="13"/>
      <c r="AC8" s="13"/>
      <c r="AD8" s="13" t="e">
        <f t="shared" si="22"/>
        <v>#NAME?</v>
      </c>
      <c r="AE8" s="13" t="e">
        <f t="shared" si="23"/>
        <v>#NAME?</v>
      </c>
      <c r="AF8" s="13" t="e">
        <f t="shared" si="24"/>
        <v>#NAME?</v>
      </c>
      <c r="AG8" s="13" t="e">
        <f t="shared" si="25"/>
        <v>#NAME?</v>
      </c>
      <c r="AH8" s="13" t="e">
        <f t="shared" si="26"/>
        <v>#NAME?</v>
      </c>
      <c r="AI8" s="13" t="e">
        <f t="shared" si="27"/>
        <v>#NAME?</v>
      </c>
      <c r="AJ8" s="13" t="e">
        <f t="shared" si="28"/>
        <v>#NAME?</v>
      </c>
      <c r="AK8" s="13" t="e">
        <f t="shared" si="29"/>
        <v>#NAME?</v>
      </c>
      <c r="AL8" s="13" t="e">
        <f t="shared" si="30"/>
        <v>#NAME?</v>
      </c>
      <c r="AM8" s="13" t="e">
        <f t="shared" si="31"/>
        <v>#NAME?</v>
      </c>
      <c r="AN8" s="13" t="e">
        <f t="shared" si="32"/>
        <v>#NAME?</v>
      </c>
      <c r="AO8" s="13" t="e">
        <f t="shared" si="33"/>
        <v>#NAME?</v>
      </c>
      <c r="AP8" s="13" t="e">
        <f t="shared" si="34"/>
        <v>#NAME?</v>
      </c>
      <c r="AQ8" s="13" t="e">
        <f t="shared" si="35"/>
        <v>#NAME?</v>
      </c>
      <c r="AR8" s="13" t="e">
        <f t="shared" si="36"/>
        <v>#NAME?</v>
      </c>
      <c r="AS8" s="13" t="e">
        <f t="shared" si="37"/>
        <v>#NAME?</v>
      </c>
      <c r="AT8" s="13" t="e">
        <f t="shared" si="38"/>
        <v>#NAME?</v>
      </c>
      <c r="AU8" s="13" t="e">
        <f t="shared" si="39"/>
        <v>#NAME?</v>
      </c>
      <c r="AV8" s="13" t="e">
        <f t="shared" si="40"/>
        <v>#NAME?</v>
      </c>
      <c r="AW8" s="13" t="e">
        <f t="shared" si="41"/>
        <v>#NAME?</v>
      </c>
      <c r="AX8" s="13" t="e">
        <f t="shared" si="42"/>
        <v>#NAME?</v>
      </c>
      <c r="AY8" s="13" t="e">
        <f t="shared" si="43"/>
        <v>#NAME?</v>
      </c>
      <c r="AZ8" s="13" t="e">
        <f t="shared" si="44"/>
        <v>#NAME?</v>
      </c>
      <c r="BA8" s="13" t="e">
        <f t="shared" si="45"/>
        <v>#NAME?</v>
      </c>
      <c r="BB8" s="13" t="e">
        <f t="shared" si="46"/>
        <v>#NAME?</v>
      </c>
      <c r="BC8" s="13" t="e">
        <f t="shared" si="47"/>
        <v>#NAME?</v>
      </c>
      <c r="BD8" s="13" t="e">
        <f t="shared" si="48"/>
        <v>#NAME?</v>
      </c>
      <c r="BE8" s="13" t="e">
        <f t="shared" si="49"/>
        <v>#NAME?</v>
      </c>
      <c r="BF8" s="13" t="e">
        <f t="shared" si="50"/>
        <v>#NAME?</v>
      </c>
      <c r="BG8" s="13" t="e">
        <f t="shared" si="51"/>
        <v>#NAME?</v>
      </c>
      <c r="BH8" s="13" t="e">
        <f t="shared" si="52"/>
        <v>#NAME?</v>
      </c>
      <c r="BI8" s="13" t="e">
        <f t="shared" si="53"/>
        <v>#NAME?</v>
      </c>
      <c r="BJ8" s="13" t="e">
        <f t="shared" si="54"/>
        <v>#NAME?</v>
      </c>
      <c r="BK8" s="13" t="e">
        <f t="shared" si="55"/>
        <v>#NAME?</v>
      </c>
      <c r="BL8" s="13" t="e">
        <f t="shared" si="56"/>
        <v>#NAME?</v>
      </c>
      <c r="BM8" s="13" t="e">
        <f t="shared" si="57"/>
        <v>#NAME?</v>
      </c>
      <c r="BN8" s="13"/>
      <c r="BO8" s="15"/>
      <c r="BP8" s="13" t="e">
        <f t="shared" si="58"/>
        <v>#NAME?</v>
      </c>
      <c r="BQ8" s="13" t="e">
        <f t="shared" si="59"/>
        <v>#NAME?</v>
      </c>
      <c r="BR8" s="13" t="e">
        <f t="shared" si="60"/>
        <v>#NAME?</v>
      </c>
      <c r="BS8" s="13" t="e">
        <f t="shared" si="61"/>
        <v>#NAME?</v>
      </c>
      <c r="BT8" s="13" t="e">
        <f t="shared" si="62"/>
        <v>#NAME?</v>
      </c>
      <c r="BU8" s="13" t="e">
        <f t="shared" si="63"/>
        <v>#NAME?</v>
      </c>
      <c r="BV8" s="13"/>
      <c r="BW8" s="13" t="e">
        <f t="shared" si="64"/>
        <v>#NAME?</v>
      </c>
      <c r="BX8" s="13"/>
      <c r="BY8" s="13" t="e">
        <f t="shared" si="65"/>
        <v>#NAME?</v>
      </c>
      <c r="BZ8" s="13" t="e">
        <f t="shared" si="66"/>
        <v>#NAME?</v>
      </c>
      <c r="CA8" s="13" t="e">
        <f t="shared" si="67"/>
        <v>#NAME?</v>
      </c>
      <c r="CB8" s="13" t="e">
        <f t="shared" si="68"/>
        <v>#NAME?</v>
      </c>
      <c r="CC8" s="14">
        <f t="shared" si="69"/>
        <v>0</v>
      </c>
      <c r="CD8" s="14" t="e">
        <f t="shared" si="70"/>
        <v>#NAME?</v>
      </c>
      <c r="CE8" s="13">
        <f t="shared" si="71"/>
        <v>1185740.1299999999</v>
      </c>
      <c r="CF8" s="13" t="e">
        <f t="shared" si="72"/>
        <v>#NAME?</v>
      </c>
      <c r="CG8" s="13"/>
      <c r="CH8" s="13" t="e">
        <f t="shared" si="73"/>
        <v>#NAME?</v>
      </c>
      <c r="CI8" s="13" t="e">
        <f t="shared" si="74"/>
        <v>#NAME?</v>
      </c>
      <c r="CJ8" s="13" t="e">
        <f t="shared" si="75"/>
        <v>#NAME?</v>
      </c>
      <c r="CK8" s="13" t="e">
        <f t="shared" si="76"/>
        <v>#NAME?</v>
      </c>
      <c r="CL8">
        <f t="shared" si="77"/>
        <v>0</v>
      </c>
      <c r="CM8">
        <f t="shared" si="78"/>
        <v>0</v>
      </c>
      <c r="CN8">
        <v>0</v>
      </c>
      <c r="CO8">
        <f t="shared" si="79"/>
        <v>0</v>
      </c>
      <c r="CP8">
        <v>0</v>
      </c>
      <c r="CQ8">
        <v>50000</v>
      </c>
      <c r="CR8">
        <v>0</v>
      </c>
      <c r="CS8">
        <v>0</v>
      </c>
      <c r="CT8">
        <v>0</v>
      </c>
      <c r="CU8">
        <v>0</v>
      </c>
      <c r="CV8">
        <v>0</v>
      </c>
      <c r="CW8">
        <v>0</v>
      </c>
      <c r="CX8">
        <v>0</v>
      </c>
      <c r="CY8" s="20" t="e">
        <f t="shared" si="80"/>
        <v>#NAME?</v>
      </c>
      <c r="CZ8" t="e">
        <f t="shared" si="81"/>
        <v>#NAME?</v>
      </c>
      <c r="DM8" t="s">
        <v>150</v>
      </c>
      <c r="DN8">
        <v>90000</v>
      </c>
      <c r="DQ8" t="s">
        <v>151</v>
      </c>
      <c r="DR8">
        <v>24813</v>
      </c>
      <c r="DU8">
        <v>929</v>
      </c>
      <c r="DV8">
        <v>359104.67920454545</v>
      </c>
      <c r="DX8" t="s">
        <v>152</v>
      </c>
      <c r="DY8">
        <v>83300</v>
      </c>
      <c r="EA8" t="s">
        <v>152</v>
      </c>
      <c r="EB8">
        <v>0</v>
      </c>
      <c r="ED8" t="s">
        <v>152</v>
      </c>
      <c r="EE8">
        <v>0</v>
      </c>
      <c r="EI8">
        <v>1651</v>
      </c>
      <c r="EJ8">
        <v>1637.5</v>
      </c>
      <c r="EN8">
        <v>310</v>
      </c>
      <c r="EO8" t="s">
        <v>318</v>
      </c>
      <c r="EQ8">
        <v>10000</v>
      </c>
      <c r="EU8" t="s">
        <v>394</v>
      </c>
      <c r="EV8">
        <v>50000</v>
      </c>
      <c r="FA8">
        <v>141</v>
      </c>
      <c r="FB8" t="s">
        <v>208</v>
      </c>
      <c r="FC8">
        <v>300000</v>
      </c>
      <c r="FH8" t="e">
        <f t="shared" si="82"/>
        <v>#NAME?</v>
      </c>
      <c r="FI8" t="s">
        <v>136</v>
      </c>
      <c r="FJ8" s="21">
        <v>390000</v>
      </c>
      <c r="FK8" s="21">
        <v>580000</v>
      </c>
      <c r="FM8">
        <v>307</v>
      </c>
      <c r="FN8" t="s">
        <v>136</v>
      </c>
      <c r="FO8">
        <v>200</v>
      </c>
      <c r="FP8">
        <v>150000</v>
      </c>
      <c r="FQ8">
        <v>75000</v>
      </c>
      <c r="FR8">
        <v>45000</v>
      </c>
      <c r="FS8">
        <v>15000</v>
      </c>
      <c r="FT8">
        <v>15000</v>
      </c>
      <c r="FX8">
        <v>518</v>
      </c>
      <c r="FY8" t="s">
        <v>177</v>
      </c>
      <c r="FZ8">
        <v>100000</v>
      </c>
      <c r="GA8">
        <v>100000</v>
      </c>
      <c r="GB8">
        <v>100000</v>
      </c>
      <c r="GC8">
        <v>100000</v>
      </c>
      <c r="GG8">
        <v>363</v>
      </c>
      <c r="GH8">
        <v>1</v>
      </c>
      <c r="GI8" t="s">
        <v>171</v>
      </c>
      <c r="GJ8">
        <v>742884</v>
      </c>
      <c r="GK8">
        <v>1.0488087600131428</v>
      </c>
      <c r="GL8">
        <v>476442</v>
      </c>
      <c r="GM8">
        <v>952884</v>
      </c>
      <c r="GN8">
        <v>476442</v>
      </c>
      <c r="GQ8" t="s">
        <v>149</v>
      </c>
      <c r="GR8">
        <v>1663</v>
      </c>
      <c r="GU8">
        <v>10</v>
      </c>
      <c r="GV8" s="20">
        <v>107167.1284437242</v>
      </c>
      <c r="GX8">
        <v>307</v>
      </c>
      <c r="GY8" t="s">
        <v>136</v>
      </c>
      <c r="GZ8">
        <v>50000</v>
      </c>
      <c r="HE8">
        <v>772</v>
      </c>
      <c r="HF8" t="s">
        <v>170</v>
      </c>
      <c r="HG8">
        <v>29167</v>
      </c>
      <c r="HH8">
        <v>50000</v>
      </c>
      <c r="HI8">
        <v>50000</v>
      </c>
      <c r="HJ8">
        <v>20835</v>
      </c>
      <c r="HM8">
        <v>305</v>
      </c>
      <c r="HN8" t="s">
        <v>194</v>
      </c>
      <c r="HO8">
        <v>595819.31999999995</v>
      </c>
      <c r="HR8">
        <v>10</v>
      </c>
      <c r="HS8">
        <v>2329.25</v>
      </c>
    </row>
    <row r="9" spans="1:227">
      <c r="A9">
        <v>10</v>
      </c>
      <c r="D9" t="s">
        <v>153</v>
      </c>
      <c r="F9" s="13" t="e">
        <f t="shared" si="1"/>
        <v>#NAME?</v>
      </c>
      <c r="G9" s="13" t="e">
        <f t="shared" si="2"/>
        <v>#NAME?</v>
      </c>
      <c r="H9" s="13" t="e">
        <f t="shared" si="3"/>
        <v>#NAME?</v>
      </c>
      <c r="I9" s="13" t="e">
        <f t="shared" si="4"/>
        <v>#NAME?</v>
      </c>
      <c r="J9" s="13"/>
      <c r="K9" s="13" t="e">
        <f t="shared" si="5"/>
        <v>#NAME?</v>
      </c>
      <c r="L9" s="13" t="e">
        <f t="shared" si="6"/>
        <v>#NAME?</v>
      </c>
      <c r="M9" s="13" t="e">
        <f t="shared" si="7"/>
        <v>#NAME?</v>
      </c>
      <c r="N9" s="13" t="e">
        <f t="shared" si="8"/>
        <v>#NAME?</v>
      </c>
      <c r="O9" s="13" t="e">
        <f t="shared" si="9"/>
        <v>#NAME?</v>
      </c>
      <c r="P9" s="13" t="e">
        <f t="shared" si="10"/>
        <v>#NAME?</v>
      </c>
      <c r="Q9" s="13" t="e">
        <f t="shared" si="11"/>
        <v>#NAME?</v>
      </c>
      <c r="R9" s="13" t="e">
        <f t="shared" si="12"/>
        <v>#NAME?</v>
      </c>
      <c r="S9" s="13" t="e">
        <f t="shared" si="13"/>
        <v>#NAME?</v>
      </c>
      <c r="T9" s="13" t="e">
        <f t="shared" si="14"/>
        <v>#NAME?</v>
      </c>
      <c r="U9" s="13" t="e">
        <f t="shared" si="15"/>
        <v>#NAME?</v>
      </c>
      <c r="V9" s="13" t="e">
        <f t="shared" si="16"/>
        <v>#NAME?</v>
      </c>
      <c r="W9" s="13" t="e">
        <f t="shared" si="17"/>
        <v>#NAME?</v>
      </c>
      <c r="X9" s="13" t="e">
        <f t="shared" si="18"/>
        <v>#NAME?</v>
      </c>
      <c r="Y9" s="13" t="e">
        <f t="shared" si="19"/>
        <v>#NAME?</v>
      </c>
      <c r="Z9" s="13" t="e">
        <f t="shared" si="20"/>
        <v>#NAME?</v>
      </c>
      <c r="AA9" s="13" t="e">
        <f t="shared" si="21"/>
        <v>#NAME?</v>
      </c>
      <c r="AB9" s="13"/>
      <c r="AC9" s="13"/>
      <c r="AD9" s="13" t="e">
        <f t="shared" si="22"/>
        <v>#NAME?</v>
      </c>
      <c r="AE9" s="13" t="e">
        <f t="shared" si="23"/>
        <v>#NAME?</v>
      </c>
      <c r="AF9" s="13" t="e">
        <f t="shared" si="24"/>
        <v>#NAME?</v>
      </c>
      <c r="AG9" s="13" t="e">
        <f t="shared" si="25"/>
        <v>#NAME?</v>
      </c>
      <c r="AH9" s="13" t="e">
        <f t="shared" si="26"/>
        <v>#NAME?</v>
      </c>
      <c r="AI9" s="13" t="e">
        <f t="shared" si="27"/>
        <v>#NAME?</v>
      </c>
      <c r="AJ9" s="13" t="e">
        <f t="shared" si="28"/>
        <v>#NAME?</v>
      </c>
      <c r="AK9" s="13" t="e">
        <f t="shared" si="29"/>
        <v>#NAME?</v>
      </c>
      <c r="AL9" s="13" t="e">
        <f t="shared" si="30"/>
        <v>#NAME?</v>
      </c>
      <c r="AM9" s="13" t="e">
        <f t="shared" si="31"/>
        <v>#NAME?</v>
      </c>
      <c r="AN9" s="13" t="e">
        <f t="shared" si="32"/>
        <v>#NAME?</v>
      </c>
      <c r="AO9" s="13" t="e">
        <f t="shared" si="33"/>
        <v>#NAME?</v>
      </c>
      <c r="AP9" s="13" t="e">
        <f t="shared" si="34"/>
        <v>#NAME?</v>
      </c>
      <c r="AQ9" s="13" t="e">
        <f t="shared" si="35"/>
        <v>#NAME?</v>
      </c>
      <c r="AR9" s="13" t="e">
        <f t="shared" si="36"/>
        <v>#NAME?</v>
      </c>
      <c r="AS9" s="13" t="e">
        <f t="shared" si="37"/>
        <v>#NAME?</v>
      </c>
      <c r="AT9" s="13" t="e">
        <f t="shared" si="38"/>
        <v>#NAME?</v>
      </c>
      <c r="AU9" s="13" t="e">
        <f t="shared" si="39"/>
        <v>#NAME?</v>
      </c>
      <c r="AV9" s="13" t="e">
        <f t="shared" si="40"/>
        <v>#NAME?</v>
      </c>
      <c r="AW9" s="13" t="e">
        <f t="shared" si="41"/>
        <v>#NAME?</v>
      </c>
      <c r="AX9" s="13" t="e">
        <f t="shared" si="42"/>
        <v>#NAME?</v>
      </c>
      <c r="AY9" s="13" t="e">
        <f t="shared" si="43"/>
        <v>#NAME?</v>
      </c>
      <c r="AZ9" s="13" t="e">
        <f t="shared" si="44"/>
        <v>#NAME?</v>
      </c>
      <c r="BA9" s="13" t="e">
        <f t="shared" si="45"/>
        <v>#NAME?</v>
      </c>
      <c r="BB9" s="13" t="e">
        <f t="shared" si="46"/>
        <v>#NAME?</v>
      </c>
      <c r="BC9" s="13" t="e">
        <f t="shared" si="47"/>
        <v>#NAME?</v>
      </c>
      <c r="BD9" s="13" t="e">
        <f t="shared" si="48"/>
        <v>#NAME?</v>
      </c>
      <c r="BE9" s="13" t="e">
        <f t="shared" si="49"/>
        <v>#NAME?</v>
      </c>
      <c r="BF9" s="13" t="e">
        <f t="shared" si="50"/>
        <v>#NAME?</v>
      </c>
      <c r="BG9" s="13" t="e">
        <f t="shared" si="51"/>
        <v>#NAME?</v>
      </c>
      <c r="BH9" s="13" t="e">
        <f t="shared" si="52"/>
        <v>#NAME?</v>
      </c>
      <c r="BI9" s="13" t="e">
        <f t="shared" si="53"/>
        <v>#NAME?</v>
      </c>
      <c r="BJ9" s="13" t="e">
        <f t="shared" si="54"/>
        <v>#NAME?</v>
      </c>
      <c r="BK9" s="13" t="e">
        <f t="shared" si="55"/>
        <v>#NAME?</v>
      </c>
      <c r="BL9" s="13" t="e">
        <f t="shared" si="56"/>
        <v>#NAME?</v>
      </c>
      <c r="BM9" s="13" t="e">
        <f t="shared" si="57"/>
        <v>#NAME?</v>
      </c>
      <c r="BN9" s="13"/>
      <c r="BO9" s="15"/>
      <c r="BP9" s="13" t="e">
        <f t="shared" si="58"/>
        <v>#NAME?</v>
      </c>
      <c r="BQ9" s="13" t="e">
        <f t="shared" si="59"/>
        <v>#NAME?</v>
      </c>
      <c r="BR9" s="13" t="e">
        <f t="shared" si="60"/>
        <v>#NAME?</v>
      </c>
      <c r="BS9" s="13" t="e">
        <f t="shared" si="61"/>
        <v>#NAME?</v>
      </c>
      <c r="BT9" s="13" t="e">
        <f t="shared" si="62"/>
        <v>#NAME?</v>
      </c>
      <c r="BU9" s="13" t="e">
        <f t="shared" si="63"/>
        <v>#NAME?</v>
      </c>
      <c r="BV9" s="13"/>
      <c r="BW9" s="13" t="e">
        <f t="shared" si="64"/>
        <v>#NAME?</v>
      </c>
      <c r="BX9" s="13"/>
      <c r="BY9" s="13" t="e">
        <f t="shared" si="65"/>
        <v>#NAME?</v>
      </c>
      <c r="BZ9" s="13" t="e">
        <f t="shared" si="66"/>
        <v>#NAME?</v>
      </c>
      <c r="CA9" s="13" t="e">
        <f t="shared" si="67"/>
        <v>#NAME?</v>
      </c>
      <c r="CB9" s="13" t="e">
        <f t="shared" si="68"/>
        <v>#NAME?</v>
      </c>
      <c r="CC9" s="14">
        <f t="shared" si="69"/>
        <v>0</v>
      </c>
      <c r="CD9" s="14" t="e">
        <f t="shared" si="70"/>
        <v>#NAME?</v>
      </c>
      <c r="CE9" s="13">
        <f t="shared" si="71"/>
        <v>3173595.35</v>
      </c>
      <c r="CF9" s="13" t="e">
        <f t="shared" si="72"/>
        <v>#NAME?</v>
      </c>
      <c r="CG9" s="13"/>
      <c r="CH9" s="13" t="e">
        <f t="shared" si="73"/>
        <v>#NAME?</v>
      </c>
      <c r="CI9" s="13" t="e">
        <f t="shared" si="74"/>
        <v>#NAME?</v>
      </c>
      <c r="CJ9" s="13" t="e">
        <f t="shared" si="75"/>
        <v>#NAME?</v>
      </c>
      <c r="CK9" s="13" t="e">
        <f t="shared" si="76"/>
        <v>#NAME?</v>
      </c>
      <c r="CL9">
        <f t="shared" si="77"/>
        <v>0</v>
      </c>
      <c r="CM9">
        <f t="shared" si="78"/>
        <v>0</v>
      </c>
      <c r="CN9" t="e">
        <f>VLOOKUP(A9,sport,6,FALSE)</f>
        <v>#NAME?</v>
      </c>
      <c r="CO9">
        <f t="shared" si="79"/>
        <v>0</v>
      </c>
      <c r="CP9">
        <v>0</v>
      </c>
      <c r="CQ9">
        <v>0</v>
      </c>
      <c r="CR9">
        <v>0</v>
      </c>
      <c r="CS9">
        <v>0</v>
      </c>
      <c r="CT9">
        <v>0</v>
      </c>
      <c r="CU9">
        <v>0</v>
      </c>
      <c r="CV9">
        <v>0</v>
      </c>
      <c r="CW9">
        <v>0</v>
      </c>
      <c r="CX9">
        <v>0</v>
      </c>
      <c r="CY9" s="20" t="e">
        <f t="shared" si="80"/>
        <v>#NAME?</v>
      </c>
      <c r="CZ9" t="e">
        <f t="shared" si="81"/>
        <v>#NAME?</v>
      </c>
      <c r="DM9" t="s">
        <v>154</v>
      </c>
      <c r="DN9">
        <v>100000</v>
      </c>
      <c r="DQ9" t="s">
        <v>155</v>
      </c>
      <c r="DR9">
        <v>29315</v>
      </c>
      <c r="DU9">
        <v>339</v>
      </c>
      <c r="DV9">
        <v>260303.69242259886</v>
      </c>
      <c r="DX9" t="s">
        <v>156</v>
      </c>
      <c r="DY9">
        <v>83300</v>
      </c>
      <c r="EA9" t="s">
        <v>156</v>
      </c>
      <c r="EB9">
        <v>15000</v>
      </c>
      <c r="ED9" t="s">
        <v>156</v>
      </c>
      <c r="EE9">
        <v>0</v>
      </c>
      <c r="EI9">
        <v>14</v>
      </c>
      <c r="EJ9">
        <v>18905.25</v>
      </c>
      <c r="EN9">
        <v>518</v>
      </c>
      <c r="EO9" t="s">
        <v>177</v>
      </c>
      <c r="EQ9">
        <v>233280</v>
      </c>
      <c r="EU9" t="s">
        <v>622</v>
      </c>
      <c r="EV9">
        <v>50000</v>
      </c>
      <c r="FA9">
        <v>307</v>
      </c>
      <c r="FB9" t="s">
        <v>136</v>
      </c>
      <c r="FC9">
        <v>300000</v>
      </c>
      <c r="FH9" t="e">
        <f t="shared" si="82"/>
        <v>#NAME?</v>
      </c>
      <c r="FI9" t="s">
        <v>171</v>
      </c>
      <c r="FJ9" s="21">
        <v>10310000</v>
      </c>
      <c r="FK9" s="21">
        <v>15080000</v>
      </c>
      <c r="FM9">
        <v>362</v>
      </c>
      <c r="FN9" t="s">
        <v>217</v>
      </c>
      <c r="FO9">
        <v>240</v>
      </c>
      <c r="FP9">
        <v>180000</v>
      </c>
      <c r="FQ9">
        <v>90000</v>
      </c>
      <c r="FR9">
        <v>54000</v>
      </c>
      <c r="FS9">
        <v>18000</v>
      </c>
      <c r="FT9">
        <v>18000</v>
      </c>
      <c r="FX9">
        <v>344</v>
      </c>
      <c r="FY9" t="s">
        <v>166</v>
      </c>
      <c r="FZ9">
        <v>100000</v>
      </c>
      <c r="GA9">
        <v>100000</v>
      </c>
      <c r="GB9">
        <v>100000</v>
      </c>
      <c r="GC9">
        <v>100000</v>
      </c>
      <c r="GG9">
        <v>202</v>
      </c>
      <c r="GH9">
        <v>2</v>
      </c>
      <c r="GI9" t="s">
        <v>156</v>
      </c>
      <c r="GJ9">
        <v>142569</v>
      </c>
      <c r="GK9">
        <v>0.72242064999808964</v>
      </c>
      <c r="GL9">
        <v>75000</v>
      </c>
      <c r="GM9">
        <v>150000</v>
      </c>
      <c r="GN9">
        <v>75000</v>
      </c>
      <c r="GQ9" t="s">
        <v>153</v>
      </c>
      <c r="GR9">
        <v>10</v>
      </c>
      <c r="GU9">
        <v>14</v>
      </c>
      <c r="GV9" s="20">
        <v>823357.20633592969</v>
      </c>
      <c r="GX9">
        <v>484</v>
      </c>
      <c r="GY9" t="s">
        <v>212</v>
      </c>
      <c r="GZ9">
        <v>50000</v>
      </c>
      <c r="HE9">
        <v>153</v>
      </c>
      <c r="HF9" t="s">
        <v>139</v>
      </c>
      <c r="HG9">
        <v>29167</v>
      </c>
      <c r="HH9">
        <v>50000</v>
      </c>
      <c r="HI9">
        <v>50000</v>
      </c>
      <c r="HJ9">
        <v>20836</v>
      </c>
      <c r="HM9">
        <v>59</v>
      </c>
      <c r="HN9" t="s">
        <v>197</v>
      </c>
      <c r="HO9">
        <v>2558468.88</v>
      </c>
      <c r="HR9">
        <v>14</v>
      </c>
      <c r="HS9">
        <v>18963.25</v>
      </c>
    </row>
    <row r="10" spans="1:227">
      <c r="A10">
        <v>1651</v>
      </c>
      <c r="D10" t="s">
        <v>157</v>
      </c>
      <c r="F10" s="13" t="e">
        <f t="shared" si="1"/>
        <v>#NAME?</v>
      </c>
      <c r="G10" s="13" t="e">
        <f t="shared" si="2"/>
        <v>#NAME?</v>
      </c>
      <c r="H10" s="13" t="e">
        <f t="shared" si="3"/>
        <v>#NAME?</v>
      </c>
      <c r="I10" s="13" t="e">
        <f t="shared" si="4"/>
        <v>#NAME?</v>
      </c>
      <c r="J10" s="13"/>
      <c r="K10" s="13" t="e">
        <f t="shared" si="5"/>
        <v>#NAME?</v>
      </c>
      <c r="L10" s="13" t="e">
        <f t="shared" si="6"/>
        <v>#NAME?</v>
      </c>
      <c r="M10" s="13" t="e">
        <f t="shared" si="7"/>
        <v>#NAME?</v>
      </c>
      <c r="N10" s="13" t="e">
        <f t="shared" si="8"/>
        <v>#NAME?</v>
      </c>
      <c r="O10" s="13" t="e">
        <f t="shared" si="9"/>
        <v>#NAME?</v>
      </c>
      <c r="P10" s="13" t="e">
        <f t="shared" si="10"/>
        <v>#NAME?</v>
      </c>
      <c r="Q10" s="13" t="e">
        <f t="shared" si="11"/>
        <v>#NAME?</v>
      </c>
      <c r="R10" s="13" t="e">
        <f t="shared" si="12"/>
        <v>#NAME?</v>
      </c>
      <c r="S10" s="13" t="e">
        <f t="shared" si="13"/>
        <v>#NAME?</v>
      </c>
      <c r="T10" s="13" t="e">
        <f t="shared" si="14"/>
        <v>#NAME?</v>
      </c>
      <c r="U10" s="13" t="e">
        <f t="shared" si="15"/>
        <v>#NAME?</v>
      </c>
      <c r="V10" s="13" t="e">
        <f t="shared" si="16"/>
        <v>#NAME?</v>
      </c>
      <c r="W10" s="13" t="e">
        <f t="shared" si="17"/>
        <v>#NAME?</v>
      </c>
      <c r="X10" s="13" t="e">
        <f t="shared" si="18"/>
        <v>#NAME?</v>
      </c>
      <c r="Y10" s="13" t="e">
        <f t="shared" si="19"/>
        <v>#NAME?</v>
      </c>
      <c r="Z10" s="13" t="e">
        <f t="shared" si="20"/>
        <v>#NAME?</v>
      </c>
      <c r="AA10" s="13" t="e">
        <f t="shared" si="21"/>
        <v>#NAME?</v>
      </c>
      <c r="AB10" s="13"/>
      <c r="AC10" s="13"/>
      <c r="AD10" s="13" t="e">
        <f t="shared" si="22"/>
        <v>#NAME?</v>
      </c>
      <c r="AE10" s="13" t="e">
        <f t="shared" si="23"/>
        <v>#NAME?</v>
      </c>
      <c r="AF10" s="13" t="e">
        <f t="shared" si="24"/>
        <v>#NAME?</v>
      </c>
      <c r="AG10" s="13" t="e">
        <f t="shared" si="25"/>
        <v>#NAME?</v>
      </c>
      <c r="AH10" s="13" t="e">
        <f t="shared" si="26"/>
        <v>#NAME?</v>
      </c>
      <c r="AI10" s="13" t="e">
        <f t="shared" si="27"/>
        <v>#NAME?</v>
      </c>
      <c r="AJ10" s="13" t="e">
        <f t="shared" si="28"/>
        <v>#NAME?</v>
      </c>
      <c r="AK10" s="13" t="e">
        <f t="shared" si="29"/>
        <v>#NAME?</v>
      </c>
      <c r="AL10" s="13" t="e">
        <f t="shared" si="30"/>
        <v>#NAME?</v>
      </c>
      <c r="AM10" s="13" t="e">
        <f t="shared" si="31"/>
        <v>#NAME?</v>
      </c>
      <c r="AN10" s="13" t="e">
        <f t="shared" si="32"/>
        <v>#NAME?</v>
      </c>
      <c r="AO10" s="13" t="e">
        <f t="shared" si="33"/>
        <v>#NAME?</v>
      </c>
      <c r="AP10" s="13" t="e">
        <f t="shared" si="34"/>
        <v>#NAME?</v>
      </c>
      <c r="AQ10" s="13" t="e">
        <f t="shared" si="35"/>
        <v>#NAME?</v>
      </c>
      <c r="AR10" s="13" t="e">
        <f t="shared" si="36"/>
        <v>#NAME?</v>
      </c>
      <c r="AS10" s="13" t="e">
        <f t="shared" si="37"/>
        <v>#NAME?</v>
      </c>
      <c r="AT10" s="13" t="e">
        <f t="shared" si="38"/>
        <v>#NAME?</v>
      </c>
      <c r="AU10" s="13" t="e">
        <f t="shared" si="39"/>
        <v>#NAME?</v>
      </c>
      <c r="AV10" s="13" t="e">
        <f t="shared" si="40"/>
        <v>#NAME?</v>
      </c>
      <c r="AW10" s="13" t="e">
        <f t="shared" si="41"/>
        <v>#NAME?</v>
      </c>
      <c r="AX10" s="13" t="e">
        <f t="shared" si="42"/>
        <v>#NAME?</v>
      </c>
      <c r="AY10" s="13" t="e">
        <f t="shared" si="43"/>
        <v>#NAME?</v>
      </c>
      <c r="AZ10" s="13" t="e">
        <f t="shared" si="44"/>
        <v>#NAME?</v>
      </c>
      <c r="BA10" s="13" t="e">
        <f t="shared" si="45"/>
        <v>#NAME?</v>
      </c>
      <c r="BB10" s="13" t="e">
        <f t="shared" si="46"/>
        <v>#NAME?</v>
      </c>
      <c r="BC10" s="13" t="e">
        <f t="shared" si="47"/>
        <v>#NAME?</v>
      </c>
      <c r="BD10" s="13" t="e">
        <f t="shared" si="48"/>
        <v>#NAME?</v>
      </c>
      <c r="BE10" s="13" t="e">
        <f t="shared" si="49"/>
        <v>#NAME?</v>
      </c>
      <c r="BF10" s="13" t="e">
        <f t="shared" si="50"/>
        <v>#NAME?</v>
      </c>
      <c r="BG10" s="13" t="e">
        <f t="shared" si="51"/>
        <v>#NAME?</v>
      </c>
      <c r="BH10" s="13" t="e">
        <f t="shared" si="52"/>
        <v>#NAME?</v>
      </c>
      <c r="BI10" s="13" t="e">
        <f t="shared" si="53"/>
        <v>#NAME?</v>
      </c>
      <c r="BJ10" s="13" t="e">
        <f t="shared" si="54"/>
        <v>#NAME?</v>
      </c>
      <c r="BK10" s="13" t="e">
        <f t="shared" si="55"/>
        <v>#NAME?</v>
      </c>
      <c r="BL10" s="13" t="e">
        <f t="shared" si="56"/>
        <v>#NAME?</v>
      </c>
      <c r="BM10" s="13" t="e">
        <f t="shared" si="57"/>
        <v>#NAME?</v>
      </c>
      <c r="BN10" s="13"/>
      <c r="BO10" s="15"/>
      <c r="BP10" s="13" t="e">
        <f t="shared" si="58"/>
        <v>#NAME?</v>
      </c>
      <c r="BQ10" s="13" t="e">
        <f t="shared" si="59"/>
        <v>#NAME?</v>
      </c>
      <c r="BR10" s="13" t="e">
        <f t="shared" si="60"/>
        <v>#NAME?</v>
      </c>
      <c r="BS10" s="13" t="e">
        <f t="shared" si="61"/>
        <v>#NAME?</v>
      </c>
      <c r="BT10" s="13" t="e">
        <f t="shared" si="62"/>
        <v>#NAME?</v>
      </c>
      <c r="BU10" s="13" t="e">
        <f t="shared" si="63"/>
        <v>#NAME?</v>
      </c>
      <c r="BV10" s="13"/>
      <c r="BW10" s="13" t="e">
        <f t="shared" si="64"/>
        <v>#NAME?</v>
      </c>
      <c r="BX10" s="13"/>
      <c r="BY10" s="13" t="e">
        <f t="shared" si="65"/>
        <v>#NAME?</v>
      </c>
      <c r="BZ10" s="13" t="e">
        <f t="shared" si="66"/>
        <v>#NAME?</v>
      </c>
      <c r="CA10" s="13" t="e">
        <f t="shared" si="67"/>
        <v>#NAME?</v>
      </c>
      <c r="CB10" s="13" t="e">
        <f t="shared" si="68"/>
        <v>#NAME?</v>
      </c>
      <c r="CC10" s="14">
        <f t="shared" si="69"/>
        <v>0</v>
      </c>
      <c r="CD10" s="14" t="e">
        <f t="shared" si="70"/>
        <v>#NAME?</v>
      </c>
      <c r="CE10" s="13">
        <f t="shared" si="71"/>
        <v>1856388.5</v>
      </c>
      <c r="CF10" s="13" t="e">
        <f t="shared" si="72"/>
        <v>#NAME?</v>
      </c>
      <c r="CG10" s="13"/>
      <c r="CH10" s="13" t="e">
        <f t="shared" si="73"/>
        <v>#NAME?</v>
      </c>
      <c r="CI10" s="13" t="e">
        <f t="shared" si="74"/>
        <v>#NAME?</v>
      </c>
      <c r="CJ10" s="13" t="e">
        <f t="shared" si="75"/>
        <v>#NAME?</v>
      </c>
      <c r="CK10" s="13" t="e">
        <f t="shared" si="76"/>
        <v>#NAME?</v>
      </c>
      <c r="CL10">
        <f t="shared" si="77"/>
        <v>0</v>
      </c>
      <c r="CM10">
        <f t="shared" si="78"/>
        <v>0</v>
      </c>
      <c r="CN10" t="e">
        <f>VLOOKUP(A10,sport,6,FALSE)</f>
        <v>#NAME?</v>
      </c>
      <c r="CO10">
        <f t="shared" si="79"/>
        <v>0</v>
      </c>
      <c r="CP10">
        <v>0</v>
      </c>
      <c r="CQ10">
        <v>0</v>
      </c>
      <c r="CR10">
        <v>0</v>
      </c>
      <c r="CS10">
        <v>0</v>
      </c>
      <c r="CT10">
        <v>0</v>
      </c>
      <c r="CU10">
        <v>0</v>
      </c>
      <c r="CV10">
        <v>0</v>
      </c>
      <c r="CW10">
        <v>0</v>
      </c>
      <c r="CX10">
        <v>0</v>
      </c>
      <c r="CY10" s="20" t="e">
        <f t="shared" si="80"/>
        <v>#NAME?</v>
      </c>
      <c r="CZ10" t="e">
        <f t="shared" si="81"/>
        <v>#NAME?</v>
      </c>
      <c r="DM10" t="s">
        <v>158</v>
      </c>
      <c r="DN10">
        <v>100000</v>
      </c>
      <c r="DQ10" t="s">
        <v>146</v>
      </c>
      <c r="DR10">
        <v>31372</v>
      </c>
      <c r="DU10">
        <v>93</v>
      </c>
      <c r="DV10">
        <v>393546.39660177205</v>
      </c>
      <c r="DX10" t="s">
        <v>159</v>
      </c>
      <c r="DY10">
        <v>83300</v>
      </c>
      <c r="EA10" t="s">
        <v>159</v>
      </c>
      <c r="EB10">
        <v>0</v>
      </c>
      <c r="ED10" t="s">
        <v>159</v>
      </c>
      <c r="EE10">
        <v>0</v>
      </c>
      <c r="EI10">
        <v>15</v>
      </c>
      <c r="EJ10">
        <v>844.25</v>
      </c>
      <c r="EN10">
        <v>303</v>
      </c>
      <c r="EO10" t="s">
        <v>332</v>
      </c>
      <c r="EQ10">
        <v>35184</v>
      </c>
      <c r="EU10" t="s">
        <v>98</v>
      </c>
      <c r="EV10">
        <v>50000</v>
      </c>
      <c r="FA10">
        <v>363</v>
      </c>
      <c r="FB10" t="s">
        <v>171</v>
      </c>
      <c r="FC10">
        <v>300000</v>
      </c>
      <c r="FH10" t="e">
        <f t="shared" si="82"/>
        <v>#NAME?</v>
      </c>
      <c r="FI10" t="s">
        <v>156</v>
      </c>
      <c r="FJ10" s="21">
        <v>2370000</v>
      </c>
      <c r="FK10" s="21">
        <v>3470000</v>
      </c>
      <c r="FM10">
        <v>363</v>
      </c>
      <c r="FN10" t="s">
        <v>171</v>
      </c>
      <c r="FO10">
        <v>450</v>
      </c>
      <c r="FP10">
        <v>337500</v>
      </c>
      <c r="FQ10">
        <v>168750</v>
      </c>
      <c r="FR10">
        <v>101250</v>
      </c>
      <c r="FS10">
        <v>33750</v>
      </c>
      <c r="FT10">
        <v>33750</v>
      </c>
      <c r="FX10">
        <v>772</v>
      </c>
      <c r="FY10" t="s">
        <v>170</v>
      </c>
      <c r="FZ10">
        <v>50000</v>
      </c>
      <c r="GA10">
        <v>50000</v>
      </c>
      <c r="GB10">
        <v>50000</v>
      </c>
      <c r="GC10">
        <v>50000</v>
      </c>
      <c r="GG10">
        <v>744</v>
      </c>
      <c r="GH10">
        <v>3</v>
      </c>
      <c r="GI10" t="s">
        <v>229</v>
      </c>
      <c r="GJ10">
        <v>6674</v>
      </c>
      <c r="GK10">
        <v>0.51740383604481821</v>
      </c>
      <c r="GL10">
        <v>20022</v>
      </c>
      <c r="GM10">
        <v>40044</v>
      </c>
      <c r="GN10">
        <v>20022</v>
      </c>
      <c r="GQ10" t="s">
        <v>157</v>
      </c>
      <c r="GR10">
        <v>1651</v>
      </c>
      <c r="GU10">
        <v>15</v>
      </c>
      <c r="GV10" s="20">
        <v>33979.821213863761</v>
      </c>
      <c r="GX10">
        <v>200</v>
      </c>
      <c r="GY10" t="s">
        <v>152</v>
      </c>
      <c r="GZ10">
        <v>50000</v>
      </c>
      <c r="HE10">
        <v>14</v>
      </c>
      <c r="HF10" t="s">
        <v>101</v>
      </c>
      <c r="HG10">
        <v>29167</v>
      </c>
      <c r="HH10">
        <v>50000</v>
      </c>
      <c r="HI10">
        <v>50000</v>
      </c>
      <c r="HJ10">
        <v>20837</v>
      </c>
      <c r="HM10">
        <v>482</v>
      </c>
      <c r="HN10" t="s">
        <v>200</v>
      </c>
      <c r="HO10">
        <v>1862597.36</v>
      </c>
      <c r="HR10">
        <v>15</v>
      </c>
      <c r="HS10">
        <v>832.25</v>
      </c>
    </row>
    <row r="11" spans="1:227">
      <c r="A11">
        <v>14</v>
      </c>
      <c r="D11" t="s">
        <v>101</v>
      </c>
      <c r="F11" s="13" t="e">
        <f t="shared" si="1"/>
        <v>#NAME?</v>
      </c>
      <c r="G11" s="13" t="e">
        <f t="shared" si="2"/>
        <v>#NAME?</v>
      </c>
      <c r="H11" s="13" t="e">
        <f t="shared" si="3"/>
        <v>#NAME?</v>
      </c>
      <c r="I11" s="13" t="e">
        <f t="shared" si="4"/>
        <v>#NAME?</v>
      </c>
      <c r="J11" s="13"/>
      <c r="K11" s="13" t="e">
        <f t="shared" si="5"/>
        <v>#NAME?</v>
      </c>
      <c r="L11" s="13" t="e">
        <f t="shared" si="6"/>
        <v>#NAME?</v>
      </c>
      <c r="M11" s="13" t="e">
        <f t="shared" si="7"/>
        <v>#NAME?</v>
      </c>
      <c r="N11" s="13" t="e">
        <f t="shared" si="8"/>
        <v>#NAME?</v>
      </c>
      <c r="O11" s="13" t="e">
        <f t="shared" si="9"/>
        <v>#NAME?</v>
      </c>
      <c r="P11" s="13" t="e">
        <f t="shared" si="10"/>
        <v>#NAME?</v>
      </c>
      <c r="Q11" s="13" t="e">
        <f t="shared" si="11"/>
        <v>#NAME?</v>
      </c>
      <c r="R11" s="13" t="e">
        <f t="shared" si="12"/>
        <v>#NAME?</v>
      </c>
      <c r="S11" s="13" t="e">
        <f t="shared" si="13"/>
        <v>#NAME?</v>
      </c>
      <c r="T11" s="13" t="e">
        <f t="shared" si="14"/>
        <v>#NAME?</v>
      </c>
      <c r="U11" s="13" t="e">
        <f t="shared" si="15"/>
        <v>#NAME?</v>
      </c>
      <c r="V11" s="13" t="e">
        <f t="shared" si="16"/>
        <v>#NAME?</v>
      </c>
      <c r="W11" s="13" t="e">
        <f t="shared" si="17"/>
        <v>#NAME?</v>
      </c>
      <c r="X11" s="13" t="e">
        <f t="shared" si="18"/>
        <v>#NAME?</v>
      </c>
      <c r="Y11" s="13" t="e">
        <f t="shared" si="19"/>
        <v>#NAME?</v>
      </c>
      <c r="Z11" s="13" t="e">
        <f t="shared" si="20"/>
        <v>#NAME?</v>
      </c>
      <c r="AA11" s="13" t="e">
        <f t="shared" si="21"/>
        <v>#NAME?</v>
      </c>
      <c r="AB11" s="13"/>
      <c r="AC11" s="13"/>
      <c r="AD11" s="13" t="e">
        <f t="shared" si="22"/>
        <v>#NAME?</v>
      </c>
      <c r="AE11" s="13" t="e">
        <f t="shared" si="23"/>
        <v>#NAME?</v>
      </c>
      <c r="AF11" s="13" t="e">
        <f t="shared" si="24"/>
        <v>#NAME?</v>
      </c>
      <c r="AG11" s="13" t="e">
        <f t="shared" si="25"/>
        <v>#NAME?</v>
      </c>
      <c r="AH11" s="13" t="e">
        <f t="shared" si="26"/>
        <v>#NAME?</v>
      </c>
      <c r="AI11" s="13" t="e">
        <f t="shared" si="27"/>
        <v>#NAME?</v>
      </c>
      <c r="AJ11" s="13" t="e">
        <f t="shared" si="28"/>
        <v>#NAME?</v>
      </c>
      <c r="AK11" s="13" t="e">
        <f t="shared" si="29"/>
        <v>#NAME?</v>
      </c>
      <c r="AL11" s="13" t="e">
        <f t="shared" si="30"/>
        <v>#NAME?</v>
      </c>
      <c r="AM11" s="13" t="e">
        <f t="shared" si="31"/>
        <v>#NAME?</v>
      </c>
      <c r="AN11" s="13" t="e">
        <f t="shared" si="32"/>
        <v>#NAME?</v>
      </c>
      <c r="AO11" s="13" t="e">
        <f t="shared" si="33"/>
        <v>#NAME?</v>
      </c>
      <c r="AP11" s="13" t="e">
        <f t="shared" si="34"/>
        <v>#NAME?</v>
      </c>
      <c r="AQ11" s="13" t="e">
        <f t="shared" si="35"/>
        <v>#NAME?</v>
      </c>
      <c r="AR11" s="13" t="e">
        <f t="shared" si="36"/>
        <v>#NAME?</v>
      </c>
      <c r="AS11" s="13" t="e">
        <f t="shared" si="37"/>
        <v>#NAME?</v>
      </c>
      <c r="AT11" s="13" t="e">
        <f t="shared" si="38"/>
        <v>#NAME?</v>
      </c>
      <c r="AU11" s="13" t="e">
        <f t="shared" si="39"/>
        <v>#NAME?</v>
      </c>
      <c r="AV11" s="13" t="e">
        <f t="shared" si="40"/>
        <v>#NAME?</v>
      </c>
      <c r="AW11" s="13" t="e">
        <f t="shared" si="41"/>
        <v>#NAME?</v>
      </c>
      <c r="AX11" s="13" t="e">
        <f t="shared" si="42"/>
        <v>#NAME?</v>
      </c>
      <c r="AY11" s="13" t="e">
        <f t="shared" si="43"/>
        <v>#NAME?</v>
      </c>
      <c r="AZ11" s="13" t="e">
        <f t="shared" si="44"/>
        <v>#NAME?</v>
      </c>
      <c r="BA11" s="13" t="e">
        <f t="shared" si="45"/>
        <v>#NAME?</v>
      </c>
      <c r="BB11" s="13" t="e">
        <f t="shared" si="46"/>
        <v>#NAME?</v>
      </c>
      <c r="BC11" s="13" t="e">
        <f t="shared" si="47"/>
        <v>#NAME?</v>
      </c>
      <c r="BD11" s="13" t="e">
        <f t="shared" si="48"/>
        <v>#NAME?</v>
      </c>
      <c r="BE11" s="13" t="e">
        <f t="shared" si="49"/>
        <v>#NAME?</v>
      </c>
      <c r="BF11" s="13" t="e">
        <f t="shared" si="50"/>
        <v>#NAME?</v>
      </c>
      <c r="BG11" s="13" t="e">
        <f t="shared" si="51"/>
        <v>#NAME?</v>
      </c>
      <c r="BH11" s="13" t="e">
        <f t="shared" si="52"/>
        <v>#NAME?</v>
      </c>
      <c r="BI11" s="13" t="e">
        <f t="shared" si="53"/>
        <v>#NAME?</v>
      </c>
      <c r="BJ11" s="13" t="e">
        <f t="shared" si="54"/>
        <v>#NAME?</v>
      </c>
      <c r="BK11" s="13" t="e">
        <f t="shared" si="55"/>
        <v>#NAME?</v>
      </c>
      <c r="BL11" s="13" t="e">
        <f t="shared" si="56"/>
        <v>#NAME?</v>
      </c>
      <c r="BM11" s="13" t="e">
        <f t="shared" si="57"/>
        <v>#NAME?</v>
      </c>
      <c r="BN11" s="13"/>
      <c r="BO11" s="15"/>
      <c r="BP11" s="13" t="e">
        <f t="shared" si="58"/>
        <v>#NAME?</v>
      </c>
      <c r="BQ11" s="13" t="e">
        <f t="shared" si="59"/>
        <v>#NAME?</v>
      </c>
      <c r="BR11" s="13" t="e">
        <f t="shared" si="60"/>
        <v>#NAME?</v>
      </c>
      <c r="BS11" s="13" t="e">
        <f t="shared" si="61"/>
        <v>#NAME?</v>
      </c>
      <c r="BT11" s="13" t="e">
        <f t="shared" si="62"/>
        <v>#NAME?</v>
      </c>
      <c r="BU11" s="13" t="e">
        <f t="shared" si="63"/>
        <v>#NAME?</v>
      </c>
      <c r="BV11" s="13"/>
      <c r="BW11" s="13" t="e">
        <f t="shared" si="64"/>
        <v>#NAME?</v>
      </c>
      <c r="BX11" s="13"/>
      <c r="BY11" s="13" t="e">
        <f t="shared" si="65"/>
        <v>#NAME?</v>
      </c>
      <c r="BZ11" s="13" t="e">
        <f t="shared" si="66"/>
        <v>#NAME?</v>
      </c>
      <c r="CA11" s="13" t="e">
        <f t="shared" si="67"/>
        <v>#NAME?</v>
      </c>
      <c r="CB11" s="13" t="e">
        <f t="shared" si="68"/>
        <v>#NAME?</v>
      </c>
      <c r="CC11" s="14">
        <f t="shared" si="69"/>
        <v>102428</v>
      </c>
      <c r="CD11" s="14" t="e">
        <f t="shared" si="70"/>
        <v>#NAME?</v>
      </c>
      <c r="CE11" s="13">
        <f t="shared" si="71"/>
        <v>15710197.65</v>
      </c>
      <c r="CF11" s="13" t="e">
        <f t="shared" si="72"/>
        <v>#NAME?</v>
      </c>
      <c r="CG11" s="13"/>
      <c r="CH11" s="13" t="e">
        <f t="shared" si="73"/>
        <v>#NAME?</v>
      </c>
      <c r="CI11" s="13" t="e">
        <f t="shared" si="74"/>
        <v>#NAME?</v>
      </c>
      <c r="CJ11" s="13" t="e">
        <f t="shared" si="75"/>
        <v>#NAME?</v>
      </c>
      <c r="CK11" s="13" t="e">
        <f t="shared" si="76"/>
        <v>#NAME?</v>
      </c>
      <c r="CL11">
        <f t="shared" si="77"/>
        <v>83300</v>
      </c>
      <c r="CM11">
        <f t="shared" si="78"/>
        <v>15000</v>
      </c>
      <c r="CN11">
        <v>0</v>
      </c>
      <c r="CO11">
        <f t="shared" si="79"/>
        <v>150000</v>
      </c>
      <c r="CP11">
        <v>0</v>
      </c>
      <c r="CQ11">
        <v>0</v>
      </c>
      <c r="CR11">
        <v>0</v>
      </c>
      <c r="CS11">
        <v>0</v>
      </c>
      <c r="CT11" t="e">
        <f>VLOOKUP(A11,w_g31,3,FALSE)</f>
        <v>#NAME?</v>
      </c>
      <c r="CU11" t="e">
        <f>VLOOKUP(A11,actie,3,FALSE)</f>
        <v>#NAME?</v>
      </c>
      <c r="CV11" t="e">
        <f>VLOOKUP(A11,delta,3,FALSE)</f>
        <v>#NAME?</v>
      </c>
      <c r="CW11" t="e">
        <f>VLOOKUP(A11,vrouw,3,FALSE)</f>
        <v>#NAME?</v>
      </c>
      <c r="CX11">
        <v>0</v>
      </c>
      <c r="CY11" s="20" t="e">
        <f t="shared" si="80"/>
        <v>#NAME?</v>
      </c>
      <c r="CZ11" t="e">
        <f t="shared" si="81"/>
        <v>#NAME?</v>
      </c>
      <c r="DM11" t="s">
        <v>101</v>
      </c>
      <c r="DN11">
        <v>150000</v>
      </c>
      <c r="DQ11" t="s">
        <v>160</v>
      </c>
      <c r="DR11">
        <v>32165</v>
      </c>
      <c r="DU11">
        <v>372</v>
      </c>
      <c r="DV11">
        <v>652928.35132816411</v>
      </c>
      <c r="DX11" t="s">
        <v>150</v>
      </c>
      <c r="DY11">
        <v>83300</v>
      </c>
      <c r="EA11" t="s">
        <v>150</v>
      </c>
      <c r="EB11">
        <v>15000</v>
      </c>
      <c r="ED11" t="s">
        <v>150</v>
      </c>
      <c r="EE11">
        <v>0</v>
      </c>
      <c r="EI11">
        <v>17</v>
      </c>
      <c r="EJ11">
        <v>896.25</v>
      </c>
      <c r="EN11">
        <v>153</v>
      </c>
      <c r="EO11" t="s">
        <v>139</v>
      </c>
      <c r="EQ11">
        <v>24000</v>
      </c>
      <c r="EU11" t="s">
        <v>404</v>
      </c>
      <c r="EV11">
        <v>50000</v>
      </c>
      <c r="FA11">
        <v>202</v>
      </c>
      <c r="FB11" t="s">
        <v>156</v>
      </c>
      <c r="FC11">
        <v>300000</v>
      </c>
      <c r="FH11" t="e">
        <f t="shared" si="82"/>
        <v>#NAME?</v>
      </c>
      <c r="FI11" t="s">
        <v>177</v>
      </c>
      <c r="FJ11" s="21">
        <v>4620000</v>
      </c>
      <c r="FK11" s="21">
        <v>6740000</v>
      </c>
      <c r="FM11">
        <v>200</v>
      </c>
      <c r="FN11" t="s">
        <v>152</v>
      </c>
      <c r="FO11">
        <v>200</v>
      </c>
      <c r="FP11">
        <v>150000</v>
      </c>
      <c r="FQ11">
        <v>75000</v>
      </c>
      <c r="FR11">
        <v>45000</v>
      </c>
      <c r="FS11">
        <v>15000</v>
      </c>
      <c r="FT11">
        <v>15000</v>
      </c>
      <c r="FX11">
        <v>150</v>
      </c>
      <c r="FY11" t="s">
        <v>143</v>
      </c>
      <c r="FZ11">
        <v>50000</v>
      </c>
      <c r="GA11">
        <v>50000</v>
      </c>
      <c r="GB11">
        <v>50000</v>
      </c>
      <c r="GC11">
        <v>50000</v>
      </c>
      <c r="GG11">
        <v>7</v>
      </c>
      <c r="GH11">
        <v>4</v>
      </c>
      <c r="GI11" t="s">
        <v>145</v>
      </c>
      <c r="GJ11">
        <v>9514</v>
      </c>
      <c r="GK11">
        <v>1.0675873696329403</v>
      </c>
      <c r="GL11">
        <v>28542</v>
      </c>
      <c r="GM11">
        <v>57084</v>
      </c>
      <c r="GN11">
        <v>28542</v>
      </c>
      <c r="GQ11" t="s">
        <v>101</v>
      </c>
      <c r="GR11">
        <v>14</v>
      </c>
      <c r="GU11">
        <v>17</v>
      </c>
      <c r="GV11" s="20">
        <v>36593.653614930212</v>
      </c>
      <c r="GX11">
        <v>202</v>
      </c>
      <c r="GY11" t="s">
        <v>156</v>
      </c>
      <c r="GZ11">
        <v>50000</v>
      </c>
      <c r="HE11">
        <v>164</v>
      </c>
      <c r="HF11" t="s">
        <v>291</v>
      </c>
      <c r="HG11">
        <v>29167</v>
      </c>
      <c r="HH11">
        <v>50000</v>
      </c>
      <c r="HI11">
        <v>50000</v>
      </c>
      <c r="HJ11">
        <v>20838</v>
      </c>
      <c r="HM11">
        <v>613</v>
      </c>
      <c r="HN11" t="s">
        <v>204</v>
      </c>
      <c r="HO11">
        <v>1211277.2</v>
      </c>
      <c r="HR11">
        <v>17</v>
      </c>
      <c r="HS11">
        <v>876.25</v>
      </c>
    </row>
    <row r="12" spans="1:227">
      <c r="A12">
        <v>15</v>
      </c>
      <c r="D12" t="s">
        <v>161</v>
      </c>
      <c r="F12" s="13" t="e">
        <f t="shared" si="1"/>
        <v>#NAME?</v>
      </c>
      <c r="G12" s="13" t="e">
        <f t="shared" si="2"/>
        <v>#NAME?</v>
      </c>
      <c r="H12" s="13" t="e">
        <f t="shared" si="3"/>
        <v>#NAME?</v>
      </c>
      <c r="I12" s="13" t="e">
        <f t="shared" si="4"/>
        <v>#NAME?</v>
      </c>
      <c r="J12" s="13"/>
      <c r="K12" s="13" t="e">
        <f t="shared" si="5"/>
        <v>#NAME?</v>
      </c>
      <c r="L12" s="13" t="e">
        <f t="shared" si="6"/>
        <v>#NAME?</v>
      </c>
      <c r="M12" s="13" t="e">
        <f t="shared" si="7"/>
        <v>#NAME?</v>
      </c>
      <c r="N12" s="13" t="e">
        <f t="shared" si="8"/>
        <v>#NAME?</v>
      </c>
      <c r="O12" s="13" t="e">
        <f t="shared" si="9"/>
        <v>#NAME?</v>
      </c>
      <c r="P12" s="13" t="e">
        <f t="shared" si="10"/>
        <v>#NAME?</v>
      </c>
      <c r="Q12" s="13" t="e">
        <f t="shared" si="11"/>
        <v>#NAME?</v>
      </c>
      <c r="R12" s="13" t="e">
        <f t="shared" si="12"/>
        <v>#NAME?</v>
      </c>
      <c r="S12" s="13" t="e">
        <f t="shared" si="13"/>
        <v>#NAME?</v>
      </c>
      <c r="T12" s="13" t="e">
        <f t="shared" si="14"/>
        <v>#NAME?</v>
      </c>
      <c r="U12" s="13" t="e">
        <f t="shared" si="15"/>
        <v>#NAME?</v>
      </c>
      <c r="V12" s="13" t="e">
        <f t="shared" si="16"/>
        <v>#NAME?</v>
      </c>
      <c r="W12" s="13" t="e">
        <f t="shared" si="17"/>
        <v>#NAME?</v>
      </c>
      <c r="X12" s="13" t="e">
        <f t="shared" si="18"/>
        <v>#NAME?</v>
      </c>
      <c r="Y12" s="13" t="e">
        <f t="shared" si="19"/>
        <v>#NAME?</v>
      </c>
      <c r="Z12" s="13" t="e">
        <f t="shared" si="20"/>
        <v>#NAME?</v>
      </c>
      <c r="AA12" s="13" t="e">
        <f t="shared" si="21"/>
        <v>#NAME?</v>
      </c>
      <c r="AB12" s="13"/>
      <c r="AC12" s="13"/>
      <c r="AD12" s="13" t="e">
        <f t="shared" si="22"/>
        <v>#NAME?</v>
      </c>
      <c r="AE12" s="13" t="e">
        <f t="shared" si="23"/>
        <v>#NAME?</v>
      </c>
      <c r="AF12" s="13" t="e">
        <f t="shared" si="24"/>
        <v>#NAME?</v>
      </c>
      <c r="AG12" s="13" t="e">
        <f t="shared" si="25"/>
        <v>#NAME?</v>
      </c>
      <c r="AH12" s="13" t="e">
        <f t="shared" si="26"/>
        <v>#NAME?</v>
      </c>
      <c r="AI12" s="13" t="e">
        <f t="shared" si="27"/>
        <v>#NAME?</v>
      </c>
      <c r="AJ12" s="13" t="e">
        <f t="shared" si="28"/>
        <v>#NAME?</v>
      </c>
      <c r="AK12" s="13" t="e">
        <f t="shared" si="29"/>
        <v>#NAME?</v>
      </c>
      <c r="AL12" s="13" t="e">
        <f t="shared" si="30"/>
        <v>#NAME?</v>
      </c>
      <c r="AM12" s="13" t="e">
        <f t="shared" si="31"/>
        <v>#NAME?</v>
      </c>
      <c r="AN12" s="13" t="e">
        <f t="shared" si="32"/>
        <v>#NAME?</v>
      </c>
      <c r="AO12" s="13" t="e">
        <f t="shared" si="33"/>
        <v>#NAME?</v>
      </c>
      <c r="AP12" s="13" t="e">
        <f t="shared" si="34"/>
        <v>#NAME?</v>
      </c>
      <c r="AQ12" s="13" t="e">
        <f t="shared" si="35"/>
        <v>#NAME?</v>
      </c>
      <c r="AR12" s="13" t="e">
        <f t="shared" si="36"/>
        <v>#NAME?</v>
      </c>
      <c r="AS12" s="13" t="e">
        <f t="shared" si="37"/>
        <v>#NAME?</v>
      </c>
      <c r="AT12" s="13" t="e">
        <f t="shared" si="38"/>
        <v>#NAME?</v>
      </c>
      <c r="AU12" s="13" t="e">
        <f t="shared" si="39"/>
        <v>#NAME?</v>
      </c>
      <c r="AV12" s="13" t="e">
        <f t="shared" si="40"/>
        <v>#NAME?</v>
      </c>
      <c r="AW12" s="13" t="e">
        <f t="shared" si="41"/>
        <v>#NAME?</v>
      </c>
      <c r="AX12" s="13" t="e">
        <f t="shared" si="42"/>
        <v>#NAME?</v>
      </c>
      <c r="AY12" s="13" t="e">
        <f t="shared" si="43"/>
        <v>#NAME?</v>
      </c>
      <c r="AZ12" s="13" t="e">
        <f t="shared" si="44"/>
        <v>#NAME?</v>
      </c>
      <c r="BA12" s="13" t="e">
        <f t="shared" si="45"/>
        <v>#NAME?</v>
      </c>
      <c r="BB12" s="13" t="e">
        <f t="shared" si="46"/>
        <v>#NAME?</v>
      </c>
      <c r="BC12" s="13" t="e">
        <f t="shared" si="47"/>
        <v>#NAME?</v>
      </c>
      <c r="BD12" s="13" t="e">
        <f t="shared" si="48"/>
        <v>#NAME?</v>
      </c>
      <c r="BE12" s="13" t="e">
        <f t="shared" si="49"/>
        <v>#NAME?</v>
      </c>
      <c r="BF12" s="13" t="e">
        <f t="shared" si="50"/>
        <v>#NAME?</v>
      </c>
      <c r="BG12" s="13" t="e">
        <f t="shared" si="51"/>
        <v>#NAME?</v>
      </c>
      <c r="BH12" s="13" t="e">
        <f t="shared" si="52"/>
        <v>#NAME?</v>
      </c>
      <c r="BI12" s="13" t="e">
        <f t="shared" si="53"/>
        <v>#NAME?</v>
      </c>
      <c r="BJ12" s="13" t="e">
        <f t="shared" si="54"/>
        <v>#NAME?</v>
      </c>
      <c r="BK12" s="13" t="e">
        <f t="shared" si="55"/>
        <v>#NAME?</v>
      </c>
      <c r="BL12" s="13" t="e">
        <f t="shared" si="56"/>
        <v>#NAME?</v>
      </c>
      <c r="BM12" s="13" t="e">
        <f t="shared" si="57"/>
        <v>#NAME?</v>
      </c>
      <c r="BN12" s="13"/>
      <c r="BO12" s="15"/>
      <c r="BP12" s="13" t="e">
        <f t="shared" si="58"/>
        <v>#NAME?</v>
      </c>
      <c r="BQ12" s="13" t="e">
        <f t="shared" si="59"/>
        <v>#NAME?</v>
      </c>
      <c r="BR12" s="13" t="e">
        <f t="shared" si="60"/>
        <v>#NAME?</v>
      </c>
      <c r="BS12" s="13" t="e">
        <f t="shared" si="61"/>
        <v>#NAME?</v>
      </c>
      <c r="BT12" s="13" t="e">
        <f t="shared" si="62"/>
        <v>#NAME?</v>
      </c>
      <c r="BU12" s="13" t="e">
        <f t="shared" si="63"/>
        <v>#NAME?</v>
      </c>
      <c r="BV12" s="13"/>
      <c r="BW12" s="13" t="e">
        <f t="shared" si="64"/>
        <v>#NAME?</v>
      </c>
      <c r="BX12" s="13"/>
      <c r="BY12" s="13" t="e">
        <f t="shared" si="65"/>
        <v>#NAME?</v>
      </c>
      <c r="BZ12" s="13" t="e">
        <f t="shared" si="66"/>
        <v>#NAME?</v>
      </c>
      <c r="CA12" s="13" t="e">
        <f t="shared" si="67"/>
        <v>#NAME?</v>
      </c>
      <c r="CB12" s="13" t="e">
        <f t="shared" si="68"/>
        <v>#NAME?</v>
      </c>
      <c r="CC12" s="14">
        <f t="shared" si="69"/>
        <v>0</v>
      </c>
      <c r="CD12" s="14" t="e">
        <f t="shared" si="70"/>
        <v>#NAME?</v>
      </c>
      <c r="CE12" s="13">
        <f t="shared" si="71"/>
        <v>957125.1</v>
      </c>
      <c r="CF12" s="13" t="e">
        <f t="shared" si="72"/>
        <v>#NAME?</v>
      </c>
      <c r="CG12" s="13"/>
      <c r="CH12" s="13" t="e">
        <f t="shared" si="73"/>
        <v>#NAME?</v>
      </c>
      <c r="CI12" s="13" t="e">
        <f t="shared" si="74"/>
        <v>#NAME?</v>
      </c>
      <c r="CJ12" s="13" t="e">
        <f t="shared" si="75"/>
        <v>#NAME?</v>
      </c>
      <c r="CK12" s="13" t="e">
        <f t="shared" si="76"/>
        <v>#NAME?</v>
      </c>
      <c r="CL12">
        <f t="shared" si="77"/>
        <v>0</v>
      </c>
      <c r="CM12">
        <f t="shared" si="78"/>
        <v>0</v>
      </c>
      <c r="CN12" t="e">
        <f>VLOOKUP(A12,sport,6,FALSE)</f>
        <v>#NAME?</v>
      </c>
      <c r="CO12">
        <f t="shared" si="79"/>
        <v>0</v>
      </c>
      <c r="CP12">
        <v>0</v>
      </c>
      <c r="CQ12">
        <v>0</v>
      </c>
      <c r="CR12">
        <v>0</v>
      </c>
      <c r="CS12">
        <v>0</v>
      </c>
      <c r="CT12">
        <v>0</v>
      </c>
      <c r="CU12">
        <v>0</v>
      </c>
      <c r="CV12">
        <v>0</v>
      </c>
      <c r="CW12">
        <v>0</v>
      </c>
      <c r="CX12">
        <v>0</v>
      </c>
      <c r="CY12" s="20" t="e">
        <f t="shared" si="80"/>
        <v>#NAME?</v>
      </c>
      <c r="CZ12" t="e">
        <f t="shared" si="81"/>
        <v>#NAME?</v>
      </c>
      <c r="DM12" t="s">
        <v>162</v>
      </c>
      <c r="DN12">
        <v>180000</v>
      </c>
      <c r="DQ12" t="s">
        <v>163</v>
      </c>
      <c r="DR12">
        <v>33023</v>
      </c>
      <c r="DU12">
        <v>458</v>
      </c>
      <c r="DV12">
        <v>349245.79</v>
      </c>
      <c r="DX12" t="s">
        <v>136</v>
      </c>
      <c r="DY12">
        <v>83300</v>
      </c>
      <c r="EA12" t="s">
        <v>136</v>
      </c>
      <c r="EB12">
        <v>15000</v>
      </c>
      <c r="ED12" t="s">
        <v>136</v>
      </c>
      <c r="EE12">
        <v>0</v>
      </c>
      <c r="EI12">
        <v>18</v>
      </c>
      <c r="EJ12">
        <v>4146.25</v>
      </c>
      <c r="EN12">
        <v>784</v>
      </c>
      <c r="EO12" t="s">
        <v>369</v>
      </c>
      <c r="EQ12">
        <v>30000</v>
      </c>
      <c r="EU12" t="s">
        <v>158</v>
      </c>
      <c r="EV12">
        <v>50000</v>
      </c>
      <c r="FA12">
        <v>758</v>
      </c>
      <c r="FB12" t="s">
        <v>201</v>
      </c>
      <c r="FC12">
        <v>300000</v>
      </c>
      <c r="FH12" t="e">
        <f t="shared" si="82"/>
        <v>#NAME?</v>
      </c>
      <c r="FI12" t="s">
        <v>143</v>
      </c>
      <c r="FJ12" s="21">
        <v>450000</v>
      </c>
      <c r="FK12" s="21">
        <v>660000</v>
      </c>
      <c r="FM12">
        <v>202</v>
      </c>
      <c r="FN12" t="s">
        <v>156</v>
      </c>
      <c r="FO12">
        <v>450</v>
      </c>
      <c r="FP12">
        <v>337500</v>
      </c>
      <c r="FQ12">
        <v>168750</v>
      </c>
      <c r="FR12">
        <v>101250</v>
      </c>
      <c r="FS12">
        <v>33750</v>
      </c>
      <c r="FT12">
        <v>33750</v>
      </c>
      <c r="FX12">
        <v>268</v>
      </c>
      <c r="FY12" t="s">
        <v>150</v>
      </c>
      <c r="FZ12">
        <v>50000</v>
      </c>
      <c r="GA12">
        <v>50000</v>
      </c>
      <c r="GB12">
        <v>50000</v>
      </c>
      <c r="GC12">
        <v>50000</v>
      </c>
      <c r="GG12">
        <v>64</v>
      </c>
      <c r="GH12">
        <v>5</v>
      </c>
      <c r="GI12" t="s">
        <v>213</v>
      </c>
      <c r="GJ12">
        <v>9599</v>
      </c>
      <c r="GK12">
        <v>0.64679461601043609</v>
      </c>
      <c r="GL12">
        <v>28797</v>
      </c>
      <c r="GM12">
        <v>57594</v>
      </c>
      <c r="GN12">
        <v>28797</v>
      </c>
      <c r="GQ12" t="s">
        <v>161</v>
      </c>
      <c r="GR12">
        <v>15</v>
      </c>
      <c r="GU12">
        <v>18</v>
      </c>
      <c r="GV12" s="20">
        <v>154216.11166292019</v>
      </c>
      <c r="GX12">
        <v>748</v>
      </c>
      <c r="GY12" t="s">
        <v>255</v>
      </c>
      <c r="GZ12">
        <v>50000</v>
      </c>
      <c r="HE12">
        <v>80</v>
      </c>
      <c r="HF12" t="s">
        <v>98</v>
      </c>
      <c r="HG12">
        <v>29167</v>
      </c>
      <c r="HH12">
        <v>50000</v>
      </c>
      <c r="HI12">
        <v>50000</v>
      </c>
      <c r="HJ12">
        <v>20839</v>
      </c>
      <c r="HM12">
        <v>483</v>
      </c>
      <c r="HN12" t="s">
        <v>206</v>
      </c>
      <c r="HO12">
        <v>986414.89</v>
      </c>
      <c r="HR12">
        <v>18</v>
      </c>
      <c r="HS12">
        <v>4111.25</v>
      </c>
    </row>
    <row r="13" spans="1:227">
      <c r="A13">
        <v>17</v>
      </c>
      <c r="D13" t="s">
        <v>164</v>
      </c>
      <c r="F13" s="13" t="e">
        <f t="shared" si="1"/>
        <v>#NAME?</v>
      </c>
      <c r="G13" s="13" t="e">
        <f t="shared" si="2"/>
        <v>#NAME?</v>
      </c>
      <c r="H13" s="13" t="e">
        <f t="shared" si="3"/>
        <v>#NAME?</v>
      </c>
      <c r="I13" s="13" t="e">
        <f t="shared" si="4"/>
        <v>#NAME?</v>
      </c>
      <c r="J13" s="13"/>
      <c r="K13" s="13" t="e">
        <f t="shared" si="5"/>
        <v>#NAME?</v>
      </c>
      <c r="L13" s="13" t="e">
        <f t="shared" si="6"/>
        <v>#NAME?</v>
      </c>
      <c r="M13" s="13" t="e">
        <f t="shared" si="7"/>
        <v>#NAME?</v>
      </c>
      <c r="N13" s="13" t="e">
        <f t="shared" si="8"/>
        <v>#NAME?</v>
      </c>
      <c r="O13" s="13" t="e">
        <f t="shared" si="9"/>
        <v>#NAME?</v>
      </c>
      <c r="P13" s="13" t="e">
        <f t="shared" si="10"/>
        <v>#NAME?</v>
      </c>
      <c r="Q13" s="13" t="e">
        <f t="shared" si="11"/>
        <v>#NAME?</v>
      </c>
      <c r="R13" s="13" t="e">
        <f t="shared" si="12"/>
        <v>#NAME?</v>
      </c>
      <c r="S13" s="13" t="e">
        <f t="shared" si="13"/>
        <v>#NAME?</v>
      </c>
      <c r="T13" s="13" t="e">
        <f t="shared" si="14"/>
        <v>#NAME?</v>
      </c>
      <c r="U13" s="13" t="e">
        <f t="shared" si="15"/>
        <v>#NAME?</v>
      </c>
      <c r="V13" s="13" t="e">
        <f t="shared" si="16"/>
        <v>#NAME?</v>
      </c>
      <c r="W13" s="13" t="e">
        <f t="shared" si="17"/>
        <v>#NAME?</v>
      </c>
      <c r="X13" s="13" t="e">
        <f t="shared" si="18"/>
        <v>#NAME?</v>
      </c>
      <c r="Y13" s="13" t="e">
        <f t="shared" si="19"/>
        <v>#NAME?</v>
      </c>
      <c r="Z13" s="13" t="e">
        <f t="shared" si="20"/>
        <v>#NAME?</v>
      </c>
      <c r="AA13" s="13" t="e">
        <f t="shared" si="21"/>
        <v>#NAME?</v>
      </c>
      <c r="AB13" s="13"/>
      <c r="AC13" s="13"/>
      <c r="AD13" s="13" t="e">
        <f t="shared" si="22"/>
        <v>#NAME?</v>
      </c>
      <c r="AE13" s="13" t="e">
        <f t="shared" si="23"/>
        <v>#NAME?</v>
      </c>
      <c r="AF13" s="13" t="e">
        <f t="shared" si="24"/>
        <v>#NAME?</v>
      </c>
      <c r="AG13" s="13" t="e">
        <f t="shared" si="25"/>
        <v>#NAME?</v>
      </c>
      <c r="AH13" s="13" t="e">
        <f t="shared" si="26"/>
        <v>#NAME?</v>
      </c>
      <c r="AI13" s="13" t="e">
        <f t="shared" si="27"/>
        <v>#NAME?</v>
      </c>
      <c r="AJ13" s="13" t="e">
        <f t="shared" si="28"/>
        <v>#NAME?</v>
      </c>
      <c r="AK13" s="13" t="e">
        <f t="shared" si="29"/>
        <v>#NAME?</v>
      </c>
      <c r="AL13" s="13" t="e">
        <f t="shared" si="30"/>
        <v>#NAME?</v>
      </c>
      <c r="AM13" s="13" t="e">
        <f t="shared" si="31"/>
        <v>#NAME?</v>
      </c>
      <c r="AN13" s="13" t="e">
        <f t="shared" si="32"/>
        <v>#NAME?</v>
      </c>
      <c r="AO13" s="13" t="e">
        <f t="shared" si="33"/>
        <v>#NAME?</v>
      </c>
      <c r="AP13" s="13" t="e">
        <f t="shared" si="34"/>
        <v>#NAME?</v>
      </c>
      <c r="AQ13" s="13" t="e">
        <f t="shared" si="35"/>
        <v>#NAME?</v>
      </c>
      <c r="AR13" s="13" t="e">
        <f t="shared" si="36"/>
        <v>#NAME?</v>
      </c>
      <c r="AS13" s="13" t="e">
        <f t="shared" si="37"/>
        <v>#NAME?</v>
      </c>
      <c r="AT13" s="13" t="e">
        <f t="shared" si="38"/>
        <v>#NAME?</v>
      </c>
      <c r="AU13" s="13" t="e">
        <f t="shared" si="39"/>
        <v>#NAME?</v>
      </c>
      <c r="AV13" s="13" t="e">
        <f t="shared" si="40"/>
        <v>#NAME?</v>
      </c>
      <c r="AW13" s="13" t="e">
        <f t="shared" si="41"/>
        <v>#NAME?</v>
      </c>
      <c r="AX13" s="13" t="e">
        <f t="shared" si="42"/>
        <v>#NAME?</v>
      </c>
      <c r="AY13" s="13" t="e">
        <f t="shared" si="43"/>
        <v>#NAME?</v>
      </c>
      <c r="AZ13" s="13" t="e">
        <f t="shared" si="44"/>
        <v>#NAME?</v>
      </c>
      <c r="BA13" s="13" t="e">
        <f t="shared" si="45"/>
        <v>#NAME?</v>
      </c>
      <c r="BB13" s="13" t="e">
        <f t="shared" si="46"/>
        <v>#NAME?</v>
      </c>
      <c r="BC13" s="13" t="e">
        <f t="shared" si="47"/>
        <v>#NAME?</v>
      </c>
      <c r="BD13" s="13" t="e">
        <f t="shared" si="48"/>
        <v>#NAME?</v>
      </c>
      <c r="BE13" s="13" t="e">
        <f t="shared" si="49"/>
        <v>#NAME?</v>
      </c>
      <c r="BF13" s="13" t="e">
        <f t="shared" si="50"/>
        <v>#NAME?</v>
      </c>
      <c r="BG13" s="13" t="e">
        <f t="shared" si="51"/>
        <v>#NAME?</v>
      </c>
      <c r="BH13" s="13" t="e">
        <f t="shared" si="52"/>
        <v>#NAME?</v>
      </c>
      <c r="BI13" s="13" t="e">
        <f t="shared" si="53"/>
        <v>#NAME?</v>
      </c>
      <c r="BJ13" s="13" t="e">
        <f t="shared" si="54"/>
        <v>#NAME?</v>
      </c>
      <c r="BK13" s="13" t="e">
        <f t="shared" si="55"/>
        <v>#NAME?</v>
      </c>
      <c r="BL13" s="13" t="e">
        <f t="shared" si="56"/>
        <v>#NAME?</v>
      </c>
      <c r="BM13" s="13" t="e">
        <f t="shared" si="57"/>
        <v>#NAME?</v>
      </c>
      <c r="BN13" s="13"/>
      <c r="BO13" s="15"/>
      <c r="BP13" s="13" t="e">
        <f t="shared" si="58"/>
        <v>#NAME?</v>
      </c>
      <c r="BQ13" s="13" t="e">
        <f t="shared" si="59"/>
        <v>#NAME?</v>
      </c>
      <c r="BR13" s="13" t="e">
        <f t="shared" si="60"/>
        <v>#NAME?</v>
      </c>
      <c r="BS13" s="13" t="e">
        <f t="shared" si="61"/>
        <v>#NAME?</v>
      </c>
      <c r="BT13" s="13" t="e">
        <f t="shared" si="62"/>
        <v>#NAME?</v>
      </c>
      <c r="BU13" s="13" t="e">
        <f t="shared" si="63"/>
        <v>#NAME?</v>
      </c>
      <c r="BV13" s="13"/>
      <c r="BW13" s="13" t="e">
        <f t="shared" si="64"/>
        <v>#NAME?</v>
      </c>
      <c r="BX13" s="13"/>
      <c r="BY13" s="13" t="e">
        <f t="shared" si="65"/>
        <v>#NAME?</v>
      </c>
      <c r="BZ13" s="13" t="e">
        <f t="shared" si="66"/>
        <v>#NAME?</v>
      </c>
      <c r="CA13" s="13" t="e">
        <f t="shared" si="67"/>
        <v>#NAME?</v>
      </c>
      <c r="CB13" s="13" t="e">
        <f t="shared" si="68"/>
        <v>#NAME?</v>
      </c>
      <c r="CC13" s="14">
        <f t="shared" si="69"/>
        <v>0</v>
      </c>
      <c r="CD13" s="14" t="e">
        <f t="shared" si="70"/>
        <v>#NAME?</v>
      </c>
      <c r="CE13" s="13">
        <f t="shared" si="71"/>
        <v>2271714.9700000002</v>
      </c>
      <c r="CF13" s="13" t="e">
        <f t="shared" si="72"/>
        <v>#NAME?</v>
      </c>
      <c r="CG13" s="13"/>
      <c r="CH13" s="13" t="e">
        <f t="shared" si="73"/>
        <v>#NAME?</v>
      </c>
      <c r="CI13" s="13" t="e">
        <f t="shared" si="74"/>
        <v>#NAME?</v>
      </c>
      <c r="CJ13" s="13" t="e">
        <f t="shared" si="75"/>
        <v>#NAME?</v>
      </c>
      <c r="CK13" s="13" t="e">
        <f t="shared" si="76"/>
        <v>#NAME?</v>
      </c>
      <c r="CL13">
        <f t="shared" si="77"/>
        <v>0</v>
      </c>
      <c r="CM13">
        <f t="shared" si="78"/>
        <v>0</v>
      </c>
      <c r="CN13">
        <v>0</v>
      </c>
      <c r="CO13">
        <f t="shared" si="79"/>
        <v>0</v>
      </c>
      <c r="CP13">
        <v>0</v>
      </c>
      <c r="CQ13">
        <v>0</v>
      </c>
      <c r="CR13">
        <v>0</v>
      </c>
      <c r="CS13">
        <v>0</v>
      </c>
      <c r="CT13">
        <v>0</v>
      </c>
      <c r="CU13">
        <v>0</v>
      </c>
      <c r="CV13">
        <v>0</v>
      </c>
      <c r="CW13">
        <v>0</v>
      </c>
      <c r="CX13">
        <v>0</v>
      </c>
      <c r="CY13" s="20" t="e">
        <f t="shared" si="80"/>
        <v>#NAME?</v>
      </c>
      <c r="CZ13" t="e">
        <f t="shared" si="81"/>
        <v>#NAME?</v>
      </c>
      <c r="DM13" t="s">
        <v>165</v>
      </c>
      <c r="DN13">
        <v>190000</v>
      </c>
      <c r="DQ13" t="s">
        <v>141</v>
      </c>
      <c r="DR13">
        <v>38219</v>
      </c>
      <c r="DU13">
        <v>393</v>
      </c>
      <c r="DV13">
        <v>458247.91669117648</v>
      </c>
      <c r="DX13" t="s">
        <v>166</v>
      </c>
      <c r="DY13">
        <v>83300</v>
      </c>
      <c r="EA13" t="s">
        <v>166</v>
      </c>
      <c r="EB13">
        <v>50000</v>
      </c>
      <c r="ED13" t="s">
        <v>166</v>
      </c>
      <c r="EE13">
        <v>0</v>
      </c>
      <c r="EI13">
        <v>22</v>
      </c>
      <c r="EJ13">
        <v>1521</v>
      </c>
      <c r="EN13">
        <v>794</v>
      </c>
      <c r="EO13" t="s">
        <v>209</v>
      </c>
      <c r="EQ13">
        <v>54000</v>
      </c>
      <c r="ER13">
        <v>362000</v>
      </c>
      <c r="ES13">
        <v>153000</v>
      </c>
      <c r="FA13">
        <v>150</v>
      </c>
      <c r="FB13" t="s">
        <v>143</v>
      </c>
      <c r="FC13">
        <v>300000</v>
      </c>
      <c r="FH13" t="e">
        <f t="shared" si="82"/>
        <v>#NAME?</v>
      </c>
      <c r="FI13" t="s">
        <v>165</v>
      </c>
      <c r="FJ13" s="21">
        <v>670000</v>
      </c>
      <c r="FK13" s="21">
        <v>980000</v>
      </c>
      <c r="FM13">
        <v>758</v>
      </c>
      <c r="FN13" t="s">
        <v>201</v>
      </c>
      <c r="FO13">
        <v>450</v>
      </c>
      <c r="FP13">
        <v>337500</v>
      </c>
      <c r="FQ13">
        <v>168750</v>
      </c>
      <c r="FR13">
        <v>101250</v>
      </c>
      <c r="FS13">
        <v>33750</v>
      </c>
      <c r="FT13">
        <v>33750</v>
      </c>
      <c r="GG13">
        <v>899</v>
      </c>
      <c r="GH13">
        <v>6</v>
      </c>
      <c r="GI13" t="s">
        <v>294</v>
      </c>
      <c r="GJ13">
        <v>29590</v>
      </c>
      <c r="GK13">
        <v>0.63096294074767756</v>
      </c>
      <c r="GL13">
        <v>69180</v>
      </c>
      <c r="GM13">
        <v>138360</v>
      </c>
      <c r="GN13">
        <v>69180</v>
      </c>
      <c r="GQ13" t="s">
        <v>164</v>
      </c>
      <c r="GR13">
        <v>17</v>
      </c>
      <c r="GU13">
        <v>22</v>
      </c>
      <c r="GV13" s="20">
        <v>49662.81562026243</v>
      </c>
      <c r="GX13">
        <v>758</v>
      </c>
      <c r="GY13" t="s">
        <v>201</v>
      </c>
      <c r="GZ13">
        <v>50000</v>
      </c>
      <c r="HE13">
        <v>1883</v>
      </c>
      <c r="HF13" t="s">
        <v>553</v>
      </c>
      <c r="HG13">
        <v>29167</v>
      </c>
      <c r="HH13">
        <v>50000</v>
      </c>
      <c r="HI13">
        <v>50000</v>
      </c>
      <c r="HJ13">
        <v>20840</v>
      </c>
      <c r="HM13">
        <v>361</v>
      </c>
      <c r="HN13" t="s">
        <v>154</v>
      </c>
      <c r="HO13">
        <v>9154111.2899999991</v>
      </c>
      <c r="HR13">
        <v>22</v>
      </c>
      <c r="HS13">
        <v>1502</v>
      </c>
    </row>
    <row r="14" spans="1:227">
      <c r="A14">
        <v>18</v>
      </c>
      <c r="D14" t="s">
        <v>167</v>
      </c>
      <c r="F14" s="13" t="e">
        <f t="shared" si="1"/>
        <v>#NAME?</v>
      </c>
      <c r="G14" s="13" t="e">
        <f t="shared" si="2"/>
        <v>#NAME?</v>
      </c>
      <c r="H14" s="13" t="e">
        <f t="shared" si="3"/>
        <v>#NAME?</v>
      </c>
      <c r="I14" s="13" t="e">
        <f t="shared" si="4"/>
        <v>#NAME?</v>
      </c>
      <c r="J14" s="13"/>
      <c r="K14" s="13" t="e">
        <f t="shared" si="5"/>
        <v>#NAME?</v>
      </c>
      <c r="L14" s="13" t="e">
        <f t="shared" si="6"/>
        <v>#NAME?</v>
      </c>
      <c r="M14" s="13" t="e">
        <f t="shared" si="7"/>
        <v>#NAME?</v>
      </c>
      <c r="N14" s="13" t="e">
        <f t="shared" si="8"/>
        <v>#NAME?</v>
      </c>
      <c r="O14" s="13" t="e">
        <f t="shared" si="9"/>
        <v>#NAME?</v>
      </c>
      <c r="P14" s="13" t="e">
        <f t="shared" si="10"/>
        <v>#NAME?</v>
      </c>
      <c r="Q14" s="13" t="e">
        <f t="shared" si="11"/>
        <v>#NAME?</v>
      </c>
      <c r="R14" s="13" t="e">
        <f t="shared" si="12"/>
        <v>#NAME?</v>
      </c>
      <c r="S14" s="13" t="e">
        <f t="shared" si="13"/>
        <v>#NAME?</v>
      </c>
      <c r="T14" s="13" t="e">
        <f t="shared" si="14"/>
        <v>#NAME?</v>
      </c>
      <c r="U14" s="13" t="e">
        <f t="shared" si="15"/>
        <v>#NAME?</v>
      </c>
      <c r="V14" s="13" t="e">
        <f t="shared" si="16"/>
        <v>#NAME?</v>
      </c>
      <c r="W14" s="13" t="e">
        <f t="shared" si="17"/>
        <v>#NAME?</v>
      </c>
      <c r="X14" s="13" t="e">
        <f t="shared" si="18"/>
        <v>#NAME?</v>
      </c>
      <c r="Y14" s="13" t="e">
        <f t="shared" si="19"/>
        <v>#NAME?</v>
      </c>
      <c r="Z14" s="13" t="e">
        <f t="shared" si="20"/>
        <v>#NAME?</v>
      </c>
      <c r="AA14" s="13" t="e">
        <f t="shared" si="21"/>
        <v>#NAME?</v>
      </c>
      <c r="AB14" s="13"/>
      <c r="AC14" s="13"/>
      <c r="AD14" s="13" t="e">
        <f t="shared" si="22"/>
        <v>#NAME?</v>
      </c>
      <c r="AE14" s="13" t="e">
        <f t="shared" si="23"/>
        <v>#NAME?</v>
      </c>
      <c r="AF14" s="13" t="e">
        <f t="shared" si="24"/>
        <v>#NAME?</v>
      </c>
      <c r="AG14" s="13" t="e">
        <f t="shared" si="25"/>
        <v>#NAME?</v>
      </c>
      <c r="AH14" s="13" t="e">
        <f t="shared" si="26"/>
        <v>#NAME?</v>
      </c>
      <c r="AI14" s="13" t="e">
        <f t="shared" si="27"/>
        <v>#NAME?</v>
      </c>
      <c r="AJ14" s="13" t="e">
        <f t="shared" si="28"/>
        <v>#NAME?</v>
      </c>
      <c r="AK14" s="13" t="e">
        <f t="shared" si="29"/>
        <v>#NAME?</v>
      </c>
      <c r="AL14" s="13" t="e">
        <f t="shared" si="30"/>
        <v>#NAME?</v>
      </c>
      <c r="AM14" s="13" t="e">
        <f t="shared" si="31"/>
        <v>#NAME?</v>
      </c>
      <c r="AN14" s="13" t="e">
        <f t="shared" si="32"/>
        <v>#NAME?</v>
      </c>
      <c r="AO14" s="13" t="e">
        <f t="shared" si="33"/>
        <v>#NAME?</v>
      </c>
      <c r="AP14" s="13" t="e">
        <f t="shared" si="34"/>
        <v>#NAME?</v>
      </c>
      <c r="AQ14" s="13" t="e">
        <f t="shared" si="35"/>
        <v>#NAME?</v>
      </c>
      <c r="AR14" s="13" t="e">
        <f t="shared" si="36"/>
        <v>#NAME?</v>
      </c>
      <c r="AS14" s="13" t="e">
        <f t="shared" si="37"/>
        <v>#NAME?</v>
      </c>
      <c r="AT14" s="13" t="e">
        <f t="shared" si="38"/>
        <v>#NAME?</v>
      </c>
      <c r="AU14" s="13" t="e">
        <f t="shared" si="39"/>
        <v>#NAME?</v>
      </c>
      <c r="AV14" s="13" t="e">
        <f t="shared" si="40"/>
        <v>#NAME?</v>
      </c>
      <c r="AW14" s="13" t="e">
        <f t="shared" si="41"/>
        <v>#NAME?</v>
      </c>
      <c r="AX14" s="13" t="e">
        <f t="shared" si="42"/>
        <v>#NAME?</v>
      </c>
      <c r="AY14" s="13" t="e">
        <f t="shared" si="43"/>
        <v>#NAME?</v>
      </c>
      <c r="AZ14" s="13" t="e">
        <f t="shared" si="44"/>
        <v>#NAME?</v>
      </c>
      <c r="BA14" s="13" t="e">
        <f t="shared" si="45"/>
        <v>#NAME?</v>
      </c>
      <c r="BB14" s="13" t="e">
        <f t="shared" si="46"/>
        <v>#NAME?</v>
      </c>
      <c r="BC14" s="13" t="e">
        <f t="shared" si="47"/>
        <v>#NAME?</v>
      </c>
      <c r="BD14" s="13" t="e">
        <f t="shared" si="48"/>
        <v>#NAME?</v>
      </c>
      <c r="BE14" s="13" t="e">
        <f t="shared" si="49"/>
        <v>#NAME?</v>
      </c>
      <c r="BF14" s="13" t="e">
        <f t="shared" si="50"/>
        <v>#NAME?</v>
      </c>
      <c r="BG14" s="13" t="e">
        <f t="shared" si="51"/>
        <v>#NAME?</v>
      </c>
      <c r="BH14" s="13" t="e">
        <f t="shared" si="52"/>
        <v>#NAME?</v>
      </c>
      <c r="BI14" s="13" t="e">
        <f t="shared" si="53"/>
        <v>#NAME?</v>
      </c>
      <c r="BJ14" s="13" t="e">
        <f t="shared" si="54"/>
        <v>#NAME?</v>
      </c>
      <c r="BK14" s="13" t="e">
        <f t="shared" si="55"/>
        <v>#NAME?</v>
      </c>
      <c r="BL14" s="13" t="e">
        <f t="shared" si="56"/>
        <v>#NAME?</v>
      </c>
      <c r="BM14" s="13" t="e">
        <f t="shared" si="57"/>
        <v>#NAME?</v>
      </c>
      <c r="BN14" s="13"/>
      <c r="BO14" s="15"/>
      <c r="BP14" s="13" t="e">
        <f t="shared" si="58"/>
        <v>#NAME?</v>
      </c>
      <c r="BQ14" s="13" t="e">
        <f t="shared" si="59"/>
        <v>#NAME?</v>
      </c>
      <c r="BR14" s="13" t="e">
        <f t="shared" si="60"/>
        <v>#NAME?</v>
      </c>
      <c r="BS14" s="13" t="e">
        <f t="shared" si="61"/>
        <v>#NAME?</v>
      </c>
      <c r="BT14" s="13" t="e">
        <f t="shared" si="62"/>
        <v>#NAME?</v>
      </c>
      <c r="BU14" s="13" t="e">
        <f t="shared" si="63"/>
        <v>#NAME?</v>
      </c>
      <c r="BV14" s="13"/>
      <c r="BW14" s="13" t="e">
        <f t="shared" si="64"/>
        <v>#NAME?</v>
      </c>
      <c r="BX14" s="13"/>
      <c r="BY14" s="13" t="e">
        <f t="shared" si="65"/>
        <v>#NAME?</v>
      </c>
      <c r="BZ14" s="13" t="e">
        <f t="shared" si="66"/>
        <v>#NAME?</v>
      </c>
      <c r="CA14" s="13" t="e">
        <f t="shared" si="67"/>
        <v>#NAME?</v>
      </c>
      <c r="CB14" s="13" t="e">
        <f t="shared" si="68"/>
        <v>#NAME?</v>
      </c>
      <c r="CC14" s="14">
        <f t="shared" si="69"/>
        <v>0</v>
      </c>
      <c r="CD14" s="14" t="e">
        <f t="shared" si="70"/>
        <v>#NAME?</v>
      </c>
      <c r="CE14" s="13">
        <f t="shared" si="71"/>
        <v>4234601.0999999996</v>
      </c>
      <c r="CF14" s="13" t="e">
        <f t="shared" si="72"/>
        <v>#NAME?</v>
      </c>
      <c r="CG14" s="13"/>
      <c r="CH14" s="13" t="e">
        <f t="shared" si="73"/>
        <v>#NAME?</v>
      </c>
      <c r="CI14" s="13" t="e">
        <f t="shared" si="74"/>
        <v>#NAME?</v>
      </c>
      <c r="CJ14" s="13" t="e">
        <f t="shared" si="75"/>
        <v>#NAME?</v>
      </c>
      <c r="CK14" s="13" t="e">
        <f t="shared" si="76"/>
        <v>#NAME?</v>
      </c>
      <c r="CL14">
        <f t="shared" si="77"/>
        <v>0</v>
      </c>
      <c r="CM14">
        <f t="shared" si="78"/>
        <v>0</v>
      </c>
      <c r="CN14" t="e">
        <f>VLOOKUP(A14,sport,6,FALSE)</f>
        <v>#NAME?</v>
      </c>
      <c r="CO14">
        <f t="shared" si="79"/>
        <v>0</v>
      </c>
      <c r="CP14">
        <v>0</v>
      </c>
      <c r="CQ14">
        <v>0</v>
      </c>
      <c r="CR14">
        <v>0</v>
      </c>
      <c r="CS14">
        <v>0</v>
      </c>
      <c r="CT14">
        <v>0</v>
      </c>
      <c r="CU14">
        <v>0</v>
      </c>
      <c r="CV14">
        <v>0</v>
      </c>
      <c r="CW14">
        <v>0</v>
      </c>
      <c r="CX14">
        <v>0</v>
      </c>
      <c r="CY14" s="20" t="e">
        <f t="shared" si="80"/>
        <v>#NAME?</v>
      </c>
      <c r="CZ14" t="e">
        <f t="shared" si="81"/>
        <v>#NAME?</v>
      </c>
      <c r="DM14" t="s">
        <v>168</v>
      </c>
      <c r="DN14">
        <v>190000</v>
      </c>
      <c r="DQ14" t="s">
        <v>165</v>
      </c>
      <c r="DR14">
        <v>41388</v>
      </c>
      <c r="DU14">
        <v>265</v>
      </c>
      <c r="DV14">
        <v>516633.74830538075</v>
      </c>
      <c r="DX14" t="s">
        <v>154</v>
      </c>
      <c r="DY14">
        <v>83300</v>
      </c>
      <c r="EA14" t="s">
        <v>154</v>
      </c>
      <c r="EB14">
        <v>0</v>
      </c>
      <c r="ED14" t="s">
        <v>154</v>
      </c>
      <c r="EE14">
        <v>0</v>
      </c>
      <c r="EI14">
        <v>24</v>
      </c>
      <c r="EJ14">
        <v>823.5</v>
      </c>
      <c r="EN14">
        <v>603</v>
      </c>
      <c r="EO14" t="s">
        <v>518</v>
      </c>
      <c r="EQ14">
        <v>17100</v>
      </c>
      <c r="FA14">
        <v>505</v>
      </c>
      <c r="FB14" t="s">
        <v>165</v>
      </c>
      <c r="FC14">
        <v>300000</v>
      </c>
      <c r="FH14" t="e">
        <f t="shared" si="82"/>
        <v>#NAME?</v>
      </c>
      <c r="FI14" t="s">
        <v>170</v>
      </c>
      <c r="FJ14" s="21">
        <v>1300000</v>
      </c>
      <c r="FK14" s="21">
        <v>1910000</v>
      </c>
      <c r="FM14">
        <v>502</v>
      </c>
      <c r="FN14" t="s">
        <v>304</v>
      </c>
      <c r="FO14">
        <v>100</v>
      </c>
      <c r="FP14">
        <v>75000</v>
      </c>
      <c r="FQ14">
        <v>37500</v>
      </c>
      <c r="FR14">
        <v>22500</v>
      </c>
      <c r="FS14">
        <v>7500</v>
      </c>
      <c r="FT14">
        <v>7500</v>
      </c>
      <c r="GG14">
        <v>1684</v>
      </c>
      <c r="GH14">
        <v>7</v>
      </c>
      <c r="GI14" t="s">
        <v>313</v>
      </c>
      <c r="GJ14">
        <v>24249</v>
      </c>
      <c r="GK14">
        <v>0.40704428311990598</v>
      </c>
      <c r="GL14">
        <v>58498</v>
      </c>
      <c r="GM14">
        <v>116996</v>
      </c>
      <c r="GN14">
        <v>58498</v>
      </c>
      <c r="GQ14" t="s">
        <v>167</v>
      </c>
      <c r="GR14">
        <v>18</v>
      </c>
      <c r="GU14">
        <v>24</v>
      </c>
      <c r="GV14" s="20">
        <v>36593.653614930212</v>
      </c>
      <c r="GX14">
        <v>502</v>
      </c>
      <c r="GY14" t="s">
        <v>304</v>
      </c>
      <c r="GZ14">
        <v>50000</v>
      </c>
      <c r="HE14">
        <v>355</v>
      </c>
      <c r="HF14" t="s">
        <v>425</v>
      </c>
      <c r="HG14">
        <v>29167</v>
      </c>
      <c r="HH14">
        <v>50000</v>
      </c>
      <c r="HI14">
        <v>50000</v>
      </c>
      <c r="HJ14">
        <v>20841</v>
      </c>
      <c r="HM14">
        <v>141</v>
      </c>
      <c r="HN14" t="s">
        <v>208</v>
      </c>
      <c r="HO14">
        <v>7541727.1900000004</v>
      </c>
      <c r="HR14">
        <v>24</v>
      </c>
      <c r="HS14">
        <v>816.5</v>
      </c>
    </row>
    <row r="15" spans="1:227">
      <c r="A15">
        <v>22</v>
      </c>
      <c r="D15" t="s">
        <v>169</v>
      </c>
      <c r="F15" s="13" t="e">
        <f t="shared" si="1"/>
        <v>#NAME?</v>
      </c>
      <c r="G15" s="13" t="e">
        <f t="shared" si="2"/>
        <v>#NAME?</v>
      </c>
      <c r="H15" s="13" t="e">
        <f t="shared" si="3"/>
        <v>#NAME?</v>
      </c>
      <c r="I15" s="13" t="e">
        <f t="shared" si="4"/>
        <v>#NAME?</v>
      </c>
      <c r="J15" s="13"/>
      <c r="K15" s="13" t="e">
        <f t="shared" si="5"/>
        <v>#NAME?</v>
      </c>
      <c r="L15" s="13" t="e">
        <f t="shared" si="6"/>
        <v>#NAME?</v>
      </c>
      <c r="M15" s="13" t="e">
        <f t="shared" si="7"/>
        <v>#NAME?</v>
      </c>
      <c r="N15" s="13" t="e">
        <f t="shared" si="8"/>
        <v>#NAME?</v>
      </c>
      <c r="O15" s="13" t="e">
        <f t="shared" si="9"/>
        <v>#NAME?</v>
      </c>
      <c r="P15" s="13" t="e">
        <f t="shared" si="10"/>
        <v>#NAME?</v>
      </c>
      <c r="Q15" s="13" t="e">
        <f t="shared" si="11"/>
        <v>#NAME?</v>
      </c>
      <c r="R15" s="13" t="e">
        <f t="shared" si="12"/>
        <v>#NAME?</v>
      </c>
      <c r="S15" s="13" t="e">
        <f t="shared" si="13"/>
        <v>#NAME?</v>
      </c>
      <c r="T15" s="13" t="e">
        <f t="shared" si="14"/>
        <v>#NAME?</v>
      </c>
      <c r="U15" s="13" t="e">
        <f t="shared" si="15"/>
        <v>#NAME?</v>
      </c>
      <c r="V15" s="13" t="e">
        <f t="shared" si="16"/>
        <v>#NAME?</v>
      </c>
      <c r="W15" s="13" t="e">
        <f t="shared" si="17"/>
        <v>#NAME?</v>
      </c>
      <c r="X15" s="13" t="e">
        <f t="shared" si="18"/>
        <v>#NAME?</v>
      </c>
      <c r="Y15" s="13" t="e">
        <f t="shared" si="19"/>
        <v>#NAME?</v>
      </c>
      <c r="Z15" s="13" t="e">
        <f t="shared" si="20"/>
        <v>#NAME?</v>
      </c>
      <c r="AA15" s="13" t="e">
        <f t="shared" si="21"/>
        <v>#NAME?</v>
      </c>
      <c r="AB15" s="13"/>
      <c r="AC15" s="13"/>
      <c r="AD15" s="13" t="e">
        <f t="shared" si="22"/>
        <v>#NAME?</v>
      </c>
      <c r="AE15" s="13" t="e">
        <f t="shared" si="23"/>
        <v>#NAME?</v>
      </c>
      <c r="AF15" s="13" t="e">
        <f t="shared" si="24"/>
        <v>#NAME?</v>
      </c>
      <c r="AG15" s="13" t="e">
        <f t="shared" si="25"/>
        <v>#NAME?</v>
      </c>
      <c r="AH15" s="13" t="e">
        <f t="shared" si="26"/>
        <v>#NAME?</v>
      </c>
      <c r="AI15" s="13" t="e">
        <f t="shared" si="27"/>
        <v>#NAME?</v>
      </c>
      <c r="AJ15" s="13" t="e">
        <f t="shared" si="28"/>
        <v>#NAME?</v>
      </c>
      <c r="AK15" s="13" t="e">
        <f t="shared" si="29"/>
        <v>#NAME?</v>
      </c>
      <c r="AL15" s="13" t="e">
        <f t="shared" si="30"/>
        <v>#NAME?</v>
      </c>
      <c r="AM15" s="13" t="e">
        <f t="shared" si="31"/>
        <v>#NAME?</v>
      </c>
      <c r="AN15" s="13" t="e">
        <f t="shared" si="32"/>
        <v>#NAME?</v>
      </c>
      <c r="AO15" s="13" t="e">
        <f t="shared" si="33"/>
        <v>#NAME?</v>
      </c>
      <c r="AP15" s="13" t="e">
        <f t="shared" si="34"/>
        <v>#NAME?</v>
      </c>
      <c r="AQ15" s="13" t="e">
        <f t="shared" si="35"/>
        <v>#NAME?</v>
      </c>
      <c r="AR15" s="13" t="e">
        <f t="shared" si="36"/>
        <v>#NAME?</v>
      </c>
      <c r="AS15" s="13" t="e">
        <f t="shared" si="37"/>
        <v>#NAME?</v>
      </c>
      <c r="AT15" s="13" t="e">
        <f t="shared" si="38"/>
        <v>#NAME?</v>
      </c>
      <c r="AU15" s="13" t="e">
        <f t="shared" si="39"/>
        <v>#NAME?</v>
      </c>
      <c r="AV15" s="13" t="e">
        <f t="shared" si="40"/>
        <v>#NAME?</v>
      </c>
      <c r="AW15" s="13" t="e">
        <f t="shared" si="41"/>
        <v>#NAME?</v>
      </c>
      <c r="AX15" s="13" t="e">
        <f t="shared" si="42"/>
        <v>#NAME?</v>
      </c>
      <c r="AY15" s="13" t="e">
        <f t="shared" si="43"/>
        <v>#NAME?</v>
      </c>
      <c r="AZ15" s="13" t="e">
        <f t="shared" si="44"/>
        <v>#NAME?</v>
      </c>
      <c r="BA15" s="13" t="e">
        <f t="shared" si="45"/>
        <v>#NAME?</v>
      </c>
      <c r="BB15" s="13" t="e">
        <f t="shared" si="46"/>
        <v>#NAME?</v>
      </c>
      <c r="BC15" s="13" t="e">
        <f t="shared" si="47"/>
        <v>#NAME?</v>
      </c>
      <c r="BD15" s="13" t="e">
        <f t="shared" si="48"/>
        <v>#NAME?</v>
      </c>
      <c r="BE15" s="13" t="e">
        <f t="shared" si="49"/>
        <v>#NAME?</v>
      </c>
      <c r="BF15" s="13" t="e">
        <f t="shared" si="50"/>
        <v>#NAME?</v>
      </c>
      <c r="BG15" s="13" t="e">
        <f t="shared" si="51"/>
        <v>#NAME?</v>
      </c>
      <c r="BH15" s="13" t="e">
        <f t="shared" si="52"/>
        <v>#NAME?</v>
      </c>
      <c r="BI15" s="13" t="e">
        <f t="shared" si="53"/>
        <v>#NAME?</v>
      </c>
      <c r="BJ15" s="13" t="e">
        <f t="shared" si="54"/>
        <v>#NAME?</v>
      </c>
      <c r="BK15" s="13" t="e">
        <f t="shared" si="55"/>
        <v>#NAME?</v>
      </c>
      <c r="BL15" s="13" t="e">
        <f t="shared" si="56"/>
        <v>#NAME?</v>
      </c>
      <c r="BM15" s="13" t="e">
        <f t="shared" si="57"/>
        <v>#NAME?</v>
      </c>
      <c r="BN15" s="13"/>
      <c r="BO15" s="15"/>
      <c r="BP15" s="13" t="e">
        <f t="shared" si="58"/>
        <v>#NAME?</v>
      </c>
      <c r="BQ15" s="13" t="e">
        <f t="shared" si="59"/>
        <v>#NAME?</v>
      </c>
      <c r="BR15" s="13" t="e">
        <f t="shared" si="60"/>
        <v>#NAME?</v>
      </c>
      <c r="BS15" s="13" t="e">
        <f t="shared" si="61"/>
        <v>#NAME?</v>
      </c>
      <c r="BT15" s="13" t="e">
        <f t="shared" si="62"/>
        <v>#NAME?</v>
      </c>
      <c r="BU15" s="13" t="e">
        <f t="shared" si="63"/>
        <v>#NAME?</v>
      </c>
      <c r="BV15" s="13"/>
      <c r="BW15" s="13" t="e">
        <f t="shared" si="64"/>
        <v>#NAME?</v>
      </c>
      <c r="BX15" s="13"/>
      <c r="BY15" s="13" t="e">
        <f t="shared" si="65"/>
        <v>#NAME?</v>
      </c>
      <c r="BZ15" s="13" t="e">
        <f t="shared" si="66"/>
        <v>#NAME?</v>
      </c>
      <c r="CA15" s="13" t="e">
        <f t="shared" si="67"/>
        <v>#NAME?</v>
      </c>
      <c r="CB15" s="13" t="e">
        <f t="shared" si="68"/>
        <v>#NAME?</v>
      </c>
      <c r="CC15" s="14">
        <f t="shared" si="69"/>
        <v>0</v>
      </c>
      <c r="CD15" s="14" t="e">
        <f t="shared" si="70"/>
        <v>#NAME?</v>
      </c>
      <c r="CE15" s="13">
        <f t="shared" si="71"/>
        <v>1925595.04</v>
      </c>
      <c r="CF15" s="13" t="e">
        <f t="shared" si="72"/>
        <v>#NAME?</v>
      </c>
      <c r="CG15" s="13"/>
      <c r="CH15" s="13" t="e">
        <f t="shared" si="73"/>
        <v>#NAME?</v>
      </c>
      <c r="CI15" s="13" t="e">
        <f t="shared" si="74"/>
        <v>#NAME?</v>
      </c>
      <c r="CJ15" s="13" t="e">
        <f t="shared" si="75"/>
        <v>#NAME?</v>
      </c>
      <c r="CK15" s="13" t="e">
        <f t="shared" si="76"/>
        <v>#NAME?</v>
      </c>
      <c r="CL15">
        <f t="shared" si="77"/>
        <v>0</v>
      </c>
      <c r="CM15">
        <f t="shared" si="78"/>
        <v>0</v>
      </c>
      <c r="CN15">
        <v>0</v>
      </c>
      <c r="CO15">
        <f t="shared" si="79"/>
        <v>0</v>
      </c>
      <c r="CP15">
        <v>0</v>
      </c>
      <c r="CQ15">
        <v>0</v>
      </c>
      <c r="CR15">
        <v>0</v>
      </c>
      <c r="CS15">
        <v>0</v>
      </c>
      <c r="CT15">
        <v>0</v>
      </c>
      <c r="CU15">
        <v>0</v>
      </c>
      <c r="CV15">
        <v>0</v>
      </c>
      <c r="CW15">
        <v>0</v>
      </c>
      <c r="CX15">
        <v>0</v>
      </c>
      <c r="CY15" s="20" t="e">
        <f t="shared" si="80"/>
        <v>#NAME?</v>
      </c>
      <c r="CZ15" t="e">
        <f t="shared" si="81"/>
        <v>#NAME?</v>
      </c>
      <c r="DM15" t="s">
        <v>170</v>
      </c>
      <c r="DN15">
        <v>250000</v>
      </c>
      <c r="DQ15" t="s">
        <v>136</v>
      </c>
      <c r="DR15">
        <v>49421</v>
      </c>
      <c r="DU15">
        <v>941</v>
      </c>
      <c r="DV15">
        <v>411242.76743953361</v>
      </c>
      <c r="DX15" t="s">
        <v>171</v>
      </c>
      <c r="DY15">
        <v>83300</v>
      </c>
      <c r="EA15" t="s">
        <v>171</v>
      </c>
      <c r="EB15">
        <v>50000</v>
      </c>
      <c r="ED15" t="s">
        <v>171</v>
      </c>
      <c r="EE15">
        <v>0</v>
      </c>
      <c r="EI15">
        <v>25</v>
      </c>
      <c r="EJ15">
        <v>727.5</v>
      </c>
      <c r="EN15">
        <v>957</v>
      </c>
      <c r="EO15" t="s">
        <v>538</v>
      </c>
      <c r="EQ15">
        <v>17040</v>
      </c>
      <c r="FA15">
        <v>772</v>
      </c>
      <c r="FB15" t="s">
        <v>170</v>
      </c>
      <c r="FC15">
        <v>300000</v>
      </c>
      <c r="FH15" t="e">
        <f t="shared" si="82"/>
        <v>#NAME?</v>
      </c>
      <c r="FI15" t="s">
        <v>139</v>
      </c>
      <c r="FJ15" s="21">
        <v>280000</v>
      </c>
      <c r="FK15" s="21">
        <v>400000</v>
      </c>
      <c r="FM15">
        <v>503</v>
      </c>
      <c r="FN15" t="s">
        <v>182</v>
      </c>
      <c r="FO15">
        <v>200</v>
      </c>
      <c r="FP15">
        <v>150000</v>
      </c>
      <c r="FQ15">
        <v>75000</v>
      </c>
      <c r="FR15">
        <v>45000</v>
      </c>
      <c r="FS15">
        <v>15000</v>
      </c>
      <c r="FT15">
        <v>15000</v>
      </c>
      <c r="GG15">
        <v>65</v>
      </c>
      <c r="GH15">
        <v>8</v>
      </c>
      <c r="GI15" t="s">
        <v>215</v>
      </c>
      <c r="GJ15">
        <v>19461</v>
      </c>
      <c r="GK15">
        <v>1.0531965324955113</v>
      </c>
      <c r="GL15">
        <v>48922</v>
      </c>
      <c r="GM15">
        <v>97844</v>
      </c>
      <c r="GN15">
        <v>48922</v>
      </c>
      <c r="GQ15" t="s">
        <v>169</v>
      </c>
      <c r="GR15">
        <v>22</v>
      </c>
      <c r="GU15">
        <v>25</v>
      </c>
      <c r="GV15" s="20">
        <v>28752.156411730881</v>
      </c>
      <c r="GX15">
        <v>503</v>
      </c>
      <c r="GY15" t="s">
        <v>182</v>
      </c>
      <c r="GZ15">
        <v>50000</v>
      </c>
      <c r="HE15">
        <v>479</v>
      </c>
      <c r="HF15" t="s">
        <v>158</v>
      </c>
      <c r="HG15">
        <v>16667</v>
      </c>
      <c r="HH15">
        <v>50000</v>
      </c>
      <c r="HI15">
        <v>50000</v>
      </c>
      <c r="HJ15">
        <v>33333</v>
      </c>
      <c r="HM15">
        <v>34</v>
      </c>
      <c r="HN15" t="s">
        <v>207</v>
      </c>
      <c r="HO15">
        <v>9291027.9399999995</v>
      </c>
      <c r="HR15">
        <v>25</v>
      </c>
      <c r="HS15">
        <v>720.5</v>
      </c>
    </row>
    <row r="16" spans="1:227">
      <c r="A16">
        <v>24</v>
      </c>
      <c r="D16" t="s">
        <v>172</v>
      </c>
      <c r="F16" s="13" t="e">
        <f t="shared" si="1"/>
        <v>#NAME?</v>
      </c>
      <c r="G16" s="13" t="e">
        <f t="shared" si="2"/>
        <v>#NAME?</v>
      </c>
      <c r="H16" s="13" t="e">
        <f t="shared" si="3"/>
        <v>#NAME?</v>
      </c>
      <c r="I16" s="13" t="e">
        <f t="shared" si="4"/>
        <v>#NAME?</v>
      </c>
      <c r="J16" s="13"/>
      <c r="K16" s="13" t="e">
        <f t="shared" si="5"/>
        <v>#NAME?</v>
      </c>
      <c r="L16" s="13" t="e">
        <f t="shared" si="6"/>
        <v>#NAME?</v>
      </c>
      <c r="M16" s="13" t="e">
        <f t="shared" si="7"/>
        <v>#NAME?</v>
      </c>
      <c r="N16" s="13" t="e">
        <f t="shared" si="8"/>
        <v>#NAME?</v>
      </c>
      <c r="O16" s="13" t="e">
        <f t="shared" si="9"/>
        <v>#NAME?</v>
      </c>
      <c r="P16" s="13" t="e">
        <f t="shared" si="10"/>
        <v>#NAME?</v>
      </c>
      <c r="Q16" s="13" t="e">
        <f t="shared" si="11"/>
        <v>#NAME?</v>
      </c>
      <c r="R16" s="13" t="e">
        <f t="shared" si="12"/>
        <v>#NAME?</v>
      </c>
      <c r="S16" s="13" t="e">
        <f t="shared" si="13"/>
        <v>#NAME?</v>
      </c>
      <c r="T16" s="13" t="e">
        <f t="shared" si="14"/>
        <v>#NAME?</v>
      </c>
      <c r="U16" s="13" t="e">
        <f t="shared" si="15"/>
        <v>#NAME?</v>
      </c>
      <c r="V16" s="13" t="e">
        <f t="shared" si="16"/>
        <v>#NAME?</v>
      </c>
      <c r="W16" s="13" t="e">
        <f t="shared" si="17"/>
        <v>#NAME?</v>
      </c>
      <c r="X16" s="13" t="e">
        <f t="shared" si="18"/>
        <v>#NAME?</v>
      </c>
      <c r="Y16" s="13" t="e">
        <f t="shared" si="19"/>
        <v>#NAME?</v>
      </c>
      <c r="Z16" s="13" t="e">
        <f t="shared" si="20"/>
        <v>#NAME?</v>
      </c>
      <c r="AA16" s="13" t="e">
        <f t="shared" si="21"/>
        <v>#NAME?</v>
      </c>
      <c r="AB16" s="13"/>
      <c r="AC16" s="13"/>
      <c r="AD16" s="13" t="e">
        <f t="shared" si="22"/>
        <v>#NAME?</v>
      </c>
      <c r="AE16" s="13" t="e">
        <f t="shared" si="23"/>
        <v>#NAME?</v>
      </c>
      <c r="AF16" s="13" t="e">
        <f t="shared" si="24"/>
        <v>#NAME?</v>
      </c>
      <c r="AG16" s="13" t="e">
        <f t="shared" si="25"/>
        <v>#NAME?</v>
      </c>
      <c r="AH16" s="13" t="e">
        <f t="shared" si="26"/>
        <v>#NAME?</v>
      </c>
      <c r="AI16" s="13" t="e">
        <f t="shared" si="27"/>
        <v>#NAME?</v>
      </c>
      <c r="AJ16" s="13" t="e">
        <f t="shared" si="28"/>
        <v>#NAME?</v>
      </c>
      <c r="AK16" s="13" t="e">
        <f t="shared" si="29"/>
        <v>#NAME?</v>
      </c>
      <c r="AL16" s="13" t="e">
        <f t="shared" si="30"/>
        <v>#NAME?</v>
      </c>
      <c r="AM16" s="13" t="e">
        <f t="shared" si="31"/>
        <v>#NAME?</v>
      </c>
      <c r="AN16" s="13" t="e">
        <f t="shared" si="32"/>
        <v>#NAME?</v>
      </c>
      <c r="AO16" s="13" t="e">
        <f t="shared" si="33"/>
        <v>#NAME?</v>
      </c>
      <c r="AP16" s="13" t="e">
        <f t="shared" si="34"/>
        <v>#NAME?</v>
      </c>
      <c r="AQ16" s="13" t="e">
        <f t="shared" si="35"/>
        <v>#NAME?</v>
      </c>
      <c r="AR16" s="13" t="e">
        <f t="shared" si="36"/>
        <v>#NAME?</v>
      </c>
      <c r="AS16" s="13" t="e">
        <f t="shared" si="37"/>
        <v>#NAME?</v>
      </c>
      <c r="AT16" s="13" t="e">
        <f t="shared" si="38"/>
        <v>#NAME?</v>
      </c>
      <c r="AU16" s="13" t="e">
        <f t="shared" si="39"/>
        <v>#NAME?</v>
      </c>
      <c r="AV16" s="13" t="e">
        <f t="shared" si="40"/>
        <v>#NAME?</v>
      </c>
      <c r="AW16" s="13" t="e">
        <f t="shared" si="41"/>
        <v>#NAME?</v>
      </c>
      <c r="AX16" s="13" t="e">
        <f t="shared" si="42"/>
        <v>#NAME?</v>
      </c>
      <c r="AY16" s="13" t="e">
        <f t="shared" si="43"/>
        <v>#NAME?</v>
      </c>
      <c r="AZ16" s="13" t="e">
        <f t="shared" si="44"/>
        <v>#NAME?</v>
      </c>
      <c r="BA16" s="13" t="e">
        <f t="shared" si="45"/>
        <v>#NAME?</v>
      </c>
      <c r="BB16" s="13" t="e">
        <f t="shared" si="46"/>
        <v>#NAME?</v>
      </c>
      <c r="BC16" s="13" t="e">
        <f t="shared" si="47"/>
        <v>#NAME?</v>
      </c>
      <c r="BD16" s="13" t="e">
        <f t="shared" si="48"/>
        <v>#NAME?</v>
      </c>
      <c r="BE16" s="13" t="e">
        <f t="shared" si="49"/>
        <v>#NAME?</v>
      </c>
      <c r="BF16" s="13" t="e">
        <f t="shared" si="50"/>
        <v>#NAME?</v>
      </c>
      <c r="BG16" s="13" t="e">
        <f t="shared" si="51"/>
        <v>#NAME?</v>
      </c>
      <c r="BH16" s="13" t="e">
        <f t="shared" si="52"/>
        <v>#NAME?</v>
      </c>
      <c r="BI16" s="13" t="e">
        <f t="shared" si="53"/>
        <v>#NAME?</v>
      </c>
      <c r="BJ16" s="13" t="e">
        <f t="shared" si="54"/>
        <v>#NAME?</v>
      </c>
      <c r="BK16" s="13" t="e">
        <f t="shared" si="55"/>
        <v>#NAME?</v>
      </c>
      <c r="BL16" s="13" t="e">
        <f t="shared" si="56"/>
        <v>#NAME?</v>
      </c>
      <c r="BM16" s="13" t="e">
        <f t="shared" si="57"/>
        <v>#NAME?</v>
      </c>
      <c r="BN16" s="13"/>
      <c r="BO16" s="15"/>
      <c r="BP16" s="13" t="e">
        <f t="shared" si="58"/>
        <v>#NAME?</v>
      </c>
      <c r="BQ16" s="13" t="e">
        <f t="shared" si="59"/>
        <v>#NAME?</v>
      </c>
      <c r="BR16" s="13" t="e">
        <f t="shared" si="60"/>
        <v>#NAME?</v>
      </c>
      <c r="BS16" s="13" t="e">
        <f t="shared" si="61"/>
        <v>#NAME?</v>
      </c>
      <c r="BT16" s="13" t="e">
        <f t="shared" si="62"/>
        <v>#NAME?</v>
      </c>
      <c r="BU16" s="13" t="e">
        <f t="shared" si="63"/>
        <v>#NAME?</v>
      </c>
      <c r="BV16" s="13"/>
      <c r="BW16" s="13" t="e">
        <f t="shared" si="64"/>
        <v>#NAME?</v>
      </c>
      <c r="BX16" s="13"/>
      <c r="BY16" s="13" t="e">
        <f t="shared" si="65"/>
        <v>#NAME?</v>
      </c>
      <c r="BZ16" s="13" t="e">
        <f t="shared" si="66"/>
        <v>#NAME?</v>
      </c>
      <c r="CA16" s="13" t="e">
        <f t="shared" si="67"/>
        <v>#NAME?</v>
      </c>
      <c r="CB16" s="13" t="e">
        <f t="shared" si="68"/>
        <v>#NAME?</v>
      </c>
      <c r="CC16" s="14">
        <f t="shared" si="69"/>
        <v>0</v>
      </c>
      <c r="CD16" s="14" t="e">
        <f t="shared" si="70"/>
        <v>#NAME?</v>
      </c>
      <c r="CE16" s="13">
        <f t="shared" si="71"/>
        <v>1019543.88</v>
      </c>
      <c r="CF16" s="13" t="e">
        <f t="shared" si="72"/>
        <v>#NAME?</v>
      </c>
      <c r="CG16" s="13"/>
      <c r="CH16" s="13" t="e">
        <f t="shared" si="73"/>
        <v>#NAME?</v>
      </c>
      <c r="CI16" s="13" t="e">
        <f t="shared" si="74"/>
        <v>#NAME?</v>
      </c>
      <c r="CJ16" s="13" t="e">
        <f t="shared" si="75"/>
        <v>#NAME?</v>
      </c>
      <c r="CK16" s="13" t="e">
        <f t="shared" si="76"/>
        <v>#NAME?</v>
      </c>
      <c r="CL16">
        <f t="shared" si="77"/>
        <v>0</v>
      </c>
      <c r="CM16">
        <f t="shared" si="78"/>
        <v>0</v>
      </c>
      <c r="CN16">
        <v>0</v>
      </c>
      <c r="CO16">
        <f t="shared" si="79"/>
        <v>0</v>
      </c>
      <c r="CP16">
        <v>0</v>
      </c>
      <c r="CQ16">
        <v>0</v>
      </c>
      <c r="CR16">
        <v>0</v>
      </c>
      <c r="CS16">
        <v>0</v>
      </c>
      <c r="CT16">
        <v>0</v>
      </c>
      <c r="CU16">
        <v>0</v>
      </c>
      <c r="CV16">
        <v>0</v>
      </c>
      <c r="CW16">
        <v>0</v>
      </c>
      <c r="CX16">
        <v>0</v>
      </c>
      <c r="CY16" s="20" t="e">
        <f t="shared" si="80"/>
        <v>#NAME?</v>
      </c>
      <c r="CZ16" t="e">
        <f t="shared" si="81"/>
        <v>#NAME?</v>
      </c>
      <c r="DM16" t="s">
        <v>156</v>
      </c>
      <c r="DN16">
        <v>530000</v>
      </c>
      <c r="DQ16" t="s">
        <v>159</v>
      </c>
      <c r="DR16">
        <v>50383</v>
      </c>
      <c r="DU16">
        <v>478</v>
      </c>
      <c r="DV16">
        <v>434183.68863486161</v>
      </c>
      <c r="DX16" t="s">
        <v>173</v>
      </c>
      <c r="DY16">
        <v>83300</v>
      </c>
      <c r="EA16" t="s">
        <v>173</v>
      </c>
      <c r="EB16">
        <v>0</v>
      </c>
      <c r="ED16" t="s">
        <v>173</v>
      </c>
      <c r="EE16">
        <v>0</v>
      </c>
      <c r="EI16">
        <v>1987</v>
      </c>
      <c r="EJ16">
        <v>1295.75</v>
      </c>
      <c r="EN16">
        <v>599</v>
      </c>
      <c r="EO16" t="s">
        <v>179</v>
      </c>
      <c r="EQ16">
        <v>135750</v>
      </c>
      <c r="FA16">
        <v>114</v>
      </c>
      <c r="FB16" t="s">
        <v>141</v>
      </c>
      <c r="FC16">
        <v>300000</v>
      </c>
      <c r="FH16" t="e">
        <f t="shared" si="82"/>
        <v>#NAME?</v>
      </c>
      <c r="FI16" t="s">
        <v>101</v>
      </c>
      <c r="FJ16" s="21">
        <v>760000</v>
      </c>
      <c r="FK16" s="21">
        <v>1120000</v>
      </c>
      <c r="FM16">
        <v>150</v>
      </c>
      <c r="FN16" t="s">
        <v>143</v>
      </c>
      <c r="FO16">
        <v>450</v>
      </c>
      <c r="FP16">
        <v>337500</v>
      </c>
      <c r="FQ16">
        <v>168750</v>
      </c>
      <c r="FR16">
        <v>101250</v>
      </c>
      <c r="FS16">
        <v>33750</v>
      </c>
      <c r="FT16">
        <v>33750</v>
      </c>
      <c r="GG16">
        <v>503</v>
      </c>
      <c r="GH16">
        <v>9</v>
      </c>
      <c r="GI16" t="s">
        <v>182</v>
      </c>
      <c r="GJ16">
        <v>95379</v>
      </c>
      <c r="GK16">
        <v>0.5825602218289736</v>
      </c>
      <c r="GL16">
        <v>150379</v>
      </c>
      <c r="GM16">
        <v>300758</v>
      </c>
      <c r="GN16">
        <v>150379</v>
      </c>
      <c r="GQ16" t="s">
        <v>172</v>
      </c>
      <c r="GR16">
        <v>24</v>
      </c>
      <c r="GU16">
        <v>34</v>
      </c>
      <c r="GV16" s="20">
        <v>486172.82659835852</v>
      </c>
      <c r="GX16">
        <v>796</v>
      </c>
      <c r="GY16" t="s">
        <v>189</v>
      </c>
      <c r="GZ16">
        <v>50000</v>
      </c>
      <c r="HE16">
        <v>150</v>
      </c>
      <c r="HF16" t="s">
        <v>143</v>
      </c>
      <c r="HG16">
        <v>16667</v>
      </c>
      <c r="HH16">
        <v>50000</v>
      </c>
      <c r="HI16">
        <v>50000</v>
      </c>
      <c r="HJ16">
        <v>33333</v>
      </c>
      <c r="HM16">
        <v>484</v>
      </c>
      <c r="HN16" t="s">
        <v>212</v>
      </c>
      <c r="HO16">
        <v>4949292.03</v>
      </c>
      <c r="HR16">
        <v>34</v>
      </c>
      <c r="HS16">
        <v>13847.25</v>
      </c>
    </row>
    <row r="17" spans="1:227">
      <c r="A17">
        <v>25</v>
      </c>
      <c r="D17" t="s">
        <v>174</v>
      </c>
      <c r="F17" s="13" t="e">
        <f t="shared" si="1"/>
        <v>#NAME?</v>
      </c>
      <c r="G17" s="13" t="e">
        <f t="shared" si="2"/>
        <v>#NAME?</v>
      </c>
      <c r="H17" s="13" t="e">
        <f t="shared" si="3"/>
        <v>#NAME?</v>
      </c>
      <c r="I17" s="13" t="e">
        <f t="shared" si="4"/>
        <v>#NAME?</v>
      </c>
      <c r="J17" s="13"/>
      <c r="K17" s="13" t="e">
        <f t="shared" si="5"/>
        <v>#NAME?</v>
      </c>
      <c r="L17" s="13" t="e">
        <f t="shared" si="6"/>
        <v>#NAME?</v>
      </c>
      <c r="M17" s="13" t="e">
        <f t="shared" si="7"/>
        <v>#NAME?</v>
      </c>
      <c r="N17" s="13" t="e">
        <f t="shared" si="8"/>
        <v>#NAME?</v>
      </c>
      <c r="O17" s="13" t="e">
        <f t="shared" si="9"/>
        <v>#NAME?</v>
      </c>
      <c r="P17" s="13" t="e">
        <f t="shared" si="10"/>
        <v>#NAME?</v>
      </c>
      <c r="Q17" s="13" t="e">
        <f t="shared" si="11"/>
        <v>#NAME?</v>
      </c>
      <c r="R17" s="13" t="e">
        <f t="shared" si="12"/>
        <v>#NAME?</v>
      </c>
      <c r="S17" s="13" t="e">
        <f t="shared" si="13"/>
        <v>#NAME?</v>
      </c>
      <c r="T17" s="13" t="e">
        <f t="shared" si="14"/>
        <v>#NAME?</v>
      </c>
      <c r="U17" s="13" t="e">
        <f t="shared" si="15"/>
        <v>#NAME?</v>
      </c>
      <c r="V17" s="13" t="e">
        <f t="shared" si="16"/>
        <v>#NAME?</v>
      </c>
      <c r="W17" s="13" t="e">
        <f t="shared" si="17"/>
        <v>#NAME?</v>
      </c>
      <c r="X17" s="13" t="e">
        <f t="shared" si="18"/>
        <v>#NAME?</v>
      </c>
      <c r="Y17" s="13" t="e">
        <f t="shared" si="19"/>
        <v>#NAME?</v>
      </c>
      <c r="Z17" s="13" t="e">
        <f t="shared" si="20"/>
        <v>#NAME?</v>
      </c>
      <c r="AA17" s="13" t="e">
        <f t="shared" si="21"/>
        <v>#NAME?</v>
      </c>
      <c r="AB17" s="13"/>
      <c r="AC17" s="13"/>
      <c r="AD17" s="13" t="e">
        <f t="shared" si="22"/>
        <v>#NAME?</v>
      </c>
      <c r="AE17" s="13" t="e">
        <f t="shared" si="23"/>
        <v>#NAME?</v>
      </c>
      <c r="AF17" s="13" t="e">
        <f t="shared" si="24"/>
        <v>#NAME?</v>
      </c>
      <c r="AG17" s="13" t="e">
        <f t="shared" si="25"/>
        <v>#NAME?</v>
      </c>
      <c r="AH17" s="13" t="e">
        <f t="shared" si="26"/>
        <v>#NAME?</v>
      </c>
      <c r="AI17" s="13" t="e">
        <f t="shared" si="27"/>
        <v>#NAME?</v>
      </c>
      <c r="AJ17" s="13" t="e">
        <f t="shared" si="28"/>
        <v>#NAME?</v>
      </c>
      <c r="AK17" s="13" t="e">
        <f t="shared" si="29"/>
        <v>#NAME?</v>
      </c>
      <c r="AL17" s="13" t="e">
        <f t="shared" si="30"/>
        <v>#NAME?</v>
      </c>
      <c r="AM17" s="13" t="e">
        <f t="shared" si="31"/>
        <v>#NAME?</v>
      </c>
      <c r="AN17" s="13" t="e">
        <f t="shared" si="32"/>
        <v>#NAME?</v>
      </c>
      <c r="AO17" s="13" t="e">
        <f t="shared" si="33"/>
        <v>#NAME?</v>
      </c>
      <c r="AP17" s="13" t="e">
        <f t="shared" si="34"/>
        <v>#NAME?</v>
      </c>
      <c r="AQ17" s="13" t="e">
        <f t="shared" si="35"/>
        <v>#NAME?</v>
      </c>
      <c r="AR17" s="13" t="e">
        <f t="shared" si="36"/>
        <v>#NAME?</v>
      </c>
      <c r="AS17" s="13" t="e">
        <f t="shared" si="37"/>
        <v>#NAME?</v>
      </c>
      <c r="AT17" s="13" t="e">
        <f t="shared" si="38"/>
        <v>#NAME?</v>
      </c>
      <c r="AU17" s="13" t="e">
        <f t="shared" si="39"/>
        <v>#NAME?</v>
      </c>
      <c r="AV17" s="13" t="e">
        <f t="shared" si="40"/>
        <v>#NAME?</v>
      </c>
      <c r="AW17" s="13" t="e">
        <f t="shared" si="41"/>
        <v>#NAME?</v>
      </c>
      <c r="AX17" s="13" t="e">
        <f t="shared" si="42"/>
        <v>#NAME?</v>
      </c>
      <c r="AY17" s="13" t="e">
        <f t="shared" si="43"/>
        <v>#NAME?</v>
      </c>
      <c r="AZ17" s="13" t="e">
        <f t="shared" si="44"/>
        <v>#NAME?</v>
      </c>
      <c r="BA17" s="13" t="e">
        <f t="shared" si="45"/>
        <v>#NAME?</v>
      </c>
      <c r="BB17" s="13" t="e">
        <f t="shared" si="46"/>
        <v>#NAME?</v>
      </c>
      <c r="BC17" s="13" t="e">
        <f t="shared" si="47"/>
        <v>#NAME?</v>
      </c>
      <c r="BD17" s="13" t="e">
        <f t="shared" si="48"/>
        <v>#NAME?</v>
      </c>
      <c r="BE17" s="13" t="e">
        <f t="shared" si="49"/>
        <v>#NAME?</v>
      </c>
      <c r="BF17" s="13" t="e">
        <f t="shared" si="50"/>
        <v>#NAME?</v>
      </c>
      <c r="BG17" s="13" t="e">
        <f t="shared" si="51"/>
        <v>#NAME?</v>
      </c>
      <c r="BH17" s="13" t="e">
        <f t="shared" si="52"/>
        <v>#NAME?</v>
      </c>
      <c r="BI17" s="13" t="e">
        <f t="shared" si="53"/>
        <v>#NAME?</v>
      </c>
      <c r="BJ17" s="13" t="e">
        <f t="shared" si="54"/>
        <v>#NAME?</v>
      </c>
      <c r="BK17" s="13" t="e">
        <f t="shared" si="55"/>
        <v>#NAME?</v>
      </c>
      <c r="BL17" s="13" t="e">
        <f t="shared" si="56"/>
        <v>#NAME?</v>
      </c>
      <c r="BM17" s="13" t="e">
        <f t="shared" si="57"/>
        <v>#NAME?</v>
      </c>
      <c r="BN17" s="13"/>
      <c r="BO17" s="15"/>
      <c r="BP17" s="13" t="e">
        <f t="shared" si="58"/>
        <v>#NAME?</v>
      </c>
      <c r="BQ17" s="13" t="e">
        <f t="shared" si="59"/>
        <v>#NAME?</v>
      </c>
      <c r="BR17" s="13" t="e">
        <f t="shared" si="60"/>
        <v>#NAME?</v>
      </c>
      <c r="BS17" s="13" t="e">
        <f t="shared" si="61"/>
        <v>#NAME?</v>
      </c>
      <c r="BT17" s="13" t="e">
        <f t="shared" si="62"/>
        <v>#NAME?</v>
      </c>
      <c r="BU17" s="13" t="e">
        <f t="shared" si="63"/>
        <v>#NAME?</v>
      </c>
      <c r="BV17" s="13"/>
      <c r="BW17" s="13" t="e">
        <f t="shared" si="64"/>
        <v>#NAME?</v>
      </c>
      <c r="BX17" s="13"/>
      <c r="BY17" s="13" t="e">
        <f t="shared" si="65"/>
        <v>#NAME?</v>
      </c>
      <c r="BZ17" s="13" t="e">
        <f t="shared" si="66"/>
        <v>#NAME?</v>
      </c>
      <c r="CA17" s="13" t="e">
        <f t="shared" si="67"/>
        <v>#NAME?</v>
      </c>
      <c r="CB17" s="13" t="e">
        <f t="shared" si="68"/>
        <v>#NAME?</v>
      </c>
      <c r="CC17" s="14">
        <f t="shared" si="69"/>
        <v>0</v>
      </c>
      <c r="CD17" s="14" t="e">
        <f t="shared" si="70"/>
        <v>#NAME?</v>
      </c>
      <c r="CE17" s="13">
        <f t="shared" si="71"/>
        <v>791815.09</v>
      </c>
      <c r="CF17" s="13" t="e">
        <f t="shared" si="72"/>
        <v>#NAME?</v>
      </c>
      <c r="CG17" s="13"/>
      <c r="CH17" s="13" t="e">
        <f t="shared" si="73"/>
        <v>#NAME?</v>
      </c>
      <c r="CI17" s="13" t="e">
        <f t="shared" si="74"/>
        <v>#NAME?</v>
      </c>
      <c r="CJ17" s="13" t="e">
        <f t="shared" si="75"/>
        <v>#NAME?</v>
      </c>
      <c r="CK17" s="13" t="e">
        <f t="shared" si="76"/>
        <v>#NAME?</v>
      </c>
      <c r="CL17">
        <f t="shared" si="77"/>
        <v>0</v>
      </c>
      <c r="CM17">
        <f t="shared" si="78"/>
        <v>0</v>
      </c>
      <c r="CN17" t="e">
        <f>VLOOKUP(A17,sport,6,FALSE)</f>
        <v>#NAME?</v>
      </c>
      <c r="CO17">
        <f t="shared" si="79"/>
        <v>0</v>
      </c>
      <c r="CP17">
        <v>0</v>
      </c>
      <c r="CQ17">
        <v>0</v>
      </c>
      <c r="CR17">
        <v>0</v>
      </c>
      <c r="CS17">
        <v>0</v>
      </c>
      <c r="CT17">
        <v>0</v>
      </c>
      <c r="CU17">
        <v>0</v>
      </c>
      <c r="CV17">
        <v>0</v>
      </c>
      <c r="CW17">
        <v>0</v>
      </c>
      <c r="CX17">
        <v>0</v>
      </c>
      <c r="CY17" s="20" t="e">
        <f t="shared" si="80"/>
        <v>#NAME?</v>
      </c>
      <c r="CZ17" t="e">
        <f t="shared" si="81"/>
        <v>#NAME?</v>
      </c>
      <c r="DM17" t="s">
        <v>166</v>
      </c>
      <c r="DN17">
        <v>850000</v>
      </c>
      <c r="DQ17" t="s">
        <v>158</v>
      </c>
      <c r="DR17">
        <v>53192</v>
      </c>
      <c r="DU17">
        <v>365</v>
      </c>
      <c r="DV17">
        <v>473617.64447110723</v>
      </c>
      <c r="DX17" t="s">
        <v>175</v>
      </c>
      <c r="DY17">
        <v>83300</v>
      </c>
      <c r="EA17" t="s">
        <v>175</v>
      </c>
      <c r="EB17">
        <v>0</v>
      </c>
      <c r="ED17" t="s">
        <v>175</v>
      </c>
      <c r="EE17">
        <v>0</v>
      </c>
      <c r="EI17">
        <v>765</v>
      </c>
      <c r="EJ17">
        <v>1780.5</v>
      </c>
      <c r="EN17">
        <v>37</v>
      </c>
      <c r="EO17" t="s">
        <v>187</v>
      </c>
      <c r="EQ17">
        <v>50000</v>
      </c>
      <c r="ER17">
        <v>50000</v>
      </c>
      <c r="FA17">
        <v>153</v>
      </c>
      <c r="FB17" t="s">
        <v>139</v>
      </c>
      <c r="FC17">
        <v>300000</v>
      </c>
      <c r="FH17" t="e">
        <f t="shared" si="82"/>
        <v>#NAME?</v>
      </c>
      <c r="FI17" t="s">
        <v>146</v>
      </c>
      <c r="FJ17" s="21">
        <v>450000</v>
      </c>
      <c r="FK17" s="21">
        <v>660000</v>
      </c>
      <c r="FM17">
        <v>505</v>
      </c>
      <c r="FN17" t="s">
        <v>165</v>
      </c>
      <c r="FO17">
        <v>100</v>
      </c>
      <c r="FP17">
        <v>75000</v>
      </c>
      <c r="FQ17">
        <v>37500</v>
      </c>
      <c r="FR17">
        <v>22500</v>
      </c>
      <c r="FS17">
        <v>7500</v>
      </c>
      <c r="FT17">
        <v>7500</v>
      </c>
      <c r="GG17">
        <v>10</v>
      </c>
      <c r="GH17">
        <v>10</v>
      </c>
      <c r="GI17" t="s">
        <v>153</v>
      </c>
      <c r="GJ17">
        <v>27653</v>
      </c>
      <c r="GK17">
        <v>0.73618788728301132</v>
      </c>
      <c r="GL17">
        <v>65306</v>
      </c>
      <c r="GM17">
        <v>130612</v>
      </c>
      <c r="GN17">
        <v>65306</v>
      </c>
      <c r="GQ17" t="s">
        <v>174</v>
      </c>
      <c r="GR17">
        <v>25</v>
      </c>
      <c r="GU17">
        <v>37</v>
      </c>
      <c r="GV17" s="20">
        <v>154216.11166292019</v>
      </c>
      <c r="GX17">
        <v>150</v>
      </c>
      <c r="GY17" t="s">
        <v>143</v>
      </c>
      <c r="GZ17">
        <v>50000</v>
      </c>
      <c r="HE17">
        <v>392</v>
      </c>
      <c r="HF17" t="s">
        <v>175</v>
      </c>
      <c r="HG17">
        <v>16667</v>
      </c>
      <c r="HH17">
        <v>50000</v>
      </c>
      <c r="HI17">
        <v>50000</v>
      </c>
      <c r="HJ17">
        <v>33333</v>
      </c>
      <c r="HM17">
        <v>1723</v>
      </c>
      <c r="HN17" t="s">
        <v>214</v>
      </c>
      <c r="HO17">
        <v>618534.37</v>
      </c>
      <c r="HR17">
        <v>37</v>
      </c>
      <c r="HS17">
        <v>4366.75</v>
      </c>
    </row>
    <row r="18" spans="1:227">
      <c r="A18">
        <v>1987</v>
      </c>
      <c r="D18" t="s">
        <v>176</v>
      </c>
      <c r="F18" s="13" t="e">
        <f t="shared" si="1"/>
        <v>#NAME?</v>
      </c>
      <c r="G18" s="13" t="e">
        <f t="shared" si="2"/>
        <v>#NAME?</v>
      </c>
      <c r="H18" s="13" t="e">
        <f t="shared" si="3"/>
        <v>#NAME?</v>
      </c>
      <c r="I18" s="13" t="e">
        <f t="shared" si="4"/>
        <v>#NAME?</v>
      </c>
      <c r="J18" s="13"/>
      <c r="K18" s="13" t="e">
        <f t="shared" si="5"/>
        <v>#NAME?</v>
      </c>
      <c r="L18" s="13" t="e">
        <f t="shared" si="6"/>
        <v>#NAME?</v>
      </c>
      <c r="M18" s="13" t="e">
        <f t="shared" si="7"/>
        <v>#NAME?</v>
      </c>
      <c r="N18" s="13" t="e">
        <f t="shared" si="8"/>
        <v>#NAME?</v>
      </c>
      <c r="O18" s="13" t="e">
        <f t="shared" si="9"/>
        <v>#NAME?</v>
      </c>
      <c r="P18" s="13" t="e">
        <f t="shared" si="10"/>
        <v>#NAME?</v>
      </c>
      <c r="Q18" s="13" t="e">
        <f t="shared" si="11"/>
        <v>#NAME?</v>
      </c>
      <c r="R18" s="13" t="e">
        <f t="shared" si="12"/>
        <v>#NAME?</v>
      </c>
      <c r="S18" s="13" t="e">
        <f t="shared" si="13"/>
        <v>#NAME?</v>
      </c>
      <c r="T18" s="13" t="e">
        <f t="shared" si="14"/>
        <v>#NAME?</v>
      </c>
      <c r="U18" s="13" t="e">
        <f t="shared" si="15"/>
        <v>#NAME?</v>
      </c>
      <c r="V18" s="13" t="e">
        <f t="shared" si="16"/>
        <v>#NAME?</v>
      </c>
      <c r="W18" s="13" t="e">
        <f t="shared" si="17"/>
        <v>#NAME?</v>
      </c>
      <c r="X18" s="13" t="e">
        <f t="shared" si="18"/>
        <v>#NAME?</v>
      </c>
      <c r="Y18" s="13" t="e">
        <f t="shared" si="19"/>
        <v>#NAME?</v>
      </c>
      <c r="Z18" s="13" t="e">
        <f t="shared" si="20"/>
        <v>#NAME?</v>
      </c>
      <c r="AA18" s="13" t="e">
        <f t="shared" si="21"/>
        <v>#NAME?</v>
      </c>
      <c r="AB18" s="13"/>
      <c r="AC18" s="13"/>
      <c r="AD18" s="13" t="e">
        <f t="shared" si="22"/>
        <v>#NAME?</v>
      </c>
      <c r="AE18" s="13" t="e">
        <f t="shared" si="23"/>
        <v>#NAME?</v>
      </c>
      <c r="AF18" s="13" t="e">
        <f t="shared" si="24"/>
        <v>#NAME?</v>
      </c>
      <c r="AG18" s="13" t="e">
        <f t="shared" si="25"/>
        <v>#NAME?</v>
      </c>
      <c r="AH18" s="13" t="e">
        <f t="shared" si="26"/>
        <v>#NAME?</v>
      </c>
      <c r="AI18" s="13" t="e">
        <f t="shared" si="27"/>
        <v>#NAME?</v>
      </c>
      <c r="AJ18" s="13" t="e">
        <f t="shared" si="28"/>
        <v>#NAME?</v>
      </c>
      <c r="AK18" s="13" t="e">
        <f t="shared" si="29"/>
        <v>#NAME?</v>
      </c>
      <c r="AL18" s="13" t="e">
        <f t="shared" si="30"/>
        <v>#NAME?</v>
      </c>
      <c r="AM18" s="13" t="e">
        <f t="shared" si="31"/>
        <v>#NAME?</v>
      </c>
      <c r="AN18" s="13" t="e">
        <f t="shared" si="32"/>
        <v>#NAME?</v>
      </c>
      <c r="AO18" s="13" t="e">
        <f t="shared" si="33"/>
        <v>#NAME?</v>
      </c>
      <c r="AP18" s="13" t="e">
        <f t="shared" si="34"/>
        <v>#NAME?</v>
      </c>
      <c r="AQ18" s="13" t="e">
        <f t="shared" si="35"/>
        <v>#NAME?</v>
      </c>
      <c r="AR18" s="13" t="e">
        <f t="shared" si="36"/>
        <v>#NAME?</v>
      </c>
      <c r="AS18" s="13" t="e">
        <f t="shared" si="37"/>
        <v>#NAME?</v>
      </c>
      <c r="AT18" s="13" t="e">
        <f t="shared" si="38"/>
        <v>#NAME?</v>
      </c>
      <c r="AU18" s="13" t="e">
        <f t="shared" si="39"/>
        <v>#NAME?</v>
      </c>
      <c r="AV18" s="13" t="e">
        <f t="shared" si="40"/>
        <v>#NAME?</v>
      </c>
      <c r="AW18" s="13" t="e">
        <f t="shared" si="41"/>
        <v>#NAME?</v>
      </c>
      <c r="AX18" s="13" t="e">
        <f t="shared" si="42"/>
        <v>#NAME?</v>
      </c>
      <c r="AY18" s="13" t="e">
        <f t="shared" si="43"/>
        <v>#NAME?</v>
      </c>
      <c r="AZ18" s="13" t="e">
        <f t="shared" si="44"/>
        <v>#NAME?</v>
      </c>
      <c r="BA18" s="13" t="e">
        <f t="shared" si="45"/>
        <v>#NAME?</v>
      </c>
      <c r="BB18" s="13" t="e">
        <f t="shared" si="46"/>
        <v>#NAME?</v>
      </c>
      <c r="BC18" s="13" t="e">
        <f t="shared" si="47"/>
        <v>#NAME?</v>
      </c>
      <c r="BD18" s="13" t="e">
        <f t="shared" si="48"/>
        <v>#NAME?</v>
      </c>
      <c r="BE18" s="13" t="e">
        <f t="shared" si="49"/>
        <v>#NAME?</v>
      </c>
      <c r="BF18" s="13" t="e">
        <f t="shared" si="50"/>
        <v>#NAME?</v>
      </c>
      <c r="BG18" s="13" t="e">
        <f t="shared" si="51"/>
        <v>#NAME?</v>
      </c>
      <c r="BH18" s="13" t="e">
        <f t="shared" si="52"/>
        <v>#NAME?</v>
      </c>
      <c r="BI18" s="13" t="e">
        <f t="shared" si="53"/>
        <v>#NAME?</v>
      </c>
      <c r="BJ18" s="13" t="e">
        <f t="shared" si="54"/>
        <v>#NAME?</v>
      </c>
      <c r="BK18" s="13" t="e">
        <f t="shared" si="55"/>
        <v>#NAME?</v>
      </c>
      <c r="BL18" s="13" t="e">
        <f t="shared" si="56"/>
        <v>#NAME?</v>
      </c>
      <c r="BM18" s="13" t="e">
        <f t="shared" si="57"/>
        <v>#NAME?</v>
      </c>
      <c r="BN18" s="13"/>
      <c r="BO18" s="15"/>
      <c r="BP18" s="13" t="e">
        <f t="shared" si="58"/>
        <v>#NAME?</v>
      </c>
      <c r="BQ18" s="13" t="e">
        <f t="shared" si="59"/>
        <v>#NAME?</v>
      </c>
      <c r="BR18" s="13" t="e">
        <f t="shared" si="60"/>
        <v>#NAME?</v>
      </c>
      <c r="BS18" s="13" t="e">
        <f t="shared" si="61"/>
        <v>#NAME?</v>
      </c>
      <c r="BT18" s="13" t="e">
        <f t="shared" si="62"/>
        <v>#NAME?</v>
      </c>
      <c r="BU18" s="13" t="e">
        <f t="shared" si="63"/>
        <v>#NAME?</v>
      </c>
      <c r="BV18" s="13"/>
      <c r="BW18" s="13" t="e">
        <f t="shared" si="64"/>
        <v>#NAME?</v>
      </c>
      <c r="BX18" s="13"/>
      <c r="BY18" s="13" t="e">
        <f t="shared" si="65"/>
        <v>#NAME?</v>
      </c>
      <c r="BZ18" s="13" t="e">
        <f t="shared" si="66"/>
        <v>#NAME?</v>
      </c>
      <c r="CA18" s="13" t="e">
        <f t="shared" si="67"/>
        <v>#NAME?</v>
      </c>
      <c r="CB18" s="13" t="e">
        <f t="shared" si="68"/>
        <v>#NAME?</v>
      </c>
      <c r="CC18" s="14">
        <f t="shared" si="69"/>
        <v>0</v>
      </c>
      <c r="CD18" s="14" t="e">
        <f t="shared" si="70"/>
        <v>#NAME?</v>
      </c>
      <c r="CE18" s="13">
        <f t="shared" si="71"/>
        <v>1144928.47</v>
      </c>
      <c r="CF18" s="13" t="e">
        <f t="shared" si="72"/>
        <v>#NAME?</v>
      </c>
      <c r="CG18" s="13"/>
      <c r="CH18" s="13" t="e">
        <f t="shared" si="73"/>
        <v>#NAME?</v>
      </c>
      <c r="CI18" s="13" t="e">
        <f t="shared" si="74"/>
        <v>#NAME?</v>
      </c>
      <c r="CJ18" s="13" t="e">
        <f t="shared" si="75"/>
        <v>#NAME?</v>
      </c>
      <c r="CK18" s="13" t="e">
        <f t="shared" si="76"/>
        <v>#NAME?</v>
      </c>
      <c r="CL18">
        <f t="shared" si="77"/>
        <v>0</v>
      </c>
      <c r="CM18">
        <f t="shared" si="78"/>
        <v>0</v>
      </c>
      <c r="CN18" t="e">
        <f>VLOOKUP(A18,sport,6,FALSE)</f>
        <v>#NAME?</v>
      </c>
      <c r="CO18">
        <f t="shared" si="79"/>
        <v>0</v>
      </c>
      <c r="CP18">
        <v>0</v>
      </c>
      <c r="CQ18">
        <v>0</v>
      </c>
      <c r="CR18">
        <v>0</v>
      </c>
      <c r="CS18">
        <v>0</v>
      </c>
      <c r="CT18">
        <v>0</v>
      </c>
      <c r="CU18">
        <v>0</v>
      </c>
      <c r="CV18">
        <v>0</v>
      </c>
      <c r="CW18">
        <v>0</v>
      </c>
      <c r="CX18">
        <v>0</v>
      </c>
      <c r="CY18" s="20" t="e">
        <f t="shared" si="80"/>
        <v>#NAME?</v>
      </c>
      <c r="CZ18" t="e">
        <f t="shared" si="81"/>
        <v>#NAME?</v>
      </c>
      <c r="DM18" t="s">
        <v>177</v>
      </c>
      <c r="DN18">
        <v>1250000</v>
      </c>
      <c r="DQ18" t="s">
        <v>152</v>
      </c>
      <c r="DR18">
        <v>54273</v>
      </c>
      <c r="DU18">
        <v>364</v>
      </c>
      <c r="DV18">
        <v>491598.70663665596</v>
      </c>
      <c r="DX18" t="s">
        <v>155</v>
      </c>
      <c r="DY18">
        <v>83300</v>
      </c>
      <c r="EA18" t="s">
        <v>155</v>
      </c>
      <c r="EB18">
        <v>0</v>
      </c>
      <c r="ED18" t="s">
        <v>155</v>
      </c>
      <c r="EE18">
        <v>0</v>
      </c>
      <c r="EI18">
        <v>1661</v>
      </c>
      <c r="EJ18">
        <v>1195.5</v>
      </c>
      <c r="EN18">
        <v>988</v>
      </c>
      <c r="EO18" t="s">
        <v>574</v>
      </c>
      <c r="EQ18">
        <v>55500</v>
      </c>
      <c r="ER18">
        <v>55500</v>
      </c>
      <c r="ES18">
        <v>49000</v>
      </c>
      <c r="ET18">
        <v>49000</v>
      </c>
      <c r="FA18">
        <v>14</v>
      </c>
      <c r="FB18" t="s">
        <v>101</v>
      </c>
      <c r="FC18">
        <v>300000</v>
      </c>
      <c r="FH18" t="e">
        <f t="shared" si="82"/>
        <v>#NAME?</v>
      </c>
      <c r="FI18" t="s">
        <v>98</v>
      </c>
      <c r="FJ18" s="21">
        <v>370000</v>
      </c>
      <c r="FK18" s="21">
        <v>540000</v>
      </c>
      <c r="FM18">
        <v>228</v>
      </c>
      <c r="FN18" t="s">
        <v>159</v>
      </c>
      <c r="FO18">
        <v>200</v>
      </c>
      <c r="FP18">
        <v>150000</v>
      </c>
      <c r="FQ18">
        <v>75000</v>
      </c>
      <c r="FR18">
        <v>45000</v>
      </c>
      <c r="FS18">
        <v>15000</v>
      </c>
      <c r="FT18">
        <v>15000</v>
      </c>
      <c r="GG18">
        <v>1711</v>
      </c>
      <c r="GH18">
        <v>11</v>
      </c>
      <c r="GI18" t="s">
        <v>336</v>
      </c>
      <c r="GJ18">
        <v>32345</v>
      </c>
      <c r="GK18">
        <v>0.46467231502762824</v>
      </c>
      <c r="GL18">
        <v>73517.5</v>
      </c>
      <c r="GM18">
        <v>147035</v>
      </c>
      <c r="GN18">
        <v>73517.5</v>
      </c>
      <c r="GQ18" t="s">
        <v>176</v>
      </c>
      <c r="GR18">
        <v>1987</v>
      </c>
      <c r="GU18">
        <v>39</v>
      </c>
      <c r="GV18" s="20">
        <v>39207.486015996656</v>
      </c>
      <c r="GX18">
        <v>505</v>
      </c>
      <c r="GY18" t="s">
        <v>165</v>
      </c>
      <c r="GZ18">
        <v>50000</v>
      </c>
      <c r="HE18">
        <v>796</v>
      </c>
      <c r="HF18" t="s">
        <v>189</v>
      </c>
      <c r="HG18">
        <v>16667</v>
      </c>
      <c r="HH18">
        <v>50000</v>
      </c>
      <c r="HI18">
        <v>50000</v>
      </c>
      <c r="HJ18">
        <v>33333</v>
      </c>
      <c r="HM18">
        <v>60</v>
      </c>
      <c r="HN18" t="s">
        <v>210</v>
      </c>
      <c r="HO18">
        <v>267380.21999999997</v>
      </c>
      <c r="HR18">
        <v>39</v>
      </c>
      <c r="HS18">
        <v>1431.5</v>
      </c>
    </row>
    <row r="19" spans="1:227">
      <c r="A19">
        <v>765</v>
      </c>
      <c r="D19" t="s">
        <v>178</v>
      </c>
      <c r="F19" s="13" t="e">
        <f t="shared" si="1"/>
        <v>#NAME?</v>
      </c>
      <c r="G19" s="13" t="e">
        <f t="shared" si="2"/>
        <v>#NAME?</v>
      </c>
      <c r="H19" s="13" t="e">
        <f t="shared" si="3"/>
        <v>#NAME?</v>
      </c>
      <c r="I19" s="13" t="e">
        <f t="shared" si="4"/>
        <v>#NAME?</v>
      </c>
      <c r="J19" s="13"/>
      <c r="K19" s="13" t="e">
        <f t="shared" si="5"/>
        <v>#NAME?</v>
      </c>
      <c r="L19" s="13" t="e">
        <f t="shared" si="6"/>
        <v>#NAME?</v>
      </c>
      <c r="M19" s="13" t="e">
        <f t="shared" si="7"/>
        <v>#NAME?</v>
      </c>
      <c r="N19" s="13" t="e">
        <f t="shared" si="8"/>
        <v>#NAME?</v>
      </c>
      <c r="O19" s="13" t="e">
        <f t="shared" si="9"/>
        <v>#NAME?</v>
      </c>
      <c r="P19" s="13" t="e">
        <f t="shared" si="10"/>
        <v>#NAME?</v>
      </c>
      <c r="Q19" s="13" t="e">
        <f t="shared" si="11"/>
        <v>#NAME?</v>
      </c>
      <c r="R19" s="13" t="e">
        <f t="shared" si="12"/>
        <v>#NAME?</v>
      </c>
      <c r="S19" s="13" t="e">
        <f t="shared" si="13"/>
        <v>#NAME?</v>
      </c>
      <c r="T19" s="13" t="e">
        <f t="shared" si="14"/>
        <v>#NAME?</v>
      </c>
      <c r="U19" s="13" t="e">
        <f t="shared" si="15"/>
        <v>#NAME?</v>
      </c>
      <c r="V19" s="13" t="e">
        <f t="shared" si="16"/>
        <v>#NAME?</v>
      </c>
      <c r="W19" s="13" t="e">
        <f t="shared" si="17"/>
        <v>#NAME?</v>
      </c>
      <c r="X19" s="13" t="e">
        <f t="shared" si="18"/>
        <v>#NAME?</v>
      </c>
      <c r="Y19" s="13" t="e">
        <f t="shared" si="19"/>
        <v>#NAME?</v>
      </c>
      <c r="Z19" s="13" t="e">
        <f t="shared" si="20"/>
        <v>#NAME?</v>
      </c>
      <c r="AA19" s="13" t="e">
        <f t="shared" si="21"/>
        <v>#NAME?</v>
      </c>
      <c r="AB19" s="13"/>
      <c r="AC19" s="13"/>
      <c r="AD19" s="13" t="e">
        <f t="shared" si="22"/>
        <v>#NAME?</v>
      </c>
      <c r="AE19" s="13" t="e">
        <f t="shared" si="23"/>
        <v>#NAME?</v>
      </c>
      <c r="AF19" s="13" t="e">
        <f t="shared" si="24"/>
        <v>#NAME?</v>
      </c>
      <c r="AG19" s="13" t="e">
        <f t="shared" si="25"/>
        <v>#NAME?</v>
      </c>
      <c r="AH19" s="13" t="e">
        <f t="shared" si="26"/>
        <v>#NAME?</v>
      </c>
      <c r="AI19" s="13" t="e">
        <f t="shared" si="27"/>
        <v>#NAME?</v>
      </c>
      <c r="AJ19" s="13" t="e">
        <f t="shared" si="28"/>
        <v>#NAME?</v>
      </c>
      <c r="AK19" s="13" t="e">
        <f t="shared" si="29"/>
        <v>#NAME?</v>
      </c>
      <c r="AL19" s="13" t="e">
        <f t="shared" si="30"/>
        <v>#NAME?</v>
      </c>
      <c r="AM19" s="13" t="e">
        <f t="shared" si="31"/>
        <v>#NAME?</v>
      </c>
      <c r="AN19" s="13" t="e">
        <f t="shared" si="32"/>
        <v>#NAME?</v>
      </c>
      <c r="AO19" s="13" t="e">
        <f t="shared" si="33"/>
        <v>#NAME?</v>
      </c>
      <c r="AP19" s="13" t="e">
        <f t="shared" si="34"/>
        <v>#NAME?</v>
      </c>
      <c r="AQ19" s="13" t="e">
        <f t="shared" si="35"/>
        <v>#NAME?</v>
      </c>
      <c r="AR19" s="13" t="e">
        <f t="shared" si="36"/>
        <v>#NAME?</v>
      </c>
      <c r="AS19" s="13" t="e">
        <f t="shared" si="37"/>
        <v>#NAME?</v>
      </c>
      <c r="AT19" s="13" t="e">
        <f t="shared" si="38"/>
        <v>#NAME?</v>
      </c>
      <c r="AU19" s="13" t="e">
        <f t="shared" si="39"/>
        <v>#NAME?</v>
      </c>
      <c r="AV19" s="13" t="e">
        <f t="shared" si="40"/>
        <v>#NAME?</v>
      </c>
      <c r="AW19" s="13" t="e">
        <f t="shared" si="41"/>
        <v>#NAME?</v>
      </c>
      <c r="AX19" s="13" t="e">
        <f t="shared" si="42"/>
        <v>#NAME?</v>
      </c>
      <c r="AY19" s="13" t="e">
        <f t="shared" si="43"/>
        <v>#NAME?</v>
      </c>
      <c r="AZ19" s="13" t="e">
        <f t="shared" si="44"/>
        <v>#NAME?</v>
      </c>
      <c r="BA19" s="13" t="e">
        <f t="shared" si="45"/>
        <v>#NAME?</v>
      </c>
      <c r="BB19" s="13" t="e">
        <f t="shared" si="46"/>
        <v>#NAME?</v>
      </c>
      <c r="BC19" s="13" t="e">
        <f t="shared" si="47"/>
        <v>#NAME?</v>
      </c>
      <c r="BD19" s="13" t="e">
        <f t="shared" si="48"/>
        <v>#NAME?</v>
      </c>
      <c r="BE19" s="13" t="e">
        <f t="shared" si="49"/>
        <v>#NAME?</v>
      </c>
      <c r="BF19" s="13" t="e">
        <f t="shared" si="50"/>
        <v>#NAME?</v>
      </c>
      <c r="BG19" s="13" t="e">
        <f t="shared" si="51"/>
        <v>#NAME?</v>
      </c>
      <c r="BH19" s="13" t="e">
        <f t="shared" si="52"/>
        <v>#NAME?</v>
      </c>
      <c r="BI19" s="13" t="e">
        <f t="shared" si="53"/>
        <v>#NAME?</v>
      </c>
      <c r="BJ19" s="13" t="e">
        <f t="shared" si="54"/>
        <v>#NAME?</v>
      </c>
      <c r="BK19" s="13" t="e">
        <f t="shared" si="55"/>
        <v>#NAME?</v>
      </c>
      <c r="BL19" s="13" t="e">
        <f t="shared" si="56"/>
        <v>#NAME?</v>
      </c>
      <c r="BM19" s="13" t="e">
        <f t="shared" si="57"/>
        <v>#NAME?</v>
      </c>
      <c r="BN19" s="13"/>
      <c r="BO19" s="15"/>
      <c r="BP19" s="13" t="e">
        <f t="shared" si="58"/>
        <v>#NAME?</v>
      </c>
      <c r="BQ19" s="13" t="e">
        <f t="shared" si="59"/>
        <v>#NAME?</v>
      </c>
      <c r="BR19" s="13" t="e">
        <f t="shared" si="60"/>
        <v>#NAME?</v>
      </c>
      <c r="BS19" s="13" t="e">
        <f t="shared" si="61"/>
        <v>#NAME?</v>
      </c>
      <c r="BT19" s="13" t="e">
        <f t="shared" si="62"/>
        <v>#NAME?</v>
      </c>
      <c r="BU19" s="13" t="e">
        <f t="shared" si="63"/>
        <v>#NAME?</v>
      </c>
      <c r="BV19" s="13"/>
      <c r="BW19" s="13" t="e">
        <f t="shared" si="64"/>
        <v>#NAME?</v>
      </c>
      <c r="BX19" s="13"/>
      <c r="BY19" s="13" t="e">
        <f t="shared" si="65"/>
        <v>#NAME?</v>
      </c>
      <c r="BZ19" s="13" t="e">
        <f t="shared" si="66"/>
        <v>#NAME?</v>
      </c>
      <c r="CA19" s="13" t="e">
        <f t="shared" si="67"/>
        <v>#NAME?</v>
      </c>
      <c r="CB19" s="13" t="e">
        <f t="shared" si="68"/>
        <v>#NAME?</v>
      </c>
      <c r="CC19" s="14">
        <f t="shared" si="69"/>
        <v>0</v>
      </c>
      <c r="CD19" s="14" t="e">
        <f t="shared" si="70"/>
        <v>#NAME?</v>
      </c>
      <c r="CE19" s="13">
        <f t="shared" si="71"/>
        <v>1716071.87</v>
      </c>
      <c r="CF19" s="13" t="e">
        <f t="shared" si="72"/>
        <v>#NAME?</v>
      </c>
      <c r="CG19" s="13"/>
      <c r="CH19" s="13" t="e">
        <f t="shared" si="73"/>
        <v>#NAME?</v>
      </c>
      <c r="CI19" s="13" t="e">
        <f t="shared" si="74"/>
        <v>#NAME?</v>
      </c>
      <c r="CJ19" s="13" t="e">
        <f t="shared" si="75"/>
        <v>#NAME?</v>
      </c>
      <c r="CK19" s="13" t="e">
        <f t="shared" si="76"/>
        <v>#NAME?</v>
      </c>
      <c r="CL19">
        <f t="shared" si="77"/>
        <v>0</v>
      </c>
      <c r="CM19">
        <f t="shared" si="78"/>
        <v>0</v>
      </c>
      <c r="CN19">
        <v>0</v>
      </c>
      <c r="CO19">
        <f t="shared" si="79"/>
        <v>0</v>
      </c>
      <c r="CP19">
        <v>0</v>
      </c>
      <c r="CQ19">
        <v>0</v>
      </c>
      <c r="CR19">
        <v>0</v>
      </c>
      <c r="CS19">
        <v>0</v>
      </c>
      <c r="CT19">
        <v>0</v>
      </c>
      <c r="CU19">
        <v>0</v>
      </c>
      <c r="CV19">
        <v>0</v>
      </c>
      <c r="CW19">
        <v>0</v>
      </c>
      <c r="CX19">
        <v>0</v>
      </c>
      <c r="CY19" s="20" t="e">
        <f t="shared" si="80"/>
        <v>#NAME?</v>
      </c>
      <c r="CZ19" t="e">
        <f t="shared" si="81"/>
        <v>#NAME?</v>
      </c>
      <c r="DM19" t="s">
        <v>179</v>
      </c>
      <c r="DN19">
        <v>2880000</v>
      </c>
      <c r="DQ19" t="s">
        <v>150</v>
      </c>
      <c r="DR19">
        <v>56429</v>
      </c>
      <c r="DU19">
        <v>424</v>
      </c>
      <c r="DV19">
        <v>514984.35863057978</v>
      </c>
      <c r="DX19" t="s">
        <v>158</v>
      </c>
      <c r="DY19">
        <v>83300</v>
      </c>
      <c r="EA19" t="s">
        <v>158</v>
      </c>
      <c r="EB19">
        <v>0</v>
      </c>
      <c r="ED19" t="s">
        <v>158</v>
      </c>
      <c r="EE19">
        <v>0</v>
      </c>
      <c r="EI19">
        <v>39</v>
      </c>
      <c r="EJ19">
        <v>1438.5</v>
      </c>
      <c r="EN19">
        <v>479</v>
      </c>
      <c r="EO19" t="s">
        <v>158</v>
      </c>
      <c r="EQ19">
        <v>30700</v>
      </c>
      <c r="FA19">
        <v>392</v>
      </c>
      <c r="FB19" t="s">
        <v>175</v>
      </c>
      <c r="FC19">
        <v>300000</v>
      </c>
      <c r="FH19" t="e">
        <f t="shared" si="82"/>
        <v>#NAME?</v>
      </c>
      <c r="FI19" t="s">
        <v>168</v>
      </c>
      <c r="FJ19" s="21">
        <v>840000</v>
      </c>
      <c r="FK19" s="21">
        <v>1220000</v>
      </c>
      <c r="FM19">
        <v>772</v>
      </c>
      <c r="FN19" t="s">
        <v>170</v>
      </c>
      <c r="FO19">
        <v>450</v>
      </c>
      <c r="FP19">
        <v>337500</v>
      </c>
      <c r="FQ19">
        <v>168750</v>
      </c>
      <c r="FR19">
        <v>101250</v>
      </c>
      <c r="FS19">
        <v>33750</v>
      </c>
      <c r="FT19">
        <v>33750</v>
      </c>
      <c r="GG19">
        <v>1651</v>
      </c>
      <c r="GH19">
        <v>12</v>
      </c>
      <c r="GI19" t="s">
        <v>157</v>
      </c>
      <c r="GJ19">
        <v>16710</v>
      </c>
      <c r="GK19">
        <v>0.98023284951512624</v>
      </c>
      <c r="GL19">
        <v>43420</v>
      </c>
      <c r="GM19">
        <v>86840</v>
      </c>
      <c r="GN19">
        <v>43420</v>
      </c>
      <c r="GQ19" t="s">
        <v>178</v>
      </c>
      <c r="GR19">
        <v>765</v>
      </c>
      <c r="GU19">
        <v>40</v>
      </c>
      <c r="GV19" s="20">
        <v>44435.150818129543</v>
      </c>
      <c r="GX19">
        <v>228</v>
      </c>
      <c r="GY19" t="s">
        <v>159</v>
      </c>
      <c r="GZ19">
        <v>50000</v>
      </c>
      <c r="HE19">
        <v>995</v>
      </c>
      <c r="HF19" t="s">
        <v>448</v>
      </c>
      <c r="HG19">
        <v>16667</v>
      </c>
      <c r="HH19">
        <v>50000</v>
      </c>
      <c r="HI19">
        <v>50000</v>
      </c>
      <c r="HJ19">
        <v>33333</v>
      </c>
      <c r="HM19">
        <v>307</v>
      </c>
      <c r="HN19" t="s">
        <v>136</v>
      </c>
      <c r="HO19">
        <v>10702210.51</v>
      </c>
      <c r="HR19">
        <v>40</v>
      </c>
      <c r="HS19">
        <v>1097.25</v>
      </c>
    </row>
    <row r="20" spans="1:227">
      <c r="A20">
        <v>1661</v>
      </c>
      <c r="D20" t="s">
        <v>180</v>
      </c>
      <c r="F20" s="13" t="e">
        <f t="shared" si="1"/>
        <v>#NAME?</v>
      </c>
      <c r="G20" s="13" t="e">
        <f t="shared" si="2"/>
        <v>#NAME?</v>
      </c>
      <c r="H20" s="13" t="e">
        <f t="shared" si="3"/>
        <v>#NAME?</v>
      </c>
      <c r="I20" s="13" t="e">
        <f t="shared" si="4"/>
        <v>#NAME?</v>
      </c>
      <c r="J20" s="13"/>
      <c r="K20" s="13" t="e">
        <f t="shared" si="5"/>
        <v>#NAME?</v>
      </c>
      <c r="L20" s="13" t="e">
        <f t="shared" si="6"/>
        <v>#NAME?</v>
      </c>
      <c r="M20" s="13" t="e">
        <f t="shared" si="7"/>
        <v>#NAME?</v>
      </c>
      <c r="N20" s="13" t="e">
        <f t="shared" si="8"/>
        <v>#NAME?</v>
      </c>
      <c r="O20" s="13" t="e">
        <f t="shared" si="9"/>
        <v>#NAME?</v>
      </c>
      <c r="P20" s="13" t="e">
        <f t="shared" si="10"/>
        <v>#NAME?</v>
      </c>
      <c r="Q20" s="13" t="e">
        <f t="shared" si="11"/>
        <v>#NAME?</v>
      </c>
      <c r="R20" s="13" t="e">
        <f t="shared" si="12"/>
        <v>#NAME?</v>
      </c>
      <c r="S20" s="13" t="e">
        <f t="shared" si="13"/>
        <v>#NAME?</v>
      </c>
      <c r="T20" s="13" t="e">
        <f t="shared" si="14"/>
        <v>#NAME?</v>
      </c>
      <c r="U20" s="13" t="e">
        <f t="shared" si="15"/>
        <v>#NAME?</v>
      </c>
      <c r="V20" s="13" t="e">
        <f t="shared" si="16"/>
        <v>#NAME?</v>
      </c>
      <c r="W20" s="13" t="e">
        <f t="shared" si="17"/>
        <v>#NAME?</v>
      </c>
      <c r="X20" s="13" t="e">
        <f t="shared" si="18"/>
        <v>#NAME?</v>
      </c>
      <c r="Y20" s="13" t="e">
        <f t="shared" si="19"/>
        <v>#NAME?</v>
      </c>
      <c r="Z20" s="13" t="e">
        <f t="shared" si="20"/>
        <v>#NAME?</v>
      </c>
      <c r="AA20" s="13" t="e">
        <f t="shared" si="21"/>
        <v>#NAME?</v>
      </c>
      <c r="AB20" s="13"/>
      <c r="AC20" s="13"/>
      <c r="AD20" s="13" t="e">
        <f t="shared" si="22"/>
        <v>#NAME?</v>
      </c>
      <c r="AE20" s="13" t="e">
        <f t="shared" si="23"/>
        <v>#NAME?</v>
      </c>
      <c r="AF20" s="13" t="e">
        <f t="shared" si="24"/>
        <v>#NAME?</v>
      </c>
      <c r="AG20" s="13" t="e">
        <f t="shared" si="25"/>
        <v>#NAME?</v>
      </c>
      <c r="AH20" s="13" t="e">
        <f t="shared" si="26"/>
        <v>#NAME?</v>
      </c>
      <c r="AI20" s="13" t="e">
        <f t="shared" si="27"/>
        <v>#NAME?</v>
      </c>
      <c r="AJ20" s="13" t="e">
        <f t="shared" si="28"/>
        <v>#NAME?</v>
      </c>
      <c r="AK20" s="13" t="e">
        <f t="shared" si="29"/>
        <v>#NAME?</v>
      </c>
      <c r="AL20" s="13" t="e">
        <f t="shared" si="30"/>
        <v>#NAME?</v>
      </c>
      <c r="AM20" s="13" t="e">
        <f t="shared" si="31"/>
        <v>#NAME?</v>
      </c>
      <c r="AN20" s="13" t="e">
        <f t="shared" si="32"/>
        <v>#NAME?</v>
      </c>
      <c r="AO20" s="13" t="e">
        <f t="shared" si="33"/>
        <v>#NAME?</v>
      </c>
      <c r="AP20" s="13" t="e">
        <f t="shared" si="34"/>
        <v>#NAME?</v>
      </c>
      <c r="AQ20" s="13" t="e">
        <f t="shared" si="35"/>
        <v>#NAME?</v>
      </c>
      <c r="AR20" s="13" t="e">
        <f t="shared" si="36"/>
        <v>#NAME?</v>
      </c>
      <c r="AS20" s="13" t="e">
        <f t="shared" si="37"/>
        <v>#NAME?</v>
      </c>
      <c r="AT20" s="13" t="e">
        <f t="shared" si="38"/>
        <v>#NAME?</v>
      </c>
      <c r="AU20" s="13" t="e">
        <f t="shared" si="39"/>
        <v>#NAME?</v>
      </c>
      <c r="AV20" s="13" t="e">
        <f t="shared" si="40"/>
        <v>#NAME?</v>
      </c>
      <c r="AW20" s="13" t="e">
        <f t="shared" si="41"/>
        <v>#NAME?</v>
      </c>
      <c r="AX20" s="13" t="e">
        <f t="shared" si="42"/>
        <v>#NAME?</v>
      </c>
      <c r="AY20" s="13" t="e">
        <f t="shared" si="43"/>
        <v>#NAME?</v>
      </c>
      <c r="AZ20" s="13" t="e">
        <f t="shared" si="44"/>
        <v>#NAME?</v>
      </c>
      <c r="BA20" s="13" t="e">
        <f t="shared" si="45"/>
        <v>#NAME?</v>
      </c>
      <c r="BB20" s="13" t="e">
        <f t="shared" si="46"/>
        <v>#NAME?</v>
      </c>
      <c r="BC20" s="13" t="e">
        <f t="shared" si="47"/>
        <v>#NAME?</v>
      </c>
      <c r="BD20" s="13" t="e">
        <f t="shared" si="48"/>
        <v>#NAME?</v>
      </c>
      <c r="BE20" s="13" t="e">
        <f t="shared" si="49"/>
        <v>#NAME?</v>
      </c>
      <c r="BF20" s="13" t="e">
        <f t="shared" si="50"/>
        <v>#NAME?</v>
      </c>
      <c r="BG20" s="13" t="e">
        <f t="shared" si="51"/>
        <v>#NAME?</v>
      </c>
      <c r="BH20" s="13" t="e">
        <f t="shared" si="52"/>
        <v>#NAME?</v>
      </c>
      <c r="BI20" s="13" t="e">
        <f t="shared" si="53"/>
        <v>#NAME?</v>
      </c>
      <c r="BJ20" s="13" t="e">
        <f t="shared" si="54"/>
        <v>#NAME?</v>
      </c>
      <c r="BK20" s="13" t="e">
        <f t="shared" si="55"/>
        <v>#NAME?</v>
      </c>
      <c r="BL20" s="13" t="e">
        <f t="shared" si="56"/>
        <v>#NAME?</v>
      </c>
      <c r="BM20" s="13" t="e">
        <f t="shared" si="57"/>
        <v>#NAME?</v>
      </c>
      <c r="BN20" s="13"/>
      <c r="BO20" s="15"/>
      <c r="BP20" s="13" t="e">
        <f t="shared" si="58"/>
        <v>#NAME?</v>
      </c>
      <c r="BQ20" s="13" t="e">
        <f t="shared" si="59"/>
        <v>#NAME?</v>
      </c>
      <c r="BR20" s="13" t="e">
        <f t="shared" si="60"/>
        <v>#NAME?</v>
      </c>
      <c r="BS20" s="13" t="e">
        <f t="shared" si="61"/>
        <v>#NAME?</v>
      </c>
      <c r="BT20" s="13" t="e">
        <f t="shared" si="62"/>
        <v>#NAME?</v>
      </c>
      <c r="BU20" s="13" t="e">
        <f t="shared" si="63"/>
        <v>#NAME?</v>
      </c>
      <c r="BV20" s="13"/>
      <c r="BW20" s="13" t="e">
        <f t="shared" si="64"/>
        <v>#NAME?</v>
      </c>
      <c r="BX20" s="13"/>
      <c r="BY20" s="13" t="e">
        <f t="shared" si="65"/>
        <v>#NAME?</v>
      </c>
      <c r="BZ20" s="13" t="e">
        <f t="shared" si="66"/>
        <v>#NAME?</v>
      </c>
      <c r="CA20" s="13" t="e">
        <f t="shared" si="67"/>
        <v>#NAME?</v>
      </c>
      <c r="CB20" s="13" t="e">
        <f t="shared" si="68"/>
        <v>#NAME?</v>
      </c>
      <c r="CC20" s="14">
        <f t="shared" si="69"/>
        <v>0</v>
      </c>
      <c r="CD20" s="14" t="e">
        <f t="shared" si="70"/>
        <v>#NAME?</v>
      </c>
      <c r="CE20" s="13">
        <f t="shared" si="71"/>
        <v>1008293.92</v>
      </c>
      <c r="CF20" s="13" t="e">
        <f t="shared" si="72"/>
        <v>#NAME?</v>
      </c>
      <c r="CG20" s="13"/>
      <c r="CH20" s="13" t="e">
        <f t="shared" si="73"/>
        <v>#NAME?</v>
      </c>
      <c r="CI20" s="13" t="e">
        <f t="shared" si="74"/>
        <v>#NAME?</v>
      </c>
      <c r="CJ20" s="13" t="e">
        <f t="shared" si="75"/>
        <v>#NAME?</v>
      </c>
      <c r="CK20" s="13" t="e">
        <f t="shared" si="76"/>
        <v>#NAME?</v>
      </c>
      <c r="CL20">
        <f t="shared" si="77"/>
        <v>0</v>
      </c>
      <c r="CM20">
        <f t="shared" si="78"/>
        <v>0</v>
      </c>
      <c r="CN20" t="e">
        <f>VLOOKUP(A20,sport,6,FALSE)</f>
        <v>#NAME?</v>
      </c>
      <c r="CO20">
        <f t="shared" si="79"/>
        <v>0</v>
      </c>
      <c r="CP20">
        <v>0</v>
      </c>
      <c r="CQ20">
        <v>0</v>
      </c>
      <c r="CR20">
        <v>0</v>
      </c>
      <c r="CS20">
        <v>0</v>
      </c>
      <c r="CT20">
        <v>0</v>
      </c>
      <c r="CU20">
        <v>0</v>
      </c>
      <c r="CV20">
        <v>0</v>
      </c>
      <c r="CW20">
        <v>0</v>
      </c>
      <c r="CX20">
        <v>0</v>
      </c>
      <c r="CY20" s="20" t="e">
        <f t="shared" si="80"/>
        <v>#NAME?</v>
      </c>
      <c r="CZ20" t="e">
        <f t="shared" si="81"/>
        <v>#NAME?</v>
      </c>
      <c r="DM20" t="s">
        <v>171</v>
      </c>
      <c r="DN20">
        <v>2910000</v>
      </c>
      <c r="DQ20" t="s">
        <v>181</v>
      </c>
      <c r="DR20">
        <v>70676</v>
      </c>
      <c r="DU20">
        <v>744</v>
      </c>
      <c r="DV20">
        <v>670657.52696932852</v>
      </c>
      <c r="DX20" t="s">
        <v>182</v>
      </c>
      <c r="DY20">
        <v>83300</v>
      </c>
      <c r="EA20" t="s">
        <v>182</v>
      </c>
      <c r="EB20">
        <v>0</v>
      </c>
      <c r="ED20" t="s">
        <v>182</v>
      </c>
      <c r="EE20">
        <v>0</v>
      </c>
      <c r="EI20">
        <v>40</v>
      </c>
      <c r="EJ20">
        <v>1096.25</v>
      </c>
      <c r="EN20">
        <v>637</v>
      </c>
      <c r="EO20" t="s">
        <v>534</v>
      </c>
      <c r="EQ20">
        <v>52500</v>
      </c>
      <c r="ER20">
        <v>26500</v>
      </c>
      <c r="ES20">
        <v>27500</v>
      </c>
      <c r="ET20">
        <v>14500</v>
      </c>
      <c r="FA20">
        <v>917</v>
      </c>
      <c r="FB20" t="s">
        <v>146</v>
      </c>
      <c r="FC20">
        <v>300000</v>
      </c>
      <c r="FH20" t="e">
        <f t="shared" si="82"/>
        <v>#NAME?</v>
      </c>
      <c r="FI20" t="s">
        <v>150</v>
      </c>
      <c r="FJ20" s="21">
        <v>500000</v>
      </c>
      <c r="FK20" s="21">
        <v>730000</v>
      </c>
      <c r="FM20">
        <v>153</v>
      </c>
      <c r="FN20" t="s">
        <v>139</v>
      </c>
      <c r="FO20">
        <v>450</v>
      </c>
      <c r="FP20">
        <v>337500</v>
      </c>
      <c r="FQ20">
        <v>168750</v>
      </c>
      <c r="FR20">
        <v>101250</v>
      </c>
      <c r="FS20">
        <v>33750</v>
      </c>
      <c r="FT20">
        <v>33750</v>
      </c>
      <c r="GG20">
        <v>772</v>
      </c>
      <c r="GH20">
        <v>13</v>
      </c>
      <c r="GI20" t="s">
        <v>170</v>
      </c>
      <c r="GJ20">
        <v>209699</v>
      </c>
      <c r="GK20">
        <v>0.36495004482563176</v>
      </c>
      <c r="GL20">
        <v>209849.5</v>
      </c>
      <c r="GM20">
        <v>419699</v>
      </c>
      <c r="GN20">
        <v>209849.5</v>
      </c>
      <c r="GQ20" t="s">
        <v>180</v>
      </c>
      <c r="GR20">
        <v>1661</v>
      </c>
      <c r="GU20">
        <v>47</v>
      </c>
      <c r="GV20" s="20">
        <v>117622.45804798996</v>
      </c>
      <c r="GX20">
        <v>772</v>
      </c>
      <c r="GY20" t="s">
        <v>170</v>
      </c>
      <c r="GZ20">
        <v>50000</v>
      </c>
      <c r="HE20">
        <v>505</v>
      </c>
      <c r="HF20" t="s">
        <v>165</v>
      </c>
      <c r="HG20">
        <v>16667</v>
      </c>
      <c r="HH20">
        <v>50000</v>
      </c>
      <c r="HI20">
        <v>50000</v>
      </c>
      <c r="HJ20">
        <v>33333</v>
      </c>
      <c r="HM20">
        <v>362</v>
      </c>
      <c r="HN20" t="s">
        <v>217</v>
      </c>
      <c r="HO20">
        <v>8437232.3499999996</v>
      </c>
      <c r="HR20">
        <v>47</v>
      </c>
      <c r="HS20">
        <v>3168.75</v>
      </c>
    </row>
    <row r="21" spans="1:227">
      <c r="A21">
        <v>39</v>
      </c>
      <c r="D21" t="s">
        <v>183</v>
      </c>
      <c r="F21" s="13" t="e">
        <f t="shared" si="1"/>
        <v>#NAME?</v>
      </c>
      <c r="G21" s="13" t="e">
        <f t="shared" si="2"/>
        <v>#NAME?</v>
      </c>
      <c r="H21" s="13" t="e">
        <f t="shared" si="3"/>
        <v>#NAME?</v>
      </c>
      <c r="I21" s="13" t="e">
        <f t="shared" si="4"/>
        <v>#NAME?</v>
      </c>
      <c r="J21" s="13"/>
      <c r="K21" s="13" t="e">
        <f t="shared" si="5"/>
        <v>#NAME?</v>
      </c>
      <c r="L21" s="13" t="e">
        <f t="shared" si="6"/>
        <v>#NAME?</v>
      </c>
      <c r="M21" s="13" t="e">
        <f t="shared" si="7"/>
        <v>#NAME?</v>
      </c>
      <c r="N21" s="13" t="e">
        <f t="shared" si="8"/>
        <v>#NAME?</v>
      </c>
      <c r="O21" s="13" t="e">
        <f t="shared" si="9"/>
        <v>#NAME?</v>
      </c>
      <c r="P21" s="13" t="e">
        <f t="shared" si="10"/>
        <v>#NAME?</v>
      </c>
      <c r="Q21" s="13" t="e">
        <f t="shared" si="11"/>
        <v>#NAME?</v>
      </c>
      <c r="R21" s="13" t="e">
        <f t="shared" si="12"/>
        <v>#NAME?</v>
      </c>
      <c r="S21" s="13" t="e">
        <f t="shared" si="13"/>
        <v>#NAME?</v>
      </c>
      <c r="T21" s="13" t="e">
        <f t="shared" si="14"/>
        <v>#NAME?</v>
      </c>
      <c r="U21" s="13" t="e">
        <f t="shared" si="15"/>
        <v>#NAME?</v>
      </c>
      <c r="V21" s="13" t="e">
        <f t="shared" si="16"/>
        <v>#NAME?</v>
      </c>
      <c r="W21" s="13" t="e">
        <f t="shared" si="17"/>
        <v>#NAME?</v>
      </c>
      <c r="X21" s="13" t="e">
        <f t="shared" si="18"/>
        <v>#NAME?</v>
      </c>
      <c r="Y21" s="13" t="e">
        <f t="shared" si="19"/>
        <v>#NAME?</v>
      </c>
      <c r="Z21" s="13" t="e">
        <f t="shared" si="20"/>
        <v>#NAME?</v>
      </c>
      <c r="AA21" s="13" t="e">
        <f t="shared" si="21"/>
        <v>#NAME?</v>
      </c>
      <c r="AB21" s="13"/>
      <c r="AC21" s="13"/>
      <c r="AD21" s="13" t="e">
        <f t="shared" si="22"/>
        <v>#NAME?</v>
      </c>
      <c r="AE21" s="13" t="e">
        <f t="shared" si="23"/>
        <v>#NAME?</v>
      </c>
      <c r="AF21" s="13" t="e">
        <f t="shared" si="24"/>
        <v>#NAME?</v>
      </c>
      <c r="AG21" s="13" t="e">
        <f t="shared" si="25"/>
        <v>#NAME?</v>
      </c>
      <c r="AH21" s="13" t="e">
        <f t="shared" si="26"/>
        <v>#NAME?</v>
      </c>
      <c r="AI21" s="13" t="e">
        <f t="shared" si="27"/>
        <v>#NAME?</v>
      </c>
      <c r="AJ21" s="13" t="e">
        <f t="shared" si="28"/>
        <v>#NAME?</v>
      </c>
      <c r="AK21" s="13" t="e">
        <f t="shared" si="29"/>
        <v>#NAME?</v>
      </c>
      <c r="AL21" s="13" t="e">
        <f t="shared" si="30"/>
        <v>#NAME?</v>
      </c>
      <c r="AM21" s="13" t="e">
        <f t="shared" si="31"/>
        <v>#NAME?</v>
      </c>
      <c r="AN21" s="13" t="e">
        <f t="shared" si="32"/>
        <v>#NAME?</v>
      </c>
      <c r="AO21" s="13" t="e">
        <f t="shared" si="33"/>
        <v>#NAME?</v>
      </c>
      <c r="AP21" s="13" t="e">
        <f t="shared" si="34"/>
        <v>#NAME?</v>
      </c>
      <c r="AQ21" s="13" t="e">
        <f t="shared" si="35"/>
        <v>#NAME?</v>
      </c>
      <c r="AR21" s="13" t="e">
        <f t="shared" si="36"/>
        <v>#NAME?</v>
      </c>
      <c r="AS21" s="13" t="e">
        <f t="shared" si="37"/>
        <v>#NAME?</v>
      </c>
      <c r="AT21" s="13" t="e">
        <f t="shared" si="38"/>
        <v>#NAME?</v>
      </c>
      <c r="AU21" s="13" t="e">
        <f t="shared" si="39"/>
        <v>#NAME?</v>
      </c>
      <c r="AV21" s="13" t="e">
        <f t="shared" si="40"/>
        <v>#NAME?</v>
      </c>
      <c r="AW21" s="13" t="e">
        <f t="shared" si="41"/>
        <v>#NAME?</v>
      </c>
      <c r="AX21" s="13" t="e">
        <f t="shared" si="42"/>
        <v>#NAME?</v>
      </c>
      <c r="AY21" s="13" t="e">
        <f t="shared" si="43"/>
        <v>#NAME?</v>
      </c>
      <c r="AZ21" s="13" t="e">
        <f t="shared" si="44"/>
        <v>#NAME?</v>
      </c>
      <c r="BA21" s="13" t="e">
        <f t="shared" si="45"/>
        <v>#NAME?</v>
      </c>
      <c r="BB21" s="13" t="e">
        <f t="shared" si="46"/>
        <v>#NAME?</v>
      </c>
      <c r="BC21" s="13" t="e">
        <f t="shared" si="47"/>
        <v>#NAME?</v>
      </c>
      <c r="BD21" s="13" t="e">
        <f t="shared" si="48"/>
        <v>#NAME?</v>
      </c>
      <c r="BE21" s="13" t="e">
        <f t="shared" si="49"/>
        <v>#NAME?</v>
      </c>
      <c r="BF21" s="13" t="e">
        <f t="shared" si="50"/>
        <v>#NAME?</v>
      </c>
      <c r="BG21" s="13" t="e">
        <f t="shared" si="51"/>
        <v>#NAME?</v>
      </c>
      <c r="BH21" s="13" t="e">
        <f t="shared" si="52"/>
        <v>#NAME?</v>
      </c>
      <c r="BI21" s="13" t="e">
        <f t="shared" si="53"/>
        <v>#NAME?</v>
      </c>
      <c r="BJ21" s="13" t="e">
        <f t="shared" si="54"/>
        <v>#NAME?</v>
      </c>
      <c r="BK21" s="13" t="e">
        <f t="shared" si="55"/>
        <v>#NAME?</v>
      </c>
      <c r="BL21" s="13" t="e">
        <f t="shared" si="56"/>
        <v>#NAME?</v>
      </c>
      <c r="BM21" s="13" t="e">
        <f t="shared" si="57"/>
        <v>#NAME?</v>
      </c>
      <c r="BN21" s="13"/>
      <c r="BO21" s="15"/>
      <c r="BP21" s="13" t="e">
        <f t="shared" si="58"/>
        <v>#NAME?</v>
      </c>
      <c r="BQ21" s="13" t="e">
        <f t="shared" si="59"/>
        <v>#NAME?</v>
      </c>
      <c r="BR21" s="13" t="e">
        <f t="shared" si="60"/>
        <v>#NAME?</v>
      </c>
      <c r="BS21" s="13" t="e">
        <f t="shared" si="61"/>
        <v>#NAME?</v>
      </c>
      <c r="BT21" s="13" t="e">
        <f t="shared" si="62"/>
        <v>#NAME?</v>
      </c>
      <c r="BU21" s="13" t="e">
        <f t="shared" si="63"/>
        <v>#NAME?</v>
      </c>
      <c r="BV21" s="13"/>
      <c r="BW21" s="13" t="e">
        <f t="shared" si="64"/>
        <v>#NAME?</v>
      </c>
      <c r="BX21" s="13"/>
      <c r="BY21" s="13" t="e">
        <f t="shared" si="65"/>
        <v>#NAME?</v>
      </c>
      <c r="BZ21" s="13" t="e">
        <f t="shared" si="66"/>
        <v>#NAME?</v>
      </c>
      <c r="CA21" s="13" t="e">
        <f t="shared" si="67"/>
        <v>#NAME?</v>
      </c>
      <c r="CB21" s="13" t="e">
        <f t="shared" si="68"/>
        <v>#NAME?</v>
      </c>
      <c r="CC21" s="14">
        <f t="shared" si="69"/>
        <v>0</v>
      </c>
      <c r="CD21" s="14" t="e">
        <f t="shared" si="70"/>
        <v>#NAME?</v>
      </c>
      <c r="CE21" s="13">
        <f t="shared" si="71"/>
        <v>1461746.18</v>
      </c>
      <c r="CF21" s="13" t="e">
        <f t="shared" si="72"/>
        <v>#NAME?</v>
      </c>
      <c r="CG21" s="13"/>
      <c r="CH21" s="13" t="e">
        <f t="shared" si="73"/>
        <v>#NAME?</v>
      </c>
      <c r="CI21" s="13" t="e">
        <f t="shared" si="74"/>
        <v>#NAME?</v>
      </c>
      <c r="CJ21" s="13" t="e">
        <f t="shared" si="75"/>
        <v>#NAME?</v>
      </c>
      <c r="CK21" s="13" t="e">
        <f t="shared" si="76"/>
        <v>#NAME?</v>
      </c>
      <c r="CL21">
        <f t="shared" si="77"/>
        <v>0</v>
      </c>
      <c r="CM21">
        <f t="shared" si="78"/>
        <v>0</v>
      </c>
      <c r="CN21" t="e">
        <f>VLOOKUP(A21,sport,6,FALSE)</f>
        <v>#NAME?</v>
      </c>
      <c r="CO21">
        <f t="shared" si="79"/>
        <v>0</v>
      </c>
      <c r="CP21">
        <v>0</v>
      </c>
      <c r="CQ21">
        <v>0</v>
      </c>
      <c r="CR21">
        <v>0</v>
      </c>
      <c r="CS21">
        <v>0</v>
      </c>
      <c r="CT21">
        <v>0</v>
      </c>
      <c r="CU21">
        <v>0</v>
      </c>
      <c r="CV21">
        <v>0</v>
      </c>
      <c r="CW21">
        <v>0</v>
      </c>
      <c r="CX21">
        <v>0</v>
      </c>
      <c r="CY21" s="20" t="e">
        <f t="shared" si="80"/>
        <v>#NAME?</v>
      </c>
      <c r="CZ21" t="e">
        <f t="shared" si="81"/>
        <v>#NAME?</v>
      </c>
      <c r="DM21" t="s">
        <v>184</v>
      </c>
      <c r="DN21">
        <v>0</v>
      </c>
      <c r="DQ21" t="s">
        <v>170</v>
      </c>
      <c r="DR21">
        <v>73660</v>
      </c>
      <c r="DU21">
        <v>808</v>
      </c>
      <c r="DV21">
        <v>425705.19369755499</v>
      </c>
      <c r="DX21" t="s">
        <v>165</v>
      </c>
      <c r="DY21">
        <v>83300</v>
      </c>
      <c r="EA21" t="s">
        <v>165</v>
      </c>
      <c r="EB21">
        <v>0</v>
      </c>
      <c r="ED21" t="s">
        <v>165</v>
      </c>
      <c r="EE21">
        <v>0</v>
      </c>
      <c r="EI21">
        <v>37</v>
      </c>
      <c r="EJ21">
        <v>4404.75</v>
      </c>
      <c r="FA21">
        <v>794</v>
      </c>
      <c r="FB21" t="s">
        <v>209</v>
      </c>
      <c r="FC21">
        <v>300000</v>
      </c>
      <c r="FH21" t="e">
        <f t="shared" si="82"/>
        <v>#NAME?</v>
      </c>
      <c r="FI21" t="s">
        <v>179</v>
      </c>
      <c r="FJ21" s="21">
        <v>11530000</v>
      </c>
      <c r="FK21" s="21">
        <v>16870000</v>
      </c>
      <c r="FM21">
        <v>513</v>
      </c>
      <c r="FN21" t="s">
        <v>151</v>
      </c>
      <c r="FO21">
        <v>100</v>
      </c>
      <c r="FP21">
        <v>75000</v>
      </c>
      <c r="FQ21">
        <v>37500</v>
      </c>
      <c r="FR21">
        <v>22500</v>
      </c>
      <c r="FS21">
        <v>7500</v>
      </c>
      <c r="FT21">
        <v>7500</v>
      </c>
      <c r="GG21">
        <v>114</v>
      </c>
      <c r="GH21">
        <v>14</v>
      </c>
      <c r="GI21" t="s">
        <v>141</v>
      </c>
      <c r="GJ21">
        <v>108832</v>
      </c>
      <c r="GK21">
        <v>0.64948075608916556</v>
      </c>
      <c r="GL21">
        <v>159416</v>
      </c>
      <c r="GM21">
        <v>318832</v>
      </c>
      <c r="GN21">
        <v>159416</v>
      </c>
      <c r="GQ21" t="s">
        <v>183</v>
      </c>
      <c r="GR21">
        <v>39</v>
      </c>
      <c r="GU21">
        <v>48</v>
      </c>
      <c r="GV21" s="20">
        <v>70573.474828793987</v>
      </c>
      <c r="GX21">
        <v>153</v>
      </c>
      <c r="GY21" t="s">
        <v>139</v>
      </c>
      <c r="GZ21">
        <v>50000</v>
      </c>
      <c r="HE21">
        <v>855</v>
      </c>
      <c r="HF21" t="s">
        <v>181</v>
      </c>
      <c r="HG21">
        <v>16667</v>
      </c>
      <c r="HH21">
        <v>50000</v>
      </c>
      <c r="HI21">
        <v>50000</v>
      </c>
      <c r="HJ21">
        <v>33333</v>
      </c>
      <c r="HM21">
        <v>363</v>
      </c>
      <c r="HN21" t="s">
        <v>171</v>
      </c>
      <c r="HO21">
        <v>68481408.159999996</v>
      </c>
      <c r="HR21">
        <v>48</v>
      </c>
      <c r="HS21">
        <v>1896.25</v>
      </c>
    </row>
    <row r="22" spans="1:227">
      <c r="A22">
        <v>40</v>
      </c>
      <c r="D22" t="s">
        <v>185</v>
      </c>
      <c r="F22" s="13" t="e">
        <f t="shared" si="1"/>
        <v>#NAME?</v>
      </c>
      <c r="G22" s="13" t="e">
        <f t="shared" si="2"/>
        <v>#NAME?</v>
      </c>
      <c r="H22" s="13" t="e">
        <f t="shared" si="3"/>
        <v>#NAME?</v>
      </c>
      <c r="I22" s="13" t="e">
        <f t="shared" si="4"/>
        <v>#NAME?</v>
      </c>
      <c r="J22" s="13"/>
      <c r="K22" s="13" t="e">
        <f t="shared" si="5"/>
        <v>#NAME?</v>
      </c>
      <c r="L22" s="13" t="e">
        <f t="shared" si="6"/>
        <v>#NAME?</v>
      </c>
      <c r="M22" s="13" t="e">
        <f t="shared" si="7"/>
        <v>#NAME?</v>
      </c>
      <c r="N22" s="13" t="e">
        <f t="shared" si="8"/>
        <v>#NAME?</v>
      </c>
      <c r="O22" s="13" t="e">
        <f t="shared" si="9"/>
        <v>#NAME?</v>
      </c>
      <c r="P22" s="13" t="e">
        <f t="shared" si="10"/>
        <v>#NAME?</v>
      </c>
      <c r="Q22" s="13" t="e">
        <f t="shared" si="11"/>
        <v>#NAME?</v>
      </c>
      <c r="R22" s="13" t="e">
        <f t="shared" si="12"/>
        <v>#NAME?</v>
      </c>
      <c r="S22" s="13" t="e">
        <f t="shared" si="13"/>
        <v>#NAME?</v>
      </c>
      <c r="T22" s="13" t="e">
        <f t="shared" si="14"/>
        <v>#NAME?</v>
      </c>
      <c r="U22" s="13" t="e">
        <f t="shared" si="15"/>
        <v>#NAME?</v>
      </c>
      <c r="V22" s="13" t="e">
        <f t="shared" si="16"/>
        <v>#NAME?</v>
      </c>
      <c r="W22" s="13" t="e">
        <f t="shared" si="17"/>
        <v>#NAME?</v>
      </c>
      <c r="X22" s="13" t="e">
        <f t="shared" si="18"/>
        <v>#NAME?</v>
      </c>
      <c r="Y22" s="13" t="e">
        <f t="shared" si="19"/>
        <v>#NAME?</v>
      </c>
      <c r="Z22" s="13" t="e">
        <f t="shared" si="20"/>
        <v>#NAME?</v>
      </c>
      <c r="AA22" s="13" t="e">
        <f t="shared" si="21"/>
        <v>#NAME?</v>
      </c>
      <c r="AB22" s="13"/>
      <c r="AC22" s="13"/>
      <c r="AD22" s="13" t="e">
        <f t="shared" si="22"/>
        <v>#NAME?</v>
      </c>
      <c r="AE22" s="13" t="e">
        <f t="shared" si="23"/>
        <v>#NAME?</v>
      </c>
      <c r="AF22" s="13" t="e">
        <f t="shared" si="24"/>
        <v>#NAME?</v>
      </c>
      <c r="AG22" s="13" t="e">
        <f t="shared" si="25"/>
        <v>#NAME?</v>
      </c>
      <c r="AH22" s="13" t="e">
        <f t="shared" si="26"/>
        <v>#NAME?</v>
      </c>
      <c r="AI22" s="13" t="e">
        <f t="shared" si="27"/>
        <v>#NAME?</v>
      </c>
      <c r="AJ22" s="13" t="e">
        <f t="shared" si="28"/>
        <v>#NAME?</v>
      </c>
      <c r="AK22" s="13" t="e">
        <f t="shared" si="29"/>
        <v>#NAME?</v>
      </c>
      <c r="AL22" s="13" t="e">
        <f t="shared" si="30"/>
        <v>#NAME?</v>
      </c>
      <c r="AM22" s="13" t="e">
        <f t="shared" si="31"/>
        <v>#NAME?</v>
      </c>
      <c r="AN22" s="13" t="e">
        <f t="shared" si="32"/>
        <v>#NAME?</v>
      </c>
      <c r="AO22" s="13" t="e">
        <f t="shared" si="33"/>
        <v>#NAME?</v>
      </c>
      <c r="AP22" s="13" t="e">
        <f t="shared" si="34"/>
        <v>#NAME?</v>
      </c>
      <c r="AQ22" s="13" t="e">
        <f t="shared" si="35"/>
        <v>#NAME?</v>
      </c>
      <c r="AR22" s="13" t="e">
        <f t="shared" si="36"/>
        <v>#NAME?</v>
      </c>
      <c r="AS22" s="13" t="e">
        <f t="shared" si="37"/>
        <v>#NAME?</v>
      </c>
      <c r="AT22" s="13" t="e">
        <f t="shared" si="38"/>
        <v>#NAME?</v>
      </c>
      <c r="AU22" s="13" t="e">
        <f t="shared" si="39"/>
        <v>#NAME?</v>
      </c>
      <c r="AV22" s="13" t="e">
        <f t="shared" si="40"/>
        <v>#NAME?</v>
      </c>
      <c r="AW22" s="13" t="e">
        <f t="shared" si="41"/>
        <v>#NAME?</v>
      </c>
      <c r="AX22" s="13" t="e">
        <f t="shared" si="42"/>
        <v>#NAME?</v>
      </c>
      <c r="AY22" s="13" t="e">
        <f t="shared" si="43"/>
        <v>#NAME?</v>
      </c>
      <c r="AZ22" s="13" t="e">
        <f t="shared" si="44"/>
        <v>#NAME?</v>
      </c>
      <c r="BA22" s="13" t="e">
        <f t="shared" si="45"/>
        <v>#NAME?</v>
      </c>
      <c r="BB22" s="13" t="e">
        <f t="shared" si="46"/>
        <v>#NAME?</v>
      </c>
      <c r="BC22" s="13" t="e">
        <f t="shared" si="47"/>
        <v>#NAME?</v>
      </c>
      <c r="BD22" s="13" t="e">
        <f t="shared" si="48"/>
        <v>#NAME?</v>
      </c>
      <c r="BE22" s="13" t="e">
        <f t="shared" si="49"/>
        <v>#NAME?</v>
      </c>
      <c r="BF22" s="13" t="e">
        <f t="shared" si="50"/>
        <v>#NAME?</v>
      </c>
      <c r="BG22" s="13" t="e">
        <f t="shared" si="51"/>
        <v>#NAME?</v>
      </c>
      <c r="BH22" s="13" t="e">
        <f t="shared" si="52"/>
        <v>#NAME?</v>
      </c>
      <c r="BI22" s="13" t="e">
        <f t="shared" si="53"/>
        <v>#NAME?</v>
      </c>
      <c r="BJ22" s="13" t="e">
        <f t="shared" si="54"/>
        <v>#NAME?</v>
      </c>
      <c r="BK22" s="13" t="e">
        <f t="shared" si="55"/>
        <v>#NAME?</v>
      </c>
      <c r="BL22" s="13" t="e">
        <f t="shared" si="56"/>
        <v>#NAME?</v>
      </c>
      <c r="BM22" s="13" t="e">
        <f t="shared" si="57"/>
        <v>#NAME?</v>
      </c>
      <c r="BN22" s="13"/>
      <c r="BO22" s="15"/>
      <c r="BP22" s="13" t="e">
        <f t="shared" si="58"/>
        <v>#NAME?</v>
      </c>
      <c r="BQ22" s="13" t="e">
        <f t="shared" si="59"/>
        <v>#NAME?</v>
      </c>
      <c r="BR22" s="13" t="e">
        <f t="shared" si="60"/>
        <v>#NAME?</v>
      </c>
      <c r="BS22" s="13" t="e">
        <f t="shared" si="61"/>
        <v>#NAME?</v>
      </c>
      <c r="BT22" s="13" t="e">
        <f t="shared" si="62"/>
        <v>#NAME?</v>
      </c>
      <c r="BU22" s="13" t="e">
        <f t="shared" si="63"/>
        <v>#NAME?</v>
      </c>
      <c r="BV22" s="13"/>
      <c r="BW22" s="13" t="e">
        <f t="shared" si="64"/>
        <v>#NAME?</v>
      </c>
      <c r="BX22" s="13"/>
      <c r="BY22" s="13" t="e">
        <f t="shared" si="65"/>
        <v>#NAME?</v>
      </c>
      <c r="BZ22" s="13" t="e">
        <f t="shared" si="66"/>
        <v>#NAME?</v>
      </c>
      <c r="CA22" s="13" t="e">
        <f t="shared" si="67"/>
        <v>#NAME?</v>
      </c>
      <c r="CB22" s="13" t="e">
        <f t="shared" si="68"/>
        <v>#NAME?</v>
      </c>
      <c r="CC22" s="14">
        <f t="shared" si="69"/>
        <v>0</v>
      </c>
      <c r="CD22" s="14" t="e">
        <f t="shared" si="70"/>
        <v>#NAME?</v>
      </c>
      <c r="CE22" s="13">
        <f t="shared" si="71"/>
        <v>1196866.44</v>
      </c>
      <c r="CF22" s="13" t="e">
        <f t="shared" si="72"/>
        <v>#NAME?</v>
      </c>
      <c r="CG22" s="13"/>
      <c r="CH22" s="13" t="e">
        <f t="shared" si="73"/>
        <v>#NAME?</v>
      </c>
      <c r="CI22" s="13" t="e">
        <f t="shared" si="74"/>
        <v>#NAME?</v>
      </c>
      <c r="CJ22" s="13" t="e">
        <f t="shared" si="75"/>
        <v>#NAME?</v>
      </c>
      <c r="CK22" s="13" t="e">
        <f t="shared" si="76"/>
        <v>#NAME?</v>
      </c>
      <c r="CL22">
        <f t="shared" si="77"/>
        <v>0</v>
      </c>
      <c r="CM22">
        <f t="shared" si="78"/>
        <v>0</v>
      </c>
      <c r="CN22">
        <v>0</v>
      </c>
      <c r="CO22">
        <f t="shared" si="79"/>
        <v>0</v>
      </c>
      <c r="CP22">
        <v>0</v>
      </c>
      <c r="CQ22">
        <v>0</v>
      </c>
      <c r="CR22">
        <v>0</v>
      </c>
      <c r="CS22">
        <v>0</v>
      </c>
      <c r="CT22">
        <v>0</v>
      </c>
      <c r="CU22">
        <v>0</v>
      </c>
      <c r="CV22">
        <v>0</v>
      </c>
      <c r="CW22">
        <v>0</v>
      </c>
      <c r="CX22">
        <v>0</v>
      </c>
      <c r="CY22" s="20" t="e">
        <f t="shared" si="80"/>
        <v>#NAME?</v>
      </c>
      <c r="CZ22" t="e">
        <f t="shared" si="81"/>
        <v>#NAME?</v>
      </c>
      <c r="DM22" t="s">
        <v>186</v>
      </c>
      <c r="DN22">
        <v>0</v>
      </c>
      <c r="DQ22" t="s">
        <v>168</v>
      </c>
      <c r="DR22">
        <v>74794</v>
      </c>
      <c r="DU22">
        <v>1661</v>
      </c>
      <c r="DV22">
        <v>1005424.1279992564</v>
      </c>
      <c r="DX22" t="s">
        <v>151</v>
      </c>
      <c r="DY22">
        <v>83300</v>
      </c>
      <c r="EA22" t="s">
        <v>151</v>
      </c>
      <c r="EB22">
        <v>0</v>
      </c>
      <c r="ED22" t="s">
        <v>151</v>
      </c>
      <c r="EE22">
        <v>0</v>
      </c>
      <c r="EI22">
        <v>9</v>
      </c>
      <c r="EJ22">
        <v>328</v>
      </c>
      <c r="FA22">
        <v>164</v>
      </c>
      <c r="FB22" t="s">
        <v>291</v>
      </c>
      <c r="FC22">
        <v>300000</v>
      </c>
      <c r="FH22" t="e">
        <f t="shared" si="82"/>
        <v>#NAME?</v>
      </c>
      <c r="FI22" t="s">
        <v>162</v>
      </c>
      <c r="FJ22" s="21">
        <v>700000</v>
      </c>
      <c r="FK22" s="21">
        <v>1020000</v>
      </c>
      <c r="FM22">
        <v>392</v>
      </c>
      <c r="FN22" t="s">
        <v>175</v>
      </c>
      <c r="FO22">
        <v>100</v>
      </c>
      <c r="FP22">
        <v>75000</v>
      </c>
      <c r="FQ22">
        <v>37500</v>
      </c>
      <c r="FR22">
        <v>22500</v>
      </c>
      <c r="FS22">
        <v>7500</v>
      </c>
      <c r="FT22">
        <v>7500</v>
      </c>
      <c r="GG22">
        <v>388</v>
      </c>
      <c r="GH22">
        <v>15</v>
      </c>
      <c r="GI22" t="s">
        <v>350</v>
      </c>
      <c r="GJ22">
        <v>17826</v>
      </c>
      <c r="GK22">
        <v>0.53009842725517942</v>
      </c>
      <c r="GL22">
        <v>45652</v>
      </c>
      <c r="GM22">
        <v>91304</v>
      </c>
      <c r="GN22">
        <v>45652</v>
      </c>
      <c r="GQ22" t="s">
        <v>185</v>
      </c>
      <c r="GR22">
        <v>40</v>
      </c>
      <c r="GU22">
        <v>50</v>
      </c>
      <c r="GV22" s="20">
        <v>39207.486015996656</v>
      </c>
      <c r="GX22">
        <v>513</v>
      </c>
      <c r="GY22" t="s">
        <v>151</v>
      </c>
      <c r="GZ22">
        <v>50000</v>
      </c>
      <c r="HE22">
        <v>513</v>
      </c>
      <c r="HF22" t="s">
        <v>151</v>
      </c>
      <c r="HG22">
        <v>16667</v>
      </c>
      <c r="HH22">
        <v>50000</v>
      </c>
      <c r="HI22">
        <v>50000</v>
      </c>
      <c r="HJ22">
        <v>33333</v>
      </c>
      <c r="HM22">
        <v>364</v>
      </c>
      <c r="HN22" t="s">
        <v>219</v>
      </c>
      <c r="HO22">
        <v>500301.99</v>
      </c>
      <c r="HR22">
        <v>50</v>
      </c>
      <c r="HS22">
        <v>963</v>
      </c>
    </row>
    <row r="23" spans="1:227">
      <c r="A23">
        <v>37</v>
      </c>
      <c r="D23" t="s">
        <v>187</v>
      </c>
      <c r="F23" s="13" t="e">
        <f t="shared" si="1"/>
        <v>#NAME?</v>
      </c>
      <c r="G23" s="13" t="e">
        <f t="shared" si="2"/>
        <v>#NAME?</v>
      </c>
      <c r="H23" s="13" t="e">
        <f t="shared" si="3"/>
        <v>#NAME?</v>
      </c>
      <c r="I23" s="13" t="e">
        <f t="shared" si="4"/>
        <v>#NAME?</v>
      </c>
      <c r="J23" s="13"/>
      <c r="K23" s="13" t="e">
        <f t="shared" si="5"/>
        <v>#NAME?</v>
      </c>
      <c r="L23" s="13" t="e">
        <f t="shared" si="6"/>
        <v>#NAME?</v>
      </c>
      <c r="M23" s="13" t="e">
        <f t="shared" si="7"/>
        <v>#NAME?</v>
      </c>
      <c r="N23" s="13" t="e">
        <f t="shared" si="8"/>
        <v>#NAME?</v>
      </c>
      <c r="O23" s="13" t="e">
        <f t="shared" si="9"/>
        <v>#NAME?</v>
      </c>
      <c r="P23" s="13" t="e">
        <f t="shared" si="10"/>
        <v>#NAME?</v>
      </c>
      <c r="Q23" s="13" t="e">
        <f t="shared" si="11"/>
        <v>#NAME?</v>
      </c>
      <c r="R23" s="13" t="e">
        <f t="shared" si="12"/>
        <v>#NAME?</v>
      </c>
      <c r="S23" s="13" t="e">
        <f t="shared" si="13"/>
        <v>#NAME?</v>
      </c>
      <c r="T23" s="13" t="e">
        <f t="shared" si="14"/>
        <v>#NAME?</v>
      </c>
      <c r="U23" s="13" t="e">
        <f t="shared" si="15"/>
        <v>#NAME?</v>
      </c>
      <c r="V23" s="13" t="e">
        <f t="shared" si="16"/>
        <v>#NAME?</v>
      </c>
      <c r="W23" s="13" t="e">
        <f t="shared" si="17"/>
        <v>#NAME?</v>
      </c>
      <c r="X23" s="13" t="e">
        <f t="shared" si="18"/>
        <v>#NAME?</v>
      </c>
      <c r="Y23" s="13" t="e">
        <f t="shared" si="19"/>
        <v>#NAME?</v>
      </c>
      <c r="Z23" s="13" t="e">
        <f t="shared" si="20"/>
        <v>#NAME?</v>
      </c>
      <c r="AA23" s="13" t="e">
        <f t="shared" si="21"/>
        <v>#NAME?</v>
      </c>
      <c r="AB23" s="13"/>
      <c r="AC23" s="13"/>
      <c r="AD23" s="13" t="e">
        <f t="shared" si="22"/>
        <v>#NAME?</v>
      </c>
      <c r="AE23" s="13" t="e">
        <f t="shared" si="23"/>
        <v>#NAME?</v>
      </c>
      <c r="AF23" s="13" t="e">
        <f t="shared" si="24"/>
        <v>#NAME?</v>
      </c>
      <c r="AG23" s="13" t="e">
        <f t="shared" si="25"/>
        <v>#NAME?</v>
      </c>
      <c r="AH23" s="13" t="e">
        <f t="shared" si="26"/>
        <v>#NAME?</v>
      </c>
      <c r="AI23" s="13" t="e">
        <f t="shared" si="27"/>
        <v>#NAME?</v>
      </c>
      <c r="AJ23" s="13" t="e">
        <f t="shared" si="28"/>
        <v>#NAME?</v>
      </c>
      <c r="AK23" s="13" t="e">
        <f t="shared" si="29"/>
        <v>#NAME?</v>
      </c>
      <c r="AL23" s="13" t="e">
        <f t="shared" si="30"/>
        <v>#NAME?</v>
      </c>
      <c r="AM23" s="13" t="e">
        <f t="shared" si="31"/>
        <v>#NAME?</v>
      </c>
      <c r="AN23" s="13" t="e">
        <f t="shared" si="32"/>
        <v>#NAME?</v>
      </c>
      <c r="AO23" s="13" t="e">
        <f t="shared" si="33"/>
        <v>#NAME?</v>
      </c>
      <c r="AP23" s="13" t="e">
        <f t="shared" si="34"/>
        <v>#NAME?</v>
      </c>
      <c r="AQ23" s="13" t="e">
        <f t="shared" si="35"/>
        <v>#NAME?</v>
      </c>
      <c r="AR23" s="13" t="e">
        <f t="shared" si="36"/>
        <v>#NAME?</v>
      </c>
      <c r="AS23" s="13" t="e">
        <f t="shared" si="37"/>
        <v>#NAME?</v>
      </c>
      <c r="AT23" s="13" t="e">
        <f t="shared" si="38"/>
        <v>#NAME?</v>
      </c>
      <c r="AU23" s="13" t="e">
        <f t="shared" si="39"/>
        <v>#NAME?</v>
      </c>
      <c r="AV23" s="13" t="e">
        <f t="shared" si="40"/>
        <v>#NAME?</v>
      </c>
      <c r="AW23" s="13" t="e">
        <f t="shared" si="41"/>
        <v>#NAME?</v>
      </c>
      <c r="AX23" s="13" t="e">
        <f t="shared" si="42"/>
        <v>#NAME?</v>
      </c>
      <c r="AY23" s="13" t="e">
        <f t="shared" si="43"/>
        <v>#NAME?</v>
      </c>
      <c r="AZ23" s="13" t="e">
        <f t="shared" si="44"/>
        <v>#NAME?</v>
      </c>
      <c r="BA23" s="13" t="e">
        <f t="shared" si="45"/>
        <v>#NAME?</v>
      </c>
      <c r="BB23" s="13" t="e">
        <f t="shared" si="46"/>
        <v>#NAME?</v>
      </c>
      <c r="BC23" s="13" t="e">
        <f t="shared" si="47"/>
        <v>#NAME?</v>
      </c>
      <c r="BD23" s="13" t="e">
        <f t="shared" si="48"/>
        <v>#NAME?</v>
      </c>
      <c r="BE23" s="13" t="e">
        <f t="shared" si="49"/>
        <v>#NAME?</v>
      </c>
      <c r="BF23" s="13" t="e">
        <f t="shared" si="50"/>
        <v>#NAME?</v>
      </c>
      <c r="BG23" s="13" t="e">
        <f t="shared" si="51"/>
        <v>#NAME?</v>
      </c>
      <c r="BH23" s="13" t="e">
        <f t="shared" si="52"/>
        <v>#NAME?</v>
      </c>
      <c r="BI23" s="13" t="e">
        <f t="shared" si="53"/>
        <v>#NAME?</v>
      </c>
      <c r="BJ23" s="13" t="e">
        <f t="shared" si="54"/>
        <v>#NAME?</v>
      </c>
      <c r="BK23" s="13" t="e">
        <f t="shared" si="55"/>
        <v>#NAME?</v>
      </c>
      <c r="BL23" s="13" t="e">
        <f t="shared" si="56"/>
        <v>#NAME?</v>
      </c>
      <c r="BM23" s="13" t="e">
        <f t="shared" si="57"/>
        <v>#NAME?</v>
      </c>
      <c r="BN23" s="13"/>
      <c r="BO23" s="15"/>
      <c r="BP23" s="13" t="e">
        <f t="shared" si="58"/>
        <v>#NAME?</v>
      </c>
      <c r="BQ23" s="13" t="e">
        <f t="shared" si="59"/>
        <v>#NAME?</v>
      </c>
      <c r="BR23" s="13" t="e">
        <f t="shared" si="60"/>
        <v>#NAME?</v>
      </c>
      <c r="BS23" s="13" t="e">
        <f t="shared" si="61"/>
        <v>#NAME?</v>
      </c>
      <c r="BT23" s="13" t="e">
        <f t="shared" si="62"/>
        <v>#NAME?</v>
      </c>
      <c r="BU23" s="13" t="e">
        <f t="shared" si="63"/>
        <v>#NAME?</v>
      </c>
      <c r="BV23" s="13"/>
      <c r="BW23" s="13" t="e">
        <f t="shared" si="64"/>
        <v>#NAME?</v>
      </c>
      <c r="BX23" s="13"/>
      <c r="BY23" s="13" t="e">
        <f t="shared" si="65"/>
        <v>#NAME?</v>
      </c>
      <c r="BZ23" s="13" t="e">
        <f t="shared" si="66"/>
        <v>#NAME?</v>
      </c>
      <c r="CA23" s="13" t="e">
        <f t="shared" si="67"/>
        <v>#NAME?</v>
      </c>
      <c r="CB23" s="13" t="e">
        <f t="shared" si="68"/>
        <v>#NAME?</v>
      </c>
      <c r="CC23" s="14">
        <f t="shared" si="69"/>
        <v>0</v>
      </c>
      <c r="CD23" s="14" t="e">
        <f t="shared" si="70"/>
        <v>#NAME?</v>
      </c>
      <c r="CE23" s="13">
        <f t="shared" si="71"/>
        <v>4519695.1100000003</v>
      </c>
      <c r="CF23" s="13" t="e">
        <f t="shared" si="72"/>
        <v>#NAME?</v>
      </c>
      <c r="CG23" s="13"/>
      <c r="CH23" s="13" t="e">
        <f t="shared" si="73"/>
        <v>#NAME?</v>
      </c>
      <c r="CI23" s="13" t="e">
        <f t="shared" si="74"/>
        <v>#NAME?</v>
      </c>
      <c r="CJ23" s="13" t="e">
        <f t="shared" si="75"/>
        <v>#NAME?</v>
      </c>
      <c r="CK23" s="13" t="e">
        <f t="shared" si="76"/>
        <v>#NAME?</v>
      </c>
      <c r="CL23">
        <f t="shared" si="77"/>
        <v>0</v>
      </c>
      <c r="CM23">
        <f t="shared" si="78"/>
        <v>0</v>
      </c>
      <c r="CN23" t="e">
        <f>VLOOKUP(A23,sport,6,FALSE)</f>
        <v>#NAME?</v>
      </c>
      <c r="CO23">
        <f t="shared" si="79"/>
        <v>0</v>
      </c>
      <c r="CP23">
        <v>0</v>
      </c>
      <c r="CQ23">
        <v>0</v>
      </c>
      <c r="CR23" t="e">
        <f>VLOOKUP(A23,pola,4,FALSE)</f>
        <v>#NAME?</v>
      </c>
      <c r="CS23">
        <v>0</v>
      </c>
      <c r="CT23">
        <v>0</v>
      </c>
      <c r="CU23">
        <v>0</v>
      </c>
      <c r="CV23">
        <v>0</v>
      </c>
      <c r="CW23">
        <v>0</v>
      </c>
      <c r="CX23">
        <v>0</v>
      </c>
      <c r="CY23" s="20" t="e">
        <f t="shared" si="80"/>
        <v>#NAME?</v>
      </c>
      <c r="CZ23" t="e">
        <f t="shared" si="81"/>
        <v>#NAME?</v>
      </c>
      <c r="DM23" t="s">
        <v>188</v>
      </c>
      <c r="DN23">
        <v>0</v>
      </c>
      <c r="DQ23" t="s">
        <v>189</v>
      </c>
      <c r="DR23">
        <v>93216</v>
      </c>
      <c r="DU23">
        <v>9</v>
      </c>
      <c r="DV23">
        <v>528821.21899230126</v>
      </c>
      <c r="DX23" t="s">
        <v>190</v>
      </c>
      <c r="DY23">
        <v>83300</v>
      </c>
      <c r="EA23" t="s">
        <v>190</v>
      </c>
      <c r="EB23">
        <v>15000</v>
      </c>
      <c r="ED23" t="s">
        <v>190</v>
      </c>
      <c r="EE23">
        <v>0</v>
      </c>
      <c r="EI23">
        <v>47</v>
      </c>
      <c r="EJ23">
        <v>3174.75</v>
      </c>
      <c r="FA23">
        <v>80</v>
      </c>
      <c r="FB23" t="s">
        <v>98</v>
      </c>
      <c r="FC23">
        <v>300000</v>
      </c>
      <c r="FH23" t="e">
        <f t="shared" si="82"/>
        <v>#NAME?</v>
      </c>
      <c r="FI23" t="s">
        <v>166</v>
      </c>
      <c r="FJ23" s="21">
        <v>3450000</v>
      </c>
      <c r="FK23" s="21">
        <v>5050000</v>
      </c>
      <c r="FM23">
        <v>394</v>
      </c>
      <c r="FN23" t="s">
        <v>393</v>
      </c>
      <c r="FO23">
        <v>100</v>
      </c>
      <c r="FP23">
        <v>75000</v>
      </c>
      <c r="FQ23">
        <v>37500</v>
      </c>
      <c r="FR23">
        <v>22500</v>
      </c>
      <c r="FS23">
        <v>7500</v>
      </c>
      <c r="FT23">
        <v>7500</v>
      </c>
      <c r="GG23">
        <v>153</v>
      </c>
      <c r="GH23">
        <v>16</v>
      </c>
      <c r="GI23" t="s">
        <v>139</v>
      </c>
      <c r="GJ23">
        <v>154476</v>
      </c>
      <c r="GK23">
        <v>0.88753648371106586</v>
      </c>
      <c r="GL23">
        <v>75000</v>
      </c>
      <c r="GM23">
        <v>150000</v>
      </c>
      <c r="GN23">
        <v>75000</v>
      </c>
      <c r="GQ23" t="s">
        <v>187</v>
      </c>
      <c r="GR23">
        <v>37</v>
      </c>
      <c r="GU23">
        <v>51</v>
      </c>
      <c r="GV23" s="20">
        <v>67959.642427727522</v>
      </c>
      <c r="GX23">
        <v>14</v>
      </c>
      <c r="GY23" t="s">
        <v>101</v>
      </c>
      <c r="GZ23">
        <v>50000</v>
      </c>
      <c r="HE23">
        <v>983</v>
      </c>
      <c r="HF23" t="s">
        <v>160</v>
      </c>
      <c r="HG23">
        <v>16667</v>
      </c>
      <c r="HH23">
        <v>50000</v>
      </c>
      <c r="HI23">
        <v>50000</v>
      </c>
      <c r="HJ23">
        <v>33333</v>
      </c>
      <c r="HM23">
        <v>366</v>
      </c>
      <c r="HN23" t="s">
        <v>221</v>
      </c>
      <c r="HO23">
        <v>922531.08</v>
      </c>
      <c r="HR23">
        <v>51</v>
      </c>
      <c r="HS23">
        <v>1474.75</v>
      </c>
    </row>
    <row r="24" spans="1:227">
      <c r="A24">
        <v>9</v>
      </c>
      <c r="D24" t="s">
        <v>191</v>
      </c>
      <c r="F24" s="13" t="e">
        <f t="shared" si="1"/>
        <v>#NAME?</v>
      </c>
      <c r="G24" s="13" t="e">
        <f t="shared" si="2"/>
        <v>#NAME?</v>
      </c>
      <c r="H24" s="13" t="e">
        <f t="shared" si="3"/>
        <v>#NAME?</v>
      </c>
      <c r="I24" s="13" t="e">
        <f t="shared" si="4"/>
        <v>#NAME?</v>
      </c>
      <c r="J24" s="13"/>
      <c r="K24" s="13" t="e">
        <f t="shared" si="5"/>
        <v>#NAME?</v>
      </c>
      <c r="L24" s="13" t="e">
        <f t="shared" si="6"/>
        <v>#NAME?</v>
      </c>
      <c r="M24" s="13" t="e">
        <f t="shared" si="7"/>
        <v>#NAME?</v>
      </c>
      <c r="N24" s="13" t="e">
        <f t="shared" si="8"/>
        <v>#NAME?</v>
      </c>
      <c r="O24" s="13" t="e">
        <f t="shared" si="9"/>
        <v>#NAME?</v>
      </c>
      <c r="P24" s="13" t="e">
        <f t="shared" si="10"/>
        <v>#NAME?</v>
      </c>
      <c r="Q24" s="13" t="e">
        <f t="shared" si="11"/>
        <v>#NAME?</v>
      </c>
      <c r="R24" s="13" t="e">
        <f t="shared" si="12"/>
        <v>#NAME?</v>
      </c>
      <c r="S24" s="13" t="e">
        <f t="shared" si="13"/>
        <v>#NAME?</v>
      </c>
      <c r="T24" s="13" t="e">
        <f t="shared" si="14"/>
        <v>#NAME?</v>
      </c>
      <c r="U24" s="13" t="e">
        <f t="shared" si="15"/>
        <v>#NAME?</v>
      </c>
      <c r="V24" s="13" t="e">
        <f t="shared" si="16"/>
        <v>#NAME?</v>
      </c>
      <c r="W24" s="13" t="e">
        <f t="shared" si="17"/>
        <v>#NAME?</v>
      </c>
      <c r="X24" s="13" t="e">
        <f t="shared" si="18"/>
        <v>#NAME?</v>
      </c>
      <c r="Y24" s="13" t="e">
        <f t="shared" si="19"/>
        <v>#NAME?</v>
      </c>
      <c r="Z24" s="13" t="e">
        <f t="shared" si="20"/>
        <v>#NAME?</v>
      </c>
      <c r="AA24" s="13" t="e">
        <f t="shared" si="21"/>
        <v>#NAME?</v>
      </c>
      <c r="AB24" s="13"/>
      <c r="AC24" s="13"/>
      <c r="AD24" s="13" t="e">
        <f t="shared" si="22"/>
        <v>#NAME?</v>
      </c>
      <c r="AE24" s="13" t="e">
        <f t="shared" si="23"/>
        <v>#NAME?</v>
      </c>
      <c r="AF24" s="13" t="e">
        <f t="shared" si="24"/>
        <v>#NAME?</v>
      </c>
      <c r="AG24" s="13" t="e">
        <f t="shared" si="25"/>
        <v>#NAME?</v>
      </c>
      <c r="AH24" s="13" t="e">
        <f t="shared" si="26"/>
        <v>#NAME?</v>
      </c>
      <c r="AI24" s="13" t="e">
        <f t="shared" si="27"/>
        <v>#NAME?</v>
      </c>
      <c r="AJ24" s="13" t="e">
        <f t="shared" si="28"/>
        <v>#NAME?</v>
      </c>
      <c r="AK24" s="13" t="e">
        <f t="shared" si="29"/>
        <v>#NAME?</v>
      </c>
      <c r="AL24" s="13" t="e">
        <f t="shared" si="30"/>
        <v>#NAME?</v>
      </c>
      <c r="AM24" s="13" t="e">
        <f t="shared" si="31"/>
        <v>#NAME?</v>
      </c>
      <c r="AN24" s="13" t="e">
        <f t="shared" si="32"/>
        <v>#NAME?</v>
      </c>
      <c r="AO24" s="13" t="e">
        <f t="shared" si="33"/>
        <v>#NAME?</v>
      </c>
      <c r="AP24" s="13" t="e">
        <f t="shared" si="34"/>
        <v>#NAME?</v>
      </c>
      <c r="AQ24" s="13" t="e">
        <f t="shared" si="35"/>
        <v>#NAME?</v>
      </c>
      <c r="AR24" s="13" t="e">
        <f t="shared" si="36"/>
        <v>#NAME?</v>
      </c>
      <c r="AS24" s="13" t="e">
        <f t="shared" si="37"/>
        <v>#NAME?</v>
      </c>
      <c r="AT24" s="13" t="e">
        <f t="shared" si="38"/>
        <v>#NAME?</v>
      </c>
      <c r="AU24" s="13" t="e">
        <f t="shared" si="39"/>
        <v>#NAME?</v>
      </c>
      <c r="AV24" s="13" t="e">
        <f t="shared" si="40"/>
        <v>#NAME?</v>
      </c>
      <c r="AW24" s="13" t="e">
        <f t="shared" si="41"/>
        <v>#NAME?</v>
      </c>
      <c r="AX24" s="13" t="e">
        <f t="shared" si="42"/>
        <v>#NAME?</v>
      </c>
      <c r="AY24" s="13" t="e">
        <f t="shared" si="43"/>
        <v>#NAME?</v>
      </c>
      <c r="AZ24" s="13" t="e">
        <f t="shared" si="44"/>
        <v>#NAME?</v>
      </c>
      <c r="BA24" s="13" t="e">
        <f t="shared" si="45"/>
        <v>#NAME?</v>
      </c>
      <c r="BB24" s="13" t="e">
        <f t="shared" si="46"/>
        <v>#NAME?</v>
      </c>
      <c r="BC24" s="13" t="e">
        <f t="shared" si="47"/>
        <v>#NAME?</v>
      </c>
      <c r="BD24" s="13" t="e">
        <f t="shared" si="48"/>
        <v>#NAME?</v>
      </c>
      <c r="BE24" s="13" t="e">
        <f t="shared" si="49"/>
        <v>#NAME?</v>
      </c>
      <c r="BF24" s="13" t="e">
        <f t="shared" si="50"/>
        <v>#NAME?</v>
      </c>
      <c r="BG24" s="13" t="e">
        <f t="shared" si="51"/>
        <v>#NAME?</v>
      </c>
      <c r="BH24" s="13" t="e">
        <f t="shared" si="52"/>
        <v>#NAME?</v>
      </c>
      <c r="BI24" s="13" t="e">
        <f t="shared" si="53"/>
        <v>#NAME?</v>
      </c>
      <c r="BJ24" s="13" t="e">
        <f t="shared" si="54"/>
        <v>#NAME?</v>
      </c>
      <c r="BK24" s="13" t="e">
        <f t="shared" si="55"/>
        <v>#NAME?</v>
      </c>
      <c r="BL24" s="13" t="e">
        <f t="shared" si="56"/>
        <v>#NAME?</v>
      </c>
      <c r="BM24" s="13" t="e">
        <f t="shared" si="57"/>
        <v>#NAME?</v>
      </c>
      <c r="BN24" s="13"/>
      <c r="BO24" s="15"/>
      <c r="BP24" s="13" t="e">
        <f t="shared" si="58"/>
        <v>#NAME?</v>
      </c>
      <c r="BQ24" s="13" t="e">
        <f t="shared" si="59"/>
        <v>#NAME?</v>
      </c>
      <c r="BR24" s="13" t="e">
        <f t="shared" si="60"/>
        <v>#NAME?</v>
      </c>
      <c r="BS24" s="13" t="e">
        <f t="shared" si="61"/>
        <v>#NAME?</v>
      </c>
      <c r="BT24" s="13" t="e">
        <f t="shared" si="62"/>
        <v>#NAME?</v>
      </c>
      <c r="BU24" s="13" t="e">
        <f t="shared" si="63"/>
        <v>#NAME?</v>
      </c>
      <c r="BV24" s="13"/>
      <c r="BW24" s="13" t="e">
        <f t="shared" si="64"/>
        <v>#NAME?</v>
      </c>
      <c r="BX24" s="13"/>
      <c r="BY24" s="13" t="e">
        <f t="shared" si="65"/>
        <v>#NAME?</v>
      </c>
      <c r="BZ24" s="13" t="e">
        <f t="shared" si="66"/>
        <v>#NAME?</v>
      </c>
      <c r="CA24" s="13" t="e">
        <f t="shared" si="67"/>
        <v>#NAME?</v>
      </c>
      <c r="CB24" s="13" t="e">
        <f t="shared" si="68"/>
        <v>#NAME?</v>
      </c>
      <c r="CC24" s="14">
        <f t="shared" si="69"/>
        <v>0</v>
      </c>
      <c r="CD24" s="14" t="e">
        <f t="shared" si="70"/>
        <v>#NAME?</v>
      </c>
      <c r="CE24" s="13">
        <f t="shared" si="71"/>
        <v>535336.65</v>
      </c>
      <c r="CF24" s="13" t="e">
        <f t="shared" si="72"/>
        <v>#NAME?</v>
      </c>
      <c r="CG24" s="13"/>
      <c r="CH24" s="13" t="e">
        <f t="shared" si="73"/>
        <v>#NAME?</v>
      </c>
      <c r="CI24" s="13" t="e">
        <f t="shared" si="74"/>
        <v>#NAME?</v>
      </c>
      <c r="CJ24" s="13" t="e">
        <f t="shared" si="75"/>
        <v>#NAME?</v>
      </c>
      <c r="CK24" s="13" t="e">
        <f t="shared" si="76"/>
        <v>#NAME?</v>
      </c>
      <c r="CL24">
        <f t="shared" si="77"/>
        <v>0</v>
      </c>
      <c r="CM24">
        <f t="shared" si="78"/>
        <v>0</v>
      </c>
      <c r="CN24">
        <v>0</v>
      </c>
      <c r="CO24">
        <f t="shared" si="79"/>
        <v>0</v>
      </c>
      <c r="CP24">
        <v>0</v>
      </c>
      <c r="CQ24">
        <v>0</v>
      </c>
      <c r="CR24">
        <v>0</v>
      </c>
      <c r="CS24">
        <v>0</v>
      </c>
      <c r="CT24">
        <v>0</v>
      </c>
      <c r="CU24">
        <v>0</v>
      </c>
      <c r="CV24">
        <v>0</v>
      </c>
      <c r="CW24">
        <v>0</v>
      </c>
      <c r="CX24">
        <v>0</v>
      </c>
      <c r="CY24" s="20" t="e">
        <f t="shared" si="80"/>
        <v>#NAME?</v>
      </c>
      <c r="CZ24" t="e">
        <f t="shared" si="81"/>
        <v>#NAME?</v>
      </c>
      <c r="DM24" t="s">
        <v>192</v>
      </c>
      <c r="DN24">
        <v>0</v>
      </c>
      <c r="DQ24" t="s">
        <v>101</v>
      </c>
      <c r="DR24">
        <v>102428</v>
      </c>
      <c r="DU24">
        <v>1695</v>
      </c>
      <c r="DV24">
        <v>673474.2862902201</v>
      </c>
      <c r="DX24" t="s">
        <v>179</v>
      </c>
      <c r="DY24">
        <v>83300</v>
      </c>
      <c r="EA24" t="s">
        <v>179</v>
      </c>
      <c r="EB24">
        <v>50000</v>
      </c>
      <c r="ED24" t="s">
        <v>179</v>
      </c>
      <c r="EE24">
        <v>0</v>
      </c>
      <c r="EI24">
        <v>48</v>
      </c>
      <c r="EJ24">
        <v>1933.25</v>
      </c>
      <c r="FA24">
        <v>546</v>
      </c>
      <c r="FB24" t="s">
        <v>190</v>
      </c>
      <c r="FC24">
        <v>300000</v>
      </c>
      <c r="FH24" t="e">
        <f t="shared" si="82"/>
        <v>#NAME?</v>
      </c>
      <c r="FI24" t="s">
        <v>158</v>
      </c>
      <c r="FJ24" s="21">
        <v>540000</v>
      </c>
      <c r="FK24" s="21">
        <v>790000</v>
      </c>
      <c r="FM24">
        <v>917</v>
      </c>
      <c r="FN24" t="s">
        <v>146</v>
      </c>
      <c r="FO24">
        <v>200</v>
      </c>
      <c r="FP24">
        <v>150000</v>
      </c>
      <c r="FQ24">
        <v>75000</v>
      </c>
      <c r="FR24">
        <v>45000</v>
      </c>
      <c r="FS24">
        <v>15000</v>
      </c>
      <c r="FT24">
        <v>15000</v>
      </c>
      <c r="GG24">
        <v>1722</v>
      </c>
      <c r="GH24">
        <v>17</v>
      </c>
      <c r="GI24" t="s">
        <v>218</v>
      </c>
      <c r="GJ24">
        <v>8894</v>
      </c>
      <c r="GK24">
        <v>1.0408201720921244</v>
      </c>
      <c r="GL24">
        <v>26682</v>
      </c>
      <c r="GM24">
        <v>53364</v>
      </c>
      <c r="GN24">
        <v>26682</v>
      </c>
      <c r="GQ24" t="s">
        <v>191</v>
      </c>
      <c r="GR24">
        <v>9</v>
      </c>
      <c r="GU24">
        <v>52</v>
      </c>
      <c r="GV24" s="20">
        <v>70573.474828793987</v>
      </c>
      <c r="GX24">
        <v>392</v>
      </c>
      <c r="GY24" t="s">
        <v>175</v>
      </c>
      <c r="GZ24">
        <v>50000</v>
      </c>
      <c r="HM24">
        <v>200</v>
      </c>
      <c r="HN24" t="s">
        <v>152</v>
      </c>
      <c r="HO24">
        <v>15356270.369999999</v>
      </c>
      <c r="HR24">
        <v>52</v>
      </c>
      <c r="HS24">
        <v>2457</v>
      </c>
    </row>
    <row r="25" spans="1:227">
      <c r="A25">
        <v>47</v>
      </c>
      <c r="D25" t="s">
        <v>193</v>
      </c>
      <c r="F25" s="13" t="e">
        <f t="shared" si="1"/>
        <v>#NAME?</v>
      </c>
      <c r="G25" s="13" t="e">
        <f t="shared" si="2"/>
        <v>#NAME?</v>
      </c>
      <c r="H25" s="13" t="e">
        <f t="shared" si="3"/>
        <v>#NAME?</v>
      </c>
      <c r="I25" s="13" t="e">
        <f t="shared" si="4"/>
        <v>#NAME?</v>
      </c>
      <c r="J25" s="13"/>
      <c r="K25" s="13" t="e">
        <f t="shared" si="5"/>
        <v>#NAME?</v>
      </c>
      <c r="L25" s="13" t="e">
        <f t="shared" si="6"/>
        <v>#NAME?</v>
      </c>
      <c r="M25" s="13" t="e">
        <f t="shared" si="7"/>
        <v>#NAME?</v>
      </c>
      <c r="N25" s="13" t="e">
        <f t="shared" si="8"/>
        <v>#NAME?</v>
      </c>
      <c r="O25" s="13" t="e">
        <f t="shared" si="9"/>
        <v>#NAME?</v>
      </c>
      <c r="P25" s="13" t="e">
        <f t="shared" si="10"/>
        <v>#NAME?</v>
      </c>
      <c r="Q25" s="13" t="e">
        <f t="shared" si="11"/>
        <v>#NAME?</v>
      </c>
      <c r="R25" s="13" t="e">
        <f t="shared" si="12"/>
        <v>#NAME?</v>
      </c>
      <c r="S25" s="13" t="e">
        <f t="shared" si="13"/>
        <v>#NAME?</v>
      </c>
      <c r="T25" s="13" t="e">
        <f t="shared" si="14"/>
        <v>#NAME?</v>
      </c>
      <c r="U25" s="13" t="e">
        <f t="shared" si="15"/>
        <v>#NAME?</v>
      </c>
      <c r="V25" s="13" t="e">
        <f t="shared" si="16"/>
        <v>#NAME?</v>
      </c>
      <c r="W25" s="13" t="e">
        <f t="shared" si="17"/>
        <v>#NAME?</v>
      </c>
      <c r="X25" s="13" t="e">
        <f t="shared" si="18"/>
        <v>#NAME?</v>
      </c>
      <c r="Y25" s="13" t="e">
        <f t="shared" si="19"/>
        <v>#NAME?</v>
      </c>
      <c r="Z25" s="13" t="e">
        <f t="shared" si="20"/>
        <v>#NAME?</v>
      </c>
      <c r="AA25" s="13" t="e">
        <f t="shared" si="21"/>
        <v>#NAME?</v>
      </c>
      <c r="AB25" s="13"/>
      <c r="AC25" s="13"/>
      <c r="AD25" s="13" t="e">
        <f t="shared" si="22"/>
        <v>#NAME?</v>
      </c>
      <c r="AE25" s="13" t="e">
        <f t="shared" si="23"/>
        <v>#NAME?</v>
      </c>
      <c r="AF25" s="13" t="e">
        <f t="shared" si="24"/>
        <v>#NAME?</v>
      </c>
      <c r="AG25" s="13" t="e">
        <f t="shared" si="25"/>
        <v>#NAME?</v>
      </c>
      <c r="AH25" s="13" t="e">
        <f t="shared" si="26"/>
        <v>#NAME?</v>
      </c>
      <c r="AI25" s="13" t="e">
        <f t="shared" si="27"/>
        <v>#NAME?</v>
      </c>
      <c r="AJ25" s="13" t="e">
        <f t="shared" si="28"/>
        <v>#NAME?</v>
      </c>
      <c r="AK25" s="13" t="e">
        <f t="shared" si="29"/>
        <v>#NAME?</v>
      </c>
      <c r="AL25" s="13" t="e">
        <f t="shared" si="30"/>
        <v>#NAME?</v>
      </c>
      <c r="AM25" s="13" t="e">
        <f t="shared" si="31"/>
        <v>#NAME?</v>
      </c>
      <c r="AN25" s="13" t="e">
        <f t="shared" si="32"/>
        <v>#NAME?</v>
      </c>
      <c r="AO25" s="13" t="e">
        <f t="shared" si="33"/>
        <v>#NAME?</v>
      </c>
      <c r="AP25" s="13" t="e">
        <f t="shared" si="34"/>
        <v>#NAME?</v>
      </c>
      <c r="AQ25" s="13" t="e">
        <f t="shared" si="35"/>
        <v>#NAME?</v>
      </c>
      <c r="AR25" s="13" t="e">
        <f t="shared" si="36"/>
        <v>#NAME?</v>
      </c>
      <c r="AS25" s="13" t="e">
        <f t="shared" si="37"/>
        <v>#NAME?</v>
      </c>
      <c r="AT25" s="13" t="e">
        <f t="shared" si="38"/>
        <v>#NAME?</v>
      </c>
      <c r="AU25" s="13" t="e">
        <f t="shared" si="39"/>
        <v>#NAME?</v>
      </c>
      <c r="AV25" s="13" t="e">
        <f t="shared" si="40"/>
        <v>#NAME?</v>
      </c>
      <c r="AW25" s="13" t="e">
        <f t="shared" si="41"/>
        <v>#NAME?</v>
      </c>
      <c r="AX25" s="13" t="e">
        <f t="shared" si="42"/>
        <v>#NAME?</v>
      </c>
      <c r="AY25" s="13" t="e">
        <f t="shared" si="43"/>
        <v>#NAME?</v>
      </c>
      <c r="AZ25" s="13" t="e">
        <f t="shared" si="44"/>
        <v>#NAME?</v>
      </c>
      <c r="BA25" s="13" t="e">
        <f t="shared" si="45"/>
        <v>#NAME?</v>
      </c>
      <c r="BB25" s="13" t="e">
        <f t="shared" si="46"/>
        <v>#NAME?</v>
      </c>
      <c r="BC25" s="13" t="e">
        <f t="shared" si="47"/>
        <v>#NAME?</v>
      </c>
      <c r="BD25" s="13" t="e">
        <f t="shared" si="48"/>
        <v>#NAME?</v>
      </c>
      <c r="BE25" s="13" t="e">
        <f t="shared" si="49"/>
        <v>#NAME?</v>
      </c>
      <c r="BF25" s="13" t="e">
        <f t="shared" si="50"/>
        <v>#NAME?</v>
      </c>
      <c r="BG25" s="13" t="e">
        <f t="shared" si="51"/>
        <v>#NAME?</v>
      </c>
      <c r="BH25" s="13" t="e">
        <f t="shared" si="52"/>
        <v>#NAME?</v>
      </c>
      <c r="BI25" s="13" t="e">
        <f t="shared" si="53"/>
        <v>#NAME?</v>
      </c>
      <c r="BJ25" s="13" t="e">
        <f t="shared" si="54"/>
        <v>#NAME?</v>
      </c>
      <c r="BK25" s="13" t="e">
        <f t="shared" si="55"/>
        <v>#NAME?</v>
      </c>
      <c r="BL25" s="13" t="e">
        <f t="shared" si="56"/>
        <v>#NAME?</v>
      </c>
      <c r="BM25" s="13" t="e">
        <f t="shared" si="57"/>
        <v>#NAME?</v>
      </c>
      <c r="BN25" s="13"/>
      <c r="BO25" s="15"/>
      <c r="BP25" s="13" t="e">
        <f t="shared" si="58"/>
        <v>#NAME?</v>
      </c>
      <c r="BQ25" s="13" t="e">
        <f t="shared" si="59"/>
        <v>#NAME?</v>
      </c>
      <c r="BR25" s="13" t="e">
        <f t="shared" si="60"/>
        <v>#NAME?</v>
      </c>
      <c r="BS25" s="13" t="e">
        <f t="shared" si="61"/>
        <v>#NAME?</v>
      </c>
      <c r="BT25" s="13" t="e">
        <f t="shared" si="62"/>
        <v>#NAME?</v>
      </c>
      <c r="BU25" s="13" t="e">
        <f t="shared" si="63"/>
        <v>#NAME?</v>
      </c>
      <c r="BV25" s="13"/>
      <c r="BW25" s="13" t="e">
        <f t="shared" si="64"/>
        <v>#NAME?</v>
      </c>
      <c r="BX25" s="13"/>
      <c r="BY25" s="13" t="e">
        <f t="shared" si="65"/>
        <v>#NAME?</v>
      </c>
      <c r="BZ25" s="13" t="e">
        <f t="shared" si="66"/>
        <v>#NAME?</v>
      </c>
      <c r="CA25" s="13" t="e">
        <f t="shared" si="67"/>
        <v>#NAME?</v>
      </c>
      <c r="CB25" s="13" t="e">
        <f t="shared" si="68"/>
        <v>#NAME?</v>
      </c>
      <c r="CC25" s="14">
        <f t="shared" si="69"/>
        <v>0</v>
      </c>
      <c r="CD25" s="14" t="e">
        <f t="shared" si="70"/>
        <v>#NAME?</v>
      </c>
      <c r="CE25" s="13">
        <f t="shared" si="71"/>
        <v>3581506.52</v>
      </c>
      <c r="CF25" s="13" t="e">
        <f t="shared" si="72"/>
        <v>#NAME?</v>
      </c>
      <c r="CG25" s="13"/>
      <c r="CH25" s="13" t="e">
        <f t="shared" si="73"/>
        <v>#NAME?</v>
      </c>
      <c r="CI25" s="13" t="e">
        <f t="shared" si="74"/>
        <v>#NAME?</v>
      </c>
      <c r="CJ25" s="13" t="e">
        <f t="shared" si="75"/>
        <v>#NAME?</v>
      </c>
      <c r="CK25" s="13" t="e">
        <f t="shared" si="76"/>
        <v>#NAME?</v>
      </c>
      <c r="CL25">
        <f t="shared" si="77"/>
        <v>0</v>
      </c>
      <c r="CM25">
        <f t="shared" si="78"/>
        <v>0</v>
      </c>
      <c r="CN25">
        <v>0</v>
      </c>
      <c r="CO25">
        <f t="shared" si="79"/>
        <v>0</v>
      </c>
      <c r="CP25">
        <v>0</v>
      </c>
      <c r="CQ25">
        <v>0</v>
      </c>
      <c r="CR25">
        <v>0</v>
      </c>
      <c r="CS25">
        <v>0</v>
      </c>
      <c r="CT25">
        <v>0</v>
      </c>
      <c r="CU25">
        <v>0</v>
      </c>
      <c r="CV25">
        <v>0</v>
      </c>
      <c r="CW25">
        <v>0</v>
      </c>
      <c r="CX25">
        <v>0</v>
      </c>
      <c r="CY25" s="20" t="e">
        <f t="shared" si="80"/>
        <v>#NAME?</v>
      </c>
      <c r="CZ25" t="e">
        <f t="shared" si="81"/>
        <v>#NAME?</v>
      </c>
      <c r="DM25" t="s">
        <v>194</v>
      </c>
      <c r="DN25">
        <v>0</v>
      </c>
      <c r="DQ25" t="s">
        <v>166</v>
      </c>
      <c r="DR25">
        <v>103184</v>
      </c>
      <c r="DU25">
        <v>964</v>
      </c>
      <c r="DV25">
        <v>509302.64135267172</v>
      </c>
      <c r="DX25" t="s">
        <v>195</v>
      </c>
      <c r="DY25">
        <v>83300</v>
      </c>
      <c r="EA25" t="s">
        <v>195</v>
      </c>
      <c r="EB25">
        <v>0</v>
      </c>
      <c r="ED25" t="s">
        <v>195</v>
      </c>
      <c r="EE25">
        <v>0</v>
      </c>
      <c r="EI25">
        <v>52</v>
      </c>
      <c r="EJ25">
        <v>2487</v>
      </c>
      <c r="FA25">
        <v>995</v>
      </c>
      <c r="FB25" t="s">
        <v>448</v>
      </c>
      <c r="FC25">
        <v>300000</v>
      </c>
      <c r="FM25">
        <v>794</v>
      </c>
      <c r="FN25" t="s">
        <v>209</v>
      </c>
      <c r="FO25">
        <v>200</v>
      </c>
      <c r="FP25">
        <v>150000</v>
      </c>
      <c r="FQ25">
        <v>75000</v>
      </c>
      <c r="FR25">
        <v>45000</v>
      </c>
      <c r="FS25">
        <v>15000</v>
      </c>
      <c r="FT25">
        <v>15000</v>
      </c>
      <c r="GG25">
        <v>653</v>
      </c>
      <c r="GH25">
        <v>18</v>
      </c>
      <c r="GI25" t="s">
        <v>222</v>
      </c>
      <c r="GJ25">
        <v>10250</v>
      </c>
      <c r="GK25">
        <v>0.41315200120370055</v>
      </c>
      <c r="GL25">
        <v>28125</v>
      </c>
      <c r="GM25">
        <v>56250</v>
      </c>
      <c r="GN25">
        <v>28125</v>
      </c>
      <c r="GQ25" t="s">
        <v>193</v>
      </c>
      <c r="GR25">
        <v>47</v>
      </c>
      <c r="GU25">
        <v>53</v>
      </c>
      <c r="GV25" s="20">
        <v>41821.318417063099</v>
      </c>
      <c r="GX25">
        <v>394</v>
      </c>
      <c r="GY25" t="s">
        <v>393</v>
      </c>
      <c r="GZ25">
        <v>50000</v>
      </c>
      <c r="HM25">
        <v>3</v>
      </c>
      <c r="HN25" t="s">
        <v>138</v>
      </c>
      <c r="HO25">
        <v>1752137.81</v>
      </c>
      <c r="HR25">
        <v>53</v>
      </c>
      <c r="HS25">
        <v>918.25</v>
      </c>
    </row>
    <row r="26" spans="1:227">
      <c r="A26">
        <v>48</v>
      </c>
      <c r="D26" t="s">
        <v>196</v>
      </c>
      <c r="F26" s="13" t="e">
        <f t="shared" si="1"/>
        <v>#NAME?</v>
      </c>
      <c r="G26" s="13" t="e">
        <f t="shared" si="2"/>
        <v>#NAME?</v>
      </c>
      <c r="H26" s="13" t="e">
        <f t="shared" si="3"/>
        <v>#NAME?</v>
      </c>
      <c r="I26" s="13" t="e">
        <f t="shared" si="4"/>
        <v>#NAME?</v>
      </c>
      <c r="J26" s="13"/>
      <c r="K26" s="13" t="e">
        <f t="shared" si="5"/>
        <v>#NAME?</v>
      </c>
      <c r="L26" s="13" t="e">
        <f t="shared" si="6"/>
        <v>#NAME?</v>
      </c>
      <c r="M26" s="13" t="e">
        <f t="shared" si="7"/>
        <v>#NAME?</v>
      </c>
      <c r="N26" s="13" t="e">
        <f t="shared" si="8"/>
        <v>#NAME?</v>
      </c>
      <c r="O26" s="13" t="e">
        <f t="shared" si="9"/>
        <v>#NAME?</v>
      </c>
      <c r="P26" s="13" t="e">
        <f t="shared" si="10"/>
        <v>#NAME?</v>
      </c>
      <c r="Q26" s="13" t="e">
        <f t="shared" si="11"/>
        <v>#NAME?</v>
      </c>
      <c r="R26" s="13" t="e">
        <f t="shared" si="12"/>
        <v>#NAME?</v>
      </c>
      <c r="S26" s="13" t="e">
        <f t="shared" si="13"/>
        <v>#NAME?</v>
      </c>
      <c r="T26" s="13" t="e">
        <f t="shared" si="14"/>
        <v>#NAME?</v>
      </c>
      <c r="U26" s="13" t="e">
        <f t="shared" si="15"/>
        <v>#NAME?</v>
      </c>
      <c r="V26" s="13" t="e">
        <f t="shared" si="16"/>
        <v>#NAME?</v>
      </c>
      <c r="W26" s="13" t="e">
        <f t="shared" si="17"/>
        <v>#NAME?</v>
      </c>
      <c r="X26" s="13" t="e">
        <f t="shared" si="18"/>
        <v>#NAME?</v>
      </c>
      <c r="Y26" s="13" t="e">
        <f t="shared" si="19"/>
        <v>#NAME?</v>
      </c>
      <c r="Z26" s="13" t="e">
        <f t="shared" si="20"/>
        <v>#NAME?</v>
      </c>
      <c r="AA26" s="13" t="e">
        <f t="shared" si="21"/>
        <v>#NAME?</v>
      </c>
      <c r="AB26" s="13"/>
      <c r="AC26" s="13"/>
      <c r="AD26" s="13" t="e">
        <f t="shared" si="22"/>
        <v>#NAME?</v>
      </c>
      <c r="AE26" s="13" t="e">
        <f t="shared" si="23"/>
        <v>#NAME?</v>
      </c>
      <c r="AF26" s="13" t="e">
        <f t="shared" si="24"/>
        <v>#NAME?</v>
      </c>
      <c r="AG26" s="13" t="e">
        <f t="shared" si="25"/>
        <v>#NAME?</v>
      </c>
      <c r="AH26" s="13" t="e">
        <f t="shared" si="26"/>
        <v>#NAME?</v>
      </c>
      <c r="AI26" s="13" t="e">
        <f t="shared" si="27"/>
        <v>#NAME?</v>
      </c>
      <c r="AJ26" s="13" t="e">
        <f t="shared" si="28"/>
        <v>#NAME?</v>
      </c>
      <c r="AK26" s="13" t="e">
        <f t="shared" si="29"/>
        <v>#NAME?</v>
      </c>
      <c r="AL26" s="13" t="e">
        <f t="shared" si="30"/>
        <v>#NAME?</v>
      </c>
      <c r="AM26" s="13" t="e">
        <f t="shared" si="31"/>
        <v>#NAME?</v>
      </c>
      <c r="AN26" s="13" t="e">
        <f t="shared" si="32"/>
        <v>#NAME?</v>
      </c>
      <c r="AO26" s="13" t="e">
        <f t="shared" si="33"/>
        <v>#NAME?</v>
      </c>
      <c r="AP26" s="13" t="e">
        <f t="shared" si="34"/>
        <v>#NAME?</v>
      </c>
      <c r="AQ26" s="13" t="e">
        <f t="shared" si="35"/>
        <v>#NAME?</v>
      </c>
      <c r="AR26" s="13" t="e">
        <f t="shared" si="36"/>
        <v>#NAME?</v>
      </c>
      <c r="AS26" s="13" t="e">
        <f t="shared" si="37"/>
        <v>#NAME?</v>
      </c>
      <c r="AT26" s="13" t="e">
        <f t="shared" si="38"/>
        <v>#NAME?</v>
      </c>
      <c r="AU26" s="13" t="e">
        <f t="shared" si="39"/>
        <v>#NAME?</v>
      </c>
      <c r="AV26" s="13" t="e">
        <f t="shared" si="40"/>
        <v>#NAME?</v>
      </c>
      <c r="AW26" s="13" t="e">
        <f t="shared" si="41"/>
        <v>#NAME?</v>
      </c>
      <c r="AX26" s="13" t="e">
        <f t="shared" si="42"/>
        <v>#NAME?</v>
      </c>
      <c r="AY26" s="13" t="e">
        <f t="shared" si="43"/>
        <v>#NAME?</v>
      </c>
      <c r="AZ26" s="13" t="e">
        <f t="shared" si="44"/>
        <v>#NAME?</v>
      </c>
      <c r="BA26" s="13" t="e">
        <f t="shared" si="45"/>
        <v>#NAME?</v>
      </c>
      <c r="BB26" s="13" t="e">
        <f t="shared" si="46"/>
        <v>#NAME?</v>
      </c>
      <c r="BC26" s="13" t="e">
        <f t="shared" si="47"/>
        <v>#NAME?</v>
      </c>
      <c r="BD26" s="13" t="e">
        <f t="shared" si="48"/>
        <v>#NAME?</v>
      </c>
      <c r="BE26" s="13" t="e">
        <f t="shared" si="49"/>
        <v>#NAME?</v>
      </c>
      <c r="BF26" s="13" t="e">
        <f t="shared" si="50"/>
        <v>#NAME?</v>
      </c>
      <c r="BG26" s="13" t="e">
        <f t="shared" si="51"/>
        <v>#NAME?</v>
      </c>
      <c r="BH26" s="13" t="e">
        <f t="shared" si="52"/>
        <v>#NAME?</v>
      </c>
      <c r="BI26" s="13" t="e">
        <f t="shared" si="53"/>
        <v>#NAME?</v>
      </c>
      <c r="BJ26" s="13" t="e">
        <f t="shared" si="54"/>
        <v>#NAME?</v>
      </c>
      <c r="BK26" s="13" t="e">
        <f t="shared" si="55"/>
        <v>#NAME?</v>
      </c>
      <c r="BL26" s="13" t="e">
        <f t="shared" si="56"/>
        <v>#NAME?</v>
      </c>
      <c r="BM26" s="13" t="e">
        <f t="shared" si="57"/>
        <v>#NAME?</v>
      </c>
      <c r="BN26" s="13"/>
      <c r="BO26" s="15"/>
      <c r="BP26" s="13" t="e">
        <f t="shared" si="58"/>
        <v>#NAME?</v>
      </c>
      <c r="BQ26" s="13" t="e">
        <f t="shared" si="59"/>
        <v>#NAME?</v>
      </c>
      <c r="BR26" s="13" t="e">
        <f t="shared" si="60"/>
        <v>#NAME?</v>
      </c>
      <c r="BS26" s="13" t="e">
        <f t="shared" si="61"/>
        <v>#NAME?</v>
      </c>
      <c r="BT26" s="13" t="e">
        <f t="shared" si="62"/>
        <v>#NAME?</v>
      </c>
      <c r="BU26" s="13" t="e">
        <f t="shared" si="63"/>
        <v>#NAME?</v>
      </c>
      <c r="BV26" s="13"/>
      <c r="BW26" s="13" t="e">
        <f t="shared" si="64"/>
        <v>#NAME?</v>
      </c>
      <c r="BX26" s="13"/>
      <c r="BY26" s="13" t="e">
        <f t="shared" si="65"/>
        <v>#NAME?</v>
      </c>
      <c r="BZ26" s="13" t="e">
        <f t="shared" si="66"/>
        <v>#NAME?</v>
      </c>
      <c r="CA26" s="13" t="e">
        <f t="shared" si="67"/>
        <v>#NAME?</v>
      </c>
      <c r="CB26" s="13" t="e">
        <f t="shared" si="68"/>
        <v>#NAME?</v>
      </c>
      <c r="CC26" s="14">
        <f t="shared" si="69"/>
        <v>0</v>
      </c>
      <c r="CD26" s="14" t="e">
        <f t="shared" si="70"/>
        <v>#NAME?</v>
      </c>
      <c r="CE26" s="13">
        <f t="shared" si="71"/>
        <v>2312757.17</v>
      </c>
      <c r="CF26" s="13" t="e">
        <f t="shared" si="72"/>
        <v>#NAME?</v>
      </c>
      <c r="CG26" s="13"/>
      <c r="CH26" s="13" t="e">
        <f t="shared" si="73"/>
        <v>#NAME?</v>
      </c>
      <c r="CI26" s="13" t="e">
        <f t="shared" si="74"/>
        <v>#NAME?</v>
      </c>
      <c r="CJ26" s="13" t="e">
        <f t="shared" si="75"/>
        <v>#NAME?</v>
      </c>
      <c r="CK26" s="13" t="e">
        <f t="shared" si="76"/>
        <v>#NAME?</v>
      </c>
      <c r="CL26">
        <f t="shared" si="77"/>
        <v>0</v>
      </c>
      <c r="CM26">
        <f t="shared" si="78"/>
        <v>0</v>
      </c>
      <c r="CN26">
        <v>0</v>
      </c>
      <c r="CO26">
        <f t="shared" si="79"/>
        <v>0</v>
      </c>
      <c r="CP26">
        <v>0</v>
      </c>
      <c r="CQ26">
        <v>0</v>
      </c>
      <c r="CR26">
        <v>0</v>
      </c>
      <c r="CS26">
        <v>0</v>
      </c>
      <c r="CT26">
        <v>0</v>
      </c>
      <c r="CU26">
        <v>0</v>
      </c>
      <c r="CV26">
        <v>0</v>
      </c>
      <c r="CW26">
        <v>0</v>
      </c>
      <c r="CX26">
        <v>0</v>
      </c>
      <c r="CY26" s="20" t="e">
        <f t="shared" si="80"/>
        <v>#NAME?</v>
      </c>
      <c r="CZ26" t="e">
        <f t="shared" si="81"/>
        <v>#NAME?</v>
      </c>
      <c r="DM26" t="s">
        <v>197</v>
      </c>
      <c r="DN26">
        <v>0</v>
      </c>
      <c r="DQ26" t="s">
        <v>98</v>
      </c>
      <c r="DR26">
        <v>114945</v>
      </c>
      <c r="DU26">
        <v>993</v>
      </c>
      <c r="DV26">
        <v>510222.74502827052</v>
      </c>
      <c r="DX26" t="s">
        <v>198</v>
      </c>
      <c r="DY26">
        <v>83300</v>
      </c>
      <c r="EA26" t="s">
        <v>198</v>
      </c>
      <c r="EB26">
        <v>0</v>
      </c>
      <c r="ED26" t="s">
        <v>198</v>
      </c>
      <c r="EE26">
        <v>0</v>
      </c>
      <c r="EI26">
        <v>53</v>
      </c>
      <c r="EJ26">
        <v>917.25</v>
      </c>
      <c r="FA26">
        <v>935</v>
      </c>
      <c r="FB26" t="s">
        <v>168</v>
      </c>
      <c r="FC26">
        <v>300000</v>
      </c>
      <c r="FM26">
        <v>164</v>
      </c>
      <c r="FN26" t="s">
        <v>291</v>
      </c>
      <c r="FO26">
        <v>200</v>
      </c>
      <c r="FP26">
        <v>150000</v>
      </c>
      <c r="FQ26">
        <v>75000</v>
      </c>
      <c r="FR26">
        <v>45000</v>
      </c>
      <c r="FS26">
        <v>15000</v>
      </c>
      <c r="FT26">
        <v>15000</v>
      </c>
      <c r="GG26">
        <v>241</v>
      </c>
      <c r="GH26">
        <v>19</v>
      </c>
      <c r="GI26" t="s">
        <v>335</v>
      </c>
      <c r="GJ26">
        <v>18907</v>
      </c>
      <c r="GK26">
        <v>0.39449436912455266</v>
      </c>
      <c r="GL26">
        <v>47814</v>
      </c>
      <c r="GM26">
        <v>95628</v>
      </c>
      <c r="GN26">
        <v>47814</v>
      </c>
      <c r="GQ26" t="s">
        <v>196</v>
      </c>
      <c r="GR26">
        <v>48</v>
      </c>
      <c r="GU26">
        <v>55</v>
      </c>
      <c r="GV26" s="20">
        <v>57504.312823461762</v>
      </c>
      <c r="GX26">
        <v>917</v>
      </c>
      <c r="GY26" t="s">
        <v>146</v>
      </c>
      <c r="GZ26">
        <v>50000</v>
      </c>
      <c r="HM26">
        <v>885</v>
      </c>
      <c r="HN26" t="s">
        <v>225</v>
      </c>
      <c r="HO26">
        <v>684211.39</v>
      </c>
      <c r="HR26">
        <v>55</v>
      </c>
      <c r="HS26">
        <v>1013.5</v>
      </c>
    </row>
    <row r="27" spans="1:227">
      <c r="A27">
        <v>52</v>
      </c>
      <c r="D27" t="s">
        <v>199</v>
      </c>
      <c r="F27" s="13" t="e">
        <f t="shared" si="1"/>
        <v>#NAME?</v>
      </c>
      <c r="G27" s="13" t="e">
        <f t="shared" si="2"/>
        <v>#NAME?</v>
      </c>
      <c r="H27" s="13" t="e">
        <f t="shared" si="3"/>
        <v>#NAME?</v>
      </c>
      <c r="I27" s="13" t="e">
        <f t="shared" si="4"/>
        <v>#NAME?</v>
      </c>
      <c r="J27" s="13"/>
      <c r="K27" s="13" t="e">
        <f t="shared" si="5"/>
        <v>#NAME?</v>
      </c>
      <c r="L27" s="13" t="e">
        <f t="shared" si="6"/>
        <v>#NAME?</v>
      </c>
      <c r="M27" s="13" t="e">
        <f t="shared" si="7"/>
        <v>#NAME?</v>
      </c>
      <c r="N27" s="13" t="e">
        <f t="shared" si="8"/>
        <v>#NAME?</v>
      </c>
      <c r="O27" s="13" t="e">
        <f t="shared" si="9"/>
        <v>#NAME?</v>
      </c>
      <c r="P27" s="13" t="e">
        <f t="shared" si="10"/>
        <v>#NAME?</v>
      </c>
      <c r="Q27" s="13" t="e">
        <f t="shared" si="11"/>
        <v>#NAME?</v>
      </c>
      <c r="R27" s="13" t="e">
        <f t="shared" si="12"/>
        <v>#NAME?</v>
      </c>
      <c r="S27" s="13" t="e">
        <f t="shared" si="13"/>
        <v>#NAME?</v>
      </c>
      <c r="T27" s="13" t="e">
        <f t="shared" si="14"/>
        <v>#NAME?</v>
      </c>
      <c r="U27" s="13" t="e">
        <f t="shared" si="15"/>
        <v>#NAME?</v>
      </c>
      <c r="V27" s="13" t="e">
        <f t="shared" si="16"/>
        <v>#NAME?</v>
      </c>
      <c r="W27" s="13" t="e">
        <f t="shared" si="17"/>
        <v>#NAME?</v>
      </c>
      <c r="X27" s="13" t="e">
        <f t="shared" si="18"/>
        <v>#NAME?</v>
      </c>
      <c r="Y27" s="13" t="e">
        <f t="shared" si="19"/>
        <v>#NAME?</v>
      </c>
      <c r="Z27" s="13" t="e">
        <f t="shared" si="20"/>
        <v>#NAME?</v>
      </c>
      <c r="AA27" s="13" t="e">
        <f t="shared" si="21"/>
        <v>#NAME?</v>
      </c>
      <c r="AB27" s="13"/>
      <c r="AC27" s="13"/>
      <c r="AD27" s="13" t="e">
        <f t="shared" si="22"/>
        <v>#NAME?</v>
      </c>
      <c r="AE27" s="13" t="e">
        <f t="shared" si="23"/>
        <v>#NAME?</v>
      </c>
      <c r="AF27" s="13" t="e">
        <f t="shared" si="24"/>
        <v>#NAME?</v>
      </c>
      <c r="AG27" s="13" t="e">
        <f t="shared" si="25"/>
        <v>#NAME?</v>
      </c>
      <c r="AH27" s="13" t="e">
        <f t="shared" si="26"/>
        <v>#NAME?</v>
      </c>
      <c r="AI27" s="13" t="e">
        <f t="shared" si="27"/>
        <v>#NAME?</v>
      </c>
      <c r="AJ27" s="13" t="e">
        <f t="shared" si="28"/>
        <v>#NAME?</v>
      </c>
      <c r="AK27" s="13" t="e">
        <f t="shared" si="29"/>
        <v>#NAME?</v>
      </c>
      <c r="AL27" s="13" t="e">
        <f t="shared" si="30"/>
        <v>#NAME?</v>
      </c>
      <c r="AM27" s="13" t="e">
        <f t="shared" si="31"/>
        <v>#NAME?</v>
      </c>
      <c r="AN27" s="13" t="e">
        <f t="shared" si="32"/>
        <v>#NAME?</v>
      </c>
      <c r="AO27" s="13" t="e">
        <f t="shared" si="33"/>
        <v>#NAME?</v>
      </c>
      <c r="AP27" s="13" t="e">
        <f t="shared" si="34"/>
        <v>#NAME?</v>
      </c>
      <c r="AQ27" s="13" t="e">
        <f t="shared" si="35"/>
        <v>#NAME?</v>
      </c>
      <c r="AR27" s="13" t="e">
        <f t="shared" si="36"/>
        <v>#NAME?</v>
      </c>
      <c r="AS27" s="13" t="e">
        <f t="shared" si="37"/>
        <v>#NAME?</v>
      </c>
      <c r="AT27" s="13" t="e">
        <f t="shared" si="38"/>
        <v>#NAME?</v>
      </c>
      <c r="AU27" s="13" t="e">
        <f t="shared" si="39"/>
        <v>#NAME?</v>
      </c>
      <c r="AV27" s="13" t="e">
        <f t="shared" si="40"/>
        <v>#NAME?</v>
      </c>
      <c r="AW27" s="13" t="e">
        <f t="shared" si="41"/>
        <v>#NAME?</v>
      </c>
      <c r="AX27" s="13" t="e">
        <f t="shared" si="42"/>
        <v>#NAME?</v>
      </c>
      <c r="AY27" s="13" t="e">
        <f t="shared" si="43"/>
        <v>#NAME?</v>
      </c>
      <c r="AZ27" s="13" t="e">
        <f t="shared" si="44"/>
        <v>#NAME?</v>
      </c>
      <c r="BA27" s="13" t="e">
        <f t="shared" si="45"/>
        <v>#NAME?</v>
      </c>
      <c r="BB27" s="13" t="e">
        <f t="shared" si="46"/>
        <v>#NAME?</v>
      </c>
      <c r="BC27" s="13" t="e">
        <f t="shared" si="47"/>
        <v>#NAME?</v>
      </c>
      <c r="BD27" s="13" t="e">
        <f t="shared" si="48"/>
        <v>#NAME?</v>
      </c>
      <c r="BE27" s="13" t="e">
        <f t="shared" si="49"/>
        <v>#NAME?</v>
      </c>
      <c r="BF27" s="13" t="e">
        <f t="shared" si="50"/>
        <v>#NAME?</v>
      </c>
      <c r="BG27" s="13" t="e">
        <f t="shared" si="51"/>
        <v>#NAME?</v>
      </c>
      <c r="BH27" s="13" t="e">
        <f t="shared" si="52"/>
        <v>#NAME?</v>
      </c>
      <c r="BI27" s="13" t="e">
        <f t="shared" si="53"/>
        <v>#NAME?</v>
      </c>
      <c r="BJ27" s="13" t="e">
        <f t="shared" si="54"/>
        <v>#NAME?</v>
      </c>
      <c r="BK27" s="13" t="e">
        <f t="shared" si="55"/>
        <v>#NAME?</v>
      </c>
      <c r="BL27" s="13" t="e">
        <f t="shared" si="56"/>
        <v>#NAME?</v>
      </c>
      <c r="BM27" s="13" t="e">
        <f t="shared" si="57"/>
        <v>#NAME?</v>
      </c>
      <c r="BN27" s="13"/>
      <c r="BO27" s="15"/>
      <c r="BP27" s="13" t="e">
        <f t="shared" si="58"/>
        <v>#NAME?</v>
      </c>
      <c r="BQ27" s="13" t="e">
        <f t="shared" si="59"/>
        <v>#NAME?</v>
      </c>
      <c r="BR27" s="13" t="e">
        <f t="shared" si="60"/>
        <v>#NAME?</v>
      </c>
      <c r="BS27" s="13" t="e">
        <f t="shared" si="61"/>
        <v>#NAME?</v>
      </c>
      <c r="BT27" s="13" t="e">
        <f t="shared" si="62"/>
        <v>#NAME?</v>
      </c>
      <c r="BU27" s="13" t="e">
        <f t="shared" si="63"/>
        <v>#NAME?</v>
      </c>
      <c r="BV27" s="13"/>
      <c r="BW27" s="13" t="e">
        <f t="shared" si="64"/>
        <v>#NAME?</v>
      </c>
      <c r="BX27" s="13"/>
      <c r="BY27" s="13" t="e">
        <f t="shared" si="65"/>
        <v>#NAME?</v>
      </c>
      <c r="BZ27" s="13" t="e">
        <f t="shared" si="66"/>
        <v>#NAME?</v>
      </c>
      <c r="CA27" s="13" t="e">
        <f t="shared" si="67"/>
        <v>#NAME?</v>
      </c>
      <c r="CB27" s="13" t="e">
        <f t="shared" si="68"/>
        <v>#NAME?</v>
      </c>
      <c r="CC27" s="14">
        <f t="shared" si="69"/>
        <v>0</v>
      </c>
      <c r="CD27" s="14" t="e">
        <f t="shared" si="70"/>
        <v>#NAME?</v>
      </c>
      <c r="CE27" s="13">
        <f t="shared" si="71"/>
        <v>2891836.41</v>
      </c>
      <c r="CF27" s="13" t="e">
        <f t="shared" si="72"/>
        <v>#NAME?</v>
      </c>
      <c r="CG27" s="13"/>
      <c r="CH27" s="13" t="e">
        <f t="shared" si="73"/>
        <v>#NAME?</v>
      </c>
      <c r="CI27" s="13" t="e">
        <f t="shared" si="74"/>
        <v>#NAME?</v>
      </c>
      <c r="CJ27" s="13" t="e">
        <f t="shared" si="75"/>
        <v>#NAME?</v>
      </c>
      <c r="CK27" s="13" t="e">
        <f t="shared" si="76"/>
        <v>#NAME?</v>
      </c>
      <c r="CL27">
        <f t="shared" si="77"/>
        <v>0</v>
      </c>
      <c r="CM27">
        <f t="shared" si="78"/>
        <v>0</v>
      </c>
      <c r="CN27" t="e">
        <f>VLOOKUP(A27,sport,6,FALSE)</f>
        <v>#NAME?</v>
      </c>
      <c r="CO27">
        <f t="shared" si="79"/>
        <v>0</v>
      </c>
      <c r="CP27">
        <v>0</v>
      </c>
      <c r="CQ27">
        <v>0</v>
      </c>
      <c r="CR27">
        <v>0</v>
      </c>
      <c r="CS27">
        <v>0</v>
      </c>
      <c r="CT27">
        <v>0</v>
      </c>
      <c r="CU27">
        <v>0</v>
      </c>
      <c r="CV27">
        <v>0</v>
      </c>
      <c r="CW27">
        <v>0</v>
      </c>
      <c r="CX27">
        <v>0</v>
      </c>
      <c r="CY27" s="20" t="e">
        <f t="shared" si="80"/>
        <v>#NAME?</v>
      </c>
      <c r="CZ27" t="e">
        <f t="shared" si="81"/>
        <v>#NAME?</v>
      </c>
      <c r="DM27" t="s">
        <v>200</v>
      </c>
      <c r="DN27">
        <v>0</v>
      </c>
      <c r="DQ27" t="s">
        <v>201</v>
      </c>
      <c r="DR27">
        <v>116281</v>
      </c>
      <c r="DU27">
        <v>944</v>
      </c>
      <c r="DV27">
        <v>667775.73233068339</v>
      </c>
      <c r="DX27" t="s">
        <v>202</v>
      </c>
      <c r="DY27">
        <v>83300</v>
      </c>
      <c r="EA27" t="s">
        <v>202</v>
      </c>
      <c r="EB27">
        <v>0</v>
      </c>
      <c r="ED27" t="s">
        <v>202</v>
      </c>
      <c r="EE27">
        <v>0</v>
      </c>
      <c r="EI27">
        <v>56</v>
      </c>
      <c r="EJ27">
        <v>947</v>
      </c>
      <c r="FA27">
        <v>268</v>
      </c>
      <c r="FB27" t="s">
        <v>150</v>
      </c>
      <c r="FC27">
        <v>300000</v>
      </c>
      <c r="FM27">
        <v>402</v>
      </c>
      <c r="FN27" t="s">
        <v>155</v>
      </c>
      <c r="FO27">
        <v>100</v>
      </c>
      <c r="FP27">
        <v>75000</v>
      </c>
      <c r="FQ27">
        <v>37500</v>
      </c>
      <c r="FR27">
        <v>22500</v>
      </c>
      <c r="FS27">
        <v>7500</v>
      </c>
      <c r="FT27">
        <v>7500</v>
      </c>
      <c r="GG27">
        <v>15</v>
      </c>
      <c r="GH27">
        <v>20</v>
      </c>
      <c r="GI27" t="s">
        <v>161</v>
      </c>
      <c r="GJ27">
        <v>12148</v>
      </c>
      <c r="GK27">
        <v>0.74092409044233443</v>
      </c>
      <c r="GL27">
        <v>34296</v>
      </c>
      <c r="GM27">
        <v>68592</v>
      </c>
      <c r="GN27">
        <v>34296</v>
      </c>
      <c r="GQ27" t="s">
        <v>199</v>
      </c>
      <c r="GR27">
        <v>52</v>
      </c>
      <c r="GU27">
        <v>56</v>
      </c>
      <c r="GV27" s="20">
        <v>36593.653614930212</v>
      </c>
      <c r="GX27">
        <v>794</v>
      </c>
      <c r="GY27" t="s">
        <v>209</v>
      </c>
      <c r="GZ27">
        <v>50000</v>
      </c>
      <c r="HM27">
        <v>202</v>
      </c>
      <c r="HN27" t="s">
        <v>156</v>
      </c>
      <c r="HO27">
        <v>13932755.77</v>
      </c>
      <c r="HR27">
        <v>56</v>
      </c>
      <c r="HS27">
        <v>938</v>
      </c>
    </row>
    <row r="28" spans="1:227">
      <c r="A28">
        <v>53</v>
      </c>
      <c r="D28" t="s">
        <v>203</v>
      </c>
      <c r="F28" s="13" t="e">
        <f t="shared" si="1"/>
        <v>#NAME?</v>
      </c>
      <c r="G28" s="13" t="e">
        <f t="shared" si="2"/>
        <v>#NAME?</v>
      </c>
      <c r="H28" s="13" t="e">
        <f t="shared" si="3"/>
        <v>#NAME?</v>
      </c>
      <c r="I28" s="13" t="e">
        <f t="shared" si="4"/>
        <v>#NAME?</v>
      </c>
      <c r="J28" s="13"/>
      <c r="K28" s="13" t="e">
        <f t="shared" si="5"/>
        <v>#NAME?</v>
      </c>
      <c r="L28" s="13" t="e">
        <f t="shared" si="6"/>
        <v>#NAME?</v>
      </c>
      <c r="M28" s="13" t="e">
        <f t="shared" si="7"/>
        <v>#NAME?</v>
      </c>
      <c r="N28" s="13" t="e">
        <f t="shared" si="8"/>
        <v>#NAME?</v>
      </c>
      <c r="O28" s="13" t="e">
        <f t="shared" si="9"/>
        <v>#NAME?</v>
      </c>
      <c r="P28" s="13" t="e">
        <f t="shared" si="10"/>
        <v>#NAME?</v>
      </c>
      <c r="Q28" s="13" t="e">
        <f t="shared" si="11"/>
        <v>#NAME?</v>
      </c>
      <c r="R28" s="13" t="e">
        <f t="shared" si="12"/>
        <v>#NAME?</v>
      </c>
      <c r="S28" s="13" t="e">
        <f t="shared" si="13"/>
        <v>#NAME?</v>
      </c>
      <c r="T28" s="13" t="e">
        <f t="shared" si="14"/>
        <v>#NAME?</v>
      </c>
      <c r="U28" s="13" t="e">
        <f t="shared" si="15"/>
        <v>#NAME?</v>
      </c>
      <c r="V28" s="13" t="e">
        <f t="shared" si="16"/>
        <v>#NAME?</v>
      </c>
      <c r="W28" s="13" t="e">
        <f t="shared" si="17"/>
        <v>#NAME?</v>
      </c>
      <c r="X28" s="13" t="e">
        <f t="shared" si="18"/>
        <v>#NAME?</v>
      </c>
      <c r="Y28" s="13" t="e">
        <f t="shared" si="19"/>
        <v>#NAME?</v>
      </c>
      <c r="Z28" s="13" t="e">
        <f t="shared" si="20"/>
        <v>#NAME?</v>
      </c>
      <c r="AA28" s="13" t="e">
        <f t="shared" si="21"/>
        <v>#NAME?</v>
      </c>
      <c r="AB28" s="13"/>
      <c r="AC28" s="13"/>
      <c r="AD28" s="13" t="e">
        <f t="shared" si="22"/>
        <v>#NAME?</v>
      </c>
      <c r="AE28" s="13" t="e">
        <f t="shared" si="23"/>
        <v>#NAME?</v>
      </c>
      <c r="AF28" s="13" t="e">
        <f t="shared" si="24"/>
        <v>#NAME?</v>
      </c>
      <c r="AG28" s="13" t="e">
        <f t="shared" si="25"/>
        <v>#NAME?</v>
      </c>
      <c r="AH28" s="13" t="e">
        <f t="shared" si="26"/>
        <v>#NAME?</v>
      </c>
      <c r="AI28" s="13" t="e">
        <f t="shared" si="27"/>
        <v>#NAME?</v>
      </c>
      <c r="AJ28" s="13" t="e">
        <f t="shared" si="28"/>
        <v>#NAME?</v>
      </c>
      <c r="AK28" s="13" t="e">
        <f t="shared" si="29"/>
        <v>#NAME?</v>
      </c>
      <c r="AL28" s="13" t="e">
        <f t="shared" si="30"/>
        <v>#NAME?</v>
      </c>
      <c r="AM28" s="13" t="e">
        <f t="shared" si="31"/>
        <v>#NAME?</v>
      </c>
      <c r="AN28" s="13" t="e">
        <f t="shared" si="32"/>
        <v>#NAME?</v>
      </c>
      <c r="AO28" s="13" t="e">
        <f t="shared" si="33"/>
        <v>#NAME?</v>
      </c>
      <c r="AP28" s="13" t="e">
        <f t="shared" si="34"/>
        <v>#NAME?</v>
      </c>
      <c r="AQ28" s="13" t="e">
        <f t="shared" si="35"/>
        <v>#NAME?</v>
      </c>
      <c r="AR28" s="13" t="e">
        <f t="shared" si="36"/>
        <v>#NAME?</v>
      </c>
      <c r="AS28" s="13" t="e">
        <f t="shared" si="37"/>
        <v>#NAME?</v>
      </c>
      <c r="AT28" s="13" t="e">
        <f t="shared" si="38"/>
        <v>#NAME?</v>
      </c>
      <c r="AU28" s="13" t="e">
        <f t="shared" si="39"/>
        <v>#NAME?</v>
      </c>
      <c r="AV28" s="13" t="e">
        <f t="shared" si="40"/>
        <v>#NAME?</v>
      </c>
      <c r="AW28" s="13" t="e">
        <f t="shared" si="41"/>
        <v>#NAME?</v>
      </c>
      <c r="AX28" s="13" t="e">
        <f t="shared" si="42"/>
        <v>#NAME?</v>
      </c>
      <c r="AY28" s="13" t="e">
        <f t="shared" si="43"/>
        <v>#NAME?</v>
      </c>
      <c r="AZ28" s="13" t="e">
        <f t="shared" si="44"/>
        <v>#NAME?</v>
      </c>
      <c r="BA28" s="13" t="e">
        <f t="shared" si="45"/>
        <v>#NAME?</v>
      </c>
      <c r="BB28" s="13" t="e">
        <f t="shared" si="46"/>
        <v>#NAME?</v>
      </c>
      <c r="BC28" s="13" t="e">
        <f t="shared" si="47"/>
        <v>#NAME?</v>
      </c>
      <c r="BD28" s="13" t="e">
        <f t="shared" si="48"/>
        <v>#NAME?</v>
      </c>
      <c r="BE28" s="13" t="e">
        <f t="shared" si="49"/>
        <v>#NAME?</v>
      </c>
      <c r="BF28" s="13" t="e">
        <f t="shared" si="50"/>
        <v>#NAME?</v>
      </c>
      <c r="BG28" s="13" t="e">
        <f t="shared" si="51"/>
        <v>#NAME?</v>
      </c>
      <c r="BH28" s="13" t="e">
        <f t="shared" si="52"/>
        <v>#NAME?</v>
      </c>
      <c r="BI28" s="13" t="e">
        <f t="shared" si="53"/>
        <v>#NAME?</v>
      </c>
      <c r="BJ28" s="13" t="e">
        <f t="shared" si="54"/>
        <v>#NAME?</v>
      </c>
      <c r="BK28" s="13" t="e">
        <f t="shared" si="55"/>
        <v>#NAME?</v>
      </c>
      <c r="BL28" s="13" t="e">
        <f t="shared" si="56"/>
        <v>#NAME?</v>
      </c>
      <c r="BM28" s="13" t="e">
        <f t="shared" si="57"/>
        <v>#NAME?</v>
      </c>
      <c r="BN28" s="13"/>
      <c r="BO28" s="15"/>
      <c r="BP28" s="13" t="e">
        <f t="shared" si="58"/>
        <v>#NAME?</v>
      </c>
      <c r="BQ28" s="13" t="e">
        <f t="shared" si="59"/>
        <v>#NAME?</v>
      </c>
      <c r="BR28" s="13" t="e">
        <f t="shared" si="60"/>
        <v>#NAME?</v>
      </c>
      <c r="BS28" s="13" t="e">
        <f t="shared" si="61"/>
        <v>#NAME?</v>
      </c>
      <c r="BT28" s="13" t="e">
        <f t="shared" si="62"/>
        <v>#NAME?</v>
      </c>
      <c r="BU28" s="13" t="e">
        <f t="shared" si="63"/>
        <v>#NAME?</v>
      </c>
      <c r="BV28" s="13"/>
      <c r="BW28" s="13" t="e">
        <f t="shared" si="64"/>
        <v>#NAME?</v>
      </c>
      <c r="BX28" s="13"/>
      <c r="BY28" s="13" t="e">
        <f t="shared" si="65"/>
        <v>#NAME?</v>
      </c>
      <c r="BZ28" s="13" t="e">
        <f t="shared" si="66"/>
        <v>#NAME?</v>
      </c>
      <c r="CA28" s="13" t="e">
        <f t="shared" si="67"/>
        <v>#NAME?</v>
      </c>
      <c r="CB28" s="13" t="e">
        <f t="shared" si="68"/>
        <v>#NAME?</v>
      </c>
      <c r="CC28" s="14">
        <f t="shared" si="69"/>
        <v>0</v>
      </c>
      <c r="CD28" s="14" t="e">
        <f t="shared" si="70"/>
        <v>#NAME?</v>
      </c>
      <c r="CE28" s="13">
        <f t="shared" si="71"/>
        <v>1053316.99</v>
      </c>
      <c r="CF28" s="13" t="e">
        <f t="shared" si="72"/>
        <v>#NAME?</v>
      </c>
      <c r="CG28" s="13"/>
      <c r="CH28" s="13" t="e">
        <f t="shared" si="73"/>
        <v>#NAME?</v>
      </c>
      <c r="CI28" s="13" t="e">
        <f t="shared" si="74"/>
        <v>#NAME?</v>
      </c>
      <c r="CJ28" s="13" t="e">
        <f t="shared" si="75"/>
        <v>#NAME?</v>
      </c>
      <c r="CK28" s="13" t="e">
        <f t="shared" si="76"/>
        <v>#NAME?</v>
      </c>
      <c r="CL28">
        <f t="shared" si="77"/>
        <v>0</v>
      </c>
      <c r="CM28">
        <f t="shared" si="78"/>
        <v>0</v>
      </c>
      <c r="CN28">
        <v>0</v>
      </c>
      <c r="CO28">
        <f t="shared" si="79"/>
        <v>0</v>
      </c>
      <c r="CP28">
        <v>0</v>
      </c>
      <c r="CQ28">
        <v>0</v>
      </c>
      <c r="CR28">
        <v>0</v>
      </c>
      <c r="CS28">
        <v>0</v>
      </c>
      <c r="CT28">
        <v>0</v>
      </c>
      <c r="CU28">
        <v>0</v>
      </c>
      <c r="CV28">
        <v>0</v>
      </c>
      <c r="CW28">
        <v>0</v>
      </c>
      <c r="CX28">
        <v>0</v>
      </c>
      <c r="CY28" s="20" t="e">
        <f t="shared" si="80"/>
        <v>#NAME?</v>
      </c>
      <c r="CZ28" t="e">
        <f t="shared" si="81"/>
        <v>#NAME?</v>
      </c>
      <c r="DM28" t="s">
        <v>204</v>
      </c>
      <c r="DN28">
        <v>0</v>
      </c>
      <c r="DQ28" t="s">
        <v>202</v>
      </c>
      <c r="DR28">
        <v>120899</v>
      </c>
      <c r="DU28">
        <v>563</v>
      </c>
      <c r="DV28">
        <v>471951.47016285179</v>
      </c>
      <c r="DX28" t="s">
        <v>201</v>
      </c>
      <c r="DY28">
        <v>83300</v>
      </c>
      <c r="EA28" t="s">
        <v>201</v>
      </c>
      <c r="EB28">
        <v>0</v>
      </c>
      <c r="ED28" t="s">
        <v>201</v>
      </c>
      <c r="EE28">
        <v>0</v>
      </c>
      <c r="EI28">
        <v>59</v>
      </c>
      <c r="EJ28">
        <v>2545.5</v>
      </c>
      <c r="FA28">
        <v>599</v>
      </c>
      <c r="FB28" t="s">
        <v>179</v>
      </c>
      <c r="FC28">
        <v>300000</v>
      </c>
      <c r="FM28">
        <v>405</v>
      </c>
      <c r="FN28" t="s">
        <v>426</v>
      </c>
      <c r="FO28">
        <v>150</v>
      </c>
      <c r="FP28">
        <v>112500</v>
      </c>
      <c r="FQ28">
        <v>56250</v>
      </c>
      <c r="FR28">
        <v>33750</v>
      </c>
      <c r="FS28">
        <v>11250</v>
      </c>
      <c r="FT28">
        <v>11250</v>
      </c>
      <c r="GG28">
        <v>118</v>
      </c>
      <c r="GH28">
        <v>21</v>
      </c>
      <c r="GI28" t="s">
        <v>137</v>
      </c>
      <c r="GJ28">
        <v>54383</v>
      </c>
      <c r="GK28">
        <v>0.59672313887396977</v>
      </c>
      <c r="GL28">
        <v>106574.5</v>
      </c>
      <c r="GM28">
        <v>213149</v>
      </c>
      <c r="GN28">
        <v>106574.5</v>
      </c>
      <c r="GQ28" t="s">
        <v>203</v>
      </c>
      <c r="GR28">
        <v>53</v>
      </c>
      <c r="GU28">
        <v>58</v>
      </c>
      <c r="GV28" s="20">
        <v>96711.79883945841</v>
      </c>
      <c r="GX28">
        <v>164</v>
      </c>
      <c r="GY28" t="s">
        <v>291</v>
      </c>
      <c r="GZ28">
        <v>50000</v>
      </c>
      <c r="HM28">
        <v>106</v>
      </c>
      <c r="HN28" t="s">
        <v>144</v>
      </c>
      <c r="HO28">
        <v>6097855.1699999999</v>
      </c>
      <c r="HR28">
        <v>58</v>
      </c>
      <c r="HS28">
        <v>2259.25</v>
      </c>
    </row>
    <row r="29" spans="1:227">
      <c r="A29">
        <v>56</v>
      </c>
      <c r="D29" t="s">
        <v>205</v>
      </c>
      <c r="F29" s="13" t="e">
        <f t="shared" si="1"/>
        <v>#NAME?</v>
      </c>
      <c r="G29" s="13" t="e">
        <f t="shared" si="2"/>
        <v>#NAME?</v>
      </c>
      <c r="H29" s="13" t="e">
        <f t="shared" si="3"/>
        <v>#NAME?</v>
      </c>
      <c r="I29" s="13" t="e">
        <f t="shared" si="4"/>
        <v>#NAME?</v>
      </c>
      <c r="J29" s="13"/>
      <c r="K29" s="13" t="e">
        <f t="shared" si="5"/>
        <v>#NAME?</v>
      </c>
      <c r="L29" s="13" t="e">
        <f t="shared" si="6"/>
        <v>#NAME?</v>
      </c>
      <c r="M29" s="13" t="e">
        <f t="shared" si="7"/>
        <v>#NAME?</v>
      </c>
      <c r="N29" s="13" t="e">
        <f t="shared" si="8"/>
        <v>#NAME?</v>
      </c>
      <c r="O29" s="13" t="e">
        <f t="shared" si="9"/>
        <v>#NAME?</v>
      </c>
      <c r="P29" s="13" t="e">
        <f t="shared" si="10"/>
        <v>#NAME?</v>
      </c>
      <c r="Q29" s="13" t="e">
        <f t="shared" si="11"/>
        <v>#NAME?</v>
      </c>
      <c r="R29" s="13" t="e">
        <f t="shared" si="12"/>
        <v>#NAME?</v>
      </c>
      <c r="S29" s="13" t="e">
        <f t="shared" si="13"/>
        <v>#NAME?</v>
      </c>
      <c r="T29" s="13" t="e">
        <f t="shared" si="14"/>
        <v>#NAME?</v>
      </c>
      <c r="U29" s="13" t="e">
        <f t="shared" si="15"/>
        <v>#NAME?</v>
      </c>
      <c r="V29" s="13" t="e">
        <f t="shared" si="16"/>
        <v>#NAME?</v>
      </c>
      <c r="W29" s="13" t="e">
        <f t="shared" si="17"/>
        <v>#NAME?</v>
      </c>
      <c r="X29" s="13" t="e">
        <f t="shared" si="18"/>
        <v>#NAME?</v>
      </c>
      <c r="Y29" s="13" t="e">
        <f t="shared" si="19"/>
        <v>#NAME?</v>
      </c>
      <c r="Z29" s="13" t="e">
        <f t="shared" si="20"/>
        <v>#NAME?</v>
      </c>
      <c r="AA29" s="13" t="e">
        <f t="shared" si="21"/>
        <v>#NAME?</v>
      </c>
      <c r="AB29" s="13"/>
      <c r="AC29" s="13"/>
      <c r="AD29" s="13" t="e">
        <f t="shared" si="22"/>
        <v>#NAME?</v>
      </c>
      <c r="AE29" s="13" t="e">
        <f t="shared" si="23"/>
        <v>#NAME?</v>
      </c>
      <c r="AF29" s="13" t="e">
        <f t="shared" si="24"/>
        <v>#NAME?</v>
      </c>
      <c r="AG29" s="13" t="e">
        <f t="shared" si="25"/>
        <v>#NAME?</v>
      </c>
      <c r="AH29" s="13" t="e">
        <f t="shared" si="26"/>
        <v>#NAME?</v>
      </c>
      <c r="AI29" s="13" t="e">
        <f t="shared" si="27"/>
        <v>#NAME?</v>
      </c>
      <c r="AJ29" s="13" t="e">
        <f t="shared" si="28"/>
        <v>#NAME?</v>
      </c>
      <c r="AK29" s="13" t="e">
        <f t="shared" si="29"/>
        <v>#NAME?</v>
      </c>
      <c r="AL29" s="13" t="e">
        <f t="shared" si="30"/>
        <v>#NAME?</v>
      </c>
      <c r="AM29" s="13" t="e">
        <f t="shared" si="31"/>
        <v>#NAME?</v>
      </c>
      <c r="AN29" s="13" t="e">
        <f t="shared" si="32"/>
        <v>#NAME?</v>
      </c>
      <c r="AO29" s="13" t="e">
        <f t="shared" si="33"/>
        <v>#NAME?</v>
      </c>
      <c r="AP29" s="13" t="e">
        <f t="shared" si="34"/>
        <v>#NAME?</v>
      </c>
      <c r="AQ29" s="13" t="e">
        <f t="shared" si="35"/>
        <v>#NAME?</v>
      </c>
      <c r="AR29" s="13" t="e">
        <f t="shared" si="36"/>
        <v>#NAME?</v>
      </c>
      <c r="AS29" s="13" t="e">
        <f t="shared" si="37"/>
        <v>#NAME?</v>
      </c>
      <c r="AT29" s="13" t="e">
        <f t="shared" si="38"/>
        <v>#NAME?</v>
      </c>
      <c r="AU29" s="13" t="e">
        <f t="shared" si="39"/>
        <v>#NAME?</v>
      </c>
      <c r="AV29" s="13" t="e">
        <f t="shared" si="40"/>
        <v>#NAME?</v>
      </c>
      <c r="AW29" s="13" t="e">
        <f t="shared" si="41"/>
        <v>#NAME?</v>
      </c>
      <c r="AX29" s="13" t="e">
        <f t="shared" si="42"/>
        <v>#NAME?</v>
      </c>
      <c r="AY29" s="13" t="e">
        <f t="shared" si="43"/>
        <v>#NAME?</v>
      </c>
      <c r="AZ29" s="13" t="e">
        <f t="shared" si="44"/>
        <v>#NAME?</v>
      </c>
      <c r="BA29" s="13" t="e">
        <f t="shared" si="45"/>
        <v>#NAME?</v>
      </c>
      <c r="BB29" s="13" t="e">
        <f t="shared" si="46"/>
        <v>#NAME?</v>
      </c>
      <c r="BC29" s="13" t="e">
        <f t="shared" si="47"/>
        <v>#NAME?</v>
      </c>
      <c r="BD29" s="13" t="e">
        <f t="shared" si="48"/>
        <v>#NAME?</v>
      </c>
      <c r="BE29" s="13" t="e">
        <f t="shared" si="49"/>
        <v>#NAME?</v>
      </c>
      <c r="BF29" s="13" t="e">
        <f t="shared" si="50"/>
        <v>#NAME?</v>
      </c>
      <c r="BG29" s="13" t="e">
        <f t="shared" si="51"/>
        <v>#NAME?</v>
      </c>
      <c r="BH29" s="13" t="e">
        <f t="shared" si="52"/>
        <v>#NAME?</v>
      </c>
      <c r="BI29" s="13" t="e">
        <f t="shared" si="53"/>
        <v>#NAME?</v>
      </c>
      <c r="BJ29" s="13" t="e">
        <f t="shared" si="54"/>
        <v>#NAME?</v>
      </c>
      <c r="BK29" s="13" t="e">
        <f t="shared" si="55"/>
        <v>#NAME?</v>
      </c>
      <c r="BL29" s="13" t="e">
        <f t="shared" si="56"/>
        <v>#NAME?</v>
      </c>
      <c r="BM29" s="13" t="e">
        <f t="shared" si="57"/>
        <v>#NAME?</v>
      </c>
      <c r="BN29" s="13"/>
      <c r="BO29" s="15"/>
      <c r="BP29" s="13" t="e">
        <f t="shared" si="58"/>
        <v>#NAME?</v>
      </c>
      <c r="BQ29" s="13" t="e">
        <f t="shared" si="59"/>
        <v>#NAME?</v>
      </c>
      <c r="BR29" s="13" t="e">
        <f t="shared" si="60"/>
        <v>#NAME?</v>
      </c>
      <c r="BS29" s="13" t="e">
        <f t="shared" si="61"/>
        <v>#NAME?</v>
      </c>
      <c r="BT29" s="13" t="e">
        <f t="shared" si="62"/>
        <v>#NAME?</v>
      </c>
      <c r="BU29" s="13" t="e">
        <f t="shared" si="63"/>
        <v>#NAME?</v>
      </c>
      <c r="BV29" s="13"/>
      <c r="BW29" s="13" t="e">
        <f t="shared" si="64"/>
        <v>#NAME?</v>
      </c>
      <c r="BX29" s="13"/>
      <c r="BY29" s="13" t="e">
        <f t="shared" si="65"/>
        <v>#NAME?</v>
      </c>
      <c r="BZ29" s="13" t="e">
        <f t="shared" si="66"/>
        <v>#NAME?</v>
      </c>
      <c r="CA29" s="13" t="e">
        <f t="shared" si="67"/>
        <v>#NAME?</v>
      </c>
      <c r="CB29" s="13" t="e">
        <f t="shared" si="68"/>
        <v>#NAME?</v>
      </c>
      <c r="CC29" s="14">
        <f t="shared" si="69"/>
        <v>0</v>
      </c>
      <c r="CD29" s="14" t="e">
        <f t="shared" si="70"/>
        <v>#NAME?</v>
      </c>
      <c r="CE29" s="13">
        <f t="shared" si="71"/>
        <v>1296118.2</v>
      </c>
      <c r="CF29" s="13" t="e">
        <f t="shared" si="72"/>
        <v>#NAME?</v>
      </c>
      <c r="CG29" s="13"/>
      <c r="CH29" s="13" t="e">
        <f t="shared" si="73"/>
        <v>#NAME?</v>
      </c>
      <c r="CI29" s="13" t="e">
        <f t="shared" si="74"/>
        <v>#NAME?</v>
      </c>
      <c r="CJ29" s="13" t="e">
        <f t="shared" si="75"/>
        <v>#NAME?</v>
      </c>
      <c r="CK29" s="13" t="e">
        <f t="shared" si="76"/>
        <v>#NAME?</v>
      </c>
      <c r="CL29">
        <f t="shared" si="77"/>
        <v>0</v>
      </c>
      <c r="CM29">
        <f t="shared" si="78"/>
        <v>0</v>
      </c>
      <c r="CN29">
        <v>0</v>
      </c>
      <c r="CO29">
        <f t="shared" si="79"/>
        <v>0</v>
      </c>
      <c r="CP29">
        <v>0</v>
      </c>
      <c r="CQ29">
        <v>0</v>
      </c>
      <c r="CR29">
        <v>0</v>
      </c>
      <c r="CS29">
        <v>0</v>
      </c>
      <c r="CT29">
        <v>0</v>
      </c>
      <c r="CU29">
        <v>0</v>
      </c>
      <c r="CV29">
        <v>0</v>
      </c>
      <c r="CW29">
        <v>0</v>
      </c>
      <c r="CX29">
        <v>0</v>
      </c>
      <c r="CY29" s="20" t="e">
        <f t="shared" si="80"/>
        <v>#NAME?</v>
      </c>
      <c r="CZ29" t="e">
        <f t="shared" si="81"/>
        <v>#NAME?</v>
      </c>
      <c r="DM29" t="s">
        <v>206</v>
      </c>
      <c r="DN29">
        <v>0</v>
      </c>
      <c r="DQ29" t="s">
        <v>207</v>
      </c>
      <c r="DR29">
        <v>132528</v>
      </c>
      <c r="DU29">
        <v>644</v>
      </c>
      <c r="DV29">
        <v>594864.15258495312</v>
      </c>
      <c r="DX29" t="s">
        <v>170</v>
      </c>
      <c r="DY29">
        <v>83300</v>
      </c>
      <c r="EA29" t="s">
        <v>170</v>
      </c>
      <c r="EB29">
        <v>0</v>
      </c>
      <c r="ED29" t="s">
        <v>170</v>
      </c>
      <c r="EE29">
        <v>0</v>
      </c>
      <c r="EI29">
        <v>60</v>
      </c>
      <c r="EJ29">
        <v>193.5</v>
      </c>
      <c r="FA29">
        <v>606</v>
      </c>
      <c r="FB29" t="s">
        <v>162</v>
      </c>
      <c r="FC29">
        <v>300000</v>
      </c>
      <c r="FM29">
        <v>80</v>
      </c>
      <c r="FN29" t="s">
        <v>98</v>
      </c>
      <c r="FO29">
        <v>200</v>
      </c>
      <c r="FP29">
        <v>150000</v>
      </c>
      <c r="FQ29">
        <v>75000</v>
      </c>
      <c r="FR29">
        <v>45000</v>
      </c>
      <c r="FS29">
        <v>15000</v>
      </c>
      <c r="FT29">
        <v>15000</v>
      </c>
      <c r="GG29">
        <v>18</v>
      </c>
      <c r="GH29">
        <v>22</v>
      </c>
      <c r="GI29" t="s">
        <v>167</v>
      </c>
      <c r="GJ29">
        <v>34392</v>
      </c>
      <c r="GK29">
        <v>1.0189459762294129</v>
      </c>
      <c r="GL29">
        <v>76588</v>
      </c>
      <c r="GM29">
        <v>153176</v>
      </c>
      <c r="GN29">
        <v>76588</v>
      </c>
      <c r="GQ29" t="s">
        <v>205</v>
      </c>
      <c r="GR29">
        <v>56</v>
      </c>
      <c r="GU29">
        <v>59</v>
      </c>
      <c r="GV29" s="20">
        <v>104553.29604265775</v>
      </c>
      <c r="GX29">
        <v>405</v>
      </c>
      <c r="GY29" t="s">
        <v>426</v>
      </c>
      <c r="GZ29">
        <v>50000</v>
      </c>
      <c r="HM29">
        <v>743</v>
      </c>
      <c r="HN29" t="s">
        <v>228</v>
      </c>
      <c r="HO29">
        <v>1282916.53</v>
      </c>
      <c r="HR29">
        <v>59</v>
      </c>
      <c r="HS29">
        <v>2503.5</v>
      </c>
    </row>
    <row r="30" spans="1:227">
      <c r="A30">
        <v>59</v>
      </c>
      <c r="D30" t="s">
        <v>197</v>
      </c>
      <c r="F30" s="13" t="e">
        <f t="shared" si="1"/>
        <v>#NAME?</v>
      </c>
      <c r="G30" s="13" t="e">
        <f t="shared" si="2"/>
        <v>#NAME?</v>
      </c>
      <c r="H30" s="13" t="e">
        <f t="shared" si="3"/>
        <v>#NAME?</v>
      </c>
      <c r="I30" s="13" t="e">
        <f t="shared" si="4"/>
        <v>#NAME?</v>
      </c>
      <c r="J30" s="13"/>
      <c r="K30" s="13" t="e">
        <f t="shared" si="5"/>
        <v>#NAME?</v>
      </c>
      <c r="L30" s="13" t="e">
        <f t="shared" si="6"/>
        <v>#NAME?</v>
      </c>
      <c r="M30" s="13" t="e">
        <f t="shared" si="7"/>
        <v>#NAME?</v>
      </c>
      <c r="N30" s="13" t="e">
        <f t="shared" si="8"/>
        <v>#NAME?</v>
      </c>
      <c r="O30" s="13" t="e">
        <f t="shared" si="9"/>
        <v>#NAME?</v>
      </c>
      <c r="P30" s="13" t="e">
        <f t="shared" si="10"/>
        <v>#NAME?</v>
      </c>
      <c r="Q30" s="13" t="e">
        <f t="shared" si="11"/>
        <v>#NAME?</v>
      </c>
      <c r="R30" s="13" t="e">
        <f t="shared" si="12"/>
        <v>#NAME?</v>
      </c>
      <c r="S30" s="13" t="e">
        <f t="shared" si="13"/>
        <v>#NAME?</v>
      </c>
      <c r="T30" s="13" t="e">
        <f t="shared" si="14"/>
        <v>#NAME?</v>
      </c>
      <c r="U30" s="13" t="e">
        <f t="shared" si="15"/>
        <v>#NAME?</v>
      </c>
      <c r="V30" s="13" t="e">
        <f t="shared" si="16"/>
        <v>#NAME?</v>
      </c>
      <c r="W30" s="13" t="e">
        <f t="shared" si="17"/>
        <v>#NAME?</v>
      </c>
      <c r="X30" s="13" t="e">
        <f t="shared" si="18"/>
        <v>#NAME?</v>
      </c>
      <c r="Y30" s="13" t="e">
        <f t="shared" si="19"/>
        <v>#NAME?</v>
      </c>
      <c r="Z30" s="13" t="e">
        <f t="shared" si="20"/>
        <v>#NAME?</v>
      </c>
      <c r="AA30" s="13" t="e">
        <f t="shared" si="21"/>
        <v>#NAME?</v>
      </c>
      <c r="AB30" s="13"/>
      <c r="AC30" s="13"/>
      <c r="AD30" s="13" t="e">
        <f t="shared" si="22"/>
        <v>#NAME?</v>
      </c>
      <c r="AE30" s="13" t="e">
        <f t="shared" si="23"/>
        <v>#NAME?</v>
      </c>
      <c r="AF30" s="13" t="e">
        <f t="shared" si="24"/>
        <v>#NAME?</v>
      </c>
      <c r="AG30" s="13" t="e">
        <f t="shared" si="25"/>
        <v>#NAME?</v>
      </c>
      <c r="AH30" s="13" t="e">
        <f t="shared" si="26"/>
        <v>#NAME?</v>
      </c>
      <c r="AI30" s="13" t="e">
        <f t="shared" si="27"/>
        <v>#NAME?</v>
      </c>
      <c r="AJ30" s="13" t="e">
        <f t="shared" si="28"/>
        <v>#NAME?</v>
      </c>
      <c r="AK30" s="13" t="e">
        <f t="shared" si="29"/>
        <v>#NAME?</v>
      </c>
      <c r="AL30" s="13" t="e">
        <f t="shared" si="30"/>
        <v>#NAME?</v>
      </c>
      <c r="AM30" s="13" t="e">
        <f t="shared" si="31"/>
        <v>#NAME?</v>
      </c>
      <c r="AN30" s="13" t="e">
        <f t="shared" si="32"/>
        <v>#NAME?</v>
      </c>
      <c r="AO30" s="13" t="e">
        <f t="shared" si="33"/>
        <v>#NAME?</v>
      </c>
      <c r="AP30" s="13" t="e">
        <f t="shared" si="34"/>
        <v>#NAME?</v>
      </c>
      <c r="AQ30" s="13" t="e">
        <f t="shared" si="35"/>
        <v>#NAME?</v>
      </c>
      <c r="AR30" s="13" t="e">
        <f t="shared" si="36"/>
        <v>#NAME?</v>
      </c>
      <c r="AS30" s="13" t="e">
        <f t="shared" si="37"/>
        <v>#NAME?</v>
      </c>
      <c r="AT30" s="13" t="e">
        <f t="shared" si="38"/>
        <v>#NAME?</v>
      </c>
      <c r="AU30" s="13" t="e">
        <f t="shared" si="39"/>
        <v>#NAME?</v>
      </c>
      <c r="AV30" s="13" t="e">
        <f t="shared" si="40"/>
        <v>#NAME?</v>
      </c>
      <c r="AW30" s="13" t="e">
        <f t="shared" si="41"/>
        <v>#NAME?</v>
      </c>
      <c r="AX30" s="13" t="e">
        <f t="shared" si="42"/>
        <v>#NAME?</v>
      </c>
      <c r="AY30" s="13" t="e">
        <f t="shared" si="43"/>
        <v>#NAME?</v>
      </c>
      <c r="AZ30" s="13" t="e">
        <f t="shared" si="44"/>
        <v>#NAME?</v>
      </c>
      <c r="BA30" s="13" t="e">
        <f t="shared" si="45"/>
        <v>#NAME?</v>
      </c>
      <c r="BB30" s="13" t="e">
        <f t="shared" si="46"/>
        <v>#NAME?</v>
      </c>
      <c r="BC30" s="13" t="e">
        <f t="shared" si="47"/>
        <v>#NAME?</v>
      </c>
      <c r="BD30" s="13" t="e">
        <f t="shared" si="48"/>
        <v>#NAME?</v>
      </c>
      <c r="BE30" s="13" t="e">
        <f t="shared" si="49"/>
        <v>#NAME?</v>
      </c>
      <c r="BF30" s="13" t="e">
        <f t="shared" si="50"/>
        <v>#NAME?</v>
      </c>
      <c r="BG30" s="13" t="e">
        <f t="shared" si="51"/>
        <v>#NAME?</v>
      </c>
      <c r="BH30" s="13" t="e">
        <f t="shared" si="52"/>
        <v>#NAME?</v>
      </c>
      <c r="BI30" s="13" t="e">
        <f t="shared" si="53"/>
        <v>#NAME?</v>
      </c>
      <c r="BJ30" s="13" t="e">
        <f t="shared" si="54"/>
        <v>#NAME?</v>
      </c>
      <c r="BK30" s="13" t="e">
        <f t="shared" si="55"/>
        <v>#NAME?</v>
      </c>
      <c r="BL30" s="13" t="e">
        <f t="shared" si="56"/>
        <v>#NAME?</v>
      </c>
      <c r="BM30" s="13" t="e">
        <f t="shared" si="57"/>
        <v>#NAME?</v>
      </c>
      <c r="BN30" s="13"/>
      <c r="BO30" s="15"/>
      <c r="BP30" s="13" t="e">
        <f t="shared" si="58"/>
        <v>#NAME?</v>
      </c>
      <c r="BQ30" s="13" t="e">
        <f t="shared" si="59"/>
        <v>#NAME?</v>
      </c>
      <c r="BR30" s="13" t="e">
        <f t="shared" si="60"/>
        <v>#NAME?</v>
      </c>
      <c r="BS30" s="13" t="e">
        <f t="shared" si="61"/>
        <v>#NAME?</v>
      </c>
      <c r="BT30" s="13" t="e">
        <f t="shared" si="62"/>
        <v>#NAME?</v>
      </c>
      <c r="BU30" s="13" t="e">
        <f t="shared" si="63"/>
        <v>#NAME?</v>
      </c>
      <c r="BV30" s="13"/>
      <c r="BW30" s="13" t="e">
        <f t="shared" si="64"/>
        <v>#NAME?</v>
      </c>
      <c r="BX30" s="13"/>
      <c r="BY30" s="13" t="e">
        <f t="shared" si="65"/>
        <v>#NAME?</v>
      </c>
      <c r="BZ30" s="13" t="e">
        <f t="shared" si="66"/>
        <v>#NAME?</v>
      </c>
      <c r="CA30" s="13" t="e">
        <f t="shared" si="67"/>
        <v>#NAME?</v>
      </c>
      <c r="CB30" s="13" t="e">
        <f t="shared" si="68"/>
        <v>#NAME?</v>
      </c>
      <c r="CC30" s="14">
        <f t="shared" si="69"/>
        <v>0</v>
      </c>
      <c r="CD30" s="14" t="e">
        <f t="shared" si="70"/>
        <v>#NAME?</v>
      </c>
      <c r="CE30" s="13">
        <f t="shared" si="71"/>
        <v>2558468.88</v>
      </c>
      <c r="CF30" s="13" t="e">
        <f t="shared" si="72"/>
        <v>#NAME?</v>
      </c>
      <c r="CG30" s="13"/>
      <c r="CH30" s="13" t="e">
        <f t="shared" si="73"/>
        <v>#NAME?</v>
      </c>
      <c r="CI30" s="13" t="e">
        <f t="shared" si="74"/>
        <v>#NAME?</v>
      </c>
      <c r="CJ30" s="13" t="e">
        <f t="shared" si="75"/>
        <v>#NAME?</v>
      </c>
      <c r="CK30" s="13" t="e">
        <f t="shared" si="76"/>
        <v>#NAME?</v>
      </c>
      <c r="CL30">
        <f t="shared" si="77"/>
        <v>0</v>
      </c>
      <c r="CM30">
        <f t="shared" si="78"/>
        <v>0</v>
      </c>
      <c r="CN30">
        <v>0</v>
      </c>
      <c r="CO30">
        <f t="shared" si="79"/>
        <v>0</v>
      </c>
      <c r="CP30">
        <v>0</v>
      </c>
      <c r="CQ30">
        <v>0</v>
      </c>
      <c r="CR30">
        <v>0</v>
      </c>
      <c r="CS30">
        <v>0</v>
      </c>
      <c r="CT30">
        <v>0</v>
      </c>
      <c r="CU30">
        <v>0</v>
      </c>
      <c r="CV30">
        <v>0</v>
      </c>
      <c r="CW30">
        <v>0</v>
      </c>
      <c r="CX30">
        <v>0</v>
      </c>
      <c r="CY30" s="20" t="e">
        <f t="shared" si="80"/>
        <v>#NAME?</v>
      </c>
      <c r="CZ30" t="e">
        <f t="shared" si="81"/>
        <v>#NAME?</v>
      </c>
      <c r="DM30" t="s">
        <v>208</v>
      </c>
      <c r="DN30">
        <v>0</v>
      </c>
      <c r="DQ30" t="s">
        <v>175</v>
      </c>
      <c r="DR30">
        <v>155334</v>
      </c>
      <c r="DU30">
        <v>881</v>
      </c>
      <c r="DV30">
        <v>809854.77399007685</v>
      </c>
      <c r="DX30" t="s">
        <v>209</v>
      </c>
      <c r="DY30">
        <v>83300</v>
      </c>
      <c r="EA30" t="s">
        <v>209</v>
      </c>
      <c r="EB30">
        <v>0</v>
      </c>
      <c r="ED30" t="s">
        <v>209</v>
      </c>
      <c r="EE30">
        <v>0</v>
      </c>
      <c r="EI30">
        <v>55</v>
      </c>
      <c r="EJ30">
        <v>1041.5</v>
      </c>
      <c r="FA30">
        <v>518</v>
      </c>
      <c r="FB30" t="s">
        <v>177</v>
      </c>
      <c r="FC30">
        <v>300000</v>
      </c>
      <c r="FM30">
        <v>546</v>
      </c>
      <c r="FN30" t="s">
        <v>190</v>
      </c>
      <c r="FO30">
        <v>450</v>
      </c>
      <c r="FP30">
        <v>337500</v>
      </c>
      <c r="FQ30">
        <v>168750</v>
      </c>
      <c r="FR30">
        <v>101250</v>
      </c>
      <c r="FS30">
        <v>33750</v>
      </c>
      <c r="FT30">
        <v>33750</v>
      </c>
      <c r="GG30">
        <v>928</v>
      </c>
      <c r="GH30">
        <v>23</v>
      </c>
      <c r="GI30" t="s">
        <v>433</v>
      </c>
      <c r="GJ30">
        <v>48769</v>
      </c>
      <c r="GK30">
        <v>0.90915398738378372</v>
      </c>
      <c r="GL30">
        <v>98153.5</v>
      </c>
      <c r="GM30">
        <v>196307</v>
      </c>
      <c r="GN30">
        <v>98153.5</v>
      </c>
      <c r="GQ30" t="s">
        <v>197</v>
      </c>
      <c r="GR30">
        <v>59</v>
      </c>
      <c r="GU30">
        <v>60</v>
      </c>
      <c r="GV30" s="20">
        <v>10455.329604265775</v>
      </c>
      <c r="GX30">
        <v>402</v>
      </c>
      <c r="GY30" t="s">
        <v>155</v>
      </c>
      <c r="GZ30">
        <v>50000</v>
      </c>
      <c r="HM30">
        <v>744</v>
      </c>
      <c r="HN30" t="s">
        <v>229</v>
      </c>
      <c r="HO30">
        <v>674628.14</v>
      </c>
      <c r="HR30">
        <v>60</v>
      </c>
      <c r="HS30">
        <v>194.5</v>
      </c>
    </row>
    <row r="31" spans="1:227">
      <c r="A31">
        <v>60</v>
      </c>
      <c r="D31" t="s">
        <v>210</v>
      </c>
      <c r="F31" s="13" t="e">
        <f t="shared" si="1"/>
        <v>#NAME?</v>
      </c>
      <c r="G31" s="13" t="e">
        <f t="shared" si="2"/>
        <v>#NAME?</v>
      </c>
      <c r="H31" s="13" t="e">
        <f t="shared" si="3"/>
        <v>#NAME?</v>
      </c>
      <c r="I31" s="13" t="e">
        <f t="shared" si="4"/>
        <v>#NAME?</v>
      </c>
      <c r="J31" s="13"/>
      <c r="K31" s="13" t="e">
        <f t="shared" si="5"/>
        <v>#NAME?</v>
      </c>
      <c r="L31" s="13" t="e">
        <f t="shared" si="6"/>
        <v>#NAME?</v>
      </c>
      <c r="M31" s="13" t="e">
        <f t="shared" si="7"/>
        <v>#NAME?</v>
      </c>
      <c r="N31" s="13" t="e">
        <f t="shared" si="8"/>
        <v>#NAME?</v>
      </c>
      <c r="O31" s="13" t="e">
        <f t="shared" si="9"/>
        <v>#NAME?</v>
      </c>
      <c r="P31" s="13" t="e">
        <f t="shared" si="10"/>
        <v>#NAME?</v>
      </c>
      <c r="Q31" s="13" t="e">
        <f t="shared" si="11"/>
        <v>#NAME?</v>
      </c>
      <c r="R31" s="13" t="e">
        <f t="shared" si="12"/>
        <v>#NAME?</v>
      </c>
      <c r="S31" s="13" t="e">
        <f t="shared" si="13"/>
        <v>#NAME?</v>
      </c>
      <c r="T31" s="13" t="e">
        <f t="shared" si="14"/>
        <v>#NAME?</v>
      </c>
      <c r="U31" s="13" t="e">
        <f t="shared" si="15"/>
        <v>#NAME?</v>
      </c>
      <c r="V31" s="13" t="e">
        <f t="shared" si="16"/>
        <v>#NAME?</v>
      </c>
      <c r="W31" s="13" t="e">
        <f t="shared" si="17"/>
        <v>#NAME?</v>
      </c>
      <c r="X31" s="13" t="e">
        <f t="shared" si="18"/>
        <v>#NAME?</v>
      </c>
      <c r="Y31" s="13" t="e">
        <f t="shared" si="19"/>
        <v>#NAME?</v>
      </c>
      <c r="Z31" s="13" t="e">
        <f t="shared" si="20"/>
        <v>#NAME?</v>
      </c>
      <c r="AA31" s="13" t="e">
        <f t="shared" si="21"/>
        <v>#NAME?</v>
      </c>
      <c r="AB31" s="13"/>
      <c r="AC31" s="13"/>
      <c r="AD31" s="13" t="e">
        <f t="shared" si="22"/>
        <v>#NAME?</v>
      </c>
      <c r="AE31" s="13" t="e">
        <f t="shared" si="23"/>
        <v>#NAME?</v>
      </c>
      <c r="AF31" s="13" t="e">
        <f t="shared" si="24"/>
        <v>#NAME?</v>
      </c>
      <c r="AG31" s="13" t="e">
        <f t="shared" si="25"/>
        <v>#NAME?</v>
      </c>
      <c r="AH31" s="13" t="e">
        <f t="shared" si="26"/>
        <v>#NAME?</v>
      </c>
      <c r="AI31" s="13" t="e">
        <f t="shared" si="27"/>
        <v>#NAME?</v>
      </c>
      <c r="AJ31" s="13" t="e">
        <f t="shared" si="28"/>
        <v>#NAME?</v>
      </c>
      <c r="AK31" s="13" t="e">
        <f t="shared" si="29"/>
        <v>#NAME?</v>
      </c>
      <c r="AL31" s="13" t="e">
        <f t="shared" si="30"/>
        <v>#NAME?</v>
      </c>
      <c r="AM31" s="13" t="e">
        <f t="shared" si="31"/>
        <v>#NAME?</v>
      </c>
      <c r="AN31" s="13" t="e">
        <f t="shared" si="32"/>
        <v>#NAME?</v>
      </c>
      <c r="AO31" s="13" t="e">
        <f t="shared" si="33"/>
        <v>#NAME?</v>
      </c>
      <c r="AP31" s="13" t="e">
        <f t="shared" si="34"/>
        <v>#NAME?</v>
      </c>
      <c r="AQ31" s="13" t="e">
        <f t="shared" si="35"/>
        <v>#NAME?</v>
      </c>
      <c r="AR31" s="13" t="e">
        <f t="shared" si="36"/>
        <v>#NAME?</v>
      </c>
      <c r="AS31" s="13" t="e">
        <f t="shared" si="37"/>
        <v>#NAME?</v>
      </c>
      <c r="AT31" s="13" t="e">
        <f t="shared" si="38"/>
        <v>#NAME?</v>
      </c>
      <c r="AU31" s="13" t="e">
        <f t="shared" si="39"/>
        <v>#NAME?</v>
      </c>
      <c r="AV31" s="13" t="e">
        <f t="shared" si="40"/>
        <v>#NAME?</v>
      </c>
      <c r="AW31" s="13" t="e">
        <f t="shared" si="41"/>
        <v>#NAME?</v>
      </c>
      <c r="AX31" s="13" t="e">
        <f t="shared" si="42"/>
        <v>#NAME?</v>
      </c>
      <c r="AY31" s="13" t="e">
        <f t="shared" si="43"/>
        <v>#NAME?</v>
      </c>
      <c r="AZ31" s="13" t="e">
        <f t="shared" si="44"/>
        <v>#NAME?</v>
      </c>
      <c r="BA31" s="13" t="e">
        <f t="shared" si="45"/>
        <v>#NAME?</v>
      </c>
      <c r="BB31" s="13" t="e">
        <f t="shared" si="46"/>
        <v>#NAME?</v>
      </c>
      <c r="BC31" s="13" t="e">
        <f t="shared" si="47"/>
        <v>#NAME?</v>
      </c>
      <c r="BD31" s="13" t="e">
        <f t="shared" si="48"/>
        <v>#NAME?</v>
      </c>
      <c r="BE31" s="13" t="e">
        <f t="shared" si="49"/>
        <v>#NAME?</v>
      </c>
      <c r="BF31" s="13" t="e">
        <f t="shared" si="50"/>
        <v>#NAME?</v>
      </c>
      <c r="BG31" s="13" t="e">
        <f t="shared" si="51"/>
        <v>#NAME?</v>
      </c>
      <c r="BH31" s="13" t="e">
        <f t="shared" si="52"/>
        <v>#NAME?</v>
      </c>
      <c r="BI31" s="13" t="e">
        <f t="shared" si="53"/>
        <v>#NAME?</v>
      </c>
      <c r="BJ31" s="13" t="e">
        <f t="shared" si="54"/>
        <v>#NAME?</v>
      </c>
      <c r="BK31" s="13" t="e">
        <f t="shared" si="55"/>
        <v>#NAME?</v>
      </c>
      <c r="BL31" s="13" t="e">
        <f t="shared" si="56"/>
        <v>#NAME?</v>
      </c>
      <c r="BM31" s="13" t="e">
        <f t="shared" si="57"/>
        <v>#NAME?</v>
      </c>
      <c r="BN31" s="13"/>
      <c r="BO31" s="15"/>
      <c r="BP31" s="13" t="e">
        <f t="shared" si="58"/>
        <v>#NAME?</v>
      </c>
      <c r="BQ31" s="13" t="e">
        <f t="shared" si="59"/>
        <v>#NAME?</v>
      </c>
      <c r="BR31" s="13" t="e">
        <f t="shared" si="60"/>
        <v>#NAME?</v>
      </c>
      <c r="BS31" s="13" t="e">
        <f t="shared" si="61"/>
        <v>#NAME?</v>
      </c>
      <c r="BT31" s="13" t="e">
        <f t="shared" si="62"/>
        <v>#NAME?</v>
      </c>
      <c r="BU31" s="13" t="e">
        <f t="shared" si="63"/>
        <v>#NAME?</v>
      </c>
      <c r="BV31" s="13"/>
      <c r="BW31" s="13" t="e">
        <f t="shared" si="64"/>
        <v>#NAME?</v>
      </c>
      <c r="BX31" s="13"/>
      <c r="BY31" s="13" t="e">
        <f t="shared" si="65"/>
        <v>#NAME?</v>
      </c>
      <c r="BZ31" s="13" t="e">
        <f t="shared" si="66"/>
        <v>#NAME?</v>
      </c>
      <c r="CA31" s="13" t="e">
        <f t="shared" si="67"/>
        <v>#NAME?</v>
      </c>
      <c r="CB31" s="13" t="e">
        <f t="shared" si="68"/>
        <v>#NAME?</v>
      </c>
      <c r="CC31" s="14">
        <f t="shared" si="69"/>
        <v>0</v>
      </c>
      <c r="CD31" s="14" t="e">
        <f t="shared" si="70"/>
        <v>#NAME?</v>
      </c>
      <c r="CE31" s="13">
        <f t="shared" si="71"/>
        <v>267380.21999999997</v>
      </c>
      <c r="CF31" s="13" t="e">
        <f t="shared" si="72"/>
        <v>#NAME?</v>
      </c>
      <c r="CG31" s="13"/>
      <c r="CH31" s="13" t="e">
        <f t="shared" si="73"/>
        <v>#NAME?</v>
      </c>
      <c r="CI31" s="13" t="e">
        <f t="shared" si="74"/>
        <v>#NAME?</v>
      </c>
      <c r="CJ31" s="13" t="e">
        <f t="shared" si="75"/>
        <v>#NAME?</v>
      </c>
      <c r="CK31" s="13" t="e">
        <f t="shared" si="76"/>
        <v>#NAME?</v>
      </c>
      <c r="CL31">
        <f t="shared" si="77"/>
        <v>0</v>
      </c>
      <c r="CM31">
        <f t="shared" si="78"/>
        <v>0</v>
      </c>
      <c r="CN31">
        <v>0</v>
      </c>
      <c r="CO31">
        <f t="shared" si="79"/>
        <v>0</v>
      </c>
      <c r="CP31">
        <v>0</v>
      </c>
      <c r="CQ31">
        <v>0</v>
      </c>
      <c r="CR31">
        <v>0</v>
      </c>
      <c r="CS31">
        <v>0</v>
      </c>
      <c r="CT31">
        <v>0</v>
      </c>
      <c r="CU31">
        <v>0</v>
      </c>
      <c r="CV31">
        <v>0</v>
      </c>
      <c r="CW31">
        <v>0</v>
      </c>
      <c r="CX31">
        <v>0</v>
      </c>
      <c r="CY31" s="20" t="e">
        <f t="shared" si="80"/>
        <v>#NAME?</v>
      </c>
      <c r="CZ31" t="e">
        <f t="shared" si="81"/>
        <v>#NAME?</v>
      </c>
      <c r="DM31" t="s">
        <v>207</v>
      </c>
      <c r="DN31">
        <v>0</v>
      </c>
      <c r="DQ31" t="s">
        <v>139</v>
      </c>
      <c r="DR31">
        <v>210948</v>
      </c>
      <c r="DU31">
        <v>329</v>
      </c>
      <c r="DV31">
        <v>673583.6347111559</v>
      </c>
      <c r="DX31" t="s">
        <v>181</v>
      </c>
      <c r="DY31">
        <v>83300</v>
      </c>
      <c r="EA31" t="s">
        <v>181</v>
      </c>
      <c r="EB31">
        <v>15000</v>
      </c>
      <c r="ED31" t="s">
        <v>181</v>
      </c>
      <c r="EE31">
        <v>0</v>
      </c>
      <c r="EI31">
        <v>64</v>
      </c>
      <c r="EJ31">
        <v>702</v>
      </c>
      <c r="FA31">
        <v>796</v>
      </c>
      <c r="FB31" t="s">
        <v>189</v>
      </c>
      <c r="FC31">
        <v>300000</v>
      </c>
      <c r="FM31">
        <v>1916</v>
      </c>
      <c r="FN31" t="s">
        <v>447</v>
      </c>
      <c r="FO31">
        <v>150</v>
      </c>
      <c r="FP31">
        <v>112500</v>
      </c>
      <c r="FQ31">
        <v>56250</v>
      </c>
      <c r="FR31">
        <v>33750</v>
      </c>
      <c r="FS31">
        <v>11250</v>
      </c>
      <c r="FT31">
        <v>11250</v>
      </c>
      <c r="GG31">
        <v>545</v>
      </c>
      <c r="GH31">
        <v>24</v>
      </c>
      <c r="GI31" t="s">
        <v>445</v>
      </c>
      <c r="GJ31">
        <v>20688</v>
      </c>
      <c r="GK31">
        <v>0.68342567612634164</v>
      </c>
      <c r="GL31">
        <v>51376</v>
      </c>
      <c r="GM31">
        <v>102752</v>
      </c>
      <c r="GN31">
        <v>51376</v>
      </c>
      <c r="GQ31" t="s">
        <v>210</v>
      </c>
      <c r="GR31">
        <v>60</v>
      </c>
      <c r="GU31">
        <v>63</v>
      </c>
      <c r="GV31" s="20">
        <v>36593.653614930212</v>
      </c>
      <c r="GX31">
        <v>80</v>
      </c>
      <c r="GY31" t="s">
        <v>98</v>
      </c>
      <c r="GZ31">
        <v>50000</v>
      </c>
      <c r="HM31">
        <v>308</v>
      </c>
      <c r="HN31" t="s">
        <v>231</v>
      </c>
      <c r="HO31">
        <v>3306010.89</v>
      </c>
      <c r="HR31">
        <v>63</v>
      </c>
      <c r="HS31">
        <v>807.25</v>
      </c>
    </row>
    <row r="32" spans="1:227">
      <c r="A32">
        <v>55</v>
      </c>
      <c r="D32" t="s">
        <v>211</v>
      </c>
      <c r="F32" s="13" t="e">
        <f t="shared" si="1"/>
        <v>#NAME?</v>
      </c>
      <c r="G32" s="13" t="e">
        <f t="shared" si="2"/>
        <v>#NAME?</v>
      </c>
      <c r="H32" s="13" t="e">
        <f t="shared" si="3"/>
        <v>#NAME?</v>
      </c>
      <c r="I32" s="13" t="e">
        <f t="shared" si="4"/>
        <v>#NAME?</v>
      </c>
      <c r="J32" s="13"/>
      <c r="K32" s="13" t="e">
        <f t="shared" si="5"/>
        <v>#NAME?</v>
      </c>
      <c r="L32" s="13" t="e">
        <f t="shared" si="6"/>
        <v>#NAME?</v>
      </c>
      <c r="M32" s="13" t="e">
        <f t="shared" si="7"/>
        <v>#NAME?</v>
      </c>
      <c r="N32" s="13" t="e">
        <f t="shared" si="8"/>
        <v>#NAME?</v>
      </c>
      <c r="O32" s="13" t="e">
        <f t="shared" si="9"/>
        <v>#NAME?</v>
      </c>
      <c r="P32" s="13" t="e">
        <f t="shared" si="10"/>
        <v>#NAME?</v>
      </c>
      <c r="Q32" s="13" t="e">
        <f t="shared" si="11"/>
        <v>#NAME?</v>
      </c>
      <c r="R32" s="13" t="e">
        <f t="shared" si="12"/>
        <v>#NAME?</v>
      </c>
      <c r="S32" s="13" t="e">
        <f t="shared" si="13"/>
        <v>#NAME?</v>
      </c>
      <c r="T32" s="13" t="e">
        <f t="shared" si="14"/>
        <v>#NAME?</v>
      </c>
      <c r="U32" s="13" t="e">
        <f t="shared" si="15"/>
        <v>#NAME?</v>
      </c>
      <c r="V32" s="13" t="e">
        <f t="shared" si="16"/>
        <v>#NAME?</v>
      </c>
      <c r="W32" s="13" t="e">
        <f t="shared" si="17"/>
        <v>#NAME?</v>
      </c>
      <c r="X32" s="13" t="e">
        <f t="shared" si="18"/>
        <v>#NAME?</v>
      </c>
      <c r="Y32" s="13" t="e">
        <f t="shared" si="19"/>
        <v>#NAME?</v>
      </c>
      <c r="Z32" s="13" t="e">
        <f t="shared" si="20"/>
        <v>#NAME?</v>
      </c>
      <c r="AA32" s="13" t="e">
        <f t="shared" si="21"/>
        <v>#NAME?</v>
      </c>
      <c r="AB32" s="13"/>
      <c r="AC32" s="13"/>
      <c r="AD32" s="13" t="e">
        <f t="shared" si="22"/>
        <v>#NAME?</v>
      </c>
      <c r="AE32" s="13" t="e">
        <f t="shared" si="23"/>
        <v>#NAME?</v>
      </c>
      <c r="AF32" s="13" t="e">
        <f t="shared" si="24"/>
        <v>#NAME?</v>
      </c>
      <c r="AG32" s="13" t="e">
        <f t="shared" si="25"/>
        <v>#NAME?</v>
      </c>
      <c r="AH32" s="13" t="e">
        <f t="shared" si="26"/>
        <v>#NAME?</v>
      </c>
      <c r="AI32" s="13" t="e">
        <f t="shared" si="27"/>
        <v>#NAME?</v>
      </c>
      <c r="AJ32" s="13" t="e">
        <f t="shared" si="28"/>
        <v>#NAME?</v>
      </c>
      <c r="AK32" s="13" t="e">
        <f t="shared" si="29"/>
        <v>#NAME?</v>
      </c>
      <c r="AL32" s="13" t="e">
        <f t="shared" si="30"/>
        <v>#NAME?</v>
      </c>
      <c r="AM32" s="13" t="e">
        <f t="shared" si="31"/>
        <v>#NAME?</v>
      </c>
      <c r="AN32" s="13" t="e">
        <f t="shared" si="32"/>
        <v>#NAME?</v>
      </c>
      <c r="AO32" s="13" t="e">
        <f t="shared" si="33"/>
        <v>#NAME?</v>
      </c>
      <c r="AP32" s="13" t="e">
        <f t="shared" si="34"/>
        <v>#NAME?</v>
      </c>
      <c r="AQ32" s="13" t="e">
        <f t="shared" si="35"/>
        <v>#NAME?</v>
      </c>
      <c r="AR32" s="13" t="e">
        <f t="shared" si="36"/>
        <v>#NAME?</v>
      </c>
      <c r="AS32" s="13" t="e">
        <f t="shared" si="37"/>
        <v>#NAME?</v>
      </c>
      <c r="AT32" s="13" t="e">
        <f t="shared" si="38"/>
        <v>#NAME?</v>
      </c>
      <c r="AU32" s="13" t="e">
        <f t="shared" si="39"/>
        <v>#NAME?</v>
      </c>
      <c r="AV32" s="13" t="e">
        <f t="shared" si="40"/>
        <v>#NAME?</v>
      </c>
      <c r="AW32" s="13" t="e">
        <f t="shared" si="41"/>
        <v>#NAME?</v>
      </c>
      <c r="AX32" s="13" t="e">
        <f t="shared" si="42"/>
        <v>#NAME?</v>
      </c>
      <c r="AY32" s="13" t="e">
        <f t="shared" si="43"/>
        <v>#NAME?</v>
      </c>
      <c r="AZ32" s="13" t="e">
        <f t="shared" si="44"/>
        <v>#NAME?</v>
      </c>
      <c r="BA32" s="13" t="e">
        <f t="shared" si="45"/>
        <v>#NAME?</v>
      </c>
      <c r="BB32" s="13" t="e">
        <f t="shared" si="46"/>
        <v>#NAME?</v>
      </c>
      <c r="BC32" s="13" t="e">
        <f t="shared" si="47"/>
        <v>#NAME?</v>
      </c>
      <c r="BD32" s="13" t="e">
        <f t="shared" si="48"/>
        <v>#NAME?</v>
      </c>
      <c r="BE32" s="13" t="e">
        <f t="shared" si="49"/>
        <v>#NAME?</v>
      </c>
      <c r="BF32" s="13" t="e">
        <f t="shared" si="50"/>
        <v>#NAME?</v>
      </c>
      <c r="BG32" s="13" t="e">
        <f t="shared" si="51"/>
        <v>#NAME?</v>
      </c>
      <c r="BH32" s="13" t="e">
        <f t="shared" si="52"/>
        <v>#NAME?</v>
      </c>
      <c r="BI32" s="13" t="e">
        <f t="shared" si="53"/>
        <v>#NAME?</v>
      </c>
      <c r="BJ32" s="13" t="e">
        <f t="shared" si="54"/>
        <v>#NAME?</v>
      </c>
      <c r="BK32" s="13" t="e">
        <f t="shared" si="55"/>
        <v>#NAME?</v>
      </c>
      <c r="BL32" s="13" t="e">
        <f t="shared" si="56"/>
        <v>#NAME?</v>
      </c>
      <c r="BM32" s="13" t="e">
        <f t="shared" si="57"/>
        <v>#NAME?</v>
      </c>
      <c r="BN32" s="13"/>
      <c r="BO32" s="15"/>
      <c r="BP32" s="13" t="e">
        <f t="shared" si="58"/>
        <v>#NAME?</v>
      </c>
      <c r="BQ32" s="13" t="e">
        <f t="shared" si="59"/>
        <v>#NAME?</v>
      </c>
      <c r="BR32" s="13" t="e">
        <f t="shared" si="60"/>
        <v>#NAME?</v>
      </c>
      <c r="BS32" s="13" t="e">
        <f t="shared" si="61"/>
        <v>#NAME?</v>
      </c>
      <c r="BT32" s="13" t="e">
        <f t="shared" si="62"/>
        <v>#NAME?</v>
      </c>
      <c r="BU32" s="13" t="e">
        <f t="shared" si="63"/>
        <v>#NAME?</v>
      </c>
      <c r="BV32" s="13"/>
      <c r="BW32" s="13" t="e">
        <f t="shared" si="64"/>
        <v>#NAME?</v>
      </c>
      <c r="BX32" s="13"/>
      <c r="BY32" s="13" t="e">
        <f t="shared" si="65"/>
        <v>#NAME?</v>
      </c>
      <c r="BZ32" s="13" t="e">
        <f t="shared" si="66"/>
        <v>#NAME?</v>
      </c>
      <c r="CA32" s="13" t="e">
        <f t="shared" si="67"/>
        <v>#NAME?</v>
      </c>
      <c r="CB32" s="13" t="e">
        <f t="shared" si="68"/>
        <v>#NAME?</v>
      </c>
      <c r="CC32" s="14">
        <f t="shared" si="69"/>
        <v>0</v>
      </c>
      <c r="CD32" s="14" t="e">
        <f t="shared" si="70"/>
        <v>#NAME?</v>
      </c>
      <c r="CE32" s="13">
        <f t="shared" si="71"/>
        <v>1480193.02</v>
      </c>
      <c r="CF32" s="13" t="e">
        <f t="shared" si="72"/>
        <v>#NAME?</v>
      </c>
      <c r="CG32" s="13"/>
      <c r="CH32" s="13" t="e">
        <f t="shared" si="73"/>
        <v>#NAME?</v>
      </c>
      <c r="CI32" s="13" t="e">
        <f t="shared" si="74"/>
        <v>#NAME?</v>
      </c>
      <c r="CJ32" s="13" t="e">
        <f t="shared" si="75"/>
        <v>#NAME?</v>
      </c>
      <c r="CK32" s="13" t="e">
        <f t="shared" si="76"/>
        <v>#NAME?</v>
      </c>
      <c r="CL32">
        <f t="shared" si="77"/>
        <v>0</v>
      </c>
      <c r="CM32">
        <f t="shared" si="78"/>
        <v>0</v>
      </c>
      <c r="CN32">
        <v>0</v>
      </c>
      <c r="CO32">
        <f t="shared" si="79"/>
        <v>0</v>
      </c>
      <c r="CP32">
        <v>0</v>
      </c>
      <c r="CQ32">
        <v>0</v>
      </c>
      <c r="CR32">
        <v>0</v>
      </c>
      <c r="CS32">
        <v>0</v>
      </c>
      <c r="CT32">
        <v>0</v>
      </c>
      <c r="CU32">
        <v>0</v>
      </c>
      <c r="CV32">
        <v>0</v>
      </c>
      <c r="CW32">
        <v>0</v>
      </c>
      <c r="CX32">
        <v>0</v>
      </c>
      <c r="CY32" s="20" t="e">
        <f t="shared" si="80"/>
        <v>#NAME?</v>
      </c>
      <c r="CZ32" t="e">
        <f t="shared" si="81"/>
        <v>#NAME?</v>
      </c>
      <c r="DM32" t="s">
        <v>212</v>
      </c>
      <c r="DN32">
        <v>0</v>
      </c>
      <c r="DQ32" t="s">
        <v>154</v>
      </c>
      <c r="DR32">
        <v>217496</v>
      </c>
      <c r="DU32">
        <v>638</v>
      </c>
      <c r="DV32">
        <v>761545.47630423703</v>
      </c>
      <c r="DX32" t="s">
        <v>146</v>
      </c>
      <c r="DY32">
        <v>83300</v>
      </c>
      <c r="EA32" t="s">
        <v>146</v>
      </c>
      <c r="EB32">
        <v>0</v>
      </c>
      <c r="ED32" t="s">
        <v>146</v>
      </c>
      <c r="EE32">
        <v>0</v>
      </c>
      <c r="EI32">
        <v>65</v>
      </c>
      <c r="EJ32">
        <v>1813.25</v>
      </c>
      <c r="FA32">
        <v>1883</v>
      </c>
      <c r="FB32" t="s">
        <v>553</v>
      </c>
      <c r="FC32">
        <v>300000</v>
      </c>
      <c r="FM32">
        <v>995</v>
      </c>
      <c r="FN32" t="s">
        <v>448</v>
      </c>
      <c r="FO32">
        <v>200</v>
      </c>
      <c r="FP32">
        <v>150000</v>
      </c>
      <c r="FQ32">
        <v>75000</v>
      </c>
      <c r="FR32">
        <v>45000</v>
      </c>
      <c r="FS32">
        <v>15000</v>
      </c>
      <c r="FT32">
        <v>15000</v>
      </c>
      <c r="GG32">
        <v>140</v>
      </c>
      <c r="GH32">
        <v>25</v>
      </c>
      <c r="GI32" t="s">
        <v>234</v>
      </c>
      <c r="GJ32">
        <v>10850</v>
      </c>
      <c r="GK32">
        <v>0.41195851767295583</v>
      </c>
      <c r="GL32">
        <v>31700</v>
      </c>
      <c r="GM32">
        <v>63400</v>
      </c>
      <c r="GN32">
        <v>31700</v>
      </c>
      <c r="GQ32" t="s">
        <v>211</v>
      </c>
      <c r="GR32">
        <v>55</v>
      </c>
      <c r="GU32">
        <v>64</v>
      </c>
      <c r="GV32" s="20">
        <v>31365.988812797321</v>
      </c>
      <c r="GX32">
        <v>546</v>
      </c>
      <c r="GY32" t="s">
        <v>190</v>
      </c>
      <c r="GZ32">
        <v>50000</v>
      </c>
      <c r="HM32">
        <v>489</v>
      </c>
      <c r="HN32" t="s">
        <v>233</v>
      </c>
      <c r="HO32">
        <v>2211144.7400000002</v>
      </c>
      <c r="HR32">
        <v>64</v>
      </c>
      <c r="HS32">
        <v>687</v>
      </c>
    </row>
    <row r="33" spans="1:227">
      <c r="A33">
        <v>64</v>
      </c>
      <c r="D33" t="s">
        <v>213</v>
      </c>
      <c r="F33" s="13" t="e">
        <f t="shared" si="1"/>
        <v>#NAME?</v>
      </c>
      <c r="G33" s="13" t="e">
        <f t="shared" si="2"/>
        <v>#NAME?</v>
      </c>
      <c r="H33" s="13" t="e">
        <f t="shared" si="3"/>
        <v>#NAME?</v>
      </c>
      <c r="I33" s="13" t="e">
        <f t="shared" si="4"/>
        <v>#NAME?</v>
      </c>
      <c r="J33" s="13"/>
      <c r="K33" s="13" t="e">
        <f t="shared" si="5"/>
        <v>#NAME?</v>
      </c>
      <c r="L33" s="13" t="e">
        <f t="shared" si="6"/>
        <v>#NAME?</v>
      </c>
      <c r="M33" s="13" t="e">
        <f t="shared" si="7"/>
        <v>#NAME?</v>
      </c>
      <c r="N33" s="13" t="e">
        <f t="shared" si="8"/>
        <v>#NAME?</v>
      </c>
      <c r="O33" s="13" t="e">
        <f t="shared" si="9"/>
        <v>#NAME?</v>
      </c>
      <c r="P33" s="13" t="e">
        <f t="shared" si="10"/>
        <v>#NAME?</v>
      </c>
      <c r="Q33" s="13" t="e">
        <f t="shared" si="11"/>
        <v>#NAME?</v>
      </c>
      <c r="R33" s="13" t="e">
        <f t="shared" si="12"/>
        <v>#NAME?</v>
      </c>
      <c r="S33" s="13" t="e">
        <f t="shared" si="13"/>
        <v>#NAME?</v>
      </c>
      <c r="T33" s="13" t="e">
        <f t="shared" si="14"/>
        <v>#NAME?</v>
      </c>
      <c r="U33" s="13" t="e">
        <f t="shared" si="15"/>
        <v>#NAME?</v>
      </c>
      <c r="V33" s="13" t="e">
        <f t="shared" si="16"/>
        <v>#NAME?</v>
      </c>
      <c r="W33" s="13" t="e">
        <f t="shared" si="17"/>
        <v>#NAME?</v>
      </c>
      <c r="X33" s="13" t="e">
        <f t="shared" si="18"/>
        <v>#NAME?</v>
      </c>
      <c r="Y33" s="13" t="e">
        <f t="shared" si="19"/>
        <v>#NAME?</v>
      </c>
      <c r="Z33" s="13" t="e">
        <f t="shared" si="20"/>
        <v>#NAME?</v>
      </c>
      <c r="AA33" s="13" t="e">
        <f t="shared" si="21"/>
        <v>#NAME?</v>
      </c>
      <c r="AB33" s="13"/>
      <c r="AC33" s="13"/>
      <c r="AD33" s="13" t="e">
        <f t="shared" si="22"/>
        <v>#NAME?</v>
      </c>
      <c r="AE33" s="13" t="e">
        <f t="shared" si="23"/>
        <v>#NAME?</v>
      </c>
      <c r="AF33" s="13" t="e">
        <f t="shared" si="24"/>
        <v>#NAME?</v>
      </c>
      <c r="AG33" s="13" t="e">
        <f t="shared" si="25"/>
        <v>#NAME?</v>
      </c>
      <c r="AH33" s="13" t="e">
        <f t="shared" si="26"/>
        <v>#NAME?</v>
      </c>
      <c r="AI33" s="13" t="e">
        <f t="shared" si="27"/>
        <v>#NAME?</v>
      </c>
      <c r="AJ33" s="13" t="e">
        <f t="shared" si="28"/>
        <v>#NAME?</v>
      </c>
      <c r="AK33" s="13" t="e">
        <f t="shared" si="29"/>
        <v>#NAME?</v>
      </c>
      <c r="AL33" s="13" t="e">
        <f t="shared" si="30"/>
        <v>#NAME?</v>
      </c>
      <c r="AM33" s="13" t="e">
        <f t="shared" si="31"/>
        <v>#NAME?</v>
      </c>
      <c r="AN33" s="13" t="e">
        <f t="shared" si="32"/>
        <v>#NAME?</v>
      </c>
      <c r="AO33" s="13" t="e">
        <f t="shared" si="33"/>
        <v>#NAME?</v>
      </c>
      <c r="AP33" s="13" t="e">
        <f t="shared" si="34"/>
        <v>#NAME?</v>
      </c>
      <c r="AQ33" s="13" t="e">
        <f t="shared" si="35"/>
        <v>#NAME?</v>
      </c>
      <c r="AR33" s="13" t="e">
        <f t="shared" si="36"/>
        <v>#NAME?</v>
      </c>
      <c r="AS33" s="13" t="e">
        <f t="shared" si="37"/>
        <v>#NAME?</v>
      </c>
      <c r="AT33" s="13" t="e">
        <f t="shared" si="38"/>
        <v>#NAME?</v>
      </c>
      <c r="AU33" s="13" t="e">
        <f t="shared" si="39"/>
        <v>#NAME?</v>
      </c>
      <c r="AV33" s="13" t="e">
        <f t="shared" si="40"/>
        <v>#NAME?</v>
      </c>
      <c r="AW33" s="13" t="e">
        <f t="shared" si="41"/>
        <v>#NAME?</v>
      </c>
      <c r="AX33" s="13" t="e">
        <f t="shared" si="42"/>
        <v>#NAME?</v>
      </c>
      <c r="AY33" s="13" t="e">
        <f t="shared" si="43"/>
        <v>#NAME?</v>
      </c>
      <c r="AZ33" s="13" t="e">
        <f t="shared" si="44"/>
        <v>#NAME?</v>
      </c>
      <c r="BA33" s="13" t="e">
        <f t="shared" si="45"/>
        <v>#NAME?</v>
      </c>
      <c r="BB33" s="13" t="e">
        <f t="shared" si="46"/>
        <v>#NAME?</v>
      </c>
      <c r="BC33" s="13" t="e">
        <f t="shared" si="47"/>
        <v>#NAME?</v>
      </c>
      <c r="BD33" s="13" t="e">
        <f t="shared" si="48"/>
        <v>#NAME?</v>
      </c>
      <c r="BE33" s="13" t="e">
        <f t="shared" si="49"/>
        <v>#NAME?</v>
      </c>
      <c r="BF33" s="13" t="e">
        <f t="shared" si="50"/>
        <v>#NAME?</v>
      </c>
      <c r="BG33" s="13" t="e">
        <f t="shared" si="51"/>
        <v>#NAME?</v>
      </c>
      <c r="BH33" s="13" t="e">
        <f t="shared" si="52"/>
        <v>#NAME?</v>
      </c>
      <c r="BI33" s="13" t="e">
        <f t="shared" si="53"/>
        <v>#NAME?</v>
      </c>
      <c r="BJ33" s="13" t="e">
        <f t="shared" si="54"/>
        <v>#NAME?</v>
      </c>
      <c r="BK33" s="13" t="e">
        <f t="shared" si="55"/>
        <v>#NAME?</v>
      </c>
      <c r="BL33" s="13" t="e">
        <f t="shared" si="56"/>
        <v>#NAME?</v>
      </c>
      <c r="BM33" s="13" t="e">
        <f t="shared" si="57"/>
        <v>#NAME?</v>
      </c>
      <c r="BN33" s="13"/>
      <c r="BO33" s="15"/>
      <c r="BP33" s="13" t="e">
        <f t="shared" si="58"/>
        <v>#NAME?</v>
      </c>
      <c r="BQ33" s="13" t="e">
        <f t="shared" si="59"/>
        <v>#NAME?</v>
      </c>
      <c r="BR33" s="13" t="e">
        <f t="shared" si="60"/>
        <v>#NAME?</v>
      </c>
      <c r="BS33" s="13" t="e">
        <f t="shared" si="61"/>
        <v>#NAME?</v>
      </c>
      <c r="BT33" s="13" t="e">
        <f t="shared" si="62"/>
        <v>#NAME?</v>
      </c>
      <c r="BU33" s="13" t="e">
        <f t="shared" si="63"/>
        <v>#NAME?</v>
      </c>
      <c r="BV33" s="13"/>
      <c r="BW33" s="13" t="e">
        <f t="shared" si="64"/>
        <v>#NAME?</v>
      </c>
      <c r="BX33" s="13"/>
      <c r="BY33" s="13" t="e">
        <f t="shared" si="65"/>
        <v>#NAME?</v>
      </c>
      <c r="BZ33" s="13" t="e">
        <f t="shared" si="66"/>
        <v>#NAME?</v>
      </c>
      <c r="CA33" s="13" t="e">
        <f t="shared" si="67"/>
        <v>#NAME?</v>
      </c>
      <c r="CB33" s="13" t="e">
        <f t="shared" si="68"/>
        <v>#NAME?</v>
      </c>
      <c r="CC33" s="14">
        <f t="shared" si="69"/>
        <v>0</v>
      </c>
      <c r="CD33" s="14" t="e">
        <f t="shared" si="70"/>
        <v>#NAME?</v>
      </c>
      <c r="CE33" s="13">
        <f t="shared" si="71"/>
        <v>1097386.6200000001</v>
      </c>
      <c r="CF33" s="13" t="e">
        <f t="shared" si="72"/>
        <v>#NAME?</v>
      </c>
      <c r="CG33" s="13"/>
      <c r="CH33" s="13" t="e">
        <f t="shared" si="73"/>
        <v>#NAME?</v>
      </c>
      <c r="CI33" s="13" t="e">
        <f t="shared" si="74"/>
        <v>#NAME?</v>
      </c>
      <c r="CJ33" s="13" t="e">
        <f t="shared" si="75"/>
        <v>#NAME?</v>
      </c>
      <c r="CK33" s="13" t="e">
        <f t="shared" si="76"/>
        <v>#NAME?</v>
      </c>
      <c r="CL33">
        <f t="shared" si="77"/>
        <v>0</v>
      </c>
      <c r="CM33">
        <f t="shared" si="78"/>
        <v>0</v>
      </c>
      <c r="CN33" t="e">
        <f>VLOOKUP(A33,sport,6,FALSE)</f>
        <v>#NAME?</v>
      </c>
      <c r="CO33">
        <f t="shared" si="79"/>
        <v>0</v>
      </c>
      <c r="CP33">
        <v>0</v>
      </c>
      <c r="CQ33">
        <v>0</v>
      </c>
      <c r="CR33">
        <v>0</v>
      </c>
      <c r="CS33">
        <v>0</v>
      </c>
      <c r="CT33">
        <v>0</v>
      </c>
      <c r="CU33">
        <v>0</v>
      </c>
      <c r="CV33">
        <v>0</v>
      </c>
      <c r="CW33">
        <v>0</v>
      </c>
      <c r="CX33">
        <v>0</v>
      </c>
      <c r="CY33" s="20" t="e">
        <f t="shared" si="80"/>
        <v>#NAME?</v>
      </c>
      <c r="CZ33" t="e">
        <f t="shared" si="81"/>
        <v>#NAME?</v>
      </c>
      <c r="DM33" t="s">
        <v>214</v>
      </c>
      <c r="DN33">
        <v>0</v>
      </c>
      <c r="DQ33" t="s">
        <v>179</v>
      </c>
      <c r="DR33">
        <v>255227</v>
      </c>
      <c r="DU33">
        <v>504</v>
      </c>
      <c r="DV33">
        <v>726416.5877675456</v>
      </c>
      <c r="DX33" t="s">
        <v>168</v>
      </c>
      <c r="DY33">
        <v>83300</v>
      </c>
      <c r="EA33" t="s">
        <v>168</v>
      </c>
      <c r="EB33">
        <v>15000</v>
      </c>
      <c r="ED33" t="s">
        <v>168</v>
      </c>
      <c r="EE33">
        <v>0</v>
      </c>
      <c r="EI33">
        <v>58</v>
      </c>
      <c r="EJ33">
        <v>2308.25</v>
      </c>
      <c r="FA33">
        <v>855</v>
      </c>
      <c r="FB33" t="s">
        <v>181</v>
      </c>
      <c r="FC33">
        <v>300000</v>
      </c>
      <c r="FM33">
        <v>935</v>
      </c>
      <c r="FN33" t="s">
        <v>168</v>
      </c>
      <c r="FO33">
        <v>200</v>
      </c>
      <c r="FP33">
        <v>150000</v>
      </c>
      <c r="FQ33">
        <v>75000</v>
      </c>
      <c r="FR33">
        <v>45000</v>
      </c>
      <c r="FS33">
        <v>15000</v>
      </c>
      <c r="FT33">
        <v>15000</v>
      </c>
      <c r="GG33">
        <v>168</v>
      </c>
      <c r="GH33">
        <v>26</v>
      </c>
      <c r="GI33" t="s">
        <v>297</v>
      </c>
      <c r="GJ33">
        <v>22485</v>
      </c>
      <c r="GK33">
        <v>0.4022978950046599</v>
      </c>
      <c r="GL33">
        <v>54970</v>
      </c>
      <c r="GM33">
        <v>109940</v>
      </c>
      <c r="GN33">
        <v>54970</v>
      </c>
      <c r="GQ33" t="s">
        <v>213</v>
      </c>
      <c r="GR33">
        <v>64</v>
      </c>
      <c r="GU33">
        <v>65</v>
      </c>
      <c r="GV33" s="20">
        <v>62731.977625594642</v>
      </c>
      <c r="GX33">
        <v>1916</v>
      </c>
      <c r="GY33" t="s">
        <v>447</v>
      </c>
      <c r="GZ33">
        <v>50000</v>
      </c>
      <c r="HM33">
        <v>203</v>
      </c>
      <c r="HN33" t="s">
        <v>235</v>
      </c>
      <c r="HO33">
        <v>2949212.71</v>
      </c>
      <c r="HR33">
        <v>65</v>
      </c>
      <c r="HS33">
        <v>1792.25</v>
      </c>
    </row>
    <row r="34" spans="1:227">
      <c r="A34">
        <v>65</v>
      </c>
      <c r="D34" t="s">
        <v>215</v>
      </c>
      <c r="F34" s="13" t="e">
        <f t="shared" si="1"/>
        <v>#NAME?</v>
      </c>
      <c r="G34" s="13" t="e">
        <f t="shared" si="2"/>
        <v>#NAME?</v>
      </c>
      <c r="H34" s="13" t="e">
        <f t="shared" si="3"/>
        <v>#NAME?</v>
      </c>
      <c r="I34" s="13" t="e">
        <f t="shared" si="4"/>
        <v>#NAME?</v>
      </c>
      <c r="J34" s="13"/>
      <c r="K34" s="13" t="e">
        <f t="shared" si="5"/>
        <v>#NAME?</v>
      </c>
      <c r="L34" s="13" t="e">
        <f t="shared" si="6"/>
        <v>#NAME?</v>
      </c>
      <c r="M34" s="13" t="e">
        <f t="shared" si="7"/>
        <v>#NAME?</v>
      </c>
      <c r="N34" s="13" t="e">
        <f t="shared" si="8"/>
        <v>#NAME?</v>
      </c>
      <c r="O34" s="13" t="e">
        <f t="shared" si="9"/>
        <v>#NAME?</v>
      </c>
      <c r="P34" s="13" t="e">
        <f t="shared" si="10"/>
        <v>#NAME?</v>
      </c>
      <c r="Q34" s="13" t="e">
        <f t="shared" si="11"/>
        <v>#NAME?</v>
      </c>
      <c r="R34" s="13" t="e">
        <f t="shared" si="12"/>
        <v>#NAME?</v>
      </c>
      <c r="S34" s="13" t="e">
        <f t="shared" si="13"/>
        <v>#NAME?</v>
      </c>
      <c r="T34" s="13" t="e">
        <f t="shared" si="14"/>
        <v>#NAME?</v>
      </c>
      <c r="U34" s="13" t="e">
        <f t="shared" si="15"/>
        <v>#NAME?</v>
      </c>
      <c r="V34" s="13" t="e">
        <f t="shared" si="16"/>
        <v>#NAME?</v>
      </c>
      <c r="W34" s="13" t="e">
        <f t="shared" si="17"/>
        <v>#NAME?</v>
      </c>
      <c r="X34" s="13" t="e">
        <f t="shared" si="18"/>
        <v>#NAME?</v>
      </c>
      <c r="Y34" s="13" t="e">
        <f t="shared" si="19"/>
        <v>#NAME?</v>
      </c>
      <c r="Z34" s="13" t="e">
        <f t="shared" si="20"/>
        <v>#NAME?</v>
      </c>
      <c r="AA34" s="13" t="e">
        <f t="shared" si="21"/>
        <v>#NAME?</v>
      </c>
      <c r="AB34" s="13"/>
      <c r="AC34" s="13"/>
      <c r="AD34" s="13" t="e">
        <f t="shared" si="22"/>
        <v>#NAME?</v>
      </c>
      <c r="AE34" s="13" t="e">
        <f t="shared" si="23"/>
        <v>#NAME?</v>
      </c>
      <c r="AF34" s="13" t="e">
        <f t="shared" si="24"/>
        <v>#NAME?</v>
      </c>
      <c r="AG34" s="13" t="e">
        <f t="shared" si="25"/>
        <v>#NAME?</v>
      </c>
      <c r="AH34" s="13" t="e">
        <f t="shared" si="26"/>
        <v>#NAME?</v>
      </c>
      <c r="AI34" s="13" t="e">
        <f t="shared" si="27"/>
        <v>#NAME?</v>
      </c>
      <c r="AJ34" s="13" t="e">
        <f t="shared" si="28"/>
        <v>#NAME?</v>
      </c>
      <c r="AK34" s="13" t="e">
        <f t="shared" si="29"/>
        <v>#NAME?</v>
      </c>
      <c r="AL34" s="13" t="e">
        <f t="shared" si="30"/>
        <v>#NAME?</v>
      </c>
      <c r="AM34" s="13" t="e">
        <f t="shared" si="31"/>
        <v>#NAME?</v>
      </c>
      <c r="AN34" s="13" t="e">
        <f t="shared" si="32"/>
        <v>#NAME?</v>
      </c>
      <c r="AO34" s="13" t="e">
        <f t="shared" si="33"/>
        <v>#NAME?</v>
      </c>
      <c r="AP34" s="13" t="e">
        <f t="shared" si="34"/>
        <v>#NAME?</v>
      </c>
      <c r="AQ34" s="13" t="e">
        <f t="shared" si="35"/>
        <v>#NAME?</v>
      </c>
      <c r="AR34" s="13" t="e">
        <f t="shared" si="36"/>
        <v>#NAME?</v>
      </c>
      <c r="AS34" s="13" t="e">
        <f t="shared" si="37"/>
        <v>#NAME?</v>
      </c>
      <c r="AT34" s="13" t="e">
        <f t="shared" si="38"/>
        <v>#NAME?</v>
      </c>
      <c r="AU34" s="13" t="e">
        <f t="shared" si="39"/>
        <v>#NAME?</v>
      </c>
      <c r="AV34" s="13" t="e">
        <f t="shared" si="40"/>
        <v>#NAME?</v>
      </c>
      <c r="AW34" s="13" t="e">
        <f t="shared" si="41"/>
        <v>#NAME?</v>
      </c>
      <c r="AX34" s="13" t="e">
        <f t="shared" si="42"/>
        <v>#NAME?</v>
      </c>
      <c r="AY34" s="13" t="e">
        <f t="shared" si="43"/>
        <v>#NAME?</v>
      </c>
      <c r="AZ34" s="13" t="e">
        <f t="shared" si="44"/>
        <v>#NAME?</v>
      </c>
      <c r="BA34" s="13" t="e">
        <f t="shared" si="45"/>
        <v>#NAME?</v>
      </c>
      <c r="BB34" s="13" t="e">
        <f t="shared" si="46"/>
        <v>#NAME?</v>
      </c>
      <c r="BC34" s="13" t="e">
        <f t="shared" si="47"/>
        <v>#NAME?</v>
      </c>
      <c r="BD34" s="13" t="e">
        <f t="shared" si="48"/>
        <v>#NAME?</v>
      </c>
      <c r="BE34" s="13" t="e">
        <f t="shared" si="49"/>
        <v>#NAME?</v>
      </c>
      <c r="BF34" s="13" t="e">
        <f t="shared" si="50"/>
        <v>#NAME?</v>
      </c>
      <c r="BG34" s="13" t="e">
        <f t="shared" si="51"/>
        <v>#NAME?</v>
      </c>
      <c r="BH34" s="13" t="e">
        <f t="shared" si="52"/>
        <v>#NAME?</v>
      </c>
      <c r="BI34" s="13" t="e">
        <f t="shared" si="53"/>
        <v>#NAME?</v>
      </c>
      <c r="BJ34" s="13" t="e">
        <f t="shared" si="54"/>
        <v>#NAME?</v>
      </c>
      <c r="BK34" s="13" t="e">
        <f t="shared" si="55"/>
        <v>#NAME?</v>
      </c>
      <c r="BL34" s="13" t="e">
        <f t="shared" si="56"/>
        <v>#NAME?</v>
      </c>
      <c r="BM34" s="13" t="e">
        <f t="shared" si="57"/>
        <v>#NAME?</v>
      </c>
      <c r="BN34" s="13"/>
      <c r="BO34" s="15"/>
      <c r="BP34" s="13" t="e">
        <f t="shared" si="58"/>
        <v>#NAME?</v>
      </c>
      <c r="BQ34" s="13" t="e">
        <f t="shared" si="59"/>
        <v>#NAME?</v>
      </c>
      <c r="BR34" s="13" t="e">
        <f t="shared" si="60"/>
        <v>#NAME?</v>
      </c>
      <c r="BS34" s="13" t="e">
        <f t="shared" si="61"/>
        <v>#NAME?</v>
      </c>
      <c r="BT34" s="13" t="e">
        <f t="shared" si="62"/>
        <v>#NAME?</v>
      </c>
      <c r="BU34" s="13" t="e">
        <f t="shared" si="63"/>
        <v>#NAME?</v>
      </c>
      <c r="BV34" s="13"/>
      <c r="BW34" s="13" t="e">
        <f t="shared" si="64"/>
        <v>#NAME?</v>
      </c>
      <c r="BX34" s="13"/>
      <c r="BY34" s="13" t="e">
        <f t="shared" si="65"/>
        <v>#NAME?</v>
      </c>
      <c r="BZ34" s="13" t="e">
        <f t="shared" si="66"/>
        <v>#NAME?</v>
      </c>
      <c r="CA34" s="13" t="e">
        <f t="shared" si="67"/>
        <v>#NAME?</v>
      </c>
      <c r="CB34" s="13" t="e">
        <f t="shared" si="68"/>
        <v>#NAME?</v>
      </c>
      <c r="CC34" s="14">
        <f t="shared" si="69"/>
        <v>0</v>
      </c>
      <c r="CD34" s="14" t="e">
        <f t="shared" si="70"/>
        <v>#NAME?</v>
      </c>
      <c r="CE34" s="13">
        <f t="shared" si="71"/>
        <v>1944186.58</v>
      </c>
      <c r="CF34" s="13" t="e">
        <f t="shared" si="72"/>
        <v>#NAME?</v>
      </c>
      <c r="CG34" s="13"/>
      <c r="CH34" s="13" t="e">
        <f t="shared" si="73"/>
        <v>#NAME?</v>
      </c>
      <c r="CI34" s="13" t="e">
        <f t="shared" si="74"/>
        <v>#NAME?</v>
      </c>
      <c r="CJ34" s="13" t="e">
        <f t="shared" si="75"/>
        <v>#NAME?</v>
      </c>
      <c r="CK34" s="13" t="e">
        <f t="shared" si="76"/>
        <v>#NAME?</v>
      </c>
      <c r="CL34">
        <f t="shared" si="77"/>
        <v>0</v>
      </c>
      <c r="CM34">
        <f t="shared" si="78"/>
        <v>0</v>
      </c>
      <c r="CN34" t="e">
        <f>VLOOKUP(A34,sport,6,FALSE)</f>
        <v>#NAME?</v>
      </c>
      <c r="CO34">
        <f t="shared" si="79"/>
        <v>0</v>
      </c>
      <c r="CP34">
        <v>0</v>
      </c>
      <c r="CQ34">
        <v>0</v>
      </c>
      <c r="CR34">
        <v>0</v>
      </c>
      <c r="CS34">
        <v>0</v>
      </c>
      <c r="CT34">
        <v>0</v>
      </c>
      <c r="CU34">
        <v>0</v>
      </c>
      <c r="CV34">
        <v>0</v>
      </c>
      <c r="CW34">
        <v>0</v>
      </c>
      <c r="CX34">
        <v>0</v>
      </c>
      <c r="CY34" s="20" t="e">
        <f t="shared" si="80"/>
        <v>#NAME?</v>
      </c>
      <c r="CZ34" t="e">
        <f t="shared" si="81"/>
        <v>#NAME?</v>
      </c>
      <c r="DM34" t="s">
        <v>210</v>
      </c>
      <c r="DN34">
        <v>0</v>
      </c>
      <c r="DQ34" t="s">
        <v>171</v>
      </c>
      <c r="DR34">
        <v>261654</v>
      </c>
      <c r="DU34">
        <v>370</v>
      </c>
      <c r="DV34">
        <v>784059.07493182283</v>
      </c>
      <c r="DX34" t="s">
        <v>160</v>
      </c>
      <c r="DY34">
        <v>83300</v>
      </c>
      <c r="EA34" t="s">
        <v>160</v>
      </c>
      <c r="EB34">
        <v>0</v>
      </c>
      <c r="ED34" t="s">
        <v>160</v>
      </c>
      <c r="EE34">
        <v>0</v>
      </c>
      <c r="EI34">
        <v>1722</v>
      </c>
      <c r="EJ34">
        <v>612.25</v>
      </c>
      <c r="FA34">
        <v>344</v>
      </c>
      <c r="FB34" t="s">
        <v>166</v>
      </c>
      <c r="FC34">
        <v>300000</v>
      </c>
      <c r="FM34">
        <v>356</v>
      </c>
      <c r="FN34" t="s">
        <v>408</v>
      </c>
      <c r="FO34">
        <v>100</v>
      </c>
      <c r="FP34">
        <v>75000</v>
      </c>
      <c r="FQ34">
        <v>37500</v>
      </c>
      <c r="FR34">
        <v>22500</v>
      </c>
      <c r="FS34">
        <v>7500</v>
      </c>
      <c r="FT34">
        <v>7500</v>
      </c>
      <c r="GG34">
        <v>935</v>
      </c>
      <c r="GH34">
        <v>27</v>
      </c>
      <c r="GI34" t="s">
        <v>168</v>
      </c>
      <c r="GJ34">
        <v>119038</v>
      </c>
      <c r="GK34">
        <v>0.48976318727846763</v>
      </c>
      <c r="GL34">
        <v>164519</v>
      </c>
      <c r="GM34">
        <v>329038</v>
      </c>
      <c r="GN34">
        <v>164519</v>
      </c>
      <c r="GQ34" t="s">
        <v>215</v>
      </c>
      <c r="GR34">
        <v>65</v>
      </c>
      <c r="GU34">
        <v>70</v>
      </c>
      <c r="GV34" s="20">
        <v>73187.307229860424</v>
      </c>
      <c r="GX34">
        <v>995</v>
      </c>
      <c r="GY34" t="s">
        <v>448</v>
      </c>
      <c r="GZ34">
        <v>50000</v>
      </c>
      <c r="HM34">
        <v>5</v>
      </c>
      <c r="HN34" t="s">
        <v>142</v>
      </c>
      <c r="HO34">
        <v>978800.98</v>
      </c>
      <c r="HR34">
        <v>70</v>
      </c>
      <c r="HS34">
        <v>1638.25</v>
      </c>
    </row>
    <row r="35" spans="1:227">
      <c r="A35">
        <v>58</v>
      </c>
      <c r="D35" t="s">
        <v>216</v>
      </c>
      <c r="F35" s="13" t="e">
        <f t="shared" si="1"/>
        <v>#NAME?</v>
      </c>
      <c r="G35" s="13" t="e">
        <f t="shared" si="2"/>
        <v>#NAME?</v>
      </c>
      <c r="H35" s="13" t="e">
        <f t="shared" si="3"/>
        <v>#NAME?</v>
      </c>
      <c r="I35" s="13" t="e">
        <f t="shared" si="4"/>
        <v>#NAME?</v>
      </c>
      <c r="J35" s="13"/>
      <c r="K35" s="13" t="e">
        <f t="shared" si="5"/>
        <v>#NAME?</v>
      </c>
      <c r="L35" s="13" t="e">
        <f t="shared" si="6"/>
        <v>#NAME?</v>
      </c>
      <c r="M35" s="13" t="e">
        <f t="shared" si="7"/>
        <v>#NAME?</v>
      </c>
      <c r="N35" s="13" t="e">
        <f t="shared" si="8"/>
        <v>#NAME?</v>
      </c>
      <c r="O35" s="13" t="e">
        <f t="shared" si="9"/>
        <v>#NAME?</v>
      </c>
      <c r="P35" s="13" t="e">
        <f t="shared" si="10"/>
        <v>#NAME?</v>
      </c>
      <c r="Q35" s="13" t="e">
        <f t="shared" si="11"/>
        <v>#NAME?</v>
      </c>
      <c r="R35" s="13" t="e">
        <f t="shared" si="12"/>
        <v>#NAME?</v>
      </c>
      <c r="S35" s="13" t="e">
        <f t="shared" si="13"/>
        <v>#NAME?</v>
      </c>
      <c r="T35" s="13" t="e">
        <f t="shared" si="14"/>
        <v>#NAME?</v>
      </c>
      <c r="U35" s="13" t="e">
        <f t="shared" si="15"/>
        <v>#NAME?</v>
      </c>
      <c r="V35" s="13" t="e">
        <f t="shared" si="16"/>
        <v>#NAME?</v>
      </c>
      <c r="W35" s="13" t="e">
        <f t="shared" si="17"/>
        <v>#NAME?</v>
      </c>
      <c r="X35" s="13" t="e">
        <f t="shared" si="18"/>
        <v>#NAME?</v>
      </c>
      <c r="Y35" s="13" t="e">
        <f t="shared" si="19"/>
        <v>#NAME?</v>
      </c>
      <c r="Z35" s="13" t="e">
        <f t="shared" si="20"/>
        <v>#NAME?</v>
      </c>
      <c r="AA35" s="13" t="e">
        <f t="shared" si="21"/>
        <v>#NAME?</v>
      </c>
      <c r="AB35" s="13"/>
      <c r="AC35" s="13"/>
      <c r="AD35" s="13" t="e">
        <f t="shared" si="22"/>
        <v>#NAME?</v>
      </c>
      <c r="AE35" s="13" t="e">
        <f t="shared" si="23"/>
        <v>#NAME?</v>
      </c>
      <c r="AF35" s="13" t="e">
        <f t="shared" si="24"/>
        <v>#NAME?</v>
      </c>
      <c r="AG35" s="13" t="e">
        <f t="shared" si="25"/>
        <v>#NAME?</v>
      </c>
      <c r="AH35" s="13" t="e">
        <f t="shared" si="26"/>
        <v>#NAME?</v>
      </c>
      <c r="AI35" s="13" t="e">
        <f t="shared" si="27"/>
        <v>#NAME?</v>
      </c>
      <c r="AJ35" s="13" t="e">
        <f t="shared" si="28"/>
        <v>#NAME?</v>
      </c>
      <c r="AK35" s="13" t="e">
        <f t="shared" si="29"/>
        <v>#NAME?</v>
      </c>
      <c r="AL35" s="13" t="e">
        <f t="shared" si="30"/>
        <v>#NAME?</v>
      </c>
      <c r="AM35" s="13" t="e">
        <f t="shared" si="31"/>
        <v>#NAME?</v>
      </c>
      <c r="AN35" s="13" t="e">
        <f t="shared" si="32"/>
        <v>#NAME?</v>
      </c>
      <c r="AO35" s="13" t="e">
        <f t="shared" si="33"/>
        <v>#NAME?</v>
      </c>
      <c r="AP35" s="13" t="e">
        <f t="shared" si="34"/>
        <v>#NAME?</v>
      </c>
      <c r="AQ35" s="13" t="e">
        <f t="shared" si="35"/>
        <v>#NAME?</v>
      </c>
      <c r="AR35" s="13" t="e">
        <f t="shared" si="36"/>
        <v>#NAME?</v>
      </c>
      <c r="AS35" s="13" t="e">
        <f t="shared" si="37"/>
        <v>#NAME?</v>
      </c>
      <c r="AT35" s="13" t="e">
        <f t="shared" si="38"/>
        <v>#NAME?</v>
      </c>
      <c r="AU35" s="13" t="e">
        <f t="shared" si="39"/>
        <v>#NAME?</v>
      </c>
      <c r="AV35" s="13" t="e">
        <f t="shared" si="40"/>
        <v>#NAME?</v>
      </c>
      <c r="AW35" s="13" t="e">
        <f t="shared" si="41"/>
        <v>#NAME?</v>
      </c>
      <c r="AX35" s="13" t="e">
        <f t="shared" si="42"/>
        <v>#NAME?</v>
      </c>
      <c r="AY35" s="13" t="e">
        <f t="shared" si="43"/>
        <v>#NAME?</v>
      </c>
      <c r="AZ35" s="13" t="e">
        <f t="shared" si="44"/>
        <v>#NAME?</v>
      </c>
      <c r="BA35" s="13" t="e">
        <f t="shared" si="45"/>
        <v>#NAME?</v>
      </c>
      <c r="BB35" s="13" t="e">
        <f t="shared" si="46"/>
        <v>#NAME?</v>
      </c>
      <c r="BC35" s="13" t="e">
        <f t="shared" si="47"/>
        <v>#NAME?</v>
      </c>
      <c r="BD35" s="13" t="e">
        <f t="shared" si="48"/>
        <v>#NAME?</v>
      </c>
      <c r="BE35" s="13" t="e">
        <f t="shared" si="49"/>
        <v>#NAME?</v>
      </c>
      <c r="BF35" s="13" t="e">
        <f t="shared" si="50"/>
        <v>#NAME?</v>
      </c>
      <c r="BG35" s="13" t="e">
        <f t="shared" si="51"/>
        <v>#NAME?</v>
      </c>
      <c r="BH35" s="13" t="e">
        <f t="shared" si="52"/>
        <v>#NAME?</v>
      </c>
      <c r="BI35" s="13" t="e">
        <f t="shared" si="53"/>
        <v>#NAME?</v>
      </c>
      <c r="BJ35" s="13" t="e">
        <f t="shared" si="54"/>
        <v>#NAME?</v>
      </c>
      <c r="BK35" s="13" t="e">
        <f t="shared" si="55"/>
        <v>#NAME?</v>
      </c>
      <c r="BL35" s="13" t="e">
        <f t="shared" si="56"/>
        <v>#NAME?</v>
      </c>
      <c r="BM35" s="13" t="e">
        <f t="shared" si="57"/>
        <v>#NAME?</v>
      </c>
      <c r="BN35" s="13"/>
      <c r="BO35" s="15"/>
      <c r="BP35" s="13" t="e">
        <f t="shared" si="58"/>
        <v>#NAME?</v>
      </c>
      <c r="BQ35" s="13" t="e">
        <f t="shared" si="59"/>
        <v>#NAME?</v>
      </c>
      <c r="BR35" s="13" t="e">
        <f t="shared" si="60"/>
        <v>#NAME?</v>
      </c>
      <c r="BS35" s="13" t="e">
        <f t="shared" si="61"/>
        <v>#NAME?</v>
      </c>
      <c r="BT35" s="13" t="e">
        <f t="shared" si="62"/>
        <v>#NAME?</v>
      </c>
      <c r="BU35" s="13" t="e">
        <f t="shared" si="63"/>
        <v>#NAME?</v>
      </c>
      <c r="BV35" s="13"/>
      <c r="BW35" s="13" t="e">
        <f t="shared" si="64"/>
        <v>#NAME?</v>
      </c>
      <c r="BX35" s="13"/>
      <c r="BY35" s="13" t="e">
        <f t="shared" si="65"/>
        <v>#NAME?</v>
      </c>
      <c r="BZ35" s="13" t="e">
        <f t="shared" si="66"/>
        <v>#NAME?</v>
      </c>
      <c r="CA35" s="13" t="e">
        <f t="shared" si="67"/>
        <v>#NAME?</v>
      </c>
      <c r="CB35" s="13" t="e">
        <f t="shared" si="68"/>
        <v>#NAME?</v>
      </c>
      <c r="CC35" s="14">
        <f t="shared" si="69"/>
        <v>0</v>
      </c>
      <c r="CD35" s="14" t="e">
        <f t="shared" si="70"/>
        <v>#NAME?</v>
      </c>
      <c r="CE35" s="13">
        <f t="shared" si="71"/>
        <v>2486534.38</v>
      </c>
      <c r="CF35" s="13" t="e">
        <f t="shared" si="72"/>
        <v>#NAME?</v>
      </c>
      <c r="CG35" s="13"/>
      <c r="CH35" s="13" t="e">
        <f t="shared" si="73"/>
        <v>#NAME?</v>
      </c>
      <c r="CI35" s="13" t="e">
        <f t="shared" si="74"/>
        <v>#NAME?</v>
      </c>
      <c r="CJ35" s="13" t="e">
        <f t="shared" si="75"/>
        <v>#NAME?</v>
      </c>
      <c r="CK35" s="13" t="e">
        <f t="shared" si="76"/>
        <v>#NAME?</v>
      </c>
      <c r="CL35">
        <f t="shared" si="77"/>
        <v>0</v>
      </c>
      <c r="CM35">
        <f t="shared" si="78"/>
        <v>0</v>
      </c>
      <c r="CN35">
        <v>0</v>
      </c>
      <c r="CO35">
        <f t="shared" si="79"/>
        <v>0</v>
      </c>
      <c r="CP35">
        <v>0</v>
      </c>
      <c r="CQ35">
        <v>0</v>
      </c>
      <c r="CR35">
        <v>0</v>
      </c>
      <c r="CS35">
        <v>0</v>
      </c>
      <c r="CT35">
        <v>0</v>
      </c>
      <c r="CU35">
        <v>0</v>
      </c>
      <c r="CV35">
        <v>0</v>
      </c>
      <c r="CW35">
        <v>0</v>
      </c>
      <c r="CX35">
        <v>0</v>
      </c>
      <c r="CY35" s="20" t="e">
        <f t="shared" si="80"/>
        <v>#NAME?</v>
      </c>
      <c r="CZ35" t="e">
        <f t="shared" si="81"/>
        <v>#NAME?</v>
      </c>
      <c r="DM35" t="s">
        <v>217</v>
      </c>
      <c r="DN35">
        <v>0</v>
      </c>
      <c r="DQ35" t="s">
        <v>177</v>
      </c>
      <c r="DR35">
        <v>308462</v>
      </c>
      <c r="DU35">
        <v>459</v>
      </c>
      <c r="DV35">
        <v>653508.62108889257</v>
      </c>
      <c r="DX35" t="s">
        <v>207</v>
      </c>
      <c r="DY35">
        <v>83300</v>
      </c>
      <c r="EA35" t="s">
        <v>207</v>
      </c>
      <c r="EB35">
        <v>0</v>
      </c>
      <c r="ED35" t="s">
        <v>207</v>
      </c>
      <c r="EE35">
        <v>0</v>
      </c>
      <c r="EI35">
        <v>70</v>
      </c>
      <c r="EJ35">
        <v>1667.25</v>
      </c>
      <c r="FA35">
        <v>983</v>
      </c>
      <c r="FB35" t="s">
        <v>160</v>
      </c>
      <c r="FC35">
        <v>300000</v>
      </c>
      <c r="FM35">
        <v>268</v>
      </c>
      <c r="FN35" t="s">
        <v>150</v>
      </c>
      <c r="FO35">
        <v>200</v>
      </c>
      <c r="FP35">
        <v>150000</v>
      </c>
      <c r="FQ35">
        <v>75000</v>
      </c>
      <c r="FR35">
        <v>45000</v>
      </c>
      <c r="FS35">
        <v>15000</v>
      </c>
      <c r="FT35">
        <v>15000</v>
      </c>
      <c r="GG35">
        <v>25</v>
      </c>
      <c r="GH35">
        <v>28</v>
      </c>
      <c r="GI35" t="s">
        <v>174</v>
      </c>
      <c r="GJ35">
        <v>10066</v>
      </c>
      <c r="GK35">
        <v>0.40634031014070349</v>
      </c>
      <c r="GL35">
        <v>30132</v>
      </c>
      <c r="GM35">
        <v>60264</v>
      </c>
      <c r="GN35">
        <v>30132</v>
      </c>
      <c r="GQ35" t="s">
        <v>216</v>
      </c>
      <c r="GR35">
        <v>58</v>
      </c>
      <c r="GU35">
        <v>72</v>
      </c>
      <c r="GV35" s="20">
        <v>67959.642427727522</v>
      </c>
      <c r="GX35">
        <v>935</v>
      </c>
      <c r="GY35" t="s">
        <v>168</v>
      </c>
      <c r="GZ35">
        <v>50000</v>
      </c>
      <c r="HM35">
        <v>888</v>
      </c>
      <c r="HN35" t="s">
        <v>238</v>
      </c>
      <c r="HO35">
        <v>1796891.71</v>
      </c>
      <c r="HR35">
        <v>72</v>
      </c>
      <c r="HS35">
        <v>1253.25</v>
      </c>
    </row>
    <row r="36" spans="1:227">
      <c r="A36">
        <v>1722</v>
      </c>
      <c r="D36" t="s">
        <v>218</v>
      </c>
      <c r="F36" s="13" t="e">
        <f t="shared" si="1"/>
        <v>#NAME?</v>
      </c>
      <c r="G36" s="13" t="e">
        <f t="shared" si="2"/>
        <v>#NAME?</v>
      </c>
      <c r="H36" s="13" t="e">
        <f t="shared" si="3"/>
        <v>#NAME?</v>
      </c>
      <c r="I36" s="13" t="e">
        <f t="shared" si="4"/>
        <v>#NAME?</v>
      </c>
      <c r="J36" s="13"/>
      <c r="K36" s="13" t="e">
        <f t="shared" si="5"/>
        <v>#NAME?</v>
      </c>
      <c r="L36" s="13" t="e">
        <f t="shared" si="6"/>
        <v>#NAME?</v>
      </c>
      <c r="M36" s="13" t="e">
        <f t="shared" si="7"/>
        <v>#NAME?</v>
      </c>
      <c r="N36" s="13" t="e">
        <f t="shared" si="8"/>
        <v>#NAME?</v>
      </c>
      <c r="O36" s="13" t="e">
        <f t="shared" si="9"/>
        <v>#NAME?</v>
      </c>
      <c r="P36" s="13" t="e">
        <f t="shared" si="10"/>
        <v>#NAME?</v>
      </c>
      <c r="Q36" s="13" t="e">
        <f t="shared" si="11"/>
        <v>#NAME?</v>
      </c>
      <c r="R36" s="13" t="e">
        <f t="shared" si="12"/>
        <v>#NAME?</v>
      </c>
      <c r="S36" s="13" t="e">
        <f t="shared" si="13"/>
        <v>#NAME?</v>
      </c>
      <c r="T36" s="13" t="e">
        <f t="shared" si="14"/>
        <v>#NAME?</v>
      </c>
      <c r="U36" s="13" t="e">
        <f t="shared" si="15"/>
        <v>#NAME?</v>
      </c>
      <c r="V36" s="13" t="e">
        <f t="shared" si="16"/>
        <v>#NAME?</v>
      </c>
      <c r="W36" s="13" t="e">
        <f t="shared" si="17"/>
        <v>#NAME?</v>
      </c>
      <c r="X36" s="13" t="e">
        <f t="shared" si="18"/>
        <v>#NAME?</v>
      </c>
      <c r="Y36" s="13" t="e">
        <f t="shared" si="19"/>
        <v>#NAME?</v>
      </c>
      <c r="Z36" s="13" t="e">
        <f t="shared" si="20"/>
        <v>#NAME?</v>
      </c>
      <c r="AA36" s="13" t="e">
        <f t="shared" si="21"/>
        <v>#NAME?</v>
      </c>
      <c r="AB36" s="13"/>
      <c r="AC36" s="13"/>
      <c r="AD36" s="13" t="e">
        <f t="shared" si="22"/>
        <v>#NAME?</v>
      </c>
      <c r="AE36" s="13" t="e">
        <f t="shared" si="23"/>
        <v>#NAME?</v>
      </c>
      <c r="AF36" s="13" t="e">
        <f t="shared" si="24"/>
        <v>#NAME?</v>
      </c>
      <c r="AG36" s="13" t="e">
        <f t="shared" si="25"/>
        <v>#NAME?</v>
      </c>
      <c r="AH36" s="13" t="e">
        <f t="shared" si="26"/>
        <v>#NAME?</v>
      </c>
      <c r="AI36" s="13" t="e">
        <f t="shared" si="27"/>
        <v>#NAME?</v>
      </c>
      <c r="AJ36" s="13" t="e">
        <f t="shared" si="28"/>
        <v>#NAME?</v>
      </c>
      <c r="AK36" s="13" t="e">
        <f t="shared" si="29"/>
        <v>#NAME?</v>
      </c>
      <c r="AL36" s="13" t="e">
        <f t="shared" si="30"/>
        <v>#NAME?</v>
      </c>
      <c r="AM36" s="13" t="e">
        <f t="shared" si="31"/>
        <v>#NAME?</v>
      </c>
      <c r="AN36" s="13" t="e">
        <f t="shared" si="32"/>
        <v>#NAME?</v>
      </c>
      <c r="AO36" s="13" t="e">
        <f t="shared" si="33"/>
        <v>#NAME?</v>
      </c>
      <c r="AP36" s="13" t="e">
        <f t="shared" si="34"/>
        <v>#NAME?</v>
      </c>
      <c r="AQ36" s="13" t="e">
        <f t="shared" si="35"/>
        <v>#NAME?</v>
      </c>
      <c r="AR36" s="13" t="e">
        <f t="shared" si="36"/>
        <v>#NAME?</v>
      </c>
      <c r="AS36" s="13" t="e">
        <f t="shared" si="37"/>
        <v>#NAME?</v>
      </c>
      <c r="AT36" s="13" t="e">
        <f t="shared" si="38"/>
        <v>#NAME?</v>
      </c>
      <c r="AU36" s="13" t="e">
        <f t="shared" si="39"/>
        <v>#NAME?</v>
      </c>
      <c r="AV36" s="13" t="e">
        <f t="shared" si="40"/>
        <v>#NAME?</v>
      </c>
      <c r="AW36" s="13" t="e">
        <f t="shared" si="41"/>
        <v>#NAME?</v>
      </c>
      <c r="AX36" s="13" t="e">
        <f t="shared" si="42"/>
        <v>#NAME?</v>
      </c>
      <c r="AY36" s="13" t="e">
        <f t="shared" si="43"/>
        <v>#NAME?</v>
      </c>
      <c r="AZ36" s="13" t="e">
        <f t="shared" si="44"/>
        <v>#NAME?</v>
      </c>
      <c r="BA36" s="13" t="e">
        <f t="shared" si="45"/>
        <v>#NAME?</v>
      </c>
      <c r="BB36" s="13" t="e">
        <f t="shared" si="46"/>
        <v>#NAME?</v>
      </c>
      <c r="BC36" s="13" t="e">
        <f t="shared" si="47"/>
        <v>#NAME?</v>
      </c>
      <c r="BD36" s="13" t="e">
        <f t="shared" si="48"/>
        <v>#NAME?</v>
      </c>
      <c r="BE36" s="13" t="e">
        <f t="shared" si="49"/>
        <v>#NAME?</v>
      </c>
      <c r="BF36" s="13" t="e">
        <f t="shared" si="50"/>
        <v>#NAME?</v>
      </c>
      <c r="BG36" s="13" t="e">
        <f t="shared" si="51"/>
        <v>#NAME?</v>
      </c>
      <c r="BH36" s="13" t="e">
        <f t="shared" si="52"/>
        <v>#NAME?</v>
      </c>
      <c r="BI36" s="13" t="e">
        <f t="shared" si="53"/>
        <v>#NAME?</v>
      </c>
      <c r="BJ36" s="13" t="e">
        <f t="shared" si="54"/>
        <v>#NAME?</v>
      </c>
      <c r="BK36" s="13" t="e">
        <f t="shared" si="55"/>
        <v>#NAME?</v>
      </c>
      <c r="BL36" s="13" t="e">
        <f t="shared" si="56"/>
        <v>#NAME?</v>
      </c>
      <c r="BM36" s="13" t="e">
        <f t="shared" si="57"/>
        <v>#NAME?</v>
      </c>
      <c r="BN36" s="13"/>
      <c r="BO36" s="15"/>
      <c r="BP36" s="13" t="e">
        <f t="shared" si="58"/>
        <v>#NAME?</v>
      </c>
      <c r="BQ36" s="13" t="e">
        <f t="shared" si="59"/>
        <v>#NAME?</v>
      </c>
      <c r="BR36" s="13" t="e">
        <f t="shared" si="60"/>
        <v>#NAME?</v>
      </c>
      <c r="BS36" s="13" t="e">
        <f t="shared" si="61"/>
        <v>#NAME?</v>
      </c>
      <c r="BT36" s="13" t="e">
        <f t="shared" si="62"/>
        <v>#NAME?</v>
      </c>
      <c r="BU36" s="13" t="e">
        <f t="shared" si="63"/>
        <v>#NAME?</v>
      </c>
      <c r="BV36" s="13"/>
      <c r="BW36" s="13" t="e">
        <f t="shared" si="64"/>
        <v>#NAME?</v>
      </c>
      <c r="BX36" s="13"/>
      <c r="BY36" s="13" t="e">
        <f t="shared" si="65"/>
        <v>#NAME?</v>
      </c>
      <c r="BZ36" s="13" t="e">
        <f t="shared" si="66"/>
        <v>#NAME?</v>
      </c>
      <c r="CA36" s="13" t="e">
        <f t="shared" si="67"/>
        <v>#NAME?</v>
      </c>
      <c r="CB36" s="13" t="e">
        <f t="shared" si="68"/>
        <v>#NAME?</v>
      </c>
      <c r="CC36" s="14">
        <f t="shared" si="69"/>
        <v>0</v>
      </c>
      <c r="CD36" s="14" t="e">
        <f t="shared" si="70"/>
        <v>#NAME?</v>
      </c>
      <c r="CE36" s="13">
        <f t="shared" si="71"/>
        <v>768118.75</v>
      </c>
      <c r="CF36" s="13" t="e">
        <f t="shared" si="72"/>
        <v>#NAME?</v>
      </c>
      <c r="CG36" s="13"/>
      <c r="CH36" s="13" t="e">
        <f t="shared" si="73"/>
        <v>#NAME?</v>
      </c>
      <c r="CI36" s="13" t="e">
        <f t="shared" si="74"/>
        <v>#NAME?</v>
      </c>
      <c r="CJ36" s="13" t="e">
        <f t="shared" si="75"/>
        <v>#NAME?</v>
      </c>
      <c r="CK36" s="13" t="e">
        <f t="shared" si="76"/>
        <v>#NAME?</v>
      </c>
      <c r="CL36">
        <f t="shared" si="77"/>
        <v>0</v>
      </c>
      <c r="CM36">
        <f t="shared" si="78"/>
        <v>0</v>
      </c>
      <c r="CN36" t="e">
        <f>VLOOKUP(A36,sport,6,FALSE)</f>
        <v>#NAME?</v>
      </c>
      <c r="CO36">
        <f t="shared" si="79"/>
        <v>0</v>
      </c>
      <c r="CP36">
        <v>0</v>
      </c>
      <c r="CQ36">
        <v>0</v>
      </c>
      <c r="CR36">
        <v>0</v>
      </c>
      <c r="CS36">
        <v>0</v>
      </c>
      <c r="CT36">
        <v>0</v>
      </c>
      <c r="CU36">
        <v>0</v>
      </c>
      <c r="CV36">
        <v>0</v>
      </c>
      <c r="CW36">
        <v>0</v>
      </c>
      <c r="CX36">
        <v>0</v>
      </c>
      <c r="CY36" s="20" t="e">
        <f t="shared" si="80"/>
        <v>#NAME?</v>
      </c>
      <c r="CZ36" t="e">
        <f t="shared" si="81"/>
        <v>#NAME?</v>
      </c>
      <c r="DM36" t="s">
        <v>219</v>
      </c>
      <c r="DN36">
        <v>0</v>
      </c>
      <c r="DQ36" t="s">
        <v>138</v>
      </c>
      <c r="DR36">
        <v>0</v>
      </c>
      <c r="DU36">
        <v>462</v>
      </c>
      <c r="DV36">
        <v>913062.8524130655</v>
      </c>
      <c r="DX36" t="s">
        <v>177</v>
      </c>
      <c r="DY36">
        <v>83300</v>
      </c>
      <c r="EA36" t="s">
        <v>177</v>
      </c>
      <c r="EB36">
        <v>50000</v>
      </c>
      <c r="ED36" t="s">
        <v>177</v>
      </c>
      <c r="EE36">
        <v>0</v>
      </c>
      <c r="EI36">
        <v>653</v>
      </c>
      <c r="EJ36">
        <v>532</v>
      </c>
      <c r="FA36">
        <v>479</v>
      </c>
      <c r="FB36" t="s">
        <v>158</v>
      </c>
      <c r="FC36">
        <v>300000</v>
      </c>
      <c r="FM36">
        <v>828</v>
      </c>
      <c r="FN36" t="s">
        <v>512</v>
      </c>
      <c r="FO36">
        <v>100</v>
      </c>
      <c r="FP36">
        <v>75000</v>
      </c>
      <c r="FQ36">
        <v>37500</v>
      </c>
      <c r="FR36">
        <v>22500</v>
      </c>
      <c r="FS36">
        <v>7500</v>
      </c>
      <c r="FT36">
        <v>7500</v>
      </c>
      <c r="GG36">
        <v>1987</v>
      </c>
      <c r="GH36">
        <v>29</v>
      </c>
      <c r="GI36" t="s">
        <v>176</v>
      </c>
      <c r="GJ36">
        <v>12555</v>
      </c>
      <c r="GK36">
        <v>0.95555487633133107</v>
      </c>
      <c r="GL36">
        <v>35110</v>
      </c>
      <c r="GM36">
        <v>70220</v>
      </c>
      <c r="GN36">
        <v>35110</v>
      </c>
      <c r="GQ36" t="s">
        <v>218</v>
      </c>
      <c r="GR36">
        <v>1722</v>
      </c>
      <c r="GU36">
        <v>74</v>
      </c>
      <c r="GV36" s="20">
        <v>141146.94965758797</v>
      </c>
      <c r="GX36">
        <v>356</v>
      </c>
      <c r="GY36" t="s">
        <v>408</v>
      </c>
      <c r="GZ36">
        <v>50000</v>
      </c>
      <c r="HM36">
        <v>370</v>
      </c>
      <c r="HN36" t="s">
        <v>240</v>
      </c>
      <c r="HO36">
        <v>784166.27</v>
      </c>
      <c r="HR36">
        <v>74</v>
      </c>
      <c r="HS36">
        <v>3349.75</v>
      </c>
    </row>
    <row r="37" spans="1:227">
      <c r="A37">
        <v>70</v>
      </c>
      <c r="D37" t="s">
        <v>220</v>
      </c>
      <c r="F37" s="13" t="e">
        <f t="shared" si="1"/>
        <v>#NAME?</v>
      </c>
      <c r="G37" s="13" t="e">
        <f t="shared" si="2"/>
        <v>#NAME?</v>
      </c>
      <c r="H37" s="13" t="e">
        <f t="shared" si="3"/>
        <v>#NAME?</v>
      </c>
      <c r="I37" s="13" t="e">
        <f t="shared" si="4"/>
        <v>#NAME?</v>
      </c>
      <c r="K37" s="13" t="e">
        <f t="shared" si="5"/>
        <v>#NAME?</v>
      </c>
      <c r="L37" s="13" t="e">
        <f t="shared" si="6"/>
        <v>#NAME?</v>
      </c>
      <c r="M37" s="13" t="e">
        <f t="shared" si="7"/>
        <v>#NAME?</v>
      </c>
      <c r="N37" s="13" t="e">
        <f t="shared" si="8"/>
        <v>#NAME?</v>
      </c>
      <c r="O37" s="13" t="e">
        <f t="shared" si="9"/>
        <v>#NAME?</v>
      </c>
      <c r="P37" s="13" t="e">
        <f t="shared" si="10"/>
        <v>#NAME?</v>
      </c>
      <c r="Q37" s="13" t="e">
        <f t="shared" si="11"/>
        <v>#NAME?</v>
      </c>
      <c r="R37" s="13" t="e">
        <f t="shared" si="12"/>
        <v>#NAME?</v>
      </c>
      <c r="S37" s="13" t="e">
        <f t="shared" si="13"/>
        <v>#NAME?</v>
      </c>
      <c r="T37" s="13" t="e">
        <f t="shared" si="14"/>
        <v>#NAME?</v>
      </c>
      <c r="U37" s="13" t="e">
        <f t="shared" si="15"/>
        <v>#NAME?</v>
      </c>
      <c r="V37" s="13" t="e">
        <f t="shared" si="16"/>
        <v>#NAME?</v>
      </c>
      <c r="W37" s="13" t="e">
        <f t="shared" si="17"/>
        <v>#NAME?</v>
      </c>
      <c r="X37" s="13" t="e">
        <f t="shared" si="18"/>
        <v>#NAME?</v>
      </c>
      <c r="Y37" s="13" t="e">
        <f t="shared" si="19"/>
        <v>#NAME?</v>
      </c>
      <c r="Z37" s="13" t="e">
        <f t="shared" si="20"/>
        <v>#NAME?</v>
      </c>
      <c r="AA37" s="13" t="e">
        <f t="shared" si="21"/>
        <v>#NAME?</v>
      </c>
      <c r="AB37" s="13"/>
      <c r="AC37" s="13"/>
      <c r="AD37" s="13" t="e">
        <f t="shared" si="22"/>
        <v>#NAME?</v>
      </c>
      <c r="AE37" s="13" t="e">
        <f t="shared" si="23"/>
        <v>#NAME?</v>
      </c>
      <c r="AF37" s="13" t="e">
        <f t="shared" si="24"/>
        <v>#NAME?</v>
      </c>
      <c r="AG37" s="13" t="e">
        <f t="shared" si="25"/>
        <v>#NAME?</v>
      </c>
      <c r="AH37" s="13" t="e">
        <f t="shared" si="26"/>
        <v>#NAME?</v>
      </c>
      <c r="AI37" s="13" t="e">
        <f t="shared" si="27"/>
        <v>#NAME?</v>
      </c>
      <c r="AJ37" s="13" t="e">
        <f t="shared" si="28"/>
        <v>#NAME?</v>
      </c>
      <c r="AK37" s="13" t="e">
        <f t="shared" si="29"/>
        <v>#NAME?</v>
      </c>
      <c r="AL37" s="13" t="e">
        <f t="shared" si="30"/>
        <v>#NAME?</v>
      </c>
      <c r="AM37" s="13" t="e">
        <f t="shared" si="31"/>
        <v>#NAME?</v>
      </c>
      <c r="AN37" s="13" t="e">
        <f t="shared" si="32"/>
        <v>#NAME?</v>
      </c>
      <c r="AO37" s="13" t="e">
        <f t="shared" si="33"/>
        <v>#NAME?</v>
      </c>
      <c r="AP37" s="13" t="e">
        <f t="shared" si="34"/>
        <v>#NAME?</v>
      </c>
      <c r="AQ37" s="13" t="e">
        <f t="shared" si="35"/>
        <v>#NAME?</v>
      </c>
      <c r="AR37" s="13" t="e">
        <f t="shared" si="36"/>
        <v>#NAME?</v>
      </c>
      <c r="AS37" s="13" t="e">
        <f t="shared" si="37"/>
        <v>#NAME?</v>
      </c>
      <c r="AT37" s="13" t="e">
        <f t="shared" si="38"/>
        <v>#NAME?</v>
      </c>
      <c r="AU37" s="13" t="e">
        <f t="shared" si="39"/>
        <v>#NAME?</v>
      </c>
      <c r="AV37" s="13" t="e">
        <f t="shared" si="40"/>
        <v>#NAME?</v>
      </c>
      <c r="AW37" s="13" t="e">
        <f t="shared" si="41"/>
        <v>#NAME?</v>
      </c>
      <c r="AX37" s="13" t="e">
        <f t="shared" si="42"/>
        <v>#NAME?</v>
      </c>
      <c r="AY37" s="13" t="e">
        <f t="shared" si="43"/>
        <v>#NAME?</v>
      </c>
      <c r="AZ37" s="13" t="e">
        <f t="shared" si="44"/>
        <v>#NAME?</v>
      </c>
      <c r="BA37" s="13" t="e">
        <f t="shared" si="45"/>
        <v>#NAME?</v>
      </c>
      <c r="BB37" s="13" t="e">
        <f t="shared" si="46"/>
        <v>#NAME?</v>
      </c>
      <c r="BC37" s="13" t="e">
        <f t="shared" si="47"/>
        <v>#NAME?</v>
      </c>
      <c r="BD37" s="13" t="e">
        <f t="shared" si="48"/>
        <v>#NAME?</v>
      </c>
      <c r="BE37" s="13" t="e">
        <f t="shared" si="49"/>
        <v>#NAME?</v>
      </c>
      <c r="BF37" s="13" t="e">
        <f t="shared" si="50"/>
        <v>#NAME?</v>
      </c>
      <c r="BG37" s="13" t="e">
        <f t="shared" si="51"/>
        <v>#NAME?</v>
      </c>
      <c r="BH37" s="13" t="e">
        <f t="shared" si="52"/>
        <v>#NAME?</v>
      </c>
      <c r="BI37" s="13" t="e">
        <f t="shared" si="53"/>
        <v>#NAME?</v>
      </c>
      <c r="BJ37" s="13" t="e">
        <f t="shared" si="54"/>
        <v>#NAME?</v>
      </c>
      <c r="BK37" s="13" t="e">
        <f t="shared" si="55"/>
        <v>#NAME?</v>
      </c>
      <c r="BL37" s="13" t="e">
        <f t="shared" si="56"/>
        <v>#NAME?</v>
      </c>
      <c r="BM37" s="13" t="e">
        <f t="shared" si="57"/>
        <v>#NAME?</v>
      </c>
      <c r="BN37" s="13"/>
      <c r="BO37" s="15"/>
      <c r="BP37" s="13" t="e">
        <f t="shared" si="58"/>
        <v>#NAME?</v>
      </c>
      <c r="BQ37" s="13" t="e">
        <f t="shared" si="59"/>
        <v>#NAME?</v>
      </c>
      <c r="BR37" s="13" t="e">
        <f t="shared" si="60"/>
        <v>#NAME?</v>
      </c>
      <c r="BS37" s="13" t="e">
        <f t="shared" si="61"/>
        <v>#NAME?</v>
      </c>
      <c r="BT37" s="13" t="e">
        <f t="shared" si="62"/>
        <v>#NAME?</v>
      </c>
      <c r="BU37" s="13" t="e">
        <f t="shared" si="63"/>
        <v>#NAME?</v>
      </c>
      <c r="BV37" s="13"/>
      <c r="BW37" s="13" t="e">
        <f t="shared" si="64"/>
        <v>#NAME?</v>
      </c>
      <c r="BX37" s="13"/>
      <c r="BY37" s="13" t="e">
        <f t="shared" si="65"/>
        <v>#NAME?</v>
      </c>
      <c r="BZ37" s="13" t="e">
        <f t="shared" si="66"/>
        <v>#NAME?</v>
      </c>
      <c r="CA37" s="13" t="e">
        <f t="shared" si="67"/>
        <v>#NAME?</v>
      </c>
      <c r="CB37" s="13" t="e">
        <f t="shared" si="68"/>
        <v>#NAME?</v>
      </c>
      <c r="CC37" s="14">
        <f t="shared" si="69"/>
        <v>0</v>
      </c>
      <c r="CD37" s="14" t="e">
        <f t="shared" si="70"/>
        <v>#NAME?</v>
      </c>
      <c r="CE37" s="13">
        <f t="shared" si="71"/>
        <v>2039568.6</v>
      </c>
      <c r="CF37" s="13" t="e">
        <f t="shared" si="72"/>
        <v>#NAME?</v>
      </c>
      <c r="CG37" s="13"/>
      <c r="CH37" s="13" t="e">
        <f t="shared" si="73"/>
        <v>#NAME?</v>
      </c>
      <c r="CI37" s="13" t="e">
        <f t="shared" si="74"/>
        <v>#NAME?</v>
      </c>
      <c r="CJ37" s="13" t="e">
        <f t="shared" si="75"/>
        <v>#NAME?</v>
      </c>
      <c r="CK37" s="13" t="e">
        <f t="shared" si="76"/>
        <v>#NAME?</v>
      </c>
      <c r="CL37">
        <f t="shared" si="77"/>
        <v>0</v>
      </c>
      <c r="CM37">
        <f t="shared" si="78"/>
        <v>0</v>
      </c>
      <c r="CN37">
        <v>0</v>
      </c>
      <c r="CO37">
        <f t="shared" si="79"/>
        <v>0</v>
      </c>
      <c r="CP37">
        <v>0</v>
      </c>
      <c r="CQ37">
        <v>0</v>
      </c>
      <c r="CR37">
        <v>0</v>
      </c>
      <c r="CS37">
        <v>0</v>
      </c>
      <c r="CT37">
        <v>0</v>
      </c>
      <c r="CU37">
        <v>0</v>
      </c>
      <c r="CV37">
        <v>0</v>
      </c>
      <c r="CW37">
        <v>0</v>
      </c>
      <c r="CX37">
        <v>0</v>
      </c>
      <c r="CY37" s="20" t="e">
        <f t="shared" si="80"/>
        <v>#NAME?</v>
      </c>
      <c r="CZ37" t="e">
        <f t="shared" si="81"/>
        <v>#NAME?</v>
      </c>
      <c r="DM37" t="s">
        <v>221</v>
      </c>
      <c r="DN37">
        <v>0</v>
      </c>
      <c r="DQ37" t="s">
        <v>142</v>
      </c>
      <c r="DR37">
        <v>0</v>
      </c>
      <c r="DU37">
        <v>305</v>
      </c>
      <c r="DV37">
        <v>591777.34538181825</v>
      </c>
      <c r="DX37" t="s">
        <v>189</v>
      </c>
      <c r="DY37">
        <v>83300</v>
      </c>
      <c r="EA37" t="s">
        <v>189</v>
      </c>
      <c r="EB37">
        <v>0</v>
      </c>
      <c r="ED37" t="s">
        <v>189</v>
      </c>
      <c r="EE37">
        <v>0</v>
      </c>
      <c r="EI37">
        <v>72</v>
      </c>
      <c r="EJ37">
        <v>1271.25</v>
      </c>
      <c r="FA37">
        <v>193</v>
      </c>
      <c r="FB37" t="s">
        <v>148</v>
      </c>
      <c r="FC37">
        <v>300000</v>
      </c>
      <c r="FM37">
        <v>439</v>
      </c>
      <c r="FN37" t="s">
        <v>163</v>
      </c>
      <c r="FO37">
        <v>100</v>
      </c>
      <c r="FP37">
        <v>75000</v>
      </c>
      <c r="FQ37">
        <v>37500</v>
      </c>
      <c r="FR37">
        <v>22500</v>
      </c>
      <c r="FS37">
        <v>7500</v>
      </c>
      <c r="FT37">
        <v>7500</v>
      </c>
      <c r="GG37">
        <v>104</v>
      </c>
      <c r="GH37">
        <v>30</v>
      </c>
      <c r="GI37" t="s">
        <v>237</v>
      </c>
      <c r="GJ37">
        <v>10886</v>
      </c>
      <c r="GK37">
        <v>0.68386584444122755</v>
      </c>
      <c r="GL37">
        <v>31772</v>
      </c>
      <c r="GM37">
        <v>63544</v>
      </c>
      <c r="GN37">
        <v>31772</v>
      </c>
      <c r="GQ37" t="s">
        <v>220</v>
      </c>
      <c r="GR37">
        <v>70</v>
      </c>
      <c r="GU37">
        <v>79</v>
      </c>
      <c r="GV37" s="20">
        <v>39207.486015996656</v>
      </c>
      <c r="GX37">
        <v>268</v>
      </c>
      <c r="GY37" t="s">
        <v>150</v>
      </c>
      <c r="GZ37">
        <v>50000</v>
      </c>
      <c r="HM37">
        <v>889</v>
      </c>
      <c r="HN37" t="s">
        <v>242</v>
      </c>
      <c r="HO37">
        <v>1054306.3899999999</v>
      </c>
      <c r="HR37">
        <v>79</v>
      </c>
      <c r="HS37">
        <v>1120.5</v>
      </c>
    </row>
    <row r="38" spans="1:227">
      <c r="A38">
        <v>653</v>
      </c>
      <c r="D38" t="s">
        <v>222</v>
      </c>
      <c r="F38" s="13" t="e">
        <f t="shared" si="1"/>
        <v>#NAME?</v>
      </c>
      <c r="G38" s="13" t="e">
        <f t="shared" si="2"/>
        <v>#NAME?</v>
      </c>
      <c r="H38" s="13" t="e">
        <f t="shared" si="3"/>
        <v>#NAME?</v>
      </c>
      <c r="I38" s="13" t="e">
        <f t="shared" si="4"/>
        <v>#NAME?</v>
      </c>
      <c r="J38" s="13"/>
      <c r="K38" s="13" t="e">
        <f t="shared" si="5"/>
        <v>#NAME?</v>
      </c>
      <c r="L38" s="13" t="e">
        <f t="shared" si="6"/>
        <v>#NAME?</v>
      </c>
      <c r="M38" s="13" t="e">
        <f t="shared" si="7"/>
        <v>#NAME?</v>
      </c>
      <c r="N38" s="13" t="e">
        <f t="shared" si="8"/>
        <v>#NAME?</v>
      </c>
      <c r="O38" s="13" t="e">
        <f t="shared" si="9"/>
        <v>#NAME?</v>
      </c>
      <c r="P38" s="13" t="e">
        <f t="shared" si="10"/>
        <v>#NAME?</v>
      </c>
      <c r="Q38" s="13" t="e">
        <f t="shared" si="11"/>
        <v>#NAME?</v>
      </c>
      <c r="R38" s="13" t="e">
        <f t="shared" si="12"/>
        <v>#NAME?</v>
      </c>
      <c r="S38" s="13" t="e">
        <f t="shared" si="13"/>
        <v>#NAME?</v>
      </c>
      <c r="T38" s="13" t="e">
        <f t="shared" si="14"/>
        <v>#NAME?</v>
      </c>
      <c r="U38" s="13" t="e">
        <f t="shared" si="15"/>
        <v>#NAME?</v>
      </c>
      <c r="V38" s="13" t="e">
        <f t="shared" si="16"/>
        <v>#NAME?</v>
      </c>
      <c r="W38" s="13" t="e">
        <f t="shared" si="17"/>
        <v>#NAME?</v>
      </c>
      <c r="X38" s="13" t="e">
        <f t="shared" si="18"/>
        <v>#NAME?</v>
      </c>
      <c r="Y38" s="13" t="e">
        <f t="shared" si="19"/>
        <v>#NAME?</v>
      </c>
      <c r="Z38" s="13" t="e">
        <f t="shared" si="20"/>
        <v>#NAME?</v>
      </c>
      <c r="AA38" s="13" t="e">
        <f t="shared" si="21"/>
        <v>#NAME?</v>
      </c>
      <c r="AB38" s="13"/>
      <c r="AC38" s="13"/>
      <c r="AD38" s="13" t="e">
        <f t="shared" si="22"/>
        <v>#NAME?</v>
      </c>
      <c r="AE38" s="13" t="e">
        <f t="shared" si="23"/>
        <v>#NAME?</v>
      </c>
      <c r="AF38" s="13" t="e">
        <f t="shared" si="24"/>
        <v>#NAME?</v>
      </c>
      <c r="AG38" s="13" t="e">
        <f t="shared" si="25"/>
        <v>#NAME?</v>
      </c>
      <c r="AH38" s="13" t="e">
        <f t="shared" si="26"/>
        <v>#NAME?</v>
      </c>
      <c r="AI38" s="13" t="e">
        <f t="shared" si="27"/>
        <v>#NAME?</v>
      </c>
      <c r="AJ38" s="13" t="e">
        <f t="shared" si="28"/>
        <v>#NAME?</v>
      </c>
      <c r="AK38" s="13" t="e">
        <f t="shared" si="29"/>
        <v>#NAME?</v>
      </c>
      <c r="AL38" s="13" t="e">
        <f t="shared" si="30"/>
        <v>#NAME?</v>
      </c>
      <c r="AM38" s="13" t="e">
        <f t="shared" si="31"/>
        <v>#NAME?</v>
      </c>
      <c r="AN38" s="13" t="e">
        <f t="shared" si="32"/>
        <v>#NAME?</v>
      </c>
      <c r="AO38" s="13" t="e">
        <f t="shared" si="33"/>
        <v>#NAME?</v>
      </c>
      <c r="AP38" s="13" t="e">
        <f t="shared" si="34"/>
        <v>#NAME?</v>
      </c>
      <c r="AQ38" s="13" t="e">
        <f t="shared" si="35"/>
        <v>#NAME?</v>
      </c>
      <c r="AR38" s="13" t="e">
        <f t="shared" si="36"/>
        <v>#NAME?</v>
      </c>
      <c r="AS38" s="13" t="e">
        <f t="shared" si="37"/>
        <v>#NAME?</v>
      </c>
      <c r="AT38" s="13" t="e">
        <f t="shared" si="38"/>
        <v>#NAME?</v>
      </c>
      <c r="AU38" s="13" t="e">
        <f t="shared" si="39"/>
        <v>#NAME?</v>
      </c>
      <c r="AV38" s="13" t="e">
        <f t="shared" si="40"/>
        <v>#NAME?</v>
      </c>
      <c r="AW38" s="13" t="e">
        <f t="shared" si="41"/>
        <v>#NAME?</v>
      </c>
      <c r="AX38" s="13" t="e">
        <f t="shared" si="42"/>
        <v>#NAME?</v>
      </c>
      <c r="AY38" s="13" t="e">
        <f t="shared" si="43"/>
        <v>#NAME?</v>
      </c>
      <c r="AZ38" s="13" t="e">
        <f t="shared" si="44"/>
        <v>#NAME?</v>
      </c>
      <c r="BA38" s="13" t="e">
        <f t="shared" si="45"/>
        <v>#NAME?</v>
      </c>
      <c r="BB38" s="13" t="e">
        <f t="shared" si="46"/>
        <v>#NAME?</v>
      </c>
      <c r="BC38" s="13" t="e">
        <f t="shared" si="47"/>
        <v>#NAME?</v>
      </c>
      <c r="BD38" s="13" t="e">
        <f t="shared" si="48"/>
        <v>#NAME?</v>
      </c>
      <c r="BE38" s="13" t="e">
        <f t="shared" si="49"/>
        <v>#NAME?</v>
      </c>
      <c r="BF38" s="13" t="e">
        <f t="shared" si="50"/>
        <v>#NAME?</v>
      </c>
      <c r="BG38" s="13" t="e">
        <f t="shared" si="51"/>
        <v>#NAME?</v>
      </c>
      <c r="BH38" s="13" t="e">
        <f t="shared" si="52"/>
        <v>#NAME?</v>
      </c>
      <c r="BI38" s="13" t="e">
        <f t="shared" si="53"/>
        <v>#NAME?</v>
      </c>
      <c r="BJ38" s="13" t="e">
        <f t="shared" si="54"/>
        <v>#NAME?</v>
      </c>
      <c r="BK38" s="13" t="e">
        <f t="shared" si="55"/>
        <v>#NAME?</v>
      </c>
      <c r="BL38" s="13" t="e">
        <f t="shared" si="56"/>
        <v>#NAME?</v>
      </c>
      <c r="BM38" s="13" t="e">
        <f t="shared" si="57"/>
        <v>#NAME?</v>
      </c>
      <c r="BN38" s="13"/>
      <c r="BO38" s="15"/>
      <c r="BP38" s="13" t="e">
        <f t="shared" si="58"/>
        <v>#NAME?</v>
      </c>
      <c r="BQ38" s="13" t="e">
        <f t="shared" si="59"/>
        <v>#NAME?</v>
      </c>
      <c r="BR38" s="13" t="e">
        <f t="shared" si="60"/>
        <v>#NAME?</v>
      </c>
      <c r="BS38" s="13" t="e">
        <f t="shared" si="61"/>
        <v>#NAME?</v>
      </c>
      <c r="BT38" s="13" t="e">
        <f t="shared" si="62"/>
        <v>#NAME?</v>
      </c>
      <c r="BU38" s="13" t="e">
        <f t="shared" si="63"/>
        <v>#NAME?</v>
      </c>
      <c r="BV38" s="13"/>
      <c r="BW38" s="13" t="e">
        <f t="shared" si="64"/>
        <v>#NAME?</v>
      </c>
      <c r="BX38" s="13"/>
      <c r="BY38" s="13" t="e">
        <f t="shared" si="65"/>
        <v>#NAME?</v>
      </c>
      <c r="BZ38" s="13" t="e">
        <f t="shared" si="66"/>
        <v>#NAME?</v>
      </c>
      <c r="CA38" s="13" t="e">
        <f t="shared" si="67"/>
        <v>#NAME?</v>
      </c>
      <c r="CB38" s="13" t="e">
        <f t="shared" si="68"/>
        <v>#NAME?</v>
      </c>
      <c r="CC38" s="14">
        <f t="shared" si="69"/>
        <v>0</v>
      </c>
      <c r="CD38" s="14" t="e">
        <f t="shared" si="70"/>
        <v>#NAME?</v>
      </c>
      <c r="CE38" s="13">
        <f t="shared" si="71"/>
        <v>1049472.8400000001</v>
      </c>
      <c r="CF38" s="13" t="e">
        <f t="shared" si="72"/>
        <v>#NAME?</v>
      </c>
      <c r="CG38" s="13"/>
      <c r="CH38" s="13" t="e">
        <f t="shared" si="73"/>
        <v>#NAME?</v>
      </c>
      <c r="CI38" s="13" t="e">
        <f t="shared" si="74"/>
        <v>#NAME?</v>
      </c>
      <c r="CJ38" s="13" t="e">
        <f t="shared" si="75"/>
        <v>#NAME?</v>
      </c>
      <c r="CK38" s="13" t="e">
        <f t="shared" si="76"/>
        <v>#NAME?</v>
      </c>
      <c r="CL38">
        <f t="shared" si="77"/>
        <v>0</v>
      </c>
      <c r="CM38">
        <f t="shared" si="78"/>
        <v>0</v>
      </c>
      <c r="CN38" t="e">
        <f>VLOOKUP(A38,sport,6,FALSE)</f>
        <v>#NAME?</v>
      </c>
      <c r="CO38">
        <f t="shared" si="79"/>
        <v>0</v>
      </c>
      <c r="CP38">
        <v>0</v>
      </c>
      <c r="CQ38">
        <v>0</v>
      </c>
      <c r="CR38">
        <v>0</v>
      </c>
      <c r="CS38">
        <v>0</v>
      </c>
      <c r="CT38">
        <v>0</v>
      </c>
      <c r="CU38">
        <v>0</v>
      </c>
      <c r="CV38">
        <v>0</v>
      </c>
      <c r="CW38">
        <v>0</v>
      </c>
      <c r="CX38">
        <v>0</v>
      </c>
      <c r="CY38" s="20" t="e">
        <f t="shared" si="80"/>
        <v>#NAME?</v>
      </c>
      <c r="CZ38" t="e">
        <f t="shared" si="81"/>
        <v>#NAME?</v>
      </c>
      <c r="DM38" t="s">
        <v>152</v>
      </c>
      <c r="DN38">
        <v>0</v>
      </c>
      <c r="DQ38" t="s">
        <v>145</v>
      </c>
      <c r="DR38">
        <v>0</v>
      </c>
      <c r="DU38">
        <v>885</v>
      </c>
      <c r="DV38">
        <v>686375.38381245593</v>
      </c>
      <c r="DX38" t="s">
        <v>138</v>
      </c>
      <c r="DY38">
        <v>0</v>
      </c>
      <c r="EA38" t="s">
        <v>138</v>
      </c>
      <c r="EB38">
        <v>0</v>
      </c>
      <c r="ED38" t="s">
        <v>138</v>
      </c>
      <c r="EE38">
        <v>0</v>
      </c>
      <c r="EI38">
        <v>74</v>
      </c>
      <c r="EJ38">
        <v>3388.75</v>
      </c>
      <c r="FM38">
        <v>957</v>
      </c>
      <c r="FN38" t="s">
        <v>538</v>
      </c>
      <c r="FO38">
        <v>100</v>
      </c>
      <c r="FP38">
        <v>75000</v>
      </c>
      <c r="FQ38">
        <v>37500</v>
      </c>
      <c r="FR38">
        <v>22500</v>
      </c>
      <c r="FS38">
        <v>7500</v>
      </c>
      <c r="FT38">
        <v>7500</v>
      </c>
      <c r="GG38">
        <v>268</v>
      </c>
      <c r="GH38">
        <v>31</v>
      </c>
      <c r="GI38" t="s">
        <v>150</v>
      </c>
      <c r="GJ38">
        <v>160907</v>
      </c>
      <c r="GK38">
        <v>0.6351056572013829</v>
      </c>
      <c r="GL38">
        <v>185453.5</v>
      </c>
      <c r="GM38">
        <v>370907</v>
      </c>
      <c r="GN38">
        <v>185453.5</v>
      </c>
      <c r="GQ38" t="s">
        <v>222</v>
      </c>
      <c r="GR38">
        <v>653</v>
      </c>
      <c r="GU38">
        <v>80</v>
      </c>
      <c r="GV38" s="20">
        <v>405144.02216529875</v>
      </c>
      <c r="GX38">
        <v>828</v>
      </c>
      <c r="GY38" t="s">
        <v>512</v>
      </c>
      <c r="GZ38">
        <v>50000</v>
      </c>
      <c r="HM38">
        <v>7</v>
      </c>
      <c r="HN38" t="s">
        <v>145</v>
      </c>
      <c r="HO38">
        <v>1334046.47</v>
      </c>
      <c r="HR38">
        <v>80</v>
      </c>
      <c r="HS38">
        <v>9087.75</v>
      </c>
    </row>
    <row r="39" spans="1:227">
      <c r="A39">
        <v>72</v>
      </c>
      <c r="D39" t="s">
        <v>223</v>
      </c>
      <c r="F39" s="13" t="e">
        <f t="shared" si="1"/>
        <v>#NAME?</v>
      </c>
      <c r="G39" s="13" t="e">
        <f t="shared" si="2"/>
        <v>#NAME?</v>
      </c>
      <c r="H39" s="13" t="e">
        <f t="shared" si="3"/>
        <v>#NAME?</v>
      </c>
      <c r="I39" s="13" t="e">
        <f t="shared" si="4"/>
        <v>#NAME?</v>
      </c>
      <c r="J39" s="13"/>
      <c r="K39" s="13" t="e">
        <f t="shared" si="5"/>
        <v>#NAME?</v>
      </c>
      <c r="L39" s="13" t="e">
        <f t="shared" si="6"/>
        <v>#NAME?</v>
      </c>
      <c r="M39" s="13" t="e">
        <f t="shared" si="7"/>
        <v>#NAME?</v>
      </c>
      <c r="N39" s="13" t="e">
        <f t="shared" si="8"/>
        <v>#NAME?</v>
      </c>
      <c r="O39" s="13" t="e">
        <f t="shared" si="9"/>
        <v>#NAME?</v>
      </c>
      <c r="P39" s="13" t="e">
        <f t="shared" si="10"/>
        <v>#NAME?</v>
      </c>
      <c r="Q39" s="13" t="e">
        <f t="shared" si="11"/>
        <v>#NAME?</v>
      </c>
      <c r="R39" s="13" t="e">
        <f t="shared" si="12"/>
        <v>#NAME?</v>
      </c>
      <c r="S39" s="13" t="e">
        <f t="shared" si="13"/>
        <v>#NAME?</v>
      </c>
      <c r="T39" s="13" t="e">
        <f t="shared" si="14"/>
        <v>#NAME?</v>
      </c>
      <c r="U39" s="13" t="e">
        <f t="shared" si="15"/>
        <v>#NAME?</v>
      </c>
      <c r="V39" s="13" t="e">
        <f t="shared" si="16"/>
        <v>#NAME?</v>
      </c>
      <c r="W39" s="13" t="e">
        <f t="shared" si="17"/>
        <v>#NAME?</v>
      </c>
      <c r="X39" s="13" t="e">
        <f t="shared" si="18"/>
        <v>#NAME?</v>
      </c>
      <c r="Y39" s="13" t="e">
        <f t="shared" si="19"/>
        <v>#NAME?</v>
      </c>
      <c r="Z39" s="13" t="e">
        <f t="shared" si="20"/>
        <v>#NAME?</v>
      </c>
      <c r="AA39" s="13" t="e">
        <f t="shared" si="21"/>
        <v>#NAME?</v>
      </c>
      <c r="AB39" s="13"/>
      <c r="AC39" s="13"/>
      <c r="AD39" s="13" t="e">
        <f t="shared" si="22"/>
        <v>#NAME?</v>
      </c>
      <c r="AE39" s="13" t="e">
        <f t="shared" si="23"/>
        <v>#NAME?</v>
      </c>
      <c r="AF39" s="13" t="e">
        <f t="shared" si="24"/>
        <v>#NAME?</v>
      </c>
      <c r="AG39" s="13" t="e">
        <f t="shared" si="25"/>
        <v>#NAME?</v>
      </c>
      <c r="AH39" s="13" t="e">
        <f t="shared" si="26"/>
        <v>#NAME?</v>
      </c>
      <c r="AI39" s="13" t="e">
        <f t="shared" si="27"/>
        <v>#NAME?</v>
      </c>
      <c r="AJ39" s="13" t="e">
        <f t="shared" si="28"/>
        <v>#NAME?</v>
      </c>
      <c r="AK39" s="13" t="e">
        <f t="shared" si="29"/>
        <v>#NAME?</v>
      </c>
      <c r="AL39" s="13" t="e">
        <f t="shared" si="30"/>
        <v>#NAME?</v>
      </c>
      <c r="AM39" s="13" t="e">
        <f t="shared" si="31"/>
        <v>#NAME?</v>
      </c>
      <c r="AN39" s="13" t="e">
        <f t="shared" si="32"/>
        <v>#NAME?</v>
      </c>
      <c r="AO39" s="13" t="e">
        <f t="shared" si="33"/>
        <v>#NAME?</v>
      </c>
      <c r="AP39" s="13" t="e">
        <f t="shared" si="34"/>
        <v>#NAME?</v>
      </c>
      <c r="AQ39" s="13" t="e">
        <f t="shared" si="35"/>
        <v>#NAME?</v>
      </c>
      <c r="AR39" s="13" t="e">
        <f t="shared" si="36"/>
        <v>#NAME?</v>
      </c>
      <c r="AS39" s="13" t="e">
        <f t="shared" si="37"/>
        <v>#NAME?</v>
      </c>
      <c r="AT39" s="13" t="e">
        <f t="shared" si="38"/>
        <v>#NAME?</v>
      </c>
      <c r="AU39" s="13" t="e">
        <f t="shared" si="39"/>
        <v>#NAME?</v>
      </c>
      <c r="AV39" s="13" t="e">
        <f t="shared" si="40"/>
        <v>#NAME?</v>
      </c>
      <c r="AW39" s="13" t="e">
        <f t="shared" si="41"/>
        <v>#NAME?</v>
      </c>
      <c r="AX39" s="13" t="e">
        <f t="shared" si="42"/>
        <v>#NAME?</v>
      </c>
      <c r="AY39" s="13" t="e">
        <f t="shared" si="43"/>
        <v>#NAME?</v>
      </c>
      <c r="AZ39" s="13" t="e">
        <f t="shared" si="44"/>
        <v>#NAME?</v>
      </c>
      <c r="BA39" s="13" t="e">
        <f t="shared" si="45"/>
        <v>#NAME?</v>
      </c>
      <c r="BB39" s="13" t="e">
        <f t="shared" si="46"/>
        <v>#NAME?</v>
      </c>
      <c r="BC39" s="13" t="e">
        <f t="shared" si="47"/>
        <v>#NAME?</v>
      </c>
      <c r="BD39" s="13" t="e">
        <f t="shared" si="48"/>
        <v>#NAME?</v>
      </c>
      <c r="BE39" s="13" t="e">
        <f t="shared" si="49"/>
        <v>#NAME?</v>
      </c>
      <c r="BF39" s="13" t="e">
        <f t="shared" si="50"/>
        <v>#NAME?</v>
      </c>
      <c r="BG39" s="13" t="e">
        <f t="shared" si="51"/>
        <v>#NAME?</v>
      </c>
      <c r="BH39" s="13" t="e">
        <f t="shared" si="52"/>
        <v>#NAME?</v>
      </c>
      <c r="BI39" s="13" t="e">
        <f t="shared" si="53"/>
        <v>#NAME?</v>
      </c>
      <c r="BJ39" s="13" t="e">
        <f t="shared" si="54"/>
        <v>#NAME?</v>
      </c>
      <c r="BK39" s="13" t="e">
        <f t="shared" si="55"/>
        <v>#NAME?</v>
      </c>
      <c r="BL39" s="13" t="e">
        <f t="shared" si="56"/>
        <v>#NAME?</v>
      </c>
      <c r="BM39" s="13" t="e">
        <f t="shared" si="57"/>
        <v>#NAME?</v>
      </c>
      <c r="BN39" s="13"/>
      <c r="BO39" s="15"/>
      <c r="BP39" s="13" t="e">
        <f t="shared" si="58"/>
        <v>#NAME?</v>
      </c>
      <c r="BQ39" s="13" t="e">
        <f t="shared" si="59"/>
        <v>#NAME?</v>
      </c>
      <c r="BR39" s="13" t="e">
        <f t="shared" si="60"/>
        <v>#NAME?</v>
      </c>
      <c r="BS39" s="13" t="e">
        <f t="shared" si="61"/>
        <v>#NAME?</v>
      </c>
      <c r="BT39" s="13" t="e">
        <f t="shared" si="62"/>
        <v>#NAME?</v>
      </c>
      <c r="BU39" s="13" t="e">
        <f t="shared" si="63"/>
        <v>#NAME?</v>
      </c>
      <c r="BV39" s="13"/>
      <c r="BW39" s="13" t="e">
        <f t="shared" si="64"/>
        <v>#NAME?</v>
      </c>
      <c r="BX39" s="13"/>
      <c r="BY39" s="13" t="e">
        <f t="shared" si="65"/>
        <v>#NAME?</v>
      </c>
      <c r="BZ39" s="13" t="e">
        <f t="shared" si="66"/>
        <v>#NAME?</v>
      </c>
      <c r="CA39" s="13" t="e">
        <f t="shared" si="67"/>
        <v>#NAME?</v>
      </c>
      <c r="CB39" s="13" t="e">
        <f t="shared" si="68"/>
        <v>#NAME?</v>
      </c>
      <c r="CC39" s="14">
        <f t="shared" si="69"/>
        <v>0</v>
      </c>
      <c r="CD39" s="14" t="e">
        <f t="shared" si="70"/>
        <v>#NAME?</v>
      </c>
      <c r="CE39" s="13">
        <f t="shared" si="71"/>
        <v>1573905.39</v>
      </c>
      <c r="CF39" s="13" t="e">
        <f t="shared" si="72"/>
        <v>#NAME?</v>
      </c>
      <c r="CG39" s="13"/>
      <c r="CH39" s="13" t="e">
        <f t="shared" si="73"/>
        <v>#NAME?</v>
      </c>
      <c r="CI39" s="13" t="e">
        <f t="shared" si="74"/>
        <v>#NAME?</v>
      </c>
      <c r="CJ39" s="13" t="e">
        <f t="shared" si="75"/>
        <v>#NAME?</v>
      </c>
      <c r="CK39" s="13" t="e">
        <f t="shared" si="76"/>
        <v>#NAME?</v>
      </c>
      <c r="CL39">
        <f t="shared" si="77"/>
        <v>0</v>
      </c>
      <c r="CM39">
        <f t="shared" si="78"/>
        <v>0</v>
      </c>
      <c r="CN39">
        <v>0</v>
      </c>
      <c r="CO39">
        <f t="shared" si="79"/>
        <v>0</v>
      </c>
      <c r="CP39">
        <v>0</v>
      </c>
      <c r="CQ39">
        <v>0</v>
      </c>
      <c r="CR39">
        <v>0</v>
      </c>
      <c r="CS39">
        <v>0</v>
      </c>
      <c r="CT39">
        <v>0</v>
      </c>
      <c r="CU39">
        <v>0</v>
      </c>
      <c r="CV39">
        <v>0</v>
      </c>
      <c r="CW39">
        <v>0</v>
      </c>
      <c r="CX39">
        <v>0</v>
      </c>
      <c r="CY39" s="20" t="e">
        <f t="shared" si="80"/>
        <v>#NAME?</v>
      </c>
      <c r="CZ39" t="e">
        <f t="shared" si="81"/>
        <v>#NAME?</v>
      </c>
      <c r="DM39" t="s">
        <v>138</v>
      </c>
      <c r="DN39">
        <v>0</v>
      </c>
      <c r="DQ39" t="s">
        <v>149</v>
      </c>
      <c r="DR39">
        <v>0</v>
      </c>
      <c r="DU39">
        <v>1722</v>
      </c>
      <c r="DV39">
        <v>763845.71532619547</v>
      </c>
      <c r="DX39" t="s">
        <v>142</v>
      </c>
      <c r="DY39">
        <v>0</v>
      </c>
      <c r="EA39" t="s">
        <v>142</v>
      </c>
      <c r="EB39">
        <v>0</v>
      </c>
      <c r="ED39" t="s">
        <v>142</v>
      </c>
      <c r="EE39">
        <v>0</v>
      </c>
      <c r="EI39">
        <v>63</v>
      </c>
      <c r="EJ39">
        <v>818.25</v>
      </c>
      <c r="FM39">
        <v>1674</v>
      </c>
      <c r="FN39" t="s">
        <v>539</v>
      </c>
      <c r="FO39">
        <v>450</v>
      </c>
      <c r="FP39">
        <v>337500</v>
      </c>
      <c r="FQ39">
        <v>168750</v>
      </c>
      <c r="FR39">
        <v>101250</v>
      </c>
      <c r="FS39">
        <v>33750</v>
      </c>
      <c r="FT39">
        <v>33750</v>
      </c>
      <c r="GG39">
        <v>1661</v>
      </c>
      <c r="GH39">
        <v>32</v>
      </c>
      <c r="GI39" t="s">
        <v>180</v>
      </c>
      <c r="GJ39">
        <v>7003</v>
      </c>
      <c r="GK39">
        <v>1.3279806144422388</v>
      </c>
      <c r="GL39">
        <v>21009</v>
      </c>
      <c r="GM39">
        <v>42018</v>
      </c>
      <c r="GN39">
        <v>21009</v>
      </c>
      <c r="GQ39" t="s">
        <v>223</v>
      </c>
      <c r="GR39">
        <v>72</v>
      </c>
      <c r="GU39">
        <v>81</v>
      </c>
      <c r="GV39" s="20">
        <v>23524.491609597993</v>
      </c>
      <c r="GX39">
        <v>439</v>
      </c>
      <c r="GY39" t="s">
        <v>163</v>
      </c>
      <c r="GZ39">
        <v>50000</v>
      </c>
      <c r="HM39">
        <v>372</v>
      </c>
      <c r="HN39" t="s">
        <v>245</v>
      </c>
      <c r="HO39">
        <v>652950.69999999995</v>
      </c>
      <c r="HR39">
        <v>81</v>
      </c>
      <c r="HS39">
        <v>695</v>
      </c>
    </row>
    <row r="40" spans="1:227">
      <c r="A40">
        <v>74</v>
      </c>
      <c r="D40" t="s">
        <v>224</v>
      </c>
      <c r="F40" s="13" t="e">
        <f t="shared" si="1"/>
        <v>#NAME?</v>
      </c>
      <c r="G40" s="13" t="e">
        <f t="shared" si="2"/>
        <v>#NAME?</v>
      </c>
      <c r="H40" s="13" t="e">
        <f t="shared" si="3"/>
        <v>#NAME?</v>
      </c>
      <c r="I40" s="13" t="e">
        <f t="shared" si="4"/>
        <v>#NAME?</v>
      </c>
      <c r="J40" s="13"/>
      <c r="K40" s="13" t="e">
        <f t="shared" si="5"/>
        <v>#NAME?</v>
      </c>
      <c r="L40" s="13" t="e">
        <f t="shared" si="6"/>
        <v>#NAME?</v>
      </c>
      <c r="M40" s="13" t="e">
        <f t="shared" si="7"/>
        <v>#NAME?</v>
      </c>
      <c r="N40" s="13" t="e">
        <f t="shared" si="8"/>
        <v>#NAME?</v>
      </c>
      <c r="O40" s="13" t="e">
        <f t="shared" si="9"/>
        <v>#NAME?</v>
      </c>
      <c r="P40" s="13" t="e">
        <f t="shared" si="10"/>
        <v>#NAME?</v>
      </c>
      <c r="Q40" s="13" t="e">
        <f t="shared" si="11"/>
        <v>#NAME?</v>
      </c>
      <c r="R40" s="13" t="e">
        <f t="shared" si="12"/>
        <v>#NAME?</v>
      </c>
      <c r="S40" s="13" t="e">
        <f t="shared" si="13"/>
        <v>#NAME?</v>
      </c>
      <c r="T40" s="13" t="e">
        <f t="shared" si="14"/>
        <v>#NAME?</v>
      </c>
      <c r="U40" s="13" t="e">
        <f t="shared" si="15"/>
        <v>#NAME?</v>
      </c>
      <c r="V40" s="13" t="e">
        <f t="shared" si="16"/>
        <v>#NAME?</v>
      </c>
      <c r="W40" s="13" t="e">
        <f t="shared" si="17"/>
        <v>#NAME?</v>
      </c>
      <c r="X40" s="13" t="e">
        <f t="shared" si="18"/>
        <v>#NAME?</v>
      </c>
      <c r="Y40" s="13" t="e">
        <f t="shared" si="19"/>
        <v>#NAME?</v>
      </c>
      <c r="Z40" s="13" t="e">
        <f t="shared" si="20"/>
        <v>#NAME?</v>
      </c>
      <c r="AA40" s="13" t="e">
        <f t="shared" si="21"/>
        <v>#NAME?</v>
      </c>
      <c r="AB40" s="13"/>
      <c r="AC40" s="13"/>
      <c r="AD40" s="13" t="e">
        <f t="shared" si="22"/>
        <v>#NAME?</v>
      </c>
      <c r="AE40" s="13" t="e">
        <f t="shared" si="23"/>
        <v>#NAME?</v>
      </c>
      <c r="AF40" s="13" t="e">
        <f t="shared" si="24"/>
        <v>#NAME?</v>
      </c>
      <c r="AG40" s="13" t="e">
        <f t="shared" si="25"/>
        <v>#NAME?</v>
      </c>
      <c r="AH40" s="13" t="e">
        <f t="shared" si="26"/>
        <v>#NAME?</v>
      </c>
      <c r="AI40" s="13" t="e">
        <f t="shared" si="27"/>
        <v>#NAME?</v>
      </c>
      <c r="AJ40" s="13" t="e">
        <f t="shared" si="28"/>
        <v>#NAME?</v>
      </c>
      <c r="AK40" s="13" t="e">
        <f t="shared" si="29"/>
        <v>#NAME?</v>
      </c>
      <c r="AL40" s="13" t="e">
        <f t="shared" si="30"/>
        <v>#NAME?</v>
      </c>
      <c r="AM40" s="13" t="e">
        <f t="shared" si="31"/>
        <v>#NAME?</v>
      </c>
      <c r="AN40" s="13" t="e">
        <f t="shared" si="32"/>
        <v>#NAME?</v>
      </c>
      <c r="AO40" s="13" t="e">
        <f t="shared" si="33"/>
        <v>#NAME?</v>
      </c>
      <c r="AP40" s="13" t="e">
        <f t="shared" si="34"/>
        <v>#NAME?</v>
      </c>
      <c r="AQ40" s="13" t="e">
        <f t="shared" si="35"/>
        <v>#NAME?</v>
      </c>
      <c r="AR40" s="13" t="e">
        <f t="shared" si="36"/>
        <v>#NAME?</v>
      </c>
      <c r="AS40" s="13" t="e">
        <f t="shared" si="37"/>
        <v>#NAME?</v>
      </c>
      <c r="AT40" s="13" t="e">
        <f t="shared" si="38"/>
        <v>#NAME?</v>
      </c>
      <c r="AU40" s="13" t="e">
        <f t="shared" si="39"/>
        <v>#NAME?</v>
      </c>
      <c r="AV40" s="13" t="e">
        <f t="shared" si="40"/>
        <v>#NAME?</v>
      </c>
      <c r="AW40" s="13" t="e">
        <f t="shared" si="41"/>
        <v>#NAME?</v>
      </c>
      <c r="AX40" s="13" t="e">
        <f t="shared" si="42"/>
        <v>#NAME?</v>
      </c>
      <c r="AY40" s="13" t="e">
        <f t="shared" si="43"/>
        <v>#NAME?</v>
      </c>
      <c r="AZ40" s="13" t="e">
        <f t="shared" si="44"/>
        <v>#NAME?</v>
      </c>
      <c r="BA40" s="13" t="e">
        <f t="shared" si="45"/>
        <v>#NAME?</v>
      </c>
      <c r="BB40" s="13" t="e">
        <f t="shared" si="46"/>
        <v>#NAME?</v>
      </c>
      <c r="BC40" s="13" t="e">
        <f t="shared" si="47"/>
        <v>#NAME?</v>
      </c>
      <c r="BD40" s="13" t="e">
        <f t="shared" si="48"/>
        <v>#NAME?</v>
      </c>
      <c r="BE40" s="13" t="e">
        <f t="shared" si="49"/>
        <v>#NAME?</v>
      </c>
      <c r="BF40" s="13" t="e">
        <f t="shared" si="50"/>
        <v>#NAME?</v>
      </c>
      <c r="BG40" s="13" t="e">
        <f t="shared" si="51"/>
        <v>#NAME?</v>
      </c>
      <c r="BH40" s="13" t="e">
        <f t="shared" si="52"/>
        <v>#NAME?</v>
      </c>
      <c r="BI40" s="13" t="e">
        <f t="shared" si="53"/>
        <v>#NAME?</v>
      </c>
      <c r="BJ40" s="13" t="e">
        <f t="shared" si="54"/>
        <v>#NAME?</v>
      </c>
      <c r="BK40" s="13" t="e">
        <f t="shared" si="55"/>
        <v>#NAME?</v>
      </c>
      <c r="BL40" s="13" t="e">
        <f t="shared" si="56"/>
        <v>#NAME?</v>
      </c>
      <c r="BM40" s="13" t="e">
        <f t="shared" si="57"/>
        <v>#NAME?</v>
      </c>
      <c r="BN40" s="13"/>
      <c r="BO40" s="15"/>
      <c r="BP40" s="13" t="e">
        <f t="shared" si="58"/>
        <v>#NAME?</v>
      </c>
      <c r="BQ40" s="13" t="e">
        <f t="shared" si="59"/>
        <v>#NAME?</v>
      </c>
      <c r="BR40" s="13" t="e">
        <f t="shared" si="60"/>
        <v>#NAME?</v>
      </c>
      <c r="BS40" s="13" t="e">
        <f t="shared" si="61"/>
        <v>#NAME?</v>
      </c>
      <c r="BT40" s="13" t="e">
        <f t="shared" si="62"/>
        <v>#NAME?</v>
      </c>
      <c r="BU40" s="13" t="e">
        <f t="shared" si="63"/>
        <v>#NAME?</v>
      </c>
      <c r="BV40" s="13"/>
      <c r="BW40" s="13" t="e">
        <f t="shared" si="64"/>
        <v>#NAME?</v>
      </c>
      <c r="BX40" s="13"/>
      <c r="BY40" s="13" t="e">
        <f t="shared" si="65"/>
        <v>#NAME?</v>
      </c>
      <c r="BZ40" s="13" t="e">
        <f t="shared" si="66"/>
        <v>#NAME?</v>
      </c>
      <c r="CA40" s="13" t="e">
        <f t="shared" si="67"/>
        <v>#NAME?</v>
      </c>
      <c r="CB40" s="13" t="e">
        <f t="shared" si="68"/>
        <v>#NAME?</v>
      </c>
      <c r="CC40" s="14">
        <f t="shared" si="69"/>
        <v>0</v>
      </c>
      <c r="CD40" s="14" t="e">
        <f t="shared" si="70"/>
        <v>#NAME?</v>
      </c>
      <c r="CE40" s="13">
        <f t="shared" si="71"/>
        <v>4932094.91</v>
      </c>
      <c r="CF40" s="13" t="e">
        <f t="shared" si="72"/>
        <v>#NAME?</v>
      </c>
      <c r="CG40" s="13"/>
      <c r="CH40" s="13" t="e">
        <f t="shared" si="73"/>
        <v>#NAME?</v>
      </c>
      <c r="CI40" s="13" t="e">
        <f t="shared" si="74"/>
        <v>#NAME?</v>
      </c>
      <c r="CJ40" s="13" t="e">
        <f t="shared" si="75"/>
        <v>#NAME?</v>
      </c>
      <c r="CK40" s="13" t="e">
        <f t="shared" si="76"/>
        <v>#NAME?</v>
      </c>
      <c r="CL40">
        <f t="shared" si="77"/>
        <v>0</v>
      </c>
      <c r="CM40">
        <f t="shared" si="78"/>
        <v>0</v>
      </c>
      <c r="CN40">
        <v>0</v>
      </c>
      <c r="CO40">
        <f t="shared" si="79"/>
        <v>0</v>
      </c>
      <c r="CP40">
        <v>0</v>
      </c>
      <c r="CQ40">
        <v>0</v>
      </c>
      <c r="CR40">
        <v>0</v>
      </c>
      <c r="CS40">
        <v>0</v>
      </c>
      <c r="CT40">
        <v>0</v>
      </c>
      <c r="CU40">
        <v>0</v>
      </c>
      <c r="CV40">
        <v>0</v>
      </c>
      <c r="CW40">
        <v>0</v>
      </c>
      <c r="CX40">
        <v>0</v>
      </c>
      <c r="CY40" s="20" t="e">
        <f t="shared" si="80"/>
        <v>#NAME?</v>
      </c>
      <c r="CZ40" t="e">
        <f t="shared" si="81"/>
        <v>#NAME?</v>
      </c>
      <c r="DM40" t="s">
        <v>225</v>
      </c>
      <c r="DN40">
        <v>0</v>
      </c>
      <c r="DQ40" t="s">
        <v>153</v>
      </c>
      <c r="DR40">
        <v>0</v>
      </c>
      <c r="DU40">
        <v>317</v>
      </c>
      <c r="DV40">
        <v>490456.84236470581</v>
      </c>
      <c r="DX40" t="s">
        <v>145</v>
      </c>
      <c r="DY40">
        <v>0</v>
      </c>
      <c r="EA40" t="s">
        <v>145</v>
      </c>
      <c r="EB40">
        <v>0</v>
      </c>
      <c r="ED40" t="s">
        <v>145</v>
      </c>
      <c r="EE40">
        <v>0</v>
      </c>
      <c r="EI40">
        <v>79</v>
      </c>
      <c r="EJ40">
        <v>1159.5</v>
      </c>
      <c r="FM40">
        <v>599</v>
      </c>
      <c r="FN40" t="s">
        <v>179</v>
      </c>
      <c r="FO40">
        <v>200</v>
      </c>
      <c r="FP40">
        <v>150000</v>
      </c>
      <c r="FQ40">
        <v>75000</v>
      </c>
      <c r="FR40">
        <v>45000</v>
      </c>
      <c r="FS40">
        <v>15000</v>
      </c>
      <c r="FT40">
        <v>15000</v>
      </c>
      <c r="GG40">
        <v>957</v>
      </c>
      <c r="GH40">
        <v>33</v>
      </c>
      <c r="GI40" t="s">
        <v>538</v>
      </c>
      <c r="GJ40">
        <v>54248</v>
      </c>
      <c r="GK40">
        <v>0.57581916469448213</v>
      </c>
      <c r="GL40">
        <v>106372</v>
      </c>
      <c r="GM40">
        <v>212744</v>
      </c>
      <c r="GN40">
        <v>106372</v>
      </c>
      <c r="GQ40" t="s">
        <v>224</v>
      </c>
      <c r="GR40">
        <v>74</v>
      </c>
      <c r="GU40">
        <v>82</v>
      </c>
      <c r="GV40" s="20">
        <v>49662.81562026243</v>
      </c>
      <c r="GX40">
        <v>957</v>
      </c>
      <c r="GY40" t="s">
        <v>538</v>
      </c>
      <c r="GZ40">
        <v>50000</v>
      </c>
      <c r="HM40">
        <v>491</v>
      </c>
      <c r="HN40" t="s">
        <v>247</v>
      </c>
      <c r="HO40">
        <v>727328.11</v>
      </c>
      <c r="HR40">
        <v>82</v>
      </c>
      <c r="HS40">
        <v>853.75</v>
      </c>
    </row>
    <row r="41" spans="1:227">
      <c r="A41">
        <v>63</v>
      </c>
      <c r="D41" t="s">
        <v>226</v>
      </c>
      <c r="F41" s="13" t="e">
        <f t="shared" si="1"/>
        <v>#NAME?</v>
      </c>
      <c r="G41" s="13" t="e">
        <f t="shared" si="2"/>
        <v>#NAME?</v>
      </c>
      <c r="H41" s="13" t="e">
        <f t="shared" si="3"/>
        <v>#NAME?</v>
      </c>
      <c r="I41" s="13" t="e">
        <f t="shared" si="4"/>
        <v>#NAME?</v>
      </c>
      <c r="J41" s="13"/>
      <c r="K41" s="13" t="e">
        <f t="shared" si="5"/>
        <v>#NAME?</v>
      </c>
      <c r="L41" s="13" t="e">
        <f t="shared" si="6"/>
        <v>#NAME?</v>
      </c>
      <c r="M41" s="13" t="e">
        <f t="shared" si="7"/>
        <v>#NAME?</v>
      </c>
      <c r="N41" s="13" t="e">
        <f t="shared" si="8"/>
        <v>#NAME?</v>
      </c>
      <c r="O41" s="13" t="e">
        <f t="shared" si="9"/>
        <v>#NAME?</v>
      </c>
      <c r="P41" s="13" t="e">
        <f t="shared" si="10"/>
        <v>#NAME?</v>
      </c>
      <c r="Q41" s="13" t="e">
        <f t="shared" si="11"/>
        <v>#NAME?</v>
      </c>
      <c r="R41" s="13" t="e">
        <f t="shared" si="12"/>
        <v>#NAME?</v>
      </c>
      <c r="S41" s="13" t="e">
        <f t="shared" si="13"/>
        <v>#NAME?</v>
      </c>
      <c r="T41" s="13" t="e">
        <f t="shared" si="14"/>
        <v>#NAME?</v>
      </c>
      <c r="U41" s="13" t="e">
        <f t="shared" si="15"/>
        <v>#NAME?</v>
      </c>
      <c r="V41" s="13" t="e">
        <f t="shared" si="16"/>
        <v>#NAME?</v>
      </c>
      <c r="W41" s="13" t="e">
        <f t="shared" si="17"/>
        <v>#NAME?</v>
      </c>
      <c r="X41" s="13" t="e">
        <f t="shared" si="18"/>
        <v>#NAME?</v>
      </c>
      <c r="Y41" s="13" t="e">
        <f t="shared" si="19"/>
        <v>#NAME?</v>
      </c>
      <c r="Z41" s="13" t="e">
        <f t="shared" si="20"/>
        <v>#NAME?</v>
      </c>
      <c r="AA41" s="13" t="e">
        <f t="shared" si="21"/>
        <v>#NAME?</v>
      </c>
      <c r="AB41" s="13"/>
      <c r="AC41" s="13"/>
      <c r="AD41" s="13" t="e">
        <f t="shared" si="22"/>
        <v>#NAME?</v>
      </c>
      <c r="AE41" s="13" t="e">
        <f t="shared" si="23"/>
        <v>#NAME?</v>
      </c>
      <c r="AF41" s="13" t="e">
        <f t="shared" si="24"/>
        <v>#NAME?</v>
      </c>
      <c r="AG41" s="13" t="e">
        <f t="shared" si="25"/>
        <v>#NAME?</v>
      </c>
      <c r="AH41" s="13" t="e">
        <f t="shared" si="26"/>
        <v>#NAME?</v>
      </c>
      <c r="AI41" s="13" t="e">
        <f t="shared" si="27"/>
        <v>#NAME?</v>
      </c>
      <c r="AJ41" s="13" t="e">
        <f t="shared" si="28"/>
        <v>#NAME?</v>
      </c>
      <c r="AK41" s="13" t="e">
        <f t="shared" si="29"/>
        <v>#NAME?</v>
      </c>
      <c r="AL41" s="13" t="e">
        <f t="shared" si="30"/>
        <v>#NAME?</v>
      </c>
      <c r="AM41" s="13" t="e">
        <f t="shared" si="31"/>
        <v>#NAME?</v>
      </c>
      <c r="AN41" s="13" t="e">
        <f t="shared" si="32"/>
        <v>#NAME?</v>
      </c>
      <c r="AO41" s="13" t="e">
        <f t="shared" si="33"/>
        <v>#NAME?</v>
      </c>
      <c r="AP41" s="13" t="e">
        <f t="shared" si="34"/>
        <v>#NAME?</v>
      </c>
      <c r="AQ41" s="13" t="e">
        <f t="shared" si="35"/>
        <v>#NAME?</v>
      </c>
      <c r="AR41" s="13" t="e">
        <f t="shared" si="36"/>
        <v>#NAME?</v>
      </c>
      <c r="AS41" s="13" t="e">
        <f t="shared" si="37"/>
        <v>#NAME?</v>
      </c>
      <c r="AT41" s="13" t="e">
        <f t="shared" si="38"/>
        <v>#NAME?</v>
      </c>
      <c r="AU41" s="13" t="e">
        <f t="shared" si="39"/>
        <v>#NAME?</v>
      </c>
      <c r="AV41" s="13" t="e">
        <f t="shared" si="40"/>
        <v>#NAME?</v>
      </c>
      <c r="AW41" s="13" t="e">
        <f t="shared" si="41"/>
        <v>#NAME?</v>
      </c>
      <c r="AX41" s="13" t="e">
        <f t="shared" si="42"/>
        <v>#NAME?</v>
      </c>
      <c r="AY41" s="13" t="e">
        <f t="shared" si="43"/>
        <v>#NAME?</v>
      </c>
      <c r="AZ41" s="13" t="e">
        <f t="shared" si="44"/>
        <v>#NAME?</v>
      </c>
      <c r="BA41" s="13" t="e">
        <f t="shared" si="45"/>
        <v>#NAME?</v>
      </c>
      <c r="BB41" s="13" t="e">
        <f t="shared" si="46"/>
        <v>#NAME?</v>
      </c>
      <c r="BC41" s="13" t="e">
        <f t="shared" si="47"/>
        <v>#NAME?</v>
      </c>
      <c r="BD41" s="13" t="e">
        <f t="shared" si="48"/>
        <v>#NAME?</v>
      </c>
      <c r="BE41" s="13" t="e">
        <f t="shared" si="49"/>
        <v>#NAME?</v>
      </c>
      <c r="BF41" s="13" t="e">
        <f t="shared" si="50"/>
        <v>#NAME?</v>
      </c>
      <c r="BG41" s="13" t="e">
        <f t="shared" si="51"/>
        <v>#NAME?</v>
      </c>
      <c r="BH41" s="13" t="e">
        <f t="shared" si="52"/>
        <v>#NAME?</v>
      </c>
      <c r="BI41" s="13" t="e">
        <f t="shared" si="53"/>
        <v>#NAME?</v>
      </c>
      <c r="BJ41" s="13" t="e">
        <f t="shared" si="54"/>
        <v>#NAME?</v>
      </c>
      <c r="BK41" s="13" t="e">
        <f t="shared" si="55"/>
        <v>#NAME?</v>
      </c>
      <c r="BL41" s="13" t="e">
        <f t="shared" si="56"/>
        <v>#NAME?</v>
      </c>
      <c r="BM41" s="13" t="e">
        <f t="shared" si="57"/>
        <v>#NAME?</v>
      </c>
      <c r="BN41" s="13"/>
      <c r="BO41" s="15"/>
      <c r="BP41" s="13" t="e">
        <f t="shared" si="58"/>
        <v>#NAME?</v>
      </c>
      <c r="BQ41" s="13" t="e">
        <f t="shared" si="59"/>
        <v>#NAME?</v>
      </c>
      <c r="BR41" s="13" t="e">
        <f t="shared" si="60"/>
        <v>#NAME?</v>
      </c>
      <c r="BS41" s="13" t="e">
        <f t="shared" si="61"/>
        <v>#NAME?</v>
      </c>
      <c r="BT41" s="13" t="e">
        <f t="shared" si="62"/>
        <v>#NAME?</v>
      </c>
      <c r="BU41" s="13" t="e">
        <f t="shared" si="63"/>
        <v>#NAME?</v>
      </c>
      <c r="BV41" s="13"/>
      <c r="BW41" s="13" t="e">
        <f t="shared" si="64"/>
        <v>#NAME?</v>
      </c>
      <c r="BX41" s="13"/>
      <c r="BY41" s="13" t="e">
        <f t="shared" si="65"/>
        <v>#NAME?</v>
      </c>
      <c r="BZ41" s="13" t="e">
        <f t="shared" si="66"/>
        <v>#NAME?</v>
      </c>
      <c r="CA41" s="13" t="e">
        <f t="shared" si="67"/>
        <v>#NAME?</v>
      </c>
      <c r="CB41" s="13" t="e">
        <f t="shared" si="68"/>
        <v>#NAME?</v>
      </c>
      <c r="CC41" s="14">
        <f t="shared" si="69"/>
        <v>0</v>
      </c>
      <c r="CD41" s="14" t="e">
        <f t="shared" si="70"/>
        <v>#NAME?</v>
      </c>
      <c r="CE41" s="13">
        <f t="shared" si="71"/>
        <v>1068531.1299999999</v>
      </c>
      <c r="CF41" s="13" t="e">
        <f t="shared" si="72"/>
        <v>#NAME?</v>
      </c>
      <c r="CG41" s="13"/>
      <c r="CH41" s="13" t="e">
        <f t="shared" si="73"/>
        <v>#NAME?</v>
      </c>
      <c r="CI41" s="13" t="e">
        <f t="shared" si="74"/>
        <v>#NAME?</v>
      </c>
      <c r="CJ41" s="13" t="e">
        <f t="shared" si="75"/>
        <v>#NAME?</v>
      </c>
      <c r="CK41" s="13" t="e">
        <f t="shared" si="76"/>
        <v>#NAME?</v>
      </c>
      <c r="CL41">
        <f t="shared" si="77"/>
        <v>0</v>
      </c>
      <c r="CM41">
        <f t="shared" si="78"/>
        <v>0</v>
      </c>
      <c r="CN41">
        <v>0</v>
      </c>
      <c r="CO41">
        <f t="shared" si="79"/>
        <v>0</v>
      </c>
      <c r="CP41">
        <v>0</v>
      </c>
      <c r="CQ41">
        <v>0</v>
      </c>
      <c r="CR41">
        <v>0</v>
      </c>
      <c r="CS41">
        <v>0</v>
      </c>
      <c r="CT41">
        <v>0</v>
      </c>
      <c r="CU41">
        <v>0</v>
      </c>
      <c r="CV41">
        <v>0</v>
      </c>
      <c r="CW41">
        <v>0</v>
      </c>
      <c r="CX41">
        <v>0</v>
      </c>
      <c r="CY41" s="20" t="e">
        <f t="shared" si="80"/>
        <v>#NAME?</v>
      </c>
      <c r="CZ41" t="e">
        <f t="shared" si="81"/>
        <v>#NAME?</v>
      </c>
      <c r="DM41" t="s">
        <v>144</v>
      </c>
      <c r="DN41">
        <v>0</v>
      </c>
      <c r="DQ41" t="s">
        <v>157</v>
      </c>
      <c r="DR41">
        <v>0</v>
      </c>
      <c r="DU41">
        <v>376</v>
      </c>
      <c r="DV41">
        <v>759183.33767661569</v>
      </c>
      <c r="DX41" t="s">
        <v>149</v>
      </c>
      <c r="DY41">
        <v>0</v>
      </c>
      <c r="EA41" t="s">
        <v>149</v>
      </c>
      <c r="EB41">
        <v>0</v>
      </c>
      <c r="ED41" t="s">
        <v>149</v>
      </c>
      <c r="EE41">
        <v>0</v>
      </c>
      <c r="EI41">
        <v>80</v>
      </c>
      <c r="EJ41">
        <v>9084.75</v>
      </c>
      <c r="FM41">
        <v>518</v>
      </c>
      <c r="FN41" t="s">
        <v>177</v>
      </c>
      <c r="FO41">
        <v>450</v>
      </c>
      <c r="FP41">
        <v>337500</v>
      </c>
      <c r="FQ41">
        <v>168750</v>
      </c>
      <c r="FR41">
        <v>101250</v>
      </c>
      <c r="FS41">
        <v>33750</v>
      </c>
      <c r="FT41">
        <v>33750</v>
      </c>
      <c r="GG41">
        <v>599</v>
      </c>
      <c r="GH41">
        <v>34</v>
      </c>
      <c r="GI41" t="s">
        <v>179</v>
      </c>
      <c r="GJ41">
        <v>584058</v>
      </c>
      <c r="GK41">
        <v>1.3315434435787827</v>
      </c>
      <c r="GL41">
        <v>397029</v>
      </c>
      <c r="GM41">
        <v>794058</v>
      </c>
      <c r="GN41">
        <v>397029</v>
      </c>
      <c r="GQ41" t="s">
        <v>226</v>
      </c>
      <c r="GR41">
        <v>63</v>
      </c>
      <c r="GU41">
        <v>83</v>
      </c>
      <c r="GV41" s="20">
        <v>41821.318417063099</v>
      </c>
      <c r="GX41">
        <v>1674</v>
      </c>
      <c r="GY41" t="s">
        <v>539</v>
      </c>
      <c r="GZ41">
        <v>50000</v>
      </c>
      <c r="HM41">
        <v>1724</v>
      </c>
      <c r="HN41" t="s">
        <v>249</v>
      </c>
      <c r="HO41">
        <v>1242396.48</v>
      </c>
      <c r="HR41">
        <v>83</v>
      </c>
      <c r="HS41">
        <v>746.25</v>
      </c>
    </row>
    <row r="42" spans="1:227">
      <c r="A42">
        <v>79</v>
      </c>
      <c r="D42" t="s">
        <v>227</v>
      </c>
      <c r="F42" s="13" t="e">
        <f t="shared" si="1"/>
        <v>#NAME?</v>
      </c>
      <c r="G42" s="13" t="e">
        <f t="shared" si="2"/>
        <v>#NAME?</v>
      </c>
      <c r="H42" s="13" t="e">
        <f t="shared" si="3"/>
        <v>#NAME?</v>
      </c>
      <c r="I42" s="13" t="e">
        <f t="shared" si="4"/>
        <v>#NAME?</v>
      </c>
      <c r="J42" s="13"/>
      <c r="K42" s="13" t="e">
        <f t="shared" si="5"/>
        <v>#NAME?</v>
      </c>
      <c r="L42" s="13" t="e">
        <f t="shared" si="6"/>
        <v>#NAME?</v>
      </c>
      <c r="M42" s="13" t="e">
        <f t="shared" si="7"/>
        <v>#NAME?</v>
      </c>
      <c r="N42" s="13" t="e">
        <f t="shared" si="8"/>
        <v>#NAME?</v>
      </c>
      <c r="O42" s="13" t="e">
        <f t="shared" si="9"/>
        <v>#NAME?</v>
      </c>
      <c r="P42" s="13" t="e">
        <f t="shared" si="10"/>
        <v>#NAME?</v>
      </c>
      <c r="Q42" s="13" t="e">
        <f t="shared" si="11"/>
        <v>#NAME?</v>
      </c>
      <c r="R42" s="13" t="e">
        <f t="shared" si="12"/>
        <v>#NAME?</v>
      </c>
      <c r="S42" s="13" t="e">
        <f t="shared" si="13"/>
        <v>#NAME?</v>
      </c>
      <c r="T42" s="13" t="e">
        <f t="shared" si="14"/>
        <v>#NAME?</v>
      </c>
      <c r="U42" s="13" t="e">
        <f t="shared" si="15"/>
        <v>#NAME?</v>
      </c>
      <c r="V42" s="13" t="e">
        <f t="shared" si="16"/>
        <v>#NAME?</v>
      </c>
      <c r="W42" s="13" t="e">
        <f t="shared" si="17"/>
        <v>#NAME?</v>
      </c>
      <c r="X42" s="13" t="e">
        <f t="shared" si="18"/>
        <v>#NAME?</v>
      </c>
      <c r="Y42" s="13" t="e">
        <f t="shared" si="19"/>
        <v>#NAME?</v>
      </c>
      <c r="Z42" s="13" t="e">
        <f t="shared" si="20"/>
        <v>#NAME?</v>
      </c>
      <c r="AA42" s="13" t="e">
        <f t="shared" si="21"/>
        <v>#NAME?</v>
      </c>
      <c r="AB42" s="13"/>
      <c r="AC42" s="13"/>
      <c r="AD42" s="13" t="e">
        <f t="shared" si="22"/>
        <v>#NAME?</v>
      </c>
      <c r="AE42" s="13" t="e">
        <f t="shared" si="23"/>
        <v>#NAME?</v>
      </c>
      <c r="AF42" s="13" t="e">
        <f t="shared" si="24"/>
        <v>#NAME?</v>
      </c>
      <c r="AG42" s="13" t="e">
        <f t="shared" si="25"/>
        <v>#NAME?</v>
      </c>
      <c r="AH42" s="13" t="e">
        <f t="shared" si="26"/>
        <v>#NAME?</v>
      </c>
      <c r="AI42" s="13" t="e">
        <f t="shared" si="27"/>
        <v>#NAME?</v>
      </c>
      <c r="AJ42" s="13" t="e">
        <f t="shared" si="28"/>
        <v>#NAME?</v>
      </c>
      <c r="AK42" s="13" t="e">
        <f t="shared" si="29"/>
        <v>#NAME?</v>
      </c>
      <c r="AL42" s="13" t="e">
        <f t="shared" si="30"/>
        <v>#NAME?</v>
      </c>
      <c r="AM42" s="13" t="e">
        <f t="shared" si="31"/>
        <v>#NAME?</v>
      </c>
      <c r="AN42" s="13" t="e">
        <f t="shared" si="32"/>
        <v>#NAME?</v>
      </c>
      <c r="AO42" s="13" t="e">
        <f t="shared" si="33"/>
        <v>#NAME?</v>
      </c>
      <c r="AP42" s="13" t="e">
        <f t="shared" si="34"/>
        <v>#NAME?</v>
      </c>
      <c r="AQ42" s="13" t="e">
        <f t="shared" si="35"/>
        <v>#NAME?</v>
      </c>
      <c r="AR42" s="13" t="e">
        <f t="shared" si="36"/>
        <v>#NAME?</v>
      </c>
      <c r="AS42" s="13" t="e">
        <f t="shared" si="37"/>
        <v>#NAME?</v>
      </c>
      <c r="AT42" s="13" t="e">
        <f t="shared" si="38"/>
        <v>#NAME?</v>
      </c>
      <c r="AU42" s="13" t="e">
        <f t="shared" si="39"/>
        <v>#NAME?</v>
      </c>
      <c r="AV42" s="13" t="e">
        <f t="shared" si="40"/>
        <v>#NAME?</v>
      </c>
      <c r="AW42" s="13" t="e">
        <f t="shared" si="41"/>
        <v>#NAME?</v>
      </c>
      <c r="AX42" s="13" t="e">
        <f t="shared" si="42"/>
        <v>#NAME?</v>
      </c>
      <c r="AY42" s="13" t="e">
        <f t="shared" si="43"/>
        <v>#NAME?</v>
      </c>
      <c r="AZ42" s="13" t="e">
        <f t="shared" si="44"/>
        <v>#NAME?</v>
      </c>
      <c r="BA42" s="13" t="e">
        <f t="shared" si="45"/>
        <v>#NAME?</v>
      </c>
      <c r="BB42" s="13" t="e">
        <f t="shared" si="46"/>
        <v>#NAME?</v>
      </c>
      <c r="BC42" s="13" t="e">
        <f t="shared" si="47"/>
        <v>#NAME?</v>
      </c>
      <c r="BD42" s="13" t="e">
        <f t="shared" si="48"/>
        <v>#NAME?</v>
      </c>
      <c r="BE42" s="13" t="e">
        <f t="shared" si="49"/>
        <v>#NAME?</v>
      </c>
      <c r="BF42" s="13" t="e">
        <f t="shared" si="50"/>
        <v>#NAME?</v>
      </c>
      <c r="BG42" s="13" t="e">
        <f t="shared" si="51"/>
        <v>#NAME?</v>
      </c>
      <c r="BH42" s="13" t="e">
        <f t="shared" si="52"/>
        <v>#NAME?</v>
      </c>
      <c r="BI42" s="13" t="e">
        <f t="shared" si="53"/>
        <v>#NAME?</v>
      </c>
      <c r="BJ42" s="13" t="e">
        <f t="shared" si="54"/>
        <v>#NAME?</v>
      </c>
      <c r="BK42" s="13" t="e">
        <f t="shared" si="55"/>
        <v>#NAME?</v>
      </c>
      <c r="BL42" s="13" t="e">
        <f t="shared" si="56"/>
        <v>#NAME?</v>
      </c>
      <c r="BM42" s="13" t="e">
        <f t="shared" si="57"/>
        <v>#NAME?</v>
      </c>
      <c r="BN42" s="13"/>
      <c r="BO42" s="15"/>
      <c r="BP42" s="13" t="e">
        <f t="shared" si="58"/>
        <v>#NAME?</v>
      </c>
      <c r="BQ42" s="13" t="e">
        <f t="shared" si="59"/>
        <v>#NAME?</v>
      </c>
      <c r="BR42" s="13" t="e">
        <f t="shared" si="60"/>
        <v>#NAME?</v>
      </c>
      <c r="BS42" s="13" t="e">
        <f t="shared" si="61"/>
        <v>#NAME?</v>
      </c>
      <c r="BT42" s="13" t="e">
        <f t="shared" si="62"/>
        <v>#NAME?</v>
      </c>
      <c r="BU42" s="13" t="e">
        <f t="shared" si="63"/>
        <v>#NAME?</v>
      </c>
      <c r="BV42" s="13"/>
      <c r="BW42" s="13" t="e">
        <f t="shared" si="64"/>
        <v>#NAME?</v>
      </c>
      <c r="BX42" s="13"/>
      <c r="BY42" s="13" t="e">
        <f t="shared" si="65"/>
        <v>#NAME?</v>
      </c>
      <c r="BZ42" s="13" t="e">
        <f t="shared" si="66"/>
        <v>#NAME?</v>
      </c>
      <c r="CA42" s="13" t="e">
        <f t="shared" si="67"/>
        <v>#NAME?</v>
      </c>
      <c r="CB42" s="13" t="e">
        <f t="shared" si="68"/>
        <v>#NAME?</v>
      </c>
      <c r="CC42" s="14">
        <f t="shared" si="69"/>
        <v>0</v>
      </c>
      <c r="CD42" s="14" t="e">
        <f t="shared" si="70"/>
        <v>#NAME?</v>
      </c>
      <c r="CE42" s="13">
        <f t="shared" si="71"/>
        <v>1175115.1299999999</v>
      </c>
      <c r="CF42" s="13" t="e">
        <f t="shared" si="72"/>
        <v>#NAME?</v>
      </c>
      <c r="CG42" s="13"/>
      <c r="CH42" s="13" t="e">
        <f t="shared" si="73"/>
        <v>#NAME?</v>
      </c>
      <c r="CI42" s="13" t="e">
        <f t="shared" si="74"/>
        <v>#NAME?</v>
      </c>
      <c r="CJ42" s="13" t="e">
        <f t="shared" si="75"/>
        <v>#NAME?</v>
      </c>
      <c r="CK42" s="13" t="e">
        <f t="shared" si="76"/>
        <v>#NAME?</v>
      </c>
      <c r="CL42">
        <f t="shared" si="77"/>
        <v>0</v>
      </c>
      <c r="CM42">
        <f t="shared" si="78"/>
        <v>0</v>
      </c>
      <c r="CN42">
        <v>0</v>
      </c>
      <c r="CO42">
        <f t="shared" si="79"/>
        <v>0</v>
      </c>
      <c r="CP42">
        <v>0</v>
      </c>
      <c r="CQ42">
        <v>0</v>
      </c>
      <c r="CR42">
        <v>0</v>
      </c>
      <c r="CS42">
        <v>0</v>
      </c>
      <c r="CT42">
        <v>0</v>
      </c>
      <c r="CU42">
        <v>0</v>
      </c>
      <c r="CV42">
        <v>0</v>
      </c>
      <c r="CW42">
        <v>0</v>
      </c>
      <c r="CX42">
        <v>0</v>
      </c>
      <c r="CY42" s="20" t="e">
        <f t="shared" si="80"/>
        <v>#NAME?</v>
      </c>
      <c r="CZ42" t="e">
        <f t="shared" si="81"/>
        <v>#NAME?</v>
      </c>
      <c r="DM42" t="s">
        <v>228</v>
      </c>
      <c r="DN42">
        <v>0</v>
      </c>
      <c r="DQ42" t="s">
        <v>161</v>
      </c>
      <c r="DR42">
        <v>0</v>
      </c>
      <c r="DU42">
        <v>279</v>
      </c>
      <c r="DV42">
        <v>595505.0389913806</v>
      </c>
      <c r="DX42" t="s">
        <v>153</v>
      </c>
      <c r="DY42">
        <v>0</v>
      </c>
      <c r="EA42" t="s">
        <v>153</v>
      </c>
      <c r="EB42">
        <v>0</v>
      </c>
      <c r="ED42" t="s">
        <v>153</v>
      </c>
      <c r="EE42">
        <v>0</v>
      </c>
      <c r="EI42">
        <v>81</v>
      </c>
      <c r="EJ42">
        <v>700</v>
      </c>
      <c r="FM42">
        <v>796</v>
      </c>
      <c r="FN42" t="s">
        <v>189</v>
      </c>
      <c r="FO42">
        <v>200</v>
      </c>
      <c r="FP42">
        <v>150000</v>
      </c>
      <c r="FQ42">
        <v>75000</v>
      </c>
      <c r="FR42">
        <v>45000</v>
      </c>
      <c r="FS42">
        <v>15000</v>
      </c>
      <c r="FT42">
        <v>15000</v>
      </c>
      <c r="GG42">
        <v>600</v>
      </c>
      <c r="GH42">
        <v>35</v>
      </c>
      <c r="GI42" t="s">
        <v>519</v>
      </c>
      <c r="GJ42">
        <v>12680</v>
      </c>
      <c r="GK42">
        <v>0.39473011521659845</v>
      </c>
      <c r="GL42">
        <v>35360</v>
      </c>
      <c r="GM42">
        <v>70720</v>
      </c>
      <c r="GN42">
        <v>35360</v>
      </c>
      <c r="GQ42" t="s">
        <v>227</v>
      </c>
      <c r="GR42">
        <v>79</v>
      </c>
      <c r="GU42">
        <v>85</v>
      </c>
      <c r="GV42" s="20">
        <v>86256.469235192635</v>
      </c>
      <c r="GX42">
        <v>606</v>
      </c>
      <c r="GY42" t="s">
        <v>162</v>
      </c>
      <c r="GZ42">
        <v>50000</v>
      </c>
      <c r="HM42">
        <v>893</v>
      </c>
      <c r="HN42" t="s">
        <v>251</v>
      </c>
      <c r="HO42">
        <v>1302376.8799999999</v>
      </c>
      <c r="HR42">
        <v>85</v>
      </c>
      <c r="HS42">
        <v>2103.75</v>
      </c>
    </row>
    <row r="43" spans="1:227">
      <c r="A43">
        <v>80</v>
      </c>
      <c r="D43" t="s">
        <v>98</v>
      </c>
      <c r="F43" s="13" t="e">
        <f t="shared" si="1"/>
        <v>#NAME?</v>
      </c>
      <c r="G43" s="13" t="e">
        <f t="shared" si="2"/>
        <v>#NAME?</v>
      </c>
      <c r="H43" s="13" t="e">
        <f t="shared" si="3"/>
        <v>#NAME?</v>
      </c>
      <c r="I43" s="13" t="e">
        <f t="shared" si="4"/>
        <v>#NAME?</v>
      </c>
      <c r="J43" s="13"/>
      <c r="K43" s="13" t="e">
        <f t="shared" si="5"/>
        <v>#NAME?</v>
      </c>
      <c r="L43" s="13" t="e">
        <f t="shared" si="6"/>
        <v>#NAME?</v>
      </c>
      <c r="M43" s="13" t="e">
        <f t="shared" si="7"/>
        <v>#NAME?</v>
      </c>
      <c r="N43" s="13" t="e">
        <f t="shared" si="8"/>
        <v>#NAME?</v>
      </c>
      <c r="O43" s="13" t="e">
        <f t="shared" si="9"/>
        <v>#NAME?</v>
      </c>
      <c r="P43" s="13" t="e">
        <f t="shared" si="10"/>
        <v>#NAME?</v>
      </c>
      <c r="Q43" s="13" t="e">
        <f t="shared" si="11"/>
        <v>#NAME?</v>
      </c>
      <c r="R43" s="13" t="e">
        <f t="shared" si="12"/>
        <v>#NAME?</v>
      </c>
      <c r="S43" s="13" t="e">
        <f t="shared" si="13"/>
        <v>#NAME?</v>
      </c>
      <c r="T43" s="13" t="e">
        <f t="shared" si="14"/>
        <v>#NAME?</v>
      </c>
      <c r="U43" s="13" t="e">
        <f t="shared" si="15"/>
        <v>#NAME?</v>
      </c>
      <c r="V43" s="13" t="e">
        <f t="shared" si="16"/>
        <v>#NAME?</v>
      </c>
      <c r="W43" s="13" t="e">
        <f t="shared" si="17"/>
        <v>#NAME?</v>
      </c>
      <c r="X43" s="13" t="e">
        <f t="shared" si="18"/>
        <v>#NAME?</v>
      </c>
      <c r="Y43" s="13" t="e">
        <f t="shared" si="19"/>
        <v>#NAME?</v>
      </c>
      <c r="Z43" s="13" t="e">
        <f t="shared" si="20"/>
        <v>#NAME?</v>
      </c>
      <c r="AA43" s="13" t="e">
        <f t="shared" si="21"/>
        <v>#NAME?</v>
      </c>
      <c r="AB43" s="13"/>
      <c r="AC43" s="13"/>
      <c r="AD43" s="13" t="e">
        <f t="shared" si="22"/>
        <v>#NAME?</v>
      </c>
      <c r="AE43" s="13" t="e">
        <f t="shared" si="23"/>
        <v>#NAME?</v>
      </c>
      <c r="AF43" s="13" t="e">
        <f t="shared" si="24"/>
        <v>#NAME?</v>
      </c>
      <c r="AG43" s="13" t="e">
        <f t="shared" si="25"/>
        <v>#NAME?</v>
      </c>
      <c r="AH43" s="13" t="e">
        <f t="shared" si="26"/>
        <v>#NAME?</v>
      </c>
      <c r="AI43" s="13" t="e">
        <f t="shared" si="27"/>
        <v>#NAME?</v>
      </c>
      <c r="AJ43" s="13" t="e">
        <f t="shared" si="28"/>
        <v>#NAME?</v>
      </c>
      <c r="AK43" s="13" t="e">
        <f t="shared" si="29"/>
        <v>#NAME?</v>
      </c>
      <c r="AL43" s="13" t="e">
        <f t="shared" si="30"/>
        <v>#NAME?</v>
      </c>
      <c r="AM43" s="13" t="e">
        <f t="shared" si="31"/>
        <v>#NAME?</v>
      </c>
      <c r="AN43" s="13" t="e">
        <f t="shared" si="32"/>
        <v>#NAME?</v>
      </c>
      <c r="AO43" s="13" t="e">
        <f t="shared" si="33"/>
        <v>#NAME?</v>
      </c>
      <c r="AP43" s="13" t="e">
        <f t="shared" si="34"/>
        <v>#NAME?</v>
      </c>
      <c r="AQ43" s="13" t="e">
        <f t="shared" si="35"/>
        <v>#NAME?</v>
      </c>
      <c r="AR43" s="13" t="e">
        <f t="shared" si="36"/>
        <v>#NAME?</v>
      </c>
      <c r="AS43" s="13" t="e">
        <f t="shared" si="37"/>
        <v>#NAME?</v>
      </c>
      <c r="AT43" s="13" t="e">
        <f t="shared" si="38"/>
        <v>#NAME?</v>
      </c>
      <c r="AU43" s="13" t="e">
        <f t="shared" si="39"/>
        <v>#NAME?</v>
      </c>
      <c r="AV43" s="13" t="e">
        <f t="shared" si="40"/>
        <v>#NAME?</v>
      </c>
      <c r="AW43" s="13" t="e">
        <f t="shared" si="41"/>
        <v>#NAME?</v>
      </c>
      <c r="AX43" s="13" t="e">
        <f t="shared" si="42"/>
        <v>#NAME?</v>
      </c>
      <c r="AY43" s="13" t="e">
        <f t="shared" si="43"/>
        <v>#NAME?</v>
      </c>
      <c r="AZ43" s="13" t="e">
        <f t="shared" si="44"/>
        <v>#NAME?</v>
      </c>
      <c r="BA43" s="13" t="e">
        <f t="shared" si="45"/>
        <v>#NAME?</v>
      </c>
      <c r="BB43" s="13" t="e">
        <f t="shared" si="46"/>
        <v>#NAME?</v>
      </c>
      <c r="BC43" s="13" t="e">
        <f t="shared" si="47"/>
        <v>#NAME?</v>
      </c>
      <c r="BD43" s="13" t="e">
        <f t="shared" si="48"/>
        <v>#NAME?</v>
      </c>
      <c r="BE43" s="13" t="e">
        <f t="shared" si="49"/>
        <v>#NAME?</v>
      </c>
      <c r="BF43" s="13" t="e">
        <f t="shared" si="50"/>
        <v>#NAME?</v>
      </c>
      <c r="BG43" s="13" t="e">
        <f t="shared" si="51"/>
        <v>#NAME?</v>
      </c>
      <c r="BH43" s="13" t="e">
        <f t="shared" si="52"/>
        <v>#NAME?</v>
      </c>
      <c r="BI43" s="13" t="e">
        <f t="shared" si="53"/>
        <v>#NAME?</v>
      </c>
      <c r="BJ43" s="13" t="e">
        <f t="shared" si="54"/>
        <v>#NAME?</v>
      </c>
      <c r="BK43" s="13" t="e">
        <f t="shared" si="55"/>
        <v>#NAME?</v>
      </c>
      <c r="BL43" s="13" t="e">
        <f t="shared" si="56"/>
        <v>#NAME?</v>
      </c>
      <c r="BM43" s="13" t="e">
        <f t="shared" si="57"/>
        <v>#NAME?</v>
      </c>
      <c r="BN43" s="13"/>
      <c r="BO43" s="15"/>
      <c r="BP43" s="13" t="e">
        <f t="shared" si="58"/>
        <v>#NAME?</v>
      </c>
      <c r="BQ43" s="13" t="e">
        <f t="shared" si="59"/>
        <v>#NAME?</v>
      </c>
      <c r="BR43" s="13" t="e">
        <f t="shared" si="60"/>
        <v>#NAME?</v>
      </c>
      <c r="BS43" s="13" t="e">
        <f t="shared" si="61"/>
        <v>#NAME?</v>
      </c>
      <c r="BT43" s="13" t="e">
        <f t="shared" si="62"/>
        <v>#NAME?</v>
      </c>
      <c r="BU43" s="13" t="e">
        <f t="shared" si="63"/>
        <v>#NAME?</v>
      </c>
      <c r="BV43" s="13"/>
      <c r="BW43" s="13" t="e">
        <f t="shared" si="64"/>
        <v>#NAME?</v>
      </c>
      <c r="BX43" s="13"/>
      <c r="BY43" s="13" t="e">
        <f t="shared" si="65"/>
        <v>#NAME?</v>
      </c>
      <c r="BZ43" s="13" t="e">
        <f t="shared" si="66"/>
        <v>#NAME?</v>
      </c>
      <c r="CA43" s="13" t="e">
        <f t="shared" si="67"/>
        <v>#NAME?</v>
      </c>
      <c r="CB43" s="13" t="e">
        <f t="shared" si="68"/>
        <v>#NAME?</v>
      </c>
      <c r="CC43" s="14">
        <f t="shared" si="69"/>
        <v>114945</v>
      </c>
      <c r="CD43" s="14" t="e">
        <f t="shared" si="70"/>
        <v>#NAME?</v>
      </c>
      <c r="CE43" s="13">
        <f t="shared" si="71"/>
        <v>10383645.32</v>
      </c>
      <c r="CF43" s="13" t="e">
        <f t="shared" si="72"/>
        <v>#NAME?</v>
      </c>
      <c r="CG43" s="13"/>
      <c r="CH43" s="13" t="e">
        <f t="shared" si="73"/>
        <v>#NAME?</v>
      </c>
      <c r="CI43" s="13" t="e">
        <f t="shared" si="74"/>
        <v>#NAME?</v>
      </c>
      <c r="CJ43" s="13" t="e">
        <f t="shared" si="75"/>
        <v>#NAME?</v>
      </c>
      <c r="CK43" s="13" t="e">
        <f t="shared" si="76"/>
        <v>#NAME?</v>
      </c>
      <c r="CL43">
        <f t="shared" si="77"/>
        <v>83300</v>
      </c>
      <c r="CM43">
        <f t="shared" si="78"/>
        <v>15000</v>
      </c>
      <c r="CN43">
        <v>0</v>
      </c>
      <c r="CO43">
        <f t="shared" si="79"/>
        <v>50000</v>
      </c>
      <c r="CP43" t="e">
        <f>VLOOKUP(A43,taal,5,FALSE)</f>
        <v>#NAME?</v>
      </c>
      <c r="CQ43">
        <v>50000</v>
      </c>
      <c r="CR43">
        <v>0</v>
      </c>
      <c r="CS43">
        <v>0</v>
      </c>
      <c r="CT43" t="e">
        <f>VLOOKUP(A43,w_g31,3,FALSE)</f>
        <v>#NAME?</v>
      </c>
      <c r="CU43" t="e">
        <f>VLOOKUP(A43,actie,3,FALSE)</f>
        <v>#NAME?</v>
      </c>
      <c r="CV43" t="e">
        <f>VLOOKUP(A43,delta,3,FALSE)</f>
        <v>#NAME?</v>
      </c>
      <c r="CW43" t="e">
        <f>VLOOKUP(A43,vrouw,3,FALSE)</f>
        <v>#NAME?</v>
      </c>
      <c r="CX43">
        <v>0</v>
      </c>
      <c r="CY43" s="20" t="e">
        <f t="shared" si="80"/>
        <v>#NAME?</v>
      </c>
      <c r="CZ43" t="e">
        <f t="shared" si="81"/>
        <v>#NAME?</v>
      </c>
      <c r="DM43" t="s">
        <v>229</v>
      </c>
      <c r="DN43">
        <v>0</v>
      </c>
      <c r="DQ43" t="s">
        <v>164</v>
      </c>
      <c r="DR43">
        <v>0</v>
      </c>
      <c r="DU43">
        <v>617</v>
      </c>
      <c r="DV43">
        <v>759896.92936070159</v>
      </c>
      <c r="DX43" t="s">
        <v>157</v>
      </c>
      <c r="DY43">
        <v>0</v>
      </c>
      <c r="EA43" t="s">
        <v>157</v>
      </c>
      <c r="EB43">
        <v>0</v>
      </c>
      <c r="ED43" t="s">
        <v>157</v>
      </c>
      <c r="EE43">
        <v>0</v>
      </c>
      <c r="EI43">
        <v>82</v>
      </c>
      <c r="EJ43">
        <v>875.75</v>
      </c>
      <c r="FM43">
        <v>606</v>
      </c>
      <c r="FN43" t="s">
        <v>162</v>
      </c>
      <c r="FO43">
        <v>450</v>
      </c>
      <c r="FP43">
        <v>337500</v>
      </c>
      <c r="FQ43">
        <v>168750</v>
      </c>
      <c r="FR43">
        <v>101250</v>
      </c>
      <c r="FS43">
        <v>33750</v>
      </c>
      <c r="FT43">
        <v>33750</v>
      </c>
      <c r="GG43">
        <v>39</v>
      </c>
      <c r="GH43">
        <v>36</v>
      </c>
      <c r="GI43" t="s">
        <v>183</v>
      </c>
      <c r="GJ43">
        <v>14117</v>
      </c>
      <c r="GK43">
        <v>0.48950032483684247</v>
      </c>
      <c r="GL43">
        <v>38234</v>
      </c>
      <c r="GM43">
        <v>76468</v>
      </c>
      <c r="GN43">
        <v>38234</v>
      </c>
      <c r="GQ43" t="s">
        <v>98</v>
      </c>
      <c r="GR43">
        <v>80</v>
      </c>
      <c r="GU43">
        <v>86</v>
      </c>
      <c r="GV43" s="20">
        <v>81028.804433059748</v>
      </c>
      <c r="GX43">
        <v>612</v>
      </c>
      <c r="GY43" t="s">
        <v>195</v>
      </c>
      <c r="GZ43">
        <v>50000</v>
      </c>
      <c r="HM43">
        <v>373</v>
      </c>
      <c r="HN43" t="s">
        <v>253</v>
      </c>
      <c r="HO43">
        <v>3158334.89</v>
      </c>
      <c r="HR43">
        <v>86</v>
      </c>
      <c r="HS43">
        <v>2060.25</v>
      </c>
    </row>
    <row r="44" spans="1:227">
      <c r="A44">
        <v>81</v>
      </c>
      <c r="D44" t="s">
        <v>230</v>
      </c>
      <c r="F44" s="13" t="e">
        <f t="shared" si="1"/>
        <v>#NAME?</v>
      </c>
      <c r="G44" s="13" t="e">
        <f t="shared" si="2"/>
        <v>#NAME?</v>
      </c>
      <c r="H44" s="13" t="e">
        <f t="shared" si="3"/>
        <v>#NAME?</v>
      </c>
      <c r="I44" s="13" t="e">
        <f t="shared" si="4"/>
        <v>#NAME?</v>
      </c>
      <c r="J44" s="13"/>
      <c r="K44" s="13" t="e">
        <f t="shared" si="5"/>
        <v>#NAME?</v>
      </c>
      <c r="L44" s="13" t="e">
        <f t="shared" si="6"/>
        <v>#NAME?</v>
      </c>
      <c r="M44" s="13" t="e">
        <f t="shared" si="7"/>
        <v>#NAME?</v>
      </c>
      <c r="N44" s="13" t="e">
        <f t="shared" si="8"/>
        <v>#NAME?</v>
      </c>
      <c r="O44" s="13" t="e">
        <f t="shared" si="9"/>
        <v>#NAME?</v>
      </c>
      <c r="P44" s="13" t="e">
        <f t="shared" si="10"/>
        <v>#NAME?</v>
      </c>
      <c r="Q44" s="13" t="e">
        <f t="shared" si="11"/>
        <v>#NAME?</v>
      </c>
      <c r="R44" s="13" t="e">
        <f t="shared" si="12"/>
        <v>#NAME?</v>
      </c>
      <c r="S44" s="13" t="e">
        <f t="shared" si="13"/>
        <v>#NAME?</v>
      </c>
      <c r="T44" s="13" t="e">
        <f t="shared" si="14"/>
        <v>#NAME?</v>
      </c>
      <c r="U44" s="13" t="e">
        <f t="shared" si="15"/>
        <v>#NAME?</v>
      </c>
      <c r="V44" s="13" t="e">
        <f t="shared" si="16"/>
        <v>#NAME?</v>
      </c>
      <c r="W44" s="13" t="e">
        <f t="shared" si="17"/>
        <v>#NAME?</v>
      </c>
      <c r="X44" s="13" t="e">
        <f t="shared" si="18"/>
        <v>#NAME?</v>
      </c>
      <c r="Y44" s="13" t="e">
        <f t="shared" si="19"/>
        <v>#NAME?</v>
      </c>
      <c r="Z44" s="13" t="e">
        <f t="shared" si="20"/>
        <v>#NAME?</v>
      </c>
      <c r="AA44" s="13" t="e">
        <f t="shared" si="21"/>
        <v>#NAME?</v>
      </c>
      <c r="AB44" s="13"/>
      <c r="AC44" s="13"/>
      <c r="AD44" s="13" t="e">
        <f t="shared" si="22"/>
        <v>#NAME?</v>
      </c>
      <c r="AE44" s="13" t="e">
        <f t="shared" si="23"/>
        <v>#NAME?</v>
      </c>
      <c r="AF44" s="13" t="e">
        <f t="shared" si="24"/>
        <v>#NAME?</v>
      </c>
      <c r="AG44" s="13" t="e">
        <f t="shared" si="25"/>
        <v>#NAME?</v>
      </c>
      <c r="AH44" s="13" t="e">
        <f t="shared" si="26"/>
        <v>#NAME?</v>
      </c>
      <c r="AI44" s="13" t="e">
        <f t="shared" si="27"/>
        <v>#NAME?</v>
      </c>
      <c r="AJ44" s="13" t="e">
        <f t="shared" si="28"/>
        <v>#NAME?</v>
      </c>
      <c r="AK44" s="13" t="e">
        <f t="shared" si="29"/>
        <v>#NAME?</v>
      </c>
      <c r="AL44" s="13" t="e">
        <f t="shared" si="30"/>
        <v>#NAME?</v>
      </c>
      <c r="AM44" s="13" t="e">
        <f t="shared" si="31"/>
        <v>#NAME?</v>
      </c>
      <c r="AN44" s="13" t="e">
        <f t="shared" si="32"/>
        <v>#NAME?</v>
      </c>
      <c r="AO44" s="13" t="e">
        <f t="shared" si="33"/>
        <v>#NAME?</v>
      </c>
      <c r="AP44" s="13" t="e">
        <f t="shared" si="34"/>
        <v>#NAME?</v>
      </c>
      <c r="AQ44" s="13" t="e">
        <f t="shared" si="35"/>
        <v>#NAME?</v>
      </c>
      <c r="AR44" s="13" t="e">
        <f t="shared" si="36"/>
        <v>#NAME?</v>
      </c>
      <c r="AS44" s="13" t="e">
        <f t="shared" si="37"/>
        <v>#NAME?</v>
      </c>
      <c r="AT44" s="13" t="e">
        <f t="shared" si="38"/>
        <v>#NAME?</v>
      </c>
      <c r="AU44" s="13" t="e">
        <f t="shared" si="39"/>
        <v>#NAME?</v>
      </c>
      <c r="AV44" s="13" t="e">
        <f t="shared" si="40"/>
        <v>#NAME?</v>
      </c>
      <c r="AW44" s="13" t="e">
        <f t="shared" si="41"/>
        <v>#NAME?</v>
      </c>
      <c r="AX44" s="13" t="e">
        <f t="shared" si="42"/>
        <v>#NAME?</v>
      </c>
      <c r="AY44" s="13" t="e">
        <f t="shared" si="43"/>
        <v>#NAME?</v>
      </c>
      <c r="AZ44" s="13" t="e">
        <f t="shared" si="44"/>
        <v>#NAME?</v>
      </c>
      <c r="BA44" s="13" t="e">
        <f t="shared" si="45"/>
        <v>#NAME?</v>
      </c>
      <c r="BB44" s="13" t="e">
        <f t="shared" si="46"/>
        <v>#NAME?</v>
      </c>
      <c r="BC44" s="13" t="e">
        <f t="shared" si="47"/>
        <v>#NAME?</v>
      </c>
      <c r="BD44" s="13" t="e">
        <f t="shared" si="48"/>
        <v>#NAME?</v>
      </c>
      <c r="BE44" s="13" t="e">
        <f t="shared" si="49"/>
        <v>#NAME?</v>
      </c>
      <c r="BF44" s="13" t="e">
        <f t="shared" si="50"/>
        <v>#NAME?</v>
      </c>
      <c r="BG44" s="13" t="e">
        <f t="shared" si="51"/>
        <v>#NAME?</v>
      </c>
      <c r="BH44" s="13" t="e">
        <f t="shared" si="52"/>
        <v>#NAME?</v>
      </c>
      <c r="BI44" s="13" t="e">
        <f t="shared" si="53"/>
        <v>#NAME?</v>
      </c>
      <c r="BJ44" s="13" t="e">
        <f t="shared" si="54"/>
        <v>#NAME?</v>
      </c>
      <c r="BK44" s="13" t="e">
        <f t="shared" si="55"/>
        <v>#NAME?</v>
      </c>
      <c r="BL44" s="13" t="e">
        <f t="shared" si="56"/>
        <v>#NAME?</v>
      </c>
      <c r="BM44" s="13" t="e">
        <f t="shared" si="57"/>
        <v>#NAME?</v>
      </c>
      <c r="BN44" s="13"/>
      <c r="BO44" s="15"/>
      <c r="BP44" s="13" t="e">
        <f t="shared" si="58"/>
        <v>#NAME?</v>
      </c>
      <c r="BQ44" s="13" t="e">
        <f t="shared" si="59"/>
        <v>#NAME?</v>
      </c>
      <c r="BR44" s="13" t="e">
        <f t="shared" si="60"/>
        <v>#NAME?</v>
      </c>
      <c r="BS44" s="13" t="e">
        <f t="shared" si="61"/>
        <v>#NAME?</v>
      </c>
      <c r="BT44" s="13" t="e">
        <f t="shared" si="62"/>
        <v>#NAME?</v>
      </c>
      <c r="BU44" s="13" t="e">
        <f t="shared" si="63"/>
        <v>#NAME?</v>
      </c>
      <c r="BV44" s="13"/>
      <c r="BW44" s="13" t="e">
        <f t="shared" si="64"/>
        <v>#NAME?</v>
      </c>
      <c r="BX44" s="13"/>
      <c r="BY44" s="13" t="e">
        <f t="shared" si="65"/>
        <v>#NAME?</v>
      </c>
      <c r="BZ44" s="13" t="e">
        <f t="shared" si="66"/>
        <v>#NAME?</v>
      </c>
      <c r="CA44" s="13" t="e">
        <f t="shared" si="67"/>
        <v>#NAME?</v>
      </c>
      <c r="CB44" s="13" t="e">
        <f t="shared" si="68"/>
        <v>#NAME?</v>
      </c>
      <c r="CC44" s="14">
        <f t="shared" si="69"/>
        <v>0</v>
      </c>
      <c r="CD44" s="14" t="e">
        <f t="shared" si="70"/>
        <v>#NAME?</v>
      </c>
      <c r="CE44" s="13">
        <f t="shared" si="71"/>
        <v>817261.51</v>
      </c>
      <c r="CF44" s="13" t="e">
        <f t="shared" si="72"/>
        <v>#NAME?</v>
      </c>
      <c r="CG44" s="13"/>
      <c r="CH44" s="13" t="e">
        <f t="shared" si="73"/>
        <v>#NAME?</v>
      </c>
      <c r="CI44" s="13" t="e">
        <f t="shared" si="74"/>
        <v>#NAME?</v>
      </c>
      <c r="CJ44" s="13" t="e">
        <f t="shared" si="75"/>
        <v>#NAME?</v>
      </c>
      <c r="CK44" s="13" t="e">
        <f t="shared" si="76"/>
        <v>#NAME?</v>
      </c>
      <c r="CL44">
        <f t="shared" si="77"/>
        <v>0</v>
      </c>
      <c r="CM44">
        <f t="shared" si="78"/>
        <v>0</v>
      </c>
      <c r="CN44">
        <v>0</v>
      </c>
      <c r="CO44">
        <f t="shared" si="79"/>
        <v>0</v>
      </c>
      <c r="CP44">
        <v>0</v>
      </c>
      <c r="CQ44">
        <v>0</v>
      </c>
      <c r="CR44">
        <v>0</v>
      </c>
      <c r="CS44">
        <v>0</v>
      </c>
      <c r="CT44">
        <v>0</v>
      </c>
      <c r="CU44">
        <v>0</v>
      </c>
      <c r="CV44">
        <v>0</v>
      </c>
      <c r="CW44">
        <v>0</v>
      </c>
      <c r="CX44">
        <v>0</v>
      </c>
      <c r="CY44" s="20" t="e">
        <f t="shared" si="80"/>
        <v>#NAME?</v>
      </c>
      <c r="CZ44" t="e">
        <f t="shared" si="81"/>
        <v>#NAME?</v>
      </c>
      <c r="DM44" t="s">
        <v>231</v>
      </c>
      <c r="DN44">
        <v>0</v>
      </c>
      <c r="DQ44" t="s">
        <v>167</v>
      </c>
      <c r="DR44">
        <v>0</v>
      </c>
      <c r="DU44">
        <v>431</v>
      </c>
      <c r="DV44">
        <v>692766.67895382072</v>
      </c>
      <c r="DX44" t="s">
        <v>161</v>
      </c>
      <c r="DY44">
        <v>0</v>
      </c>
      <c r="EA44" t="s">
        <v>161</v>
      </c>
      <c r="EB44">
        <v>0</v>
      </c>
      <c r="ED44" t="s">
        <v>161</v>
      </c>
      <c r="EE44">
        <v>0</v>
      </c>
      <c r="EI44">
        <v>140</v>
      </c>
      <c r="EJ44">
        <v>523.25</v>
      </c>
      <c r="FM44">
        <v>612</v>
      </c>
      <c r="FN44" t="s">
        <v>195</v>
      </c>
      <c r="FO44">
        <v>100</v>
      </c>
      <c r="FP44">
        <v>75000</v>
      </c>
      <c r="FQ44">
        <v>37500</v>
      </c>
      <c r="FR44">
        <v>22500</v>
      </c>
      <c r="FS44">
        <v>7500</v>
      </c>
      <c r="FT44">
        <v>7500</v>
      </c>
      <c r="GG44">
        <v>37</v>
      </c>
      <c r="GH44">
        <v>37</v>
      </c>
      <c r="GI44" t="s">
        <v>187</v>
      </c>
      <c r="GJ44">
        <v>34123</v>
      </c>
      <c r="GK44">
        <v>1.1546976685902863</v>
      </c>
      <c r="GL44">
        <v>76184.5</v>
      </c>
      <c r="GM44">
        <v>152369</v>
      </c>
      <c r="GN44">
        <v>76184.5</v>
      </c>
      <c r="GQ44" t="s">
        <v>230</v>
      </c>
      <c r="GR44">
        <v>81</v>
      </c>
      <c r="GU44">
        <v>88</v>
      </c>
      <c r="GV44" s="20">
        <v>2613.8324010664437</v>
      </c>
      <c r="GX44">
        <v>855</v>
      </c>
      <c r="GY44" t="s">
        <v>181</v>
      </c>
      <c r="GZ44">
        <v>50000</v>
      </c>
      <c r="HM44">
        <v>748</v>
      </c>
      <c r="HN44" t="s">
        <v>255</v>
      </c>
      <c r="HO44">
        <v>6446502.9100000001</v>
      </c>
      <c r="HR44">
        <v>88</v>
      </c>
      <c r="HS44">
        <v>48</v>
      </c>
    </row>
    <row r="45" spans="1:227">
      <c r="A45">
        <v>82</v>
      </c>
      <c r="D45" t="s">
        <v>232</v>
      </c>
      <c r="F45" s="13" t="e">
        <f t="shared" si="1"/>
        <v>#NAME?</v>
      </c>
      <c r="G45" s="13" t="e">
        <f t="shared" si="2"/>
        <v>#NAME?</v>
      </c>
      <c r="H45" s="13" t="e">
        <f t="shared" si="3"/>
        <v>#NAME?</v>
      </c>
      <c r="I45" s="13" t="e">
        <f t="shared" si="4"/>
        <v>#NAME?</v>
      </c>
      <c r="J45" s="13"/>
      <c r="K45" s="13" t="e">
        <f t="shared" si="5"/>
        <v>#NAME?</v>
      </c>
      <c r="L45" s="13" t="e">
        <f t="shared" si="6"/>
        <v>#NAME?</v>
      </c>
      <c r="M45" s="13" t="e">
        <f t="shared" si="7"/>
        <v>#NAME?</v>
      </c>
      <c r="N45" s="13" t="e">
        <f t="shared" si="8"/>
        <v>#NAME?</v>
      </c>
      <c r="O45" s="13" t="e">
        <f t="shared" si="9"/>
        <v>#NAME?</v>
      </c>
      <c r="P45" s="13" t="e">
        <f t="shared" si="10"/>
        <v>#NAME?</v>
      </c>
      <c r="Q45" s="13" t="e">
        <f t="shared" si="11"/>
        <v>#NAME?</v>
      </c>
      <c r="R45" s="13" t="e">
        <f t="shared" si="12"/>
        <v>#NAME?</v>
      </c>
      <c r="S45" s="13" t="e">
        <f t="shared" si="13"/>
        <v>#NAME?</v>
      </c>
      <c r="T45" s="13" t="e">
        <f t="shared" si="14"/>
        <v>#NAME?</v>
      </c>
      <c r="U45" s="13" t="e">
        <f t="shared" si="15"/>
        <v>#NAME?</v>
      </c>
      <c r="V45" s="13" t="e">
        <f t="shared" si="16"/>
        <v>#NAME?</v>
      </c>
      <c r="W45" s="13" t="e">
        <f t="shared" si="17"/>
        <v>#NAME?</v>
      </c>
      <c r="X45" s="13" t="e">
        <f t="shared" si="18"/>
        <v>#NAME?</v>
      </c>
      <c r="Y45" s="13" t="e">
        <f t="shared" si="19"/>
        <v>#NAME?</v>
      </c>
      <c r="Z45" s="13" t="e">
        <f t="shared" si="20"/>
        <v>#NAME?</v>
      </c>
      <c r="AA45" s="13" t="e">
        <f t="shared" si="21"/>
        <v>#NAME?</v>
      </c>
      <c r="AB45" s="13"/>
      <c r="AC45" s="13"/>
      <c r="AD45" s="13" t="e">
        <f t="shared" si="22"/>
        <v>#NAME?</v>
      </c>
      <c r="AE45" s="13" t="e">
        <f t="shared" si="23"/>
        <v>#NAME?</v>
      </c>
      <c r="AF45" s="13" t="e">
        <f t="shared" si="24"/>
        <v>#NAME?</v>
      </c>
      <c r="AG45" s="13" t="e">
        <f t="shared" si="25"/>
        <v>#NAME?</v>
      </c>
      <c r="AH45" s="13" t="e">
        <f t="shared" si="26"/>
        <v>#NAME?</v>
      </c>
      <c r="AI45" s="13" t="e">
        <f t="shared" si="27"/>
        <v>#NAME?</v>
      </c>
      <c r="AJ45" s="13" t="e">
        <f t="shared" si="28"/>
        <v>#NAME?</v>
      </c>
      <c r="AK45" s="13" t="e">
        <f t="shared" si="29"/>
        <v>#NAME?</v>
      </c>
      <c r="AL45" s="13" t="e">
        <f t="shared" si="30"/>
        <v>#NAME?</v>
      </c>
      <c r="AM45" s="13" t="e">
        <f t="shared" si="31"/>
        <v>#NAME?</v>
      </c>
      <c r="AN45" s="13" t="e">
        <f t="shared" si="32"/>
        <v>#NAME?</v>
      </c>
      <c r="AO45" s="13" t="e">
        <f t="shared" si="33"/>
        <v>#NAME?</v>
      </c>
      <c r="AP45" s="13" t="e">
        <f t="shared" si="34"/>
        <v>#NAME?</v>
      </c>
      <c r="AQ45" s="13" t="e">
        <f t="shared" si="35"/>
        <v>#NAME?</v>
      </c>
      <c r="AR45" s="13" t="e">
        <f t="shared" si="36"/>
        <v>#NAME?</v>
      </c>
      <c r="AS45" s="13" t="e">
        <f t="shared" si="37"/>
        <v>#NAME?</v>
      </c>
      <c r="AT45" s="13" t="e">
        <f t="shared" si="38"/>
        <v>#NAME?</v>
      </c>
      <c r="AU45" s="13" t="e">
        <f t="shared" si="39"/>
        <v>#NAME?</v>
      </c>
      <c r="AV45" s="13" t="e">
        <f t="shared" si="40"/>
        <v>#NAME?</v>
      </c>
      <c r="AW45" s="13" t="e">
        <f t="shared" si="41"/>
        <v>#NAME?</v>
      </c>
      <c r="AX45" s="13" t="e">
        <f t="shared" si="42"/>
        <v>#NAME?</v>
      </c>
      <c r="AY45" s="13" t="e">
        <f t="shared" si="43"/>
        <v>#NAME?</v>
      </c>
      <c r="AZ45" s="13" t="e">
        <f t="shared" si="44"/>
        <v>#NAME?</v>
      </c>
      <c r="BA45" s="13" t="e">
        <f t="shared" si="45"/>
        <v>#NAME?</v>
      </c>
      <c r="BB45" s="13" t="e">
        <f t="shared" si="46"/>
        <v>#NAME?</v>
      </c>
      <c r="BC45" s="13" t="e">
        <f t="shared" si="47"/>
        <v>#NAME?</v>
      </c>
      <c r="BD45" s="13" t="e">
        <f t="shared" si="48"/>
        <v>#NAME?</v>
      </c>
      <c r="BE45" s="13" t="e">
        <f t="shared" si="49"/>
        <v>#NAME?</v>
      </c>
      <c r="BF45" s="13" t="e">
        <f t="shared" si="50"/>
        <v>#NAME?</v>
      </c>
      <c r="BG45" s="13" t="e">
        <f t="shared" si="51"/>
        <v>#NAME?</v>
      </c>
      <c r="BH45" s="13" t="e">
        <f t="shared" si="52"/>
        <v>#NAME?</v>
      </c>
      <c r="BI45" s="13" t="e">
        <f t="shared" si="53"/>
        <v>#NAME?</v>
      </c>
      <c r="BJ45" s="13" t="e">
        <f t="shared" si="54"/>
        <v>#NAME?</v>
      </c>
      <c r="BK45" s="13" t="e">
        <f t="shared" si="55"/>
        <v>#NAME?</v>
      </c>
      <c r="BL45" s="13" t="e">
        <f t="shared" si="56"/>
        <v>#NAME?</v>
      </c>
      <c r="BM45" s="13" t="e">
        <f t="shared" si="57"/>
        <v>#NAME?</v>
      </c>
      <c r="BN45" s="13"/>
      <c r="BO45" s="15"/>
      <c r="BP45" s="13" t="e">
        <f t="shared" si="58"/>
        <v>#NAME?</v>
      </c>
      <c r="BQ45" s="13" t="e">
        <f t="shared" si="59"/>
        <v>#NAME?</v>
      </c>
      <c r="BR45" s="13" t="e">
        <f t="shared" si="60"/>
        <v>#NAME?</v>
      </c>
      <c r="BS45" s="13" t="e">
        <f t="shared" si="61"/>
        <v>#NAME?</v>
      </c>
      <c r="BT45" s="13" t="e">
        <f t="shared" si="62"/>
        <v>#NAME?</v>
      </c>
      <c r="BU45" s="13" t="e">
        <f t="shared" si="63"/>
        <v>#NAME?</v>
      </c>
      <c r="BV45" s="13"/>
      <c r="BW45" s="13" t="e">
        <f t="shared" si="64"/>
        <v>#NAME?</v>
      </c>
      <c r="BX45" s="13"/>
      <c r="BY45" s="13" t="e">
        <f t="shared" si="65"/>
        <v>#NAME?</v>
      </c>
      <c r="BZ45" s="13" t="e">
        <f t="shared" si="66"/>
        <v>#NAME?</v>
      </c>
      <c r="CA45" s="13" t="e">
        <f t="shared" si="67"/>
        <v>#NAME?</v>
      </c>
      <c r="CB45" s="13" t="e">
        <f t="shared" si="68"/>
        <v>#NAME?</v>
      </c>
      <c r="CC45" s="14">
        <f t="shared" si="69"/>
        <v>0</v>
      </c>
      <c r="CD45" s="14" t="e">
        <f t="shared" si="70"/>
        <v>#NAME?</v>
      </c>
      <c r="CE45" s="13">
        <f t="shared" si="71"/>
        <v>1061428.07</v>
      </c>
      <c r="CF45" s="13" t="e">
        <f t="shared" si="72"/>
        <v>#NAME?</v>
      </c>
      <c r="CG45" s="13"/>
      <c r="CH45" s="13" t="e">
        <f t="shared" si="73"/>
        <v>#NAME?</v>
      </c>
      <c r="CI45" s="13" t="e">
        <f t="shared" si="74"/>
        <v>#NAME?</v>
      </c>
      <c r="CJ45" s="13" t="e">
        <f t="shared" si="75"/>
        <v>#NAME?</v>
      </c>
      <c r="CK45" s="13" t="e">
        <f t="shared" si="76"/>
        <v>#NAME?</v>
      </c>
      <c r="CL45">
        <f t="shared" si="77"/>
        <v>0</v>
      </c>
      <c r="CM45">
        <f t="shared" si="78"/>
        <v>0</v>
      </c>
      <c r="CN45">
        <v>0</v>
      </c>
      <c r="CO45">
        <f t="shared" si="79"/>
        <v>0</v>
      </c>
      <c r="CP45">
        <v>0</v>
      </c>
      <c r="CQ45">
        <v>0</v>
      </c>
      <c r="CR45">
        <v>0</v>
      </c>
      <c r="CS45">
        <v>0</v>
      </c>
      <c r="CT45">
        <v>0</v>
      </c>
      <c r="CU45">
        <v>0</v>
      </c>
      <c r="CV45">
        <v>0</v>
      </c>
      <c r="CW45">
        <v>0</v>
      </c>
      <c r="CX45">
        <v>0</v>
      </c>
      <c r="CY45" s="20" t="e">
        <f t="shared" si="80"/>
        <v>#NAME?</v>
      </c>
      <c r="CZ45" t="e">
        <f t="shared" si="81"/>
        <v>#NAME?</v>
      </c>
      <c r="DM45" t="s">
        <v>233</v>
      </c>
      <c r="DN45">
        <v>0</v>
      </c>
      <c r="DQ45" t="s">
        <v>169</v>
      </c>
      <c r="DR45">
        <v>0</v>
      </c>
      <c r="DU45">
        <v>282</v>
      </c>
      <c r="DV45">
        <v>990043.05523534829</v>
      </c>
      <c r="DX45" t="s">
        <v>164</v>
      </c>
      <c r="DY45">
        <v>0</v>
      </c>
      <c r="EA45" t="s">
        <v>164</v>
      </c>
      <c r="EB45">
        <v>0</v>
      </c>
      <c r="ED45" t="s">
        <v>164</v>
      </c>
      <c r="EE45">
        <v>0</v>
      </c>
      <c r="EI45">
        <v>83</v>
      </c>
      <c r="EJ45">
        <v>773.25</v>
      </c>
      <c r="FM45">
        <v>855</v>
      </c>
      <c r="FN45" t="s">
        <v>181</v>
      </c>
      <c r="FO45">
        <v>300</v>
      </c>
      <c r="FP45">
        <v>225000</v>
      </c>
      <c r="FQ45">
        <v>112500</v>
      </c>
      <c r="FR45">
        <v>67500</v>
      </c>
      <c r="FS45">
        <v>22500</v>
      </c>
      <c r="FT45">
        <v>22500</v>
      </c>
      <c r="GG45">
        <v>1708</v>
      </c>
      <c r="GH45">
        <v>38</v>
      </c>
      <c r="GI45" t="s">
        <v>310</v>
      </c>
      <c r="GJ45">
        <v>43127</v>
      </c>
      <c r="GK45">
        <v>0.4376681022832743</v>
      </c>
      <c r="GL45">
        <v>89690.5</v>
      </c>
      <c r="GM45">
        <v>179381</v>
      </c>
      <c r="GN45">
        <v>89690.5</v>
      </c>
      <c r="GQ45" t="s">
        <v>232</v>
      </c>
      <c r="GR45">
        <v>82</v>
      </c>
      <c r="GU45">
        <v>90</v>
      </c>
      <c r="GV45" s="20">
        <v>185582.10047571751</v>
      </c>
      <c r="GX45">
        <v>983</v>
      </c>
      <c r="GY45" t="s">
        <v>160</v>
      </c>
      <c r="GZ45">
        <v>50000</v>
      </c>
      <c r="HM45">
        <v>1859</v>
      </c>
      <c r="HN45" t="s">
        <v>257</v>
      </c>
      <c r="HO45">
        <v>3956445.79</v>
      </c>
      <c r="HR45">
        <v>90</v>
      </c>
      <c r="HS45">
        <v>4804</v>
      </c>
    </row>
    <row r="46" spans="1:227">
      <c r="A46">
        <v>140</v>
      </c>
      <c r="D46" t="s">
        <v>234</v>
      </c>
      <c r="F46" s="13" t="e">
        <f t="shared" si="1"/>
        <v>#NAME?</v>
      </c>
      <c r="G46" s="13" t="e">
        <f t="shared" si="2"/>
        <v>#NAME?</v>
      </c>
      <c r="H46" s="13" t="e">
        <f t="shared" si="3"/>
        <v>#NAME?</v>
      </c>
      <c r="I46" s="13" t="e">
        <f t="shared" si="4"/>
        <v>#NAME?</v>
      </c>
      <c r="J46" s="13"/>
      <c r="K46" s="13" t="e">
        <f t="shared" si="5"/>
        <v>#NAME?</v>
      </c>
      <c r="L46" s="13" t="e">
        <f t="shared" si="6"/>
        <v>#NAME?</v>
      </c>
      <c r="M46" s="13" t="e">
        <f t="shared" si="7"/>
        <v>#NAME?</v>
      </c>
      <c r="N46" s="13" t="e">
        <f t="shared" si="8"/>
        <v>#NAME?</v>
      </c>
      <c r="O46" s="13" t="e">
        <f t="shared" si="9"/>
        <v>#NAME?</v>
      </c>
      <c r="P46" s="13" t="e">
        <f t="shared" si="10"/>
        <v>#NAME?</v>
      </c>
      <c r="Q46" s="13" t="e">
        <f t="shared" si="11"/>
        <v>#NAME?</v>
      </c>
      <c r="R46" s="13" t="e">
        <f t="shared" si="12"/>
        <v>#NAME?</v>
      </c>
      <c r="S46" s="13" t="e">
        <f t="shared" si="13"/>
        <v>#NAME?</v>
      </c>
      <c r="T46" s="13" t="e">
        <f t="shared" si="14"/>
        <v>#NAME?</v>
      </c>
      <c r="U46" s="13" t="e">
        <f t="shared" si="15"/>
        <v>#NAME?</v>
      </c>
      <c r="V46" s="13" t="e">
        <f t="shared" si="16"/>
        <v>#NAME?</v>
      </c>
      <c r="W46" s="13" t="e">
        <f t="shared" si="17"/>
        <v>#NAME?</v>
      </c>
      <c r="X46" s="13" t="e">
        <f t="shared" si="18"/>
        <v>#NAME?</v>
      </c>
      <c r="Y46" s="13" t="e">
        <f t="shared" si="19"/>
        <v>#NAME?</v>
      </c>
      <c r="Z46" s="13" t="e">
        <f t="shared" si="20"/>
        <v>#NAME?</v>
      </c>
      <c r="AA46" s="13" t="e">
        <f t="shared" si="21"/>
        <v>#NAME?</v>
      </c>
      <c r="AB46" s="13"/>
      <c r="AC46" s="13"/>
      <c r="AD46" s="13" t="e">
        <f t="shared" si="22"/>
        <v>#NAME?</v>
      </c>
      <c r="AE46" s="13" t="e">
        <f t="shared" si="23"/>
        <v>#NAME?</v>
      </c>
      <c r="AF46" s="13" t="e">
        <f t="shared" si="24"/>
        <v>#NAME?</v>
      </c>
      <c r="AG46" s="13" t="e">
        <f t="shared" si="25"/>
        <v>#NAME?</v>
      </c>
      <c r="AH46" s="13" t="e">
        <f t="shared" si="26"/>
        <v>#NAME?</v>
      </c>
      <c r="AI46" s="13" t="e">
        <f t="shared" si="27"/>
        <v>#NAME?</v>
      </c>
      <c r="AJ46" s="13" t="e">
        <f t="shared" si="28"/>
        <v>#NAME?</v>
      </c>
      <c r="AK46" s="13" t="e">
        <f t="shared" si="29"/>
        <v>#NAME?</v>
      </c>
      <c r="AL46" s="13" t="e">
        <f t="shared" si="30"/>
        <v>#NAME?</v>
      </c>
      <c r="AM46" s="13" t="e">
        <f t="shared" si="31"/>
        <v>#NAME?</v>
      </c>
      <c r="AN46" s="13" t="e">
        <f t="shared" si="32"/>
        <v>#NAME?</v>
      </c>
      <c r="AO46" s="13" t="e">
        <f t="shared" si="33"/>
        <v>#NAME?</v>
      </c>
      <c r="AP46" s="13" t="e">
        <f t="shared" si="34"/>
        <v>#NAME?</v>
      </c>
      <c r="AQ46" s="13" t="e">
        <f t="shared" si="35"/>
        <v>#NAME?</v>
      </c>
      <c r="AR46" s="13" t="e">
        <f t="shared" si="36"/>
        <v>#NAME?</v>
      </c>
      <c r="AS46" s="13" t="e">
        <f t="shared" si="37"/>
        <v>#NAME?</v>
      </c>
      <c r="AT46" s="13" t="e">
        <f t="shared" si="38"/>
        <v>#NAME?</v>
      </c>
      <c r="AU46" s="13" t="e">
        <f t="shared" si="39"/>
        <v>#NAME?</v>
      </c>
      <c r="AV46" s="13" t="e">
        <f t="shared" si="40"/>
        <v>#NAME?</v>
      </c>
      <c r="AW46" s="13" t="e">
        <f t="shared" si="41"/>
        <v>#NAME?</v>
      </c>
      <c r="AX46" s="13" t="e">
        <f t="shared" si="42"/>
        <v>#NAME?</v>
      </c>
      <c r="AY46" s="13" t="e">
        <f t="shared" si="43"/>
        <v>#NAME?</v>
      </c>
      <c r="AZ46" s="13" t="e">
        <f t="shared" si="44"/>
        <v>#NAME?</v>
      </c>
      <c r="BA46" s="13" t="e">
        <f t="shared" si="45"/>
        <v>#NAME?</v>
      </c>
      <c r="BB46" s="13" t="e">
        <f t="shared" si="46"/>
        <v>#NAME?</v>
      </c>
      <c r="BC46" s="13" t="e">
        <f t="shared" si="47"/>
        <v>#NAME?</v>
      </c>
      <c r="BD46" s="13" t="e">
        <f t="shared" si="48"/>
        <v>#NAME?</v>
      </c>
      <c r="BE46" s="13" t="e">
        <f t="shared" si="49"/>
        <v>#NAME?</v>
      </c>
      <c r="BF46" s="13" t="e">
        <f t="shared" si="50"/>
        <v>#NAME?</v>
      </c>
      <c r="BG46" s="13" t="e">
        <f t="shared" si="51"/>
        <v>#NAME?</v>
      </c>
      <c r="BH46" s="13" t="e">
        <f t="shared" si="52"/>
        <v>#NAME?</v>
      </c>
      <c r="BI46" s="13" t="e">
        <f t="shared" si="53"/>
        <v>#NAME?</v>
      </c>
      <c r="BJ46" s="13" t="e">
        <f t="shared" si="54"/>
        <v>#NAME?</v>
      </c>
      <c r="BK46" s="13" t="e">
        <f t="shared" si="55"/>
        <v>#NAME?</v>
      </c>
      <c r="BL46" s="13" t="e">
        <f t="shared" si="56"/>
        <v>#NAME?</v>
      </c>
      <c r="BM46" s="13" t="e">
        <f t="shared" si="57"/>
        <v>#NAME?</v>
      </c>
      <c r="BN46" s="13"/>
      <c r="BO46" s="15"/>
      <c r="BP46" s="13" t="e">
        <f t="shared" si="58"/>
        <v>#NAME?</v>
      </c>
      <c r="BQ46" s="13" t="e">
        <f t="shared" si="59"/>
        <v>#NAME?</v>
      </c>
      <c r="BR46" s="13" t="e">
        <f t="shared" si="60"/>
        <v>#NAME?</v>
      </c>
      <c r="BS46" s="13" t="e">
        <f t="shared" si="61"/>
        <v>#NAME?</v>
      </c>
      <c r="BT46" s="13" t="e">
        <f t="shared" si="62"/>
        <v>#NAME?</v>
      </c>
      <c r="BU46" s="13" t="e">
        <f t="shared" si="63"/>
        <v>#NAME?</v>
      </c>
      <c r="BV46" s="13"/>
      <c r="BW46" s="13" t="e">
        <f t="shared" si="64"/>
        <v>#NAME?</v>
      </c>
      <c r="BX46" s="13"/>
      <c r="BY46" s="13" t="e">
        <f t="shared" si="65"/>
        <v>#NAME?</v>
      </c>
      <c r="BZ46" s="13" t="e">
        <f t="shared" si="66"/>
        <v>#NAME?</v>
      </c>
      <c r="CA46" s="13" t="e">
        <f t="shared" si="67"/>
        <v>#NAME?</v>
      </c>
      <c r="CB46" s="13" t="e">
        <f t="shared" si="68"/>
        <v>#NAME?</v>
      </c>
      <c r="CC46" s="14">
        <f t="shared" si="69"/>
        <v>0</v>
      </c>
      <c r="CD46" s="14" t="e">
        <f t="shared" si="70"/>
        <v>#NAME?</v>
      </c>
      <c r="CE46" s="13">
        <f t="shared" si="71"/>
        <v>758562.13</v>
      </c>
      <c r="CF46" s="13" t="e">
        <f t="shared" si="72"/>
        <v>#NAME?</v>
      </c>
      <c r="CG46" s="13"/>
      <c r="CH46" s="13" t="e">
        <f t="shared" si="73"/>
        <v>#NAME?</v>
      </c>
      <c r="CI46" s="13" t="e">
        <f t="shared" si="74"/>
        <v>#NAME?</v>
      </c>
      <c r="CJ46" s="13" t="e">
        <f t="shared" si="75"/>
        <v>#NAME?</v>
      </c>
      <c r="CK46" s="13" t="e">
        <f t="shared" si="76"/>
        <v>#NAME?</v>
      </c>
      <c r="CL46">
        <f t="shared" si="77"/>
        <v>0</v>
      </c>
      <c r="CM46">
        <f t="shared" si="78"/>
        <v>0</v>
      </c>
      <c r="CN46" t="e">
        <f>VLOOKUP(A46,sport,6,FALSE)</f>
        <v>#NAME?</v>
      </c>
      <c r="CO46">
        <f t="shared" si="79"/>
        <v>0</v>
      </c>
      <c r="CP46">
        <v>0</v>
      </c>
      <c r="CQ46">
        <v>0</v>
      </c>
      <c r="CR46">
        <v>0</v>
      </c>
      <c r="CS46">
        <v>0</v>
      </c>
      <c r="CT46">
        <v>0</v>
      </c>
      <c r="CU46">
        <v>0</v>
      </c>
      <c r="CV46">
        <v>0</v>
      </c>
      <c r="CW46">
        <v>0</v>
      </c>
      <c r="CX46">
        <v>0</v>
      </c>
      <c r="CY46" s="20" t="e">
        <f t="shared" si="80"/>
        <v>#NAME?</v>
      </c>
      <c r="CZ46" t="e">
        <f t="shared" si="81"/>
        <v>#NAME?</v>
      </c>
      <c r="DM46" t="s">
        <v>235</v>
      </c>
      <c r="DN46">
        <v>0</v>
      </c>
      <c r="DQ46" t="s">
        <v>172</v>
      </c>
      <c r="DR46">
        <v>0</v>
      </c>
      <c r="DU46">
        <v>1723</v>
      </c>
      <c r="DV46">
        <v>620064.14536098763</v>
      </c>
      <c r="DX46" t="s">
        <v>167</v>
      </c>
      <c r="DY46">
        <v>0</v>
      </c>
      <c r="EA46" t="s">
        <v>167</v>
      </c>
      <c r="EB46">
        <v>0</v>
      </c>
      <c r="ED46" t="s">
        <v>167</v>
      </c>
      <c r="EE46">
        <v>0</v>
      </c>
      <c r="EI46">
        <v>104</v>
      </c>
      <c r="EJ46">
        <v>721.5</v>
      </c>
      <c r="FM46">
        <v>344</v>
      </c>
      <c r="FN46" t="s">
        <v>166</v>
      </c>
      <c r="FO46">
        <v>450</v>
      </c>
      <c r="FP46">
        <v>337500</v>
      </c>
      <c r="FQ46">
        <v>168750</v>
      </c>
      <c r="FR46">
        <v>101250</v>
      </c>
      <c r="FS46">
        <v>33750</v>
      </c>
      <c r="FT46">
        <v>33750</v>
      </c>
      <c r="GG46">
        <v>1700</v>
      </c>
      <c r="GH46">
        <v>39</v>
      </c>
      <c r="GI46" t="s">
        <v>314</v>
      </c>
      <c r="GJ46">
        <v>33461</v>
      </c>
      <c r="GK46">
        <v>0.56250325632708276</v>
      </c>
      <c r="GL46">
        <v>50000</v>
      </c>
      <c r="GM46">
        <v>100000</v>
      </c>
      <c r="GN46">
        <v>50000</v>
      </c>
      <c r="GQ46" t="s">
        <v>234</v>
      </c>
      <c r="GR46">
        <v>140</v>
      </c>
      <c r="GU46">
        <v>91</v>
      </c>
      <c r="GV46" s="20">
        <v>130691.62005332217</v>
      </c>
      <c r="GX46">
        <v>622</v>
      </c>
      <c r="GY46" t="s">
        <v>198</v>
      </c>
      <c r="GZ46">
        <v>50000</v>
      </c>
      <c r="HM46">
        <v>1721</v>
      </c>
      <c r="HN46" t="s">
        <v>259</v>
      </c>
      <c r="HO46">
        <v>1933091.8</v>
      </c>
      <c r="HR46">
        <v>91</v>
      </c>
      <c r="HS46">
        <v>2907</v>
      </c>
    </row>
    <row r="47" spans="1:227">
      <c r="A47">
        <v>83</v>
      </c>
      <c r="D47" t="s">
        <v>236</v>
      </c>
      <c r="F47" s="13" t="e">
        <f t="shared" si="1"/>
        <v>#NAME?</v>
      </c>
      <c r="G47" s="13" t="e">
        <f t="shared" si="2"/>
        <v>#NAME?</v>
      </c>
      <c r="H47" s="13" t="e">
        <f t="shared" si="3"/>
        <v>#NAME?</v>
      </c>
      <c r="I47" s="13" t="e">
        <f t="shared" si="4"/>
        <v>#NAME?</v>
      </c>
      <c r="J47" s="13"/>
      <c r="K47" s="13" t="e">
        <f t="shared" si="5"/>
        <v>#NAME?</v>
      </c>
      <c r="L47" s="13" t="e">
        <f t="shared" si="6"/>
        <v>#NAME?</v>
      </c>
      <c r="M47" s="13" t="e">
        <f t="shared" si="7"/>
        <v>#NAME?</v>
      </c>
      <c r="N47" s="13" t="e">
        <f t="shared" si="8"/>
        <v>#NAME?</v>
      </c>
      <c r="O47" s="13" t="e">
        <f t="shared" si="9"/>
        <v>#NAME?</v>
      </c>
      <c r="P47" s="13" t="e">
        <f t="shared" si="10"/>
        <v>#NAME?</v>
      </c>
      <c r="Q47" s="13" t="e">
        <f t="shared" si="11"/>
        <v>#NAME?</v>
      </c>
      <c r="R47" s="13" t="e">
        <f t="shared" si="12"/>
        <v>#NAME?</v>
      </c>
      <c r="S47" s="13" t="e">
        <f t="shared" si="13"/>
        <v>#NAME?</v>
      </c>
      <c r="T47" s="13" t="e">
        <f t="shared" si="14"/>
        <v>#NAME?</v>
      </c>
      <c r="U47" s="13" t="e">
        <f t="shared" si="15"/>
        <v>#NAME?</v>
      </c>
      <c r="V47" s="13" t="e">
        <f t="shared" si="16"/>
        <v>#NAME?</v>
      </c>
      <c r="W47" s="13" t="e">
        <f t="shared" si="17"/>
        <v>#NAME?</v>
      </c>
      <c r="X47" s="13" t="e">
        <f t="shared" si="18"/>
        <v>#NAME?</v>
      </c>
      <c r="Y47" s="13" t="e">
        <f t="shared" si="19"/>
        <v>#NAME?</v>
      </c>
      <c r="Z47" s="13" t="e">
        <f t="shared" si="20"/>
        <v>#NAME?</v>
      </c>
      <c r="AA47" s="13" t="e">
        <f t="shared" si="21"/>
        <v>#NAME?</v>
      </c>
      <c r="AB47" s="13"/>
      <c r="AC47" s="13"/>
      <c r="AD47" s="13" t="e">
        <f t="shared" si="22"/>
        <v>#NAME?</v>
      </c>
      <c r="AE47" s="13" t="e">
        <f t="shared" si="23"/>
        <v>#NAME?</v>
      </c>
      <c r="AF47" s="13" t="e">
        <f t="shared" si="24"/>
        <v>#NAME?</v>
      </c>
      <c r="AG47" s="13" t="e">
        <f t="shared" si="25"/>
        <v>#NAME?</v>
      </c>
      <c r="AH47" s="13" t="e">
        <f t="shared" si="26"/>
        <v>#NAME?</v>
      </c>
      <c r="AI47" s="13" t="e">
        <f t="shared" si="27"/>
        <v>#NAME?</v>
      </c>
      <c r="AJ47" s="13" t="e">
        <f t="shared" si="28"/>
        <v>#NAME?</v>
      </c>
      <c r="AK47" s="13" t="e">
        <f t="shared" si="29"/>
        <v>#NAME?</v>
      </c>
      <c r="AL47" s="13" t="e">
        <f t="shared" si="30"/>
        <v>#NAME?</v>
      </c>
      <c r="AM47" s="13" t="e">
        <f t="shared" si="31"/>
        <v>#NAME?</v>
      </c>
      <c r="AN47" s="13" t="e">
        <f t="shared" si="32"/>
        <v>#NAME?</v>
      </c>
      <c r="AO47" s="13" t="e">
        <f t="shared" si="33"/>
        <v>#NAME?</v>
      </c>
      <c r="AP47" s="13" t="e">
        <f t="shared" si="34"/>
        <v>#NAME?</v>
      </c>
      <c r="AQ47" s="13" t="e">
        <f t="shared" si="35"/>
        <v>#NAME?</v>
      </c>
      <c r="AR47" s="13" t="e">
        <f t="shared" si="36"/>
        <v>#NAME?</v>
      </c>
      <c r="AS47" s="13" t="e">
        <f t="shared" si="37"/>
        <v>#NAME?</v>
      </c>
      <c r="AT47" s="13" t="e">
        <f t="shared" si="38"/>
        <v>#NAME?</v>
      </c>
      <c r="AU47" s="13" t="e">
        <f t="shared" si="39"/>
        <v>#NAME?</v>
      </c>
      <c r="AV47" s="13" t="e">
        <f t="shared" si="40"/>
        <v>#NAME?</v>
      </c>
      <c r="AW47" s="13" t="e">
        <f t="shared" si="41"/>
        <v>#NAME?</v>
      </c>
      <c r="AX47" s="13" t="e">
        <f t="shared" si="42"/>
        <v>#NAME?</v>
      </c>
      <c r="AY47" s="13" t="e">
        <f t="shared" si="43"/>
        <v>#NAME?</v>
      </c>
      <c r="AZ47" s="13" t="e">
        <f t="shared" si="44"/>
        <v>#NAME?</v>
      </c>
      <c r="BA47" s="13" t="e">
        <f t="shared" si="45"/>
        <v>#NAME?</v>
      </c>
      <c r="BB47" s="13" t="e">
        <f t="shared" si="46"/>
        <v>#NAME?</v>
      </c>
      <c r="BC47" s="13" t="e">
        <f t="shared" si="47"/>
        <v>#NAME?</v>
      </c>
      <c r="BD47" s="13" t="e">
        <f t="shared" si="48"/>
        <v>#NAME?</v>
      </c>
      <c r="BE47" s="13" t="e">
        <f t="shared" si="49"/>
        <v>#NAME?</v>
      </c>
      <c r="BF47" s="13" t="e">
        <f t="shared" si="50"/>
        <v>#NAME?</v>
      </c>
      <c r="BG47" s="13" t="e">
        <f t="shared" si="51"/>
        <v>#NAME?</v>
      </c>
      <c r="BH47" s="13" t="e">
        <f t="shared" si="52"/>
        <v>#NAME?</v>
      </c>
      <c r="BI47" s="13" t="e">
        <f t="shared" si="53"/>
        <v>#NAME?</v>
      </c>
      <c r="BJ47" s="13" t="e">
        <f t="shared" si="54"/>
        <v>#NAME?</v>
      </c>
      <c r="BK47" s="13" t="e">
        <f t="shared" si="55"/>
        <v>#NAME?</v>
      </c>
      <c r="BL47" s="13" t="e">
        <f t="shared" si="56"/>
        <v>#NAME?</v>
      </c>
      <c r="BM47" s="13" t="e">
        <f t="shared" si="57"/>
        <v>#NAME?</v>
      </c>
      <c r="BN47" s="13"/>
      <c r="BO47" s="15"/>
      <c r="BP47" s="13" t="e">
        <f t="shared" si="58"/>
        <v>#NAME?</v>
      </c>
      <c r="BQ47" s="13" t="e">
        <f t="shared" si="59"/>
        <v>#NAME?</v>
      </c>
      <c r="BR47" s="13" t="e">
        <f t="shared" si="60"/>
        <v>#NAME?</v>
      </c>
      <c r="BS47" s="13" t="e">
        <f t="shared" si="61"/>
        <v>#NAME?</v>
      </c>
      <c r="BT47" s="13" t="e">
        <f t="shared" si="62"/>
        <v>#NAME?</v>
      </c>
      <c r="BU47" s="13" t="e">
        <f t="shared" si="63"/>
        <v>#NAME?</v>
      </c>
      <c r="BV47" s="13"/>
      <c r="BW47" s="13" t="e">
        <f t="shared" si="64"/>
        <v>#NAME?</v>
      </c>
      <c r="BX47" s="13"/>
      <c r="BY47" s="13" t="e">
        <f t="shared" si="65"/>
        <v>#NAME?</v>
      </c>
      <c r="BZ47" s="13" t="e">
        <f t="shared" si="66"/>
        <v>#NAME?</v>
      </c>
      <c r="CA47" s="13" t="e">
        <f t="shared" si="67"/>
        <v>#NAME?</v>
      </c>
      <c r="CB47" s="13" t="e">
        <f t="shared" si="68"/>
        <v>#NAME?</v>
      </c>
      <c r="CC47" s="14">
        <f t="shared" si="69"/>
        <v>0</v>
      </c>
      <c r="CD47" s="14" t="e">
        <f t="shared" si="70"/>
        <v>#NAME?</v>
      </c>
      <c r="CE47" s="13">
        <f t="shared" si="71"/>
        <v>1126789.05</v>
      </c>
      <c r="CF47" s="13" t="e">
        <f t="shared" si="72"/>
        <v>#NAME?</v>
      </c>
      <c r="CG47" s="13"/>
      <c r="CH47" s="13" t="e">
        <f t="shared" si="73"/>
        <v>#NAME?</v>
      </c>
      <c r="CI47" s="13" t="e">
        <f t="shared" si="74"/>
        <v>#NAME?</v>
      </c>
      <c r="CJ47" s="13" t="e">
        <f t="shared" si="75"/>
        <v>#NAME?</v>
      </c>
      <c r="CK47" s="13" t="e">
        <f t="shared" si="76"/>
        <v>#NAME?</v>
      </c>
      <c r="CL47">
        <f t="shared" si="77"/>
        <v>0</v>
      </c>
      <c r="CM47">
        <f t="shared" si="78"/>
        <v>0</v>
      </c>
      <c r="CN47">
        <v>0</v>
      </c>
      <c r="CO47">
        <f t="shared" si="79"/>
        <v>0</v>
      </c>
      <c r="CP47">
        <v>0</v>
      </c>
      <c r="CQ47">
        <v>0</v>
      </c>
      <c r="CR47">
        <v>0</v>
      </c>
      <c r="CS47">
        <v>0</v>
      </c>
      <c r="CT47">
        <v>0</v>
      </c>
      <c r="CU47">
        <v>0</v>
      </c>
      <c r="CV47">
        <v>0</v>
      </c>
      <c r="CW47">
        <v>0</v>
      </c>
      <c r="CX47">
        <v>0</v>
      </c>
      <c r="CY47" s="20" t="e">
        <f t="shared" si="80"/>
        <v>#NAME?</v>
      </c>
      <c r="CZ47" t="e">
        <f t="shared" si="81"/>
        <v>#NAME?</v>
      </c>
      <c r="DM47" t="s">
        <v>142</v>
      </c>
      <c r="DN47">
        <v>0</v>
      </c>
      <c r="DQ47" t="s">
        <v>174</v>
      </c>
      <c r="DR47">
        <v>0</v>
      </c>
      <c r="DU47">
        <v>571</v>
      </c>
      <c r="DV47">
        <v>517140.91860862245</v>
      </c>
      <c r="DX47" t="s">
        <v>169</v>
      </c>
      <c r="DY47">
        <v>0</v>
      </c>
      <c r="EA47" t="s">
        <v>169</v>
      </c>
      <c r="EB47">
        <v>0</v>
      </c>
      <c r="ED47" t="s">
        <v>169</v>
      </c>
      <c r="EE47">
        <v>0</v>
      </c>
      <c r="EI47">
        <v>85</v>
      </c>
      <c r="EJ47">
        <v>2102.75</v>
      </c>
      <c r="FM47">
        <v>983</v>
      </c>
      <c r="FN47" t="s">
        <v>160</v>
      </c>
      <c r="FO47">
        <v>450</v>
      </c>
      <c r="FP47">
        <v>337500</v>
      </c>
      <c r="FQ47">
        <v>168750</v>
      </c>
      <c r="FR47">
        <v>101250</v>
      </c>
      <c r="FS47">
        <v>33750</v>
      </c>
      <c r="FT47">
        <v>33750</v>
      </c>
      <c r="GG47">
        <v>983</v>
      </c>
      <c r="GH47">
        <v>40</v>
      </c>
      <c r="GI47" t="s">
        <v>160</v>
      </c>
      <c r="GJ47">
        <v>92091</v>
      </c>
      <c r="GK47">
        <v>0.29414903713599821</v>
      </c>
      <c r="GL47">
        <v>147091</v>
      </c>
      <c r="GM47">
        <v>294182</v>
      </c>
      <c r="GN47">
        <v>147091</v>
      </c>
      <c r="GQ47" t="s">
        <v>236</v>
      </c>
      <c r="GR47">
        <v>83</v>
      </c>
      <c r="GU47">
        <v>93</v>
      </c>
      <c r="GV47" s="20">
        <v>13069.162005332219</v>
      </c>
      <c r="GX47">
        <v>479</v>
      </c>
      <c r="GY47" t="s">
        <v>158</v>
      </c>
      <c r="GZ47">
        <v>50000</v>
      </c>
      <c r="HM47">
        <v>568</v>
      </c>
      <c r="HN47" t="s">
        <v>261</v>
      </c>
      <c r="HO47">
        <v>841508.48</v>
      </c>
      <c r="HR47">
        <v>93</v>
      </c>
      <c r="HS47">
        <v>195</v>
      </c>
    </row>
    <row r="48" spans="1:227">
      <c r="A48">
        <v>104</v>
      </c>
      <c r="D48" t="s">
        <v>237</v>
      </c>
      <c r="F48" s="13" t="e">
        <f t="shared" si="1"/>
        <v>#NAME?</v>
      </c>
      <c r="G48" s="13" t="e">
        <f t="shared" si="2"/>
        <v>#NAME?</v>
      </c>
      <c r="H48" s="13" t="e">
        <f t="shared" si="3"/>
        <v>#NAME?</v>
      </c>
      <c r="I48" s="13" t="e">
        <f t="shared" si="4"/>
        <v>#NAME?</v>
      </c>
      <c r="J48" s="13"/>
      <c r="K48" s="13" t="e">
        <f t="shared" si="5"/>
        <v>#NAME?</v>
      </c>
      <c r="L48" s="13" t="e">
        <f t="shared" si="6"/>
        <v>#NAME?</v>
      </c>
      <c r="M48" s="13" t="e">
        <f t="shared" si="7"/>
        <v>#NAME?</v>
      </c>
      <c r="N48" s="13" t="e">
        <f t="shared" si="8"/>
        <v>#NAME?</v>
      </c>
      <c r="O48" s="13" t="e">
        <f t="shared" si="9"/>
        <v>#NAME?</v>
      </c>
      <c r="P48" s="13" t="e">
        <f t="shared" si="10"/>
        <v>#NAME?</v>
      </c>
      <c r="Q48" s="13" t="e">
        <f t="shared" si="11"/>
        <v>#NAME?</v>
      </c>
      <c r="R48" s="13" t="e">
        <f t="shared" si="12"/>
        <v>#NAME?</v>
      </c>
      <c r="S48" s="13" t="e">
        <f t="shared" si="13"/>
        <v>#NAME?</v>
      </c>
      <c r="T48" s="13" t="e">
        <f t="shared" si="14"/>
        <v>#NAME?</v>
      </c>
      <c r="U48" s="13" t="e">
        <f t="shared" si="15"/>
        <v>#NAME?</v>
      </c>
      <c r="V48" s="13" t="e">
        <f t="shared" si="16"/>
        <v>#NAME?</v>
      </c>
      <c r="W48" s="13" t="e">
        <f t="shared" si="17"/>
        <v>#NAME?</v>
      </c>
      <c r="X48" s="13" t="e">
        <f t="shared" si="18"/>
        <v>#NAME?</v>
      </c>
      <c r="Y48" s="13" t="e">
        <f t="shared" si="19"/>
        <v>#NAME?</v>
      </c>
      <c r="Z48" s="13" t="e">
        <f t="shared" si="20"/>
        <v>#NAME?</v>
      </c>
      <c r="AA48" s="13" t="e">
        <f t="shared" si="21"/>
        <v>#NAME?</v>
      </c>
      <c r="AB48" s="13"/>
      <c r="AC48" s="13"/>
      <c r="AD48" s="13" t="e">
        <f t="shared" si="22"/>
        <v>#NAME?</v>
      </c>
      <c r="AE48" s="13" t="e">
        <f t="shared" si="23"/>
        <v>#NAME?</v>
      </c>
      <c r="AF48" s="13" t="e">
        <f t="shared" si="24"/>
        <v>#NAME?</v>
      </c>
      <c r="AG48" s="13" t="e">
        <f t="shared" si="25"/>
        <v>#NAME?</v>
      </c>
      <c r="AH48" s="13" t="e">
        <f t="shared" si="26"/>
        <v>#NAME?</v>
      </c>
      <c r="AI48" s="13" t="e">
        <f t="shared" si="27"/>
        <v>#NAME?</v>
      </c>
      <c r="AJ48" s="13" t="e">
        <f t="shared" si="28"/>
        <v>#NAME?</v>
      </c>
      <c r="AK48" s="13" t="e">
        <f t="shared" si="29"/>
        <v>#NAME?</v>
      </c>
      <c r="AL48" s="13" t="e">
        <f t="shared" si="30"/>
        <v>#NAME?</v>
      </c>
      <c r="AM48" s="13" t="e">
        <f t="shared" si="31"/>
        <v>#NAME?</v>
      </c>
      <c r="AN48" s="13" t="e">
        <f t="shared" si="32"/>
        <v>#NAME?</v>
      </c>
      <c r="AO48" s="13" t="e">
        <f t="shared" si="33"/>
        <v>#NAME?</v>
      </c>
      <c r="AP48" s="13" t="e">
        <f t="shared" si="34"/>
        <v>#NAME?</v>
      </c>
      <c r="AQ48" s="13" t="e">
        <f t="shared" si="35"/>
        <v>#NAME?</v>
      </c>
      <c r="AR48" s="13" t="e">
        <f t="shared" si="36"/>
        <v>#NAME?</v>
      </c>
      <c r="AS48" s="13" t="e">
        <f t="shared" si="37"/>
        <v>#NAME?</v>
      </c>
      <c r="AT48" s="13" t="e">
        <f t="shared" si="38"/>
        <v>#NAME?</v>
      </c>
      <c r="AU48" s="13" t="e">
        <f t="shared" si="39"/>
        <v>#NAME?</v>
      </c>
      <c r="AV48" s="13" t="e">
        <f t="shared" si="40"/>
        <v>#NAME?</v>
      </c>
      <c r="AW48" s="13" t="e">
        <f t="shared" si="41"/>
        <v>#NAME?</v>
      </c>
      <c r="AX48" s="13" t="e">
        <f t="shared" si="42"/>
        <v>#NAME?</v>
      </c>
      <c r="AY48" s="13" t="e">
        <f t="shared" si="43"/>
        <v>#NAME?</v>
      </c>
      <c r="AZ48" s="13" t="e">
        <f t="shared" si="44"/>
        <v>#NAME?</v>
      </c>
      <c r="BA48" s="13" t="e">
        <f t="shared" si="45"/>
        <v>#NAME?</v>
      </c>
      <c r="BB48" s="13" t="e">
        <f t="shared" si="46"/>
        <v>#NAME?</v>
      </c>
      <c r="BC48" s="13" t="e">
        <f t="shared" si="47"/>
        <v>#NAME?</v>
      </c>
      <c r="BD48" s="13" t="e">
        <f t="shared" si="48"/>
        <v>#NAME?</v>
      </c>
      <c r="BE48" s="13" t="e">
        <f t="shared" si="49"/>
        <v>#NAME?</v>
      </c>
      <c r="BF48" s="13" t="e">
        <f t="shared" si="50"/>
        <v>#NAME?</v>
      </c>
      <c r="BG48" s="13" t="e">
        <f t="shared" si="51"/>
        <v>#NAME?</v>
      </c>
      <c r="BH48" s="13" t="e">
        <f t="shared" si="52"/>
        <v>#NAME?</v>
      </c>
      <c r="BI48" s="13" t="e">
        <f t="shared" si="53"/>
        <v>#NAME?</v>
      </c>
      <c r="BJ48" s="13" t="e">
        <f t="shared" si="54"/>
        <v>#NAME?</v>
      </c>
      <c r="BK48" s="13" t="e">
        <f t="shared" si="55"/>
        <v>#NAME?</v>
      </c>
      <c r="BL48" s="13" t="e">
        <f t="shared" si="56"/>
        <v>#NAME?</v>
      </c>
      <c r="BM48" s="13" t="e">
        <f t="shared" si="57"/>
        <v>#NAME?</v>
      </c>
      <c r="BN48" s="13"/>
      <c r="BO48" s="15"/>
      <c r="BP48" s="13" t="e">
        <f t="shared" si="58"/>
        <v>#NAME?</v>
      </c>
      <c r="BQ48" s="13" t="e">
        <f t="shared" si="59"/>
        <v>#NAME?</v>
      </c>
      <c r="BR48" s="13" t="e">
        <f t="shared" si="60"/>
        <v>#NAME?</v>
      </c>
      <c r="BS48" s="13" t="e">
        <f t="shared" si="61"/>
        <v>#NAME?</v>
      </c>
      <c r="BT48" s="13" t="e">
        <f t="shared" si="62"/>
        <v>#NAME?</v>
      </c>
      <c r="BU48" s="13" t="e">
        <f t="shared" si="63"/>
        <v>#NAME?</v>
      </c>
      <c r="BV48" s="13"/>
      <c r="BW48" s="13" t="e">
        <f t="shared" si="64"/>
        <v>#NAME?</v>
      </c>
      <c r="BX48" s="13"/>
      <c r="BY48" s="13" t="e">
        <f t="shared" si="65"/>
        <v>#NAME?</v>
      </c>
      <c r="BZ48" s="13" t="e">
        <f t="shared" si="66"/>
        <v>#NAME?</v>
      </c>
      <c r="CA48" s="13" t="e">
        <f t="shared" si="67"/>
        <v>#NAME?</v>
      </c>
      <c r="CB48" s="13" t="e">
        <f t="shared" si="68"/>
        <v>#NAME?</v>
      </c>
      <c r="CC48" s="14">
        <f t="shared" si="69"/>
        <v>0</v>
      </c>
      <c r="CD48" s="14" t="e">
        <f t="shared" si="70"/>
        <v>#NAME?</v>
      </c>
      <c r="CE48" s="13">
        <f t="shared" si="71"/>
        <v>1094305.33</v>
      </c>
      <c r="CF48" s="13" t="e">
        <f t="shared" si="72"/>
        <v>#NAME?</v>
      </c>
      <c r="CG48" s="13"/>
      <c r="CH48" s="13" t="e">
        <f t="shared" si="73"/>
        <v>#NAME?</v>
      </c>
      <c r="CI48" s="13" t="e">
        <f t="shared" si="74"/>
        <v>#NAME?</v>
      </c>
      <c r="CJ48" s="13" t="e">
        <f t="shared" si="75"/>
        <v>#NAME?</v>
      </c>
      <c r="CK48" s="13" t="e">
        <f t="shared" si="76"/>
        <v>#NAME?</v>
      </c>
      <c r="CL48">
        <f t="shared" si="77"/>
        <v>0</v>
      </c>
      <c r="CM48">
        <f t="shared" si="78"/>
        <v>0</v>
      </c>
      <c r="CN48" t="e">
        <f>VLOOKUP(A48,sport,6,FALSE)</f>
        <v>#NAME?</v>
      </c>
      <c r="CO48">
        <f t="shared" si="79"/>
        <v>0</v>
      </c>
      <c r="CP48">
        <v>0</v>
      </c>
      <c r="CQ48">
        <v>0</v>
      </c>
      <c r="CR48">
        <v>0</v>
      </c>
      <c r="CS48">
        <v>0</v>
      </c>
      <c r="CT48">
        <v>0</v>
      </c>
      <c r="CU48">
        <v>0</v>
      </c>
      <c r="CV48">
        <v>0</v>
      </c>
      <c r="CW48">
        <v>0</v>
      </c>
      <c r="CX48">
        <v>0</v>
      </c>
      <c r="CY48" s="20" t="e">
        <f t="shared" si="80"/>
        <v>#NAME?</v>
      </c>
      <c r="CZ48" t="e">
        <f t="shared" si="81"/>
        <v>#NAME?</v>
      </c>
      <c r="DM48" t="s">
        <v>238</v>
      </c>
      <c r="DN48">
        <v>0</v>
      </c>
      <c r="DQ48" t="s">
        <v>176</v>
      </c>
      <c r="DR48">
        <v>0</v>
      </c>
      <c r="DU48">
        <v>7</v>
      </c>
      <c r="DV48">
        <v>1337540.3980201117</v>
      </c>
      <c r="DX48" t="s">
        <v>172</v>
      </c>
      <c r="DY48">
        <v>0</v>
      </c>
      <c r="EA48" t="s">
        <v>172</v>
      </c>
      <c r="EB48">
        <v>0</v>
      </c>
      <c r="ED48" t="s">
        <v>172</v>
      </c>
      <c r="EE48">
        <v>0</v>
      </c>
      <c r="EI48">
        <v>86</v>
      </c>
      <c r="EJ48">
        <v>2116.25</v>
      </c>
      <c r="FM48">
        <v>622</v>
      </c>
      <c r="FN48" t="s">
        <v>198</v>
      </c>
      <c r="FO48">
        <v>100</v>
      </c>
      <c r="FP48">
        <v>75000</v>
      </c>
      <c r="FQ48">
        <v>37500</v>
      </c>
      <c r="FR48">
        <v>22500</v>
      </c>
      <c r="FS48">
        <v>7500</v>
      </c>
      <c r="FT48">
        <v>7500</v>
      </c>
      <c r="GG48">
        <v>96</v>
      </c>
      <c r="GH48">
        <v>41</v>
      </c>
      <c r="GI48" t="s">
        <v>254</v>
      </c>
      <c r="GJ48">
        <v>1137</v>
      </c>
      <c r="GK48">
        <v>0.67979891648318058</v>
      </c>
      <c r="GL48">
        <v>3411</v>
      </c>
      <c r="GM48">
        <v>6822</v>
      </c>
      <c r="GN48">
        <v>3411</v>
      </c>
      <c r="GQ48" t="s">
        <v>237</v>
      </c>
      <c r="GR48">
        <v>104</v>
      </c>
      <c r="GU48">
        <v>96</v>
      </c>
      <c r="GV48" s="20">
        <v>2613.8324010664437</v>
      </c>
      <c r="GX48">
        <v>637</v>
      </c>
      <c r="GY48" t="s">
        <v>534</v>
      </c>
      <c r="GZ48">
        <v>50000</v>
      </c>
      <c r="HM48">
        <v>753</v>
      </c>
      <c r="HN48" t="s">
        <v>262</v>
      </c>
      <c r="HO48">
        <v>1806089.27</v>
      </c>
      <c r="HR48">
        <v>96</v>
      </c>
      <c r="HS48">
        <v>46</v>
      </c>
    </row>
    <row r="49" spans="1:227">
      <c r="A49">
        <v>85</v>
      </c>
      <c r="D49" t="s">
        <v>239</v>
      </c>
      <c r="F49" s="13" t="e">
        <f t="shared" si="1"/>
        <v>#NAME?</v>
      </c>
      <c r="G49" s="13" t="e">
        <f t="shared" si="2"/>
        <v>#NAME?</v>
      </c>
      <c r="H49" s="13" t="e">
        <f t="shared" si="3"/>
        <v>#NAME?</v>
      </c>
      <c r="I49" s="13" t="e">
        <f t="shared" si="4"/>
        <v>#NAME?</v>
      </c>
      <c r="J49" s="13"/>
      <c r="K49" s="13" t="e">
        <f t="shared" si="5"/>
        <v>#NAME?</v>
      </c>
      <c r="L49" s="13" t="e">
        <f t="shared" si="6"/>
        <v>#NAME?</v>
      </c>
      <c r="M49" s="13" t="e">
        <f t="shared" si="7"/>
        <v>#NAME?</v>
      </c>
      <c r="N49" s="13" t="e">
        <f t="shared" si="8"/>
        <v>#NAME?</v>
      </c>
      <c r="O49" s="13" t="e">
        <f t="shared" si="9"/>
        <v>#NAME?</v>
      </c>
      <c r="P49" s="13" t="e">
        <f t="shared" si="10"/>
        <v>#NAME?</v>
      </c>
      <c r="Q49" s="13" t="e">
        <f t="shared" si="11"/>
        <v>#NAME?</v>
      </c>
      <c r="R49" s="13" t="e">
        <f t="shared" si="12"/>
        <v>#NAME?</v>
      </c>
      <c r="S49" s="13" t="e">
        <f t="shared" si="13"/>
        <v>#NAME?</v>
      </c>
      <c r="T49" s="13" t="e">
        <f t="shared" si="14"/>
        <v>#NAME?</v>
      </c>
      <c r="U49" s="13" t="e">
        <f t="shared" si="15"/>
        <v>#NAME?</v>
      </c>
      <c r="V49" s="13" t="e">
        <f t="shared" si="16"/>
        <v>#NAME?</v>
      </c>
      <c r="W49" s="13" t="e">
        <f t="shared" si="17"/>
        <v>#NAME?</v>
      </c>
      <c r="X49" s="13" t="e">
        <f t="shared" si="18"/>
        <v>#NAME?</v>
      </c>
      <c r="Y49" s="13" t="e">
        <f t="shared" si="19"/>
        <v>#NAME?</v>
      </c>
      <c r="Z49" s="13" t="e">
        <f t="shared" si="20"/>
        <v>#NAME?</v>
      </c>
      <c r="AA49" s="13" t="e">
        <f t="shared" si="21"/>
        <v>#NAME?</v>
      </c>
      <c r="AB49" s="13"/>
      <c r="AC49" s="13"/>
      <c r="AD49" s="13" t="e">
        <f t="shared" si="22"/>
        <v>#NAME?</v>
      </c>
      <c r="AE49" s="13" t="e">
        <f t="shared" si="23"/>
        <v>#NAME?</v>
      </c>
      <c r="AF49" s="13" t="e">
        <f t="shared" si="24"/>
        <v>#NAME?</v>
      </c>
      <c r="AG49" s="13" t="e">
        <f t="shared" si="25"/>
        <v>#NAME?</v>
      </c>
      <c r="AH49" s="13" t="e">
        <f t="shared" si="26"/>
        <v>#NAME?</v>
      </c>
      <c r="AI49" s="13" t="e">
        <f t="shared" si="27"/>
        <v>#NAME?</v>
      </c>
      <c r="AJ49" s="13" t="e">
        <f t="shared" si="28"/>
        <v>#NAME?</v>
      </c>
      <c r="AK49" s="13" t="e">
        <f t="shared" si="29"/>
        <v>#NAME?</v>
      </c>
      <c r="AL49" s="13" t="e">
        <f t="shared" si="30"/>
        <v>#NAME?</v>
      </c>
      <c r="AM49" s="13" t="e">
        <f t="shared" si="31"/>
        <v>#NAME?</v>
      </c>
      <c r="AN49" s="13" t="e">
        <f t="shared" si="32"/>
        <v>#NAME?</v>
      </c>
      <c r="AO49" s="13" t="e">
        <f t="shared" si="33"/>
        <v>#NAME?</v>
      </c>
      <c r="AP49" s="13" t="e">
        <f t="shared" si="34"/>
        <v>#NAME?</v>
      </c>
      <c r="AQ49" s="13" t="e">
        <f t="shared" si="35"/>
        <v>#NAME?</v>
      </c>
      <c r="AR49" s="13" t="e">
        <f t="shared" si="36"/>
        <v>#NAME?</v>
      </c>
      <c r="AS49" s="13" t="e">
        <f t="shared" si="37"/>
        <v>#NAME?</v>
      </c>
      <c r="AT49" s="13" t="e">
        <f t="shared" si="38"/>
        <v>#NAME?</v>
      </c>
      <c r="AU49" s="13" t="e">
        <f t="shared" si="39"/>
        <v>#NAME?</v>
      </c>
      <c r="AV49" s="13" t="e">
        <f t="shared" si="40"/>
        <v>#NAME?</v>
      </c>
      <c r="AW49" s="13" t="e">
        <f t="shared" si="41"/>
        <v>#NAME?</v>
      </c>
      <c r="AX49" s="13" t="e">
        <f t="shared" si="42"/>
        <v>#NAME?</v>
      </c>
      <c r="AY49" s="13" t="e">
        <f t="shared" si="43"/>
        <v>#NAME?</v>
      </c>
      <c r="AZ49" s="13" t="e">
        <f t="shared" si="44"/>
        <v>#NAME?</v>
      </c>
      <c r="BA49" s="13" t="e">
        <f t="shared" si="45"/>
        <v>#NAME?</v>
      </c>
      <c r="BB49" s="13" t="e">
        <f t="shared" si="46"/>
        <v>#NAME?</v>
      </c>
      <c r="BC49" s="13" t="e">
        <f t="shared" si="47"/>
        <v>#NAME?</v>
      </c>
      <c r="BD49" s="13" t="e">
        <f t="shared" si="48"/>
        <v>#NAME?</v>
      </c>
      <c r="BE49" s="13" t="e">
        <f t="shared" si="49"/>
        <v>#NAME?</v>
      </c>
      <c r="BF49" s="13" t="e">
        <f t="shared" si="50"/>
        <v>#NAME?</v>
      </c>
      <c r="BG49" s="13" t="e">
        <f t="shared" si="51"/>
        <v>#NAME?</v>
      </c>
      <c r="BH49" s="13" t="e">
        <f t="shared" si="52"/>
        <v>#NAME?</v>
      </c>
      <c r="BI49" s="13" t="e">
        <f t="shared" si="53"/>
        <v>#NAME?</v>
      </c>
      <c r="BJ49" s="13" t="e">
        <f t="shared" si="54"/>
        <v>#NAME?</v>
      </c>
      <c r="BK49" s="13" t="e">
        <f t="shared" si="55"/>
        <v>#NAME?</v>
      </c>
      <c r="BL49" s="13" t="e">
        <f t="shared" si="56"/>
        <v>#NAME?</v>
      </c>
      <c r="BM49" s="13" t="e">
        <f t="shared" si="57"/>
        <v>#NAME?</v>
      </c>
      <c r="BN49" s="13"/>
      <c r="BO49" s="15"/>
      <c r="BP49" s="13" t="e">
        <f t="shared" si="58"/>
        <v>#NAME?</v>
      </c>
      <c r="BQ49" s="13" t="e">
        <f t="shared" si="59"/>
        <v>#NAME?</v>
      </c>
      <c r="BR49" s="13" t="e">
        <f t="shared" si="60"/>
        <v>#NAME?</v>
      </c>
      <c r="BS49" s="13" t="e">
        <f t="shared" si="61"/>
        <v>#NAME?</v>
      </c>
      <c r="BT49" s="13" t="e">
        <f t="shared" si="62"/>
        <v>#NAME?</v>
      </c>
      <c r="BU49" s="13" t="e">
        <f t="shared" si="63"/>
        <v>#NAME?</v>
      </c>
      <c r="BV49" s="13"/>
      <c r="BW49" s="13" t="e">
        <f t="shared" si="64"/>
        <v>#NAME?</v>
      </c>
      <c r="BX49" s="13"/>
      <c r="BY49" s="13" t="e">
        <f t="shared" si="65"/>
        <v>#NAME?</v>
      </c>
      <c r="BZ49" s="13" t="e">
        <f t="shared" si="66"/>
        <v>#NAME?</v>
      </c>
      <c r="CA49" s="13" t="e">
        <f t="shared" si="67"/>
        <v>#NAME?</v>
      </c>
      <c r="CB49" s="13" t="e">
        <f t="shared" si="68"/>
        <v>#NAME?</v>
      </c>
      <c r="CC49" s="14">
        <f t="shared" si="69"/>
        <v>0</v>
      </c>
      <c r="CD49" s="14" t="e">
        <f t="shared" si="70"/>
        <v>#NAME?</v>
      </c>
      <c r="CE49" s="13">
        <f t="shared" si="71"/>
        <v>2799065.67</v>
      </c>
      <c r="CF49" s="13" t="e">
        <f t="shared" si="72"/>
        <v>#NAME?</v>
      </c>
      <c r="CG49" s="13"/>
      <c r="CH49" s="13" t="e">
        <f t="shared" si="73"/>
        <v>#NAME?</v>
      </c>
      <c r="CI49" s="13" t="e">
        <f t="shared" si="74"/>
        <v>#NAME?</v>
      </c>
      <c r="CJ49" s="13" t="e">
        <f t="shared" si="75"/>
        <v>#NAME?</v>
      </c>
      <c r="CK49" s="13" t="e">
        <f t="shared" si="76"/>
        <v>#NAME?</v>
      </c>
      <c r="CL49">
        <f t="shared" si="77"/>
        <v>0</v>
      </c>
      <c r="CM49">
        <f t="shared" si="78"/>
        <v>0</v>
      </c>
      <c r="CN49">
        <v>0</v>
      </c>
      <c r="CO49">
        <f t="shared" si="79"/>
        <v>0</v>
      </c>
      <c r="CP49">
        <v>0</v>
      </c>
      <c r="CQ49">
        <v>0</v>
      </c>
      <c r="CR49">
        <v>0</v>
      </c>
      <c r="CS49">
        <v>0</v>
      </c>
      <c r="CT49">
        <v>0</v>
      </c>
      <c r="CU49">
        <v>0</v>
      </c>
      <c r="CV49">
        <v>0</v>
      </c>
      <c r="CW49">
        <v>0</v>
      </c>
      <c r="CX49">
        <v>0</v>
      </c>
      <c r="CY49" s="20" t="e">
        <f t="shared" si="80"/>
        <v>#NAME?</v>
      </c>
      <c r="CZ49" t="e">
        <f t="shared" si="81"/>
        <v>#NAME?</v>
      </c>
      <c r="DM49" t="s">
        <v>240</v>
      </c>
      <c r="DN49">
        <v>0</v>
      </c>
      <c r="DQ49" t="s">
        <v>178</v>
      </c>
      <c r="DR49">
        <v>0</v>
      </c>
      <c r="DU49">
        <v>491</v>
      </c>
      <c r="DV49">
        <v>734970.87765009003</v>
      </c>
      <c r="DX49" t="s">
        <v>174</v>
      </c>
      <c r="DY49">
        <v>0</v>
      </c>
      <c r="EA49" t="s">
        <v>174</v>
      </c>
      <c r="EB49">
        <v>0</v>
      </c>
      <c r="ED49" t="s">
        <v>174</v>
      </c>
      <c r="EE49">
        <v>0</v>
      </c>
      <c r="EI49">
        <v>88</v>
      </c>
      <c r="EJ49">
        <v>49</v>
      </c>
      <c r="FM49">
        <v>479</v>
      </c>
      <c r="FN49" t="s">
        <v>158</v>
      </c>
      <c r="FO49">
        <v>200</v>
      </c>
      <c r="FP49">
        <v>150000</v>
      </c>
      <c r="FQ49">
        <v>75000</v>
      </c>
      <c r="FR49">
        <v>45000</v>
      </c>
      <c r="FS49">
        <v>15000</v>
      </c>
      <c r="FT49">
        <v>15000</v>
      </c>
      <c r="GG49">
        <v>52</v>
      </c>
      <c r="GH49">
        <v>42</v>
      </c>
      <c r="GI49" t="s">
        <v>199</v>
      </c>
      <c r="GJ49">
        <v>18476</v>
      </c>
      <c r="GK49">
        <v>0.92714845796766565</v>
      </c>
      <c r="GL49">
        <v>46952</v>
      </c>
      <c r="GM49">
        <v>93904</v>
      </c>
      <c r="GN49">
        <v>46952</v>
      </c>
      <c r="GQ49" t="s">
        <v>239</v>
      </c>
      <c r="GR49">
        <v>85</v>
      </c>
      <c r="GU49">
        <v>98</v>
      </c>
      <c r="GV49" s="20">
        <v>104553.29604265775</v>
      </c>
      <c r="GX49">
        <v>193</v>
      </c>
      <c r="GY49" t="s">
        <v>148</v>
      </c>
      <c r="GZ49">
        <v>50000</v>
      </c>
      <c r="HM49">
        <v>209</v>
      </c>
      <c r="HN49" t="s">
        <v>263</v>
      </c>
      <c r="HO49">
        <v>1531545.68</v>
      </c>
      <c r="HR49">
        <v>98</v>
      </c>
      <c r="HS49">
        <v>1945</v>
      </c>
    </row>
    <row r="50" spans="1:227">
      <c r="A50">
        <v>86</v>
      </c>
      <c r="D50" t="s">
        <v>241</v>
      </c>
      <c r="F50" s="13" t="e">
        <f t="shared" si="1"/>
        <v>#NAME?</v>
      </c>
      <c r="G50" s="13" t="e">
        <f t="shared" si="2"/>
        <v>#NAME?</v>
      </c>
      <c r="H50" s="13" t="e">
        <f t="shared" si="3"/>
        <v>#NAME?</v>
      </c>
      <c r="I50" s="13" t="e">
        <f t="shared" si="4"/>
        <v>#NAME?</v>
      </c>
      <c r="J50" s="13"/>
      <c r="K50" s="13" t="e">
        <f t="shared" si="5"/>
        <v>#NAME?</v>
      </c>
      <c r="L50" s="13" t="e">
        <f t="shared" si="6"/>
        <v>#NAME?</v>
      </c>
      <c r="M50" s="13" t="e">
        <f t="shared" si="7"/>
        <v>#NAME?</v>
      </c>
      <c r="N50" s="13" t="e">
        <f t="shared" si="8"/>
        <v>#NAME?</v>
      </c>
      <c r="O50" s="13" t="e">
        <f t="shared" si="9"/>
        <v>#NAME?</v>
      </c>
      <c r="P50" s="13" t="e">
        <f t="shared" si="10"/>
        <v>#NAME?</v>
      </c>
      <c r="Q50" s="13" t="e">
        <f t="shared" si="11"/>
        <v>#NAME?</v>
      </c>
      <c r="R50" s="13" t="e">
        <f t="shared" si="12"/>
        <v>#NAME?</v>
      </c>
      <c r="S50" s="13" t="e">
        <f t="shared" si="13"/>
        <v>#NAME?</v>
      </c>
      <c r="T50" s="13" t="e">
        <f t="shared" si="14"/>
        <v>#NAME?</v>
      </c>
      <c r="U50" s="13" t="e">
        <f t="shared" si="15"/>
        <v>#NAME?</v>
      </c>
      <c r="V50" s="13" t="e">
        <f t="shared" si="16"/>
        <v>#NAME?</v>
      </c>
      <c r="W50" s="13" t="e">
        <f t="shared" si="17"/>
        <v>#NAME?</v>
      </c>
      <c r="X50" s="13" t="e">
        <f t="shared" si="18"/>
        <v>#NAME?</v>
      </c>
      <c r="Y50" s="13" t="e">
        <f t="shared" si="19"/>
        <v>#NAME?</v>
      </c>
      <c r="Z50" s="13" t="e">
        <f t="shared" si="20"/>
        <v>#NAME?</v>
      </c>
      <c r="AA50" s="13" t="e">
        <f t="shared" si="21"/>
        <v>#NAME?</v>
      </c>
      <c r="AB50" s="13"/>
      <c r="AC50" s="13"/>
      <c r="AD50" s="13" t="e">
        <f t="shared" si="22"/>
        <v>#NAME?</v>
      </c>
      <c r="AE50" s="13" t="e">
        <f t="shared" si="23"/>
        <v>#NAME?</v>
      </c>
      <c r="AF50" s="13" t="e">
        <f t="shared" si="24"/>
        <v>#NAME?</v>
      </c>
      <c r="AG50" s="13" t="e">
        <f t="shared" si="25"/>
        <v>#NAME?</v>
      </c>
      <c r="AH50" s="13" t="e">
        <f t="shared" si="26"/>
        <v>#NAME?</v>
      </c>
      <c r="AI50" s="13" t="e">
        <f t="shared" si="27"/>
        <v>#NAME?</v>
      </c>
      <c r="AJ50" s="13" t="e">
        <f t="shared" si="28"/>
        <v>#NAME?</v>
      </c>
      <c r="AK50" s="13" t="e">
        <f t="shared" si="29"/>
        <v>#NAME?</v>
      </c>
      <c r="AL50" s="13" t="e">
        <f t="shared" si="30"/>
        <v>#NAME?</v>
      </c>
      <c r="AM50" s="13" t="e">
        <f t="shared" si="31"/>
        <v>#NAME?</v>
      </c>
      <c r="AN50" s="13" t="e">
        <f t="shared" si="32"/>
        <v>#NAME?</v>
      </c>
      <c r="AO50" s="13" t="e">
        <f t="shared" si="33"/>
        <v>#NAME?</v>
      </c>
      <c r="AP50" s="13" t="e">
        <f t="shared" si="34"/>
        <v>#NAME?</v>
      </c>
      <c r="AQ50" s="13" t="e">
        <f t="shared" si="35"/>
        <v>#NAME?</v>
      </c>
      <c r="AR50" s="13" t="e">
        <f t="shared" si="36"/>
        <v>#NAME?</v>
      </c>
      <c r="AS50" s="13" t="e">
        <f t="shared" si="37"/>
        <v>#NAME?</v>
      </c>
      <c r="AT50" s="13" t="e">
        <f t="shared" si="38"/>
        <v>#NAME?</v>
      </c>
      <c r="AU50" s="13" t="e">
        <f t="shared" si="39"/>
        <v>#NAME?</v>
      </c>
      <c r="AV50" s="13" t="e">
        <f t="shared" si="40"/>
        <v>#NAME?</v>
      </c>
      <c r="AW50" s="13" t="e">
        <f t="shared" si="41"/>
        <v>#NAME?</v>
      </c>
      <c r="AX50" s="13" t="e">
        <f t="shared" si="42"/>
        <v>#NAME?</v>
      </c>
      <c r="AY50" s="13" t="e">
        <f t="shared" si="43"/>
        <v>#NAME?</v>
      </c>
      <c r="AZ50" s="13" t="e">
        <f t="shared" si="44"/>
        <v>#NAME?</v>
      </c>
      <c r="BA50" s="13" t="e">
        <f t="shared" si="45"/>
        <v>#NAME?</v>
      </c>
      <c r="BB50" s="13" t="e">
        <f t="shared" si="46"/>
        <v>#NAME?</v>
      </c>
      <c r="BC50" s="13" t="e">
        <f t="shared" si="47"/>
        <v>#NAME?</v>
      </c>
      <c r="BD50" s="13" t="e">
        <f t="shared" si="48"/>
        <v>#NAME?</v>
      </c>
      <c r="BE50" s="13" t="e">
        <f t="shared" si="49"/>
        <v>#NAME?</v>
      </c>
      <c r="BF50" s="13" t="e">
        <f t="shared" si="50"/>
        <v>#NAME?</v>
      </c>
      <c r="BG50" s="13" t="e">
        <f t="shared" si="51"/>
        <v>#NAME?</v>
      </c>
      <c r="BH50" s="13" t="e">
        <f t="shared" si="52"/>
        <v>#NAME?</v>
      </c>
      <c r="BI50" s="13" t="e">
        <f t="shared" si="53"/>
        <v>#NAME?</v>
      </c>
      <c r="BJ50" s="13" t="e">
        <f t="shared" si="54"/>
        <v>#NAME?</v>
      </c>
      <c r="BK50" s="13" t="e">
        <f t="shared" si="55"/>
        <v>#NAME?</v>
      </c>
      <c r="BL50" s="13" t="e">
        <f t="shared" si="56"/>
        <v>#NAME?</v>
      </c>
      <c r="BM50" s="13" t="e">
        <f t="shared" si="57"/>
        <v>#NAME?</v>
      </c>
      <c r="BN50" s="13"/>
      <c r="BO50" s="15"/>
      <c r="BP50" s="13" t="e">
        <f t="shared" si="58"/>
        <v>#NAME?</v>
      </c>
      <c r="BQ50" s="13" t="e">
        <f t="shared" si="59"/>
        <v>#NAME?</v>
      </c>
      <c r="BR50" s="13" t="e">
        <f t="shared" si="60"/>
        <v>#NAME?</v>
      </c>
      <c r="BS50" s="13" t="e">
        <f t="shared" si="61"/>
        <v>#NAME?</v>
      </c>
      <c r="BT50" s="13" t="e">
        <f t="shared" si="62"/>
        <v>#NAME?</v>
      </c>
      <c r="BU50" s="13" t="e">
        <f t="shared" si="63"/>
        <v>#NAME?</v>
      </c>
      <c r="BV50" s="13"/>
      <c r="BW50" s="13" t="e">
        <f t="shared" si="64"/>
        <v>#NAME?</v>
      </c>
      <c r="BX50" s="13"/>
      <c r="BY50" s="13" t="e">
        <f t="shared" si="65"/>
        <v>#NAME?</v>
      </c>
      <c r="BZ50" s="13" t="e">
        <f t="shared" si="66"/>
        <v>#NAME?</v>
      </c>
      <c r="CA50" s="13" t="e">
        <f t="shared" si="67"/>
        <v>#NAME?</v>
      </c>
      <c r="CB50" s="13" t="e">
        <f t="shared" si="68"/>
        <v>#NAME?</v>
      </c>
      <c r="CC50" s="14">
        <f t="shared" si="69"/>
        <v>0</v>
      </c>
      <c r="CD50" s="14" t="e">
        <f t="shared" si="70"/>
        <v>#NAME?</v>
      </c>
      <c r="CE50" s="13">
        <f t="shared" si="71"/>
        <v>2737594.13</v>
      </c>
      <c r="CF50" s="13" t="e">
        <f t="shared" si="72"/>
        <v>#NAME?</v>
      </c>
      <c r="CG50" s="13"/>
      <c r="CH50" s="13" t="e">
        <f t="shared" si="73"/>
        <v>#NAME?</v>
      </c>
      <c r="CI50" s="13" t="e">
        <f t="shared" si="74"/>
        <v>#NAME?</v>
      </c>
      <c r="CJ50" s="13" t="e">
        <f t="shared" si="75"/>
        <v>#NAME?</v>
      </c>
      <c r="CK50" s="13" t="e">
        <f t="shared" si="76"/>
        <v>#NAME?</v>
      </c>
      <c r="CL50">
        <f t="shared" si="77"/>
        <v>0</v>
      </c>
      <c r="CM50">
        <f t="shared" si="78"/>
        <v>0</v>
      </c>
      <c r="CN50">
        <v>0</v>
      </c>
      <c r="CO50">
        <f t="shared" si="79"/>
        <v>0</v>
      </c>
      <c r="CP50">
        <v>0</v>
      </c>
      <c r="CQ50">
        <v>0</v>
      </c>
      <c r="CR50">
        <v>0</v>
      </c>
      <c r="CS50">
        <v>0</v>
      </c>
      <c r="CT50">
        <v>0</v>
      </c>
      <c r="CU50">
        <v>0</v>
      </c>
      <c r="CV50">
        <v>0</v>
      </c>
      <c r="CW50">
        <v>0</v>
      </c>
      <c r="CX50">
        <v>0</v>
      </c>
      <c r="CY50" s="20" t="e">
        <f t="shared" si="80"/>
        <v>#NAME?</v>
      </c>
      <c r="CZ50" t="e">
        <f t="shared" si="81"/>
        <v>#NAME?</v>
      </c>
      <c r="DM50" t="s">
        <v>242</v>
      </c>
      <c r="DN50">
        <v>0</v>
      </c>
      <c r="DQ50" t="s">
        <v>180</v>
      </c>
      <c r="DR50">
        <v>0</v>
      </c>
      <c r="DU50">
        <v>755</v>
      </c>
      <c r="DV50">
        <v>661645.23085157981</v>
      </c>
      <c r="DX50" t="s">
        <v>176</v>
      </c>
      <c r="DY50">
        <v>0</v>
      </c>
      <c r="EA50" t="s">
        <v>176</v>
      </c>
      <c r="EB50">
        <v>0</v>
      </c>
      <c r="ED50" t="s">
        <v>176</v>
      </c>
      <c r="EE50">
        <v>0</v>
      </c>
      <c r="EI50">
        <v>51</v>
      </c>
      <c r="EJ50">
        <v>1499.75</v>
      </c>
      <c r="FM50">
        <v>637</v>
      </c>
      <c r="FN50" t="s">
        <v>534</v>
      </c>
      <c r="FO50">
        <v>200</v>
      </c>
      <c r="FP50">
        <v>150000</v>
      </c>
      <c r="FQ50">
        <v>75000</v>
      </c>
      <c r="FR50">
        <v>45000</v>
      </c>
      <c r="FS50">
        <v>15000</v>
      </c>
      <c r="FT50">
        <v>15000</v>
      </c>
      <c r="GG50">
        <v>710</v>
      </c>
      <c r="GH50">
        <v>43</v>
      </c>
      <c r="GI50" t="s">
        <v>258</v>
      </c>
      <c r="GJ50">
        <v>11897</v>
      </c>
      <c r="GK50">
        <v>0.53275886583335774</v>
      </c>
      <c r="GL50">
        <v>33794</v>
      </c>
      <c r="GM50">
        <v>67588</v>
      </c>
      <c r="GN50">
        <v>33794</v>
      </c>
      <c r="GQ50" t="s">
        <v>241</v>
      </c>
      <c r="GR50">
        <v>86</v>
      </c>
      <c r="GU50">
        <v>104</v>
      </c>
      <c r="GV50" s="20">
        <v>49662.81562026243</v>
      </c>
      <c r="GX50">
        <v>384</v>
      </c>
      <c r="GY50" t="s">
        <v>321</v>
      </c>
      <c r="GZ50">
        <v>50000</v>
      </c>
      <c r="HM50">
        <v>375</v>
      </c>
      <c r="HN50" t="s">
        <v>265</v>
      </c>
      <c r="HO50">
        <v>4066591.07</v>
      </c>
      <c r="HR50">
        <v>104</v>
      </c>
      <c r="HS50">
        <v>699.5</v>
      </c>
    </row>
    <row r="51" spans="1:227">
      <c r="A51">
        <v>88</v>
      </c>
      <c r="D51" t="s">
        <v>243</v>
      </c>
      <c r="F51" s="13" t="e">
        <f t="shared" si="1"/>
        <v>#NAME?</v>
      </c>
      <c r="G51" s="13" t="e">
        <f t="shared" si="2"/>
        <v>#NAME?</v>
      </c>
      <c r="H51" s="13" t="e">
        <f t="shared" si="3"/>
        <v>#NAME?</v>
      </c>
      <c r="I51" s="13" t="e">
        <f t="shared" si="4"/>
        <v>#NAME?</v>
      </c>
      <c r="J51" s="13"/>
      <c r="K51" s="13" t="e">
        <f t="shared" si="5"/>
        <v>#NAME?</v>
      </c>
      <c r="L51" s="13" t="e">
        <f t="shared" si="6"/>
        <v>#NAME?</v>
      </c>
      <c r="M51" s="13" t="e">
        <f t="shared" si="7"/>
        <v>#NAME?</v>
      </c>
      <c r="N51" s="13" t="e">
        <f t="shared" si="8"/>
        <v>#NAME?</v>
      </c>
      <c r="O51" s="13" t="e">
        <f t="shared" si="9"/>
        <v>#NAME?</v>
      </c>
      <c r="P51" s="13" t="e">
        <f t="shared" si="10"/>
        <v>#NAME?</v>
      </c>
      <c r="Q51" s="13" t="e">
        <f t="shared" si="11"/>
        <v>#NAME?</v>
      </c>
      <c r="R51" s="13" t="e">
        <f t="shared" si="12"/>
        <v>#NAME?</v>
      </c>
      <c r="S51" s="13" t="e">
        <f t="shared" si="13"/>
        <v>#NAME?</v>
      </c>
      <c r="T51" s="13" t="e">
        <f t="shared" si="14"/>
        <v>#NAME?</v>
      </c>
      <c r="U51" s="13" t="e">
        <f t="shared" si="15"/>
        <v>#NAME?</v>
      </c>
      <c r="V51" s="13" t="e">
        <f t="shared" si="16"/>
        <v>#NAME?</v>
      </c>
      <c r="W51" s="13" t="e">
        <f t="shared" si="17"/>
        <v>#NAME?</v>
      </c>
      <c r="X51" s="13" t="e">
        <f t="shared" si="18"/>
        <v>#NAME?</v>
      </c>
      <c r="Y51" s="13" t="e">
        <f t="shared" si="19"/>
        <v>#NAME?</v>
      </c>
      <c r="Z51" s="13" t="e">
        <f t="shared" si="20"/>
        <v>#NAME?</v>
      </c>
      <c r="AA51" s="13" t="e">
        <f t="shared" si="21"/>
        <v>#NAME?</v>
      </c>
      <c r="AB51" s="13"/>
      <c r="AC51" s="13"/>
      <c r="AD51" s="13" t="e">
        <f t="shared" si="22"/>
        <v>#NAME?</v>
      </c>
      <c r="AE51" s="13" t="e">
        <f t="shared" si="23"/>
        <v>#NAME?</v>
      </c>
      <c r="AF51" s="13" t="e">
        <f t="shared" si="24"/>
        <v>#NAME?</v>
      </c>
      <c r="AG51" s="13" t="e">
        <f t="shared" si="25"/>
        <v>#NAME?</v>
      </c>
      <c r="AH51" s="13" t="e">
        <f t="shared" si="26"/>
        <v>#NAME?</v>
      </c>
      <c r="AI51" s="13" t="e">
        <f t="shared" si="27"/>
        <v>#NAME?</v>
      </c>
      <c r="AJ51" s="13" t="e">
        <f t="shared" si="28"/>
        <v>#NAME?</v>
      </c>
      <c r="AK51" s="13" t="e">
        <f t="shared" si="29"/>
        <v>#NAME?</v>
      </c>
      <c r="AL51" s="13" t="e">
        <f t="shared" si="30"/>
        <v>#NAME?</v>
      </c>
      <c r="AM51" s="13" t="e">
        <f t="shared" si="31"/>
        <v>#NAME?</v>
      </c>
      <c r="AN51" s="13" t="e">
        <f t="shared" si="32"/>
        <v>#NAME?</v>
      </c>
      <c r="AO51" s="13" t="e">
        <f t="shared" si="33"/>
        <v>#NAME?</v>
      </c>
      <c r="AP51" s="13" t="e">
        <f t="shared" si="34"/>
        <v>#NAME?</v>
      </c>
      <c r="AQ51" s="13" t="e">
        <f t="shared" si="35"/>
        <v>#NAME?</v>
      </c>
      <c r="AR51" s="13" t="e">
        <f t="shared" si="36"/>
        <v>#NAME?</v>
      </c>
      <c r="AS51" s="13" t="e">
        <f t="shared" si="37"/>
        <v>#NAME?</v>
      </c>
      <c r="AT51" s="13" t="e">
        <f t="shared" si="38"/>
        <v>#NAME?</v>
      </c>
      <c r="AU51" s="13" t="e">
        <f t="shared" si="39"/>
        <v>#NAME?</v>
      </c>
      <c r="AV51" s="13" t="e">
        <f t="shared" si="40"/>
        <v>#NAME?</v>
      </c>
      <c r="AW51" s="13" t="e">
        <f t="shared" si="41"/>
        <v>#NAME?</v>
      </c>
      <c r="AX51" s="13" t="e">
        <f t="shared" si="42"/>
        <v>#NAME?</v>
      </c>
      <c r="AY51" s="13" t="e">
        <f t="shared" si="43"/>
        <v>#NAME?</v>
      </c>
      <c r="AZ51" s="13" t="e">
        <f t="shared" si="44"/>
        <v>#NAME?</v>
      </c>
      <c r="BA51" s="13" t="e">
        <f t="shared" si="45"/>
        <v>#NAME?</v>
      </c>
      <c r="BB51" s="13" t="e">
        <f t="shared" si="46"/>
        <v>#NAME?</v>
      </c>
      <c r="BC51" s="13" t="e">
        <f t="shared" si="47"/>
        <v>#NAME?</v>
      </c>
      <c r="BD51" s="13" t="e">
        <f t="shared" si="48"/>
        <v>#NAME?</v>
      </c>
      <c r="BE51" s="13" t="e">
        <f t="shared" si="49"/>
        <v>#NAME?</v>
      </c>
      <c r="BF51" s="13" t="e">
        <f t="shared" si="50"/>
        <v>#NAME?</v>
      </c>
      <c r="BG51" s="13" t="e">
        <f t="shared" si="51"/>
        <v>#NAME?</v>
      </c>
      <c r="BH51" s="13" t="e">
        <f t="shared" si="52"/>
        <v>#NAME?</v>
      </c>
      <c r="BI51" s="13" t="e">
        <f t="shared" si="53"/>
        <v>#NAME?</v>
      </c>
      <c r="BJ51" s="13" t="e">
        <f t="shared" si="54"/>
        <v>#NAME?</v>
      </c>
      <c r="BK51" s="13" t="e">
        <f t="shared" si="55"/>
        <v>#NAME?</v>
      </c>
      <c r="BL51" s="13" t="e">
        <f t="shared" si="56"/>
        <v>#NAME?</v>
      </c>
      <c r="BM51" s="13" t="e">
        <f t="shared" si="57"/>
        <v>#NAME?</v>
      </c>
      <c r="BN51" s="13"/>
      <c r="BO51" s="15"/>
      <c r="BP51" s="13" t="e">
        <f t="shared" si="58"/>
        <v>#NAME?</v>
      </c>
      <c r="BQ51" s="13" t="e">
        <f t="shared" si="59"/>
        <v>#NAME?</v>
      </c>
      <c r="BR51" s="13" t="e">
        <f t="shared" si="60"/>
        <v>#NAME?</v>
      </c>
      <c r="BS51" s="13" t="e">
        <f t="shared" si="61"/>
        <v>#NAME?</v>
      </c>
      <c r="BT51" s="13" t="e">
        <f t="shared" si="62"/>
        <v>#NAME?</v>
      </c>
      <c r="BU51" s="13" t="e">
        <f t="shared" si="63"/>
        <v>#NAME?</v>
      </c>
      <c r="BV51" s="13"/>
      <c r="BW51" s="13" t="e">
        <f t="shared" si="64"/>
        <v>#NAME?</v>
      </c>
      <c r="BX51" s="13"/>
      <c r="BY51" s="13" t="e">
        <f t="shared" si="65"/>
        <v>#NAME?</v>
      </c>
      <c r="BZ51" s="13" t="e">
        <f t="shared" si="66"/>
        <v>#NAME?</v>
      </c>
      <c r="CA51" s="13" t="e">
        <f t="shared" si="67"/>
        <v>#NAME?</v>
      </c>
      <c r="CB51" s="13" t="e">
        <f t="shared" si="68"/>
        <v>#NAME?</v>
      </c>
      <c r="CC51" s="14">
        <f t="shared" si="69"/>
        <v>0</v>
      </c>
      <c r="CD51" s="14" t="e">
        <f t="shared" si="70"/>
        <v>#NAME?</v>
      </c>
      <c r="CE51" s="13">
        <f t="shared" si="71"/>
        <v>150427.54</v>
      </c>
      <c r="CF51" s="13" t="e">
        <f t="shared" si="72"/>
        <v>#NAME?</v>
      </c>
      <c r="CG51" s="13"/>
      <c r="CH51" s="13" t="e">
        <f t="shared" si="73"/>
        <v>#NAME?</v>
      </c>
      <c r="CI51" s="13" t="e">
        <f t="shared" si="74"/>
        <v>#NAME?</v>
      </c>
      <c r="CJ51" s="13" t="e">
        <f t="shared" si="75"/>
        <v>#NAME?</v>
      </c>
      <c r="CK51" s="13" t="e">
        <f t="shared" si="76"/>
        <v>#NAME?</v>
      </c>
      <c r="CL51">
        <f t="shared" si="77"/>
        <v>0</v>
      </c>
      <c r="CM51">
        <f t="shared" si="78"/>
        <v>0</v>
      </c>
      <c r="CN51">
        <v>0</v>
      </c>
      <c r="CO51">
        <f t="shared" si="79"/>
        <v>0</v>
      </c>
      <c r="CP51">
        <v>0</v>
      </c>
      <c r="CQ51">
        <v>0</v>
      </c>
      <c r="CR51">
        <v>0</v>
      </c>
      <c r="CS51">
        <v>0</v>
      </c>
      <c r="CT51">
        <v>0</v>
      </c>
      <c r="CU51">
        <v>0</v>
      </c>
      <c r="CV51">
        <v>0</v>
      </c>
      <c r="CW51">
        <v>0</v>
      </c>
      <c r="CX51">
        <v>0</v>
      </c>
      <c r="CY51" s="20" t="e">
        <f t="shared" si="80"/>
        <v>#NAME?</v>
      </c>
      <c r="CZ51" t="e">
        <f t="shared" si="81"/>
        <v>#NAME?</v>
      </c>
      <c r="DM51" t="s">
        <v>145</v>
      </c>
      <c r="DN51">
        <v>0</v>
      </c>
      <c r="DQ51" t="s">
        <v>183</v>
      </c>
      <c r="DR51">
        <v>0</v>
      </c>
      <c r="DU51">
        <v>64</v>
      </c>
      <c r="DV51">
        <v>1101210.9107229726</v>
      </c>
      <c r="DX51" t="s">
        <v>178</v>
      </c>
      <c r="DY51">
        <v>0</v>
      </c>
      <c r="EA51" t="s">
        <v>178</v>
      </c>
      <c r="EB51">
        <v>0</v>
      </c>
      <c r="ED51" t="s">
        <v>178</v>
      </c>
      <c r="EE51">
        <v>0</v>
      </c>
      <c r="EI51">
        <v>90</v>
      </c>
      <c r="EJ51">
        <v>4859</v>
      </c>
      <c r="GQ51" t="s">
        <v>243</v>
      </c>
      <c r="GR51">
        <v>88</v>
      </c>
      <c r="GU51">
        <v>106</v>
      </c>
      <c r="GV51" s="20">
        <v>193423.59767891682</v>
      </c>
      <c r="GX51">
        <v>1883</v>
      </c>
      <c r="GY51" t="s">
        <v>553</v>
      </c>
      <c r="GZ51">
        <v>50000</v>
      </c>
      <c r="HM51">
        <v>585</v>
      </c>
      <c r="HN51" t="s">
        <v>267</v>
      </c>
      <c r="HO51">
        <v>2041894.99</v>
      </c>
      <c r="HR51">
        <v>106</v>
      </c>
      <c r="HS51">
        <v>6357</v>
      </c>
    </row>
    <row r="52" spans="1:227">
      <c r="A52">
        <v>51</v>
      </c>
      <c r="D52" t="s">
        <v>244</v>
      </c>
      <c r="F52" s="13" t="e">
        <f t="shared" si="1"/>
        <v>#NAME?</v>
      </c>
      <c r="G52" s="13" t="e">
        <f t="shared" si="2"/>
        <v>#NAME?</v>
      </c>
      <c r="H52" s="13" t="e">
        <f t="shared" si="3"/>
        <v>#NAME?</v>
      </c>
      <c r="I52" s="13" t="e">
        <f t="shared" si="4"/>
        <v>#NAME?</v>
      </c>
      <c r="J52" s="13"/>
      <c r="K52" s="13" t="e">
        <f t="shared" si="5"/>
        <v>#NAME?</v>
      </c>
      <c r="L52" s="13" t="e">
        <f t="shared" si="6"/>
        <v>#NAME?</v>
      </c>
      <c r="M52" s="13" t="e">
        <f t="shared" si="7"/>
        <v>#NAME?</v>
      </c>
      <c r="N52" s="13" t="e">
        <f t="shared" si="8"/>
        <v>#NAME?</v>
      </c>
      <c r="O52" s="13" t="e">
        <f t="shared" si="9"/>
        <v>#NAME?</v>
      </c>
      <c r="P52" s="13" t="e">
        <f t="shared" si="10"/>
        <v>#NAME?</v>
      </c>
      <c r="Q52" s="13" t="e">
        <f t="shared" si="11"/>
        <v>#NAME?</v>
      </c>
      <c r="R52" s="13" t="e">
        <f t="shared" si="12"/>
        <v>#NAME?</v>
      </c>
      <c r="S52" s="13" t="e">
        <f t="shared" si="13"/>
        <v>#NAME?</v>
      </c>
      <c r="T52" s="13" t="e">
        <f t="shared" si="14"/>
        <v>#NAME?</v>
      </c>
      <c r="U52" s="13" t="e">
        <f t="shared" si="15"/>
        <v>#NAME?</v>
      </c>
      <c r="V52" s="13" t="e">
        <f t="shared" si="16"/>
        <v>#NAME?</v>
      </c>
      <c r="W52" s="13" t="e">
        <f t="shared" si="17"/>
        <v>#NAME?</v>
      </c>
      <c r="X52" s="13" t="e">
        <f t="shared" si="18"/>
        <v>#NAME?</v>
      </c>
      <c r="Y52" s="13" t="e">
        <f t="shared" si="19"/>
        <v>#NAME?</v>
      </c>
      <c r="Z52" s="13" t="e">
        <f t="shared" si="20"/>
        <v>#NAME?</v>
      </c>
      <c r="AA52" s="13" t="e">
        <f t="shared" si="21"/>
        <v>#NAME?</v>
      </c>
      <c r="AB52" s="13"/>
      <c r="AC52" s="13"/>
      <c r="AD52" s="13" t="e">
        <f t="shared" si="22"/>
        <v>#NAME?</v>
      </c>
      <c r="AE52" s="13" t="e">
        <f t="shared" si="23"/>
        <v>#NAME?</v>
      </c>
      <c r="AF52" s="13" t="e">
        <f t="shared" si="24"/>
        <v>#NAME?</v>
      </c>
      <c r="AG52" s="13" t="e">
        <f t="shared" si="25"/>
        <v>#NAME?</v>
      </c>
      <c r="AH52" s="13" t="e">
        <f t="shared" si="26"/>
        <v>#NAME?</v>
      </c>
      <c r="AI52" s="13" t="e">
        <f t="shared" si="27"/>
        <v>#NAME?</v>
      </c>
      <c r="AJ52" s="13" t="e">
        <f t="shared" si="28"/>
        <v>#NAME?</v>
      </c>
      <c r="AK52" s="13" t="e">
        <f t="shared" si="29"/>
        <v>#NAME?</v>
      </c>
      <c r="AL52" s="13" t="e">
        <f t="shared" si="30"/>
        <v>#NAME?</v>
      </c>
      <c r="AM52" s="13" t="e">
        <f t="shared" si="31"/>
        <v>#NAME?</v>
      </c>
      <c r="AN52" s="13" t="e">
        <f t="shared" si="32"/>
        <v>#NAME?</v>
      </c>
      <c r="AO52" s="13" t="e">
        <f t="shared" si="33"/>
        <v>#NAME?</v>
      </c>
      <c r="AP52" s="13" t="e">
        <f t="shared" si="34"/>
        <v>#NAME?</v>
      </c>
      <c r="AQ52" s="13" t="e">
        <f t="shared" si="35"/>
        <v>#NAME?</v>
      </c>
      <c r="AR52" s="13" t="e">
        <f t="shared" si="36"/>
        <v>#NAME?</v>
      </c>
      <c r="AS52" s="13" t="e">
        <f t="shared" si="37"/>
        <v>#NAME?</v>
      </c>
      <c r="AT52" s="13" t="e">
        <f t="shared" si="38"/>
        <v>#NAME?</v>
      </c>
      <c r="AU52" s="13" t="e">
        <f t="shared" si="39"/>
        <v>#NAME?</v>
      </c>
      <c r="AV52" s="13" t="e">
        <f t="shared" si="40"/>
        <v>#NAME?</v>
      </c>
      <c r="AW52" s="13" t="e">
        <f t="shared" si="41"/>
        <v>#NAME?</v>
      </c>
      <c r="AX52" s="13" t="e">
        <f t="shared" si="42"/>
        <v>#NAME?</v>
      </c>
      <c r="AY52" s="13" t="e">
        <f t="shared" si="43"/>
        <v>#NAME?</v>
      </c>
      <c r="AZ52" s="13" t="e">
        <f t="shared" si="44"/>
        <v>#NAME?</v>
      </c>
      <c r="BA52" s="13" t="e">
        <f t="shared" si="45"/>
        <v>#NAME?</v>
      </c>
      <c r="BB52" s="13" t="e">
        <f t="shared" si="46"/>
        <v>#NAME?</v>
      </c>
      <c r="BC52" s="13" t="e">
        <f t="shared" si="47"/>
        <v>#NAME?</v>
      </c>
      <c r="BD52" s="13" t="e">
        <f t="shared" si="48"/>
        <v>#NAME?</v>
      </c>
      <c r="BE52" s="13" t="e">
        <f t="shared" si="49"/>
        <v>#NAME?</v>
      </c>
      <c r="BF52" s="13" t="e">
        <f t="shared" si="50"/>
        <v>#NAME?</v>
      </c>
      <c r="BG52" s="13" t="e">
        <f t="shared" si="51"/>
        <v>#NAME?</v>
      </c>
      <c r="BH52" s="13" t="e">
        <f t="shared" si="52"/>
        <v>#NAME?</v>
      </c>
      <c r="BI52" s="13" t="e">
        <f t="shared" si="53"/>
        <v>#NAME?</v>
      </c>
      <c r="BJ52" s="13" t="e">
        <f t="shared" si="54"/>
        <v>#NAME?</v>
      </c>
      <c r="BK52" s="13" t="e">
        <f t="shared" si="55"/>
        <v>#NAME?</v>
      </c>
      <c r="BL52" s="13" t="e">
        <f t="shared" si="56"/>
        <v>#NAME?</v>
      </c>
      <c r="BM52" s="13" t="e">
        <f t="shared" si="57"/>
        <v>#NAME?</v>
      </c>
      <c r="BN52" s="13"/>
      <c r="BO52" s="15"/>
      <c r="BP52" s="13" t="e">
        <f t="shared" si="58"/>
        <v>#NAME?</v>
      </c>
      <c r="BQ52" s="13" t="e">
        <f t="shared" si="59"/>
        <v>#NAME?</v>
      </c>
      <c r="BR52" s="13" t="e">
        <f t="shared" si="60"/>
        <v>#NAME?</v>
      </c>
      <c r="BS52" s="13" t="e">
        <f t="shared" si="61"/>
        <v>#NAME?</v>
      </c>
      <c r="BT52" s="13" t="e">
        <f t="shared" si="62"/>
        <v>#NAME?</v>
      </c>
      <c r="BU52" s="13" t="e">
        <f t="shared" si="63"/>
        <v>#NAME?</v>
      </c>
      <c r="BV52" s="13"/>
      <c r="BW52" s="13" t="e">
        <f t="shared" si="64"/>
        <v>#NAME?</v>
      </c>
      <c r="BX52" s="13"/>
      <c r="BY52" s="13" t="e">
        <f t="shared" si="65"/>
        <v>#NAME?</v>
      </c>
      <c r="BZ52" s="13" t="e">
        <f t="shared" si="66"/>
        <v>#NAME?</v>
      </c>
      <c r="CA52" s="13" t="e">
        <f t="shared" si="67"/>
        <v>#NAME?</v>
      </c>
      <c r="CB52" s="13" t="e">
        <f t="shared" si="68"/>
        <v>#NAME?</v>
      </c>
      <c r="CC52" s="14">
        <f t="shared" si="69"/>
        <v>0</v>
      </c>
      <c r="CD52" s="14" t="e">
        <f t="shared" si="70"/>
        <v>#NAME?</v>
      </c>
      <c r="CE52" s="13">
        <f t="shared" si="71"/>
        <v>2249724.06</v>
      </c>
      <c r="CF52" s="13" t="e">
        <f t="shared" si="72"/>
        <v>#NAME?</v>
      </c>
      <c r="CG52" s="13"/>
      <c r="CH52" s="13" t="e">
        <f t="shared" si="73"/>
        <v>#NAME?</v>
      </c>
      <c r="CI52" s="13" t="e">
        <f t="shared" si="74"/>
        <v>#NAME?</v>
      </c>
      <c r="CJ52" s="13" t="e">
        <f t="shared" si="75"/>
        <v>#NAME?</v>
      </c>
      <c r="CK52" s="13" t="e">
        <f t="shared" si="76"/>
        <v>#NAME?</v>
      </c>
      <c r="CL52">
        <f t="shared" si="77"/>
        <v>0</v>
      </c>
      <c r="CM52">
        <f t="shared" si="78"/>
        <v>0</v>
      </c>
      <c r="CN52">
        <v>0</v>
      </c>
      <c r="CO52">
        <f t="shared" si="79"/>
        <v>0</v>
      </c>
      <c r="CP52">
        <v>0</v>
      </c>
      <c r="CQ52">
        <v>0</v>
      </c>
      <c r="CR52">
        <v>0</v>
      </c>
      <c r="CS52">
        <v>0</v>
      </c>
      <c r="CT52">
        <v>0</v>
      </c>
      <c r="CU52">
        <v>0</v>
      </c>
      <c r="CV52">
        <v>0</v>
      </c>
      <c r="CW52">
        <v>0</v>
      </c>
      <c r="CX52">
        <v>0</v>
      </c>
      <c r="CY52" s="20" t="e">
        <f t="shared" si="80"/>
        <v>#NAME?</v>
      </c>
      <c r="CZ52" t="e">
        <f t="shared" si="81"/>
        <v>#NAME?</v>
      </c>
      <c r="DM52" t="s">
        <v>245</v>
      </c>
      <c r="DN52">
        <v>0</v>
      </c>
      <c r="DQ52" t="s">
        <v>185</v>
      </c>
      <c r="DR52">
        <v>0</v>
      </c>
      <c r="DU52">
        <v>694</v>
      </c>
      <c r="DV52">
        <v>579077.88382383971</v>
      </c>
      <c r="DX52" t="s">
        <v>180</v>
      </c>
      <c r="DY52">
        <v>0</v>
      </c>
      <c r="EA52" t="s">
        <v>180</v>
      </c>
      <c r="EB52">
        <v>0</v>
      </c>
      <c r="ED52" t="s">
        <v>180</v>
      </c>
      <c r="EE52">
        <v>0</v>
      </c>
      <c r="EI52">
        <v>91</v>
      </c>
      <c r="EJ52">
        <v>2920</v>
      </c>
      <c r="FN52" t="s">
        <v>9</v>
      </c>
      <c r="FO52">
        <v>11240</v>
      </c>
      <c r="FP52">
        <v>8430000</v>
      </c>
      <c r="FQ52">
        <v>4215000</v>
      </c>
      <c r="FR52">
        <v>2529000</v>
      </c>
      <c r="FS52">
        <v>843000</v>
      </c>
      <c r="FT52">
        <v>843000</v>
      </c>
      <c r="GQ52" t="s">
        <v>244</v>
      </c>
      <c r="GR52">
        <v>51</v>
      </c>
      <c r="GU52">
        <v>109</v>
      </c>
      <c r="GV52" s="20">
        <v>115008.62564692352</v>
      </c>
      <c r="HM52">
        <v>1728</v>
      </c>
      <c r="HN52" t="s">
        <v>269</v>
      </c>
      <c r="HO52">
        <v>1286623.24</v>
      </c>
      <c r="HR52">
        <v>109</v>
      </c>
      <c r="HS52">
        <v>2801.75</v>
      </c>
    </row>
    <row r="53" spans="1:227">
      <c r="A53">
        <v>90</v>
      </c>
      <c r="D53" t="s">
        <v>246</v>
      </c>
      <c r="F53" s="13" t="e">
        <f t="shared" si="1"/>
        <v>#NAME?</v>
      </c>
      <c r="G53" s="13" t="e">
        <f t="shared" si="2"/>
        <v>#NAME?</v>
      </c>
      <c r="H53" s="13" t="e">
        <f t="shared" si="3"/>
        <v>#NAME?</v>
      </c>
      <c r="I53" s="13" t="e">
        <f t="shared" si="4"/>
        <v>#NAME?</v>
      </c>
      <c r="J53" s="13"/>
      <c r="K53" s="13" t="e">
        <f t="shared" si="5"/>
        <v>#NAME?</v>
      </c>
      <c r="L53" s="13" t="e">
        <f t="shared" si="6"/>
        <v>#NAME?</v>
      </c>
      <c r="M53" s="13" t="e">
        <f t="shared" si="7"/>
        <v>#NAME?</v>
      </c>
      <c r="N53" s="13" t="e">
        <f t="shared" si="8"/>
        <v>#NAME?</v>
      </c>
      <c r="O53" s="13" t="e">
        <f t="shared" si="9"/>
        <v>#NAME?</v>
      </c>
      <c r="P53" s="13" t="e">
        <f t="shared" si="10"/>
        <v>#NAME?</v>
      </c>
      <c r="Q53" s="13" t="e">
        <f t="shared" si="11"/>
        <v>#NAME?</v>
      </c>
      <c r="R53" s="13" t="e">
        <f t="shared" si="12"/>
        <v>#NAME?</v>
      </c>
      <c r="S53" s="13" t="e">
        <f t="shared" si="13"/>
        <v>#NAME?</v>
      </c>
      <c r="T53" s="13" t="e">
        <f t="shared" si="14"/>
        <v>#NAME?</v>
      </c>
      <c r="U53" s="13" t="e">
        <f t="shared" si="15"/>
        <v>#NAME?</v>
      </c>
      <c r="V53" s="13" t="e">
        <f t="shared" si="16"/>
        <v>#NAME?</v>
      </c>
      <c r="W53" s="13" t="e">
        <f t="shared" si="17"/>
        <v>#NAME?</v>
      </c>
      <c r="X53" s="13" t="e">
        <f t="shared" si="18"/>
        <v>#NAME?</v>
      </c>
      <c r="Y53" s="13" t="e">
        <f t="shared" si="19"/>
        <v>#NAME?</v>
      </c>
      <c r="Z53" s="13" t="e">
        <f t="shared" si="20"/>
        <v>#NAME?</v>
      </c>
      <c r="AA53" s="13" t="e">
        <f t="shared" si="21"/>
        <v>#NAME?</v>
      </c>
      <c r="AB53" s="13"/>
      <c r="AC53" s="13"/>
      <c r="AD53" s="13" t="e">
        <f t="shared" si="22"/>
        <v>#NAME?</v>
      </c>
      <c r="AE53" s="13" t="e">
        <f t="shared" si="23"/>
        <v>#NAME?</v>
      </c>
      <c r="AF53" s="13" t="e">
        <f t="shared" si="24"/>
        <v>#NAME?</v>
      </c>
      <c r="AG53" s="13" t="e">
        <f t="shared" si="25"/>
        <v>#NAME?</v>
      </c>
      <c r="AH53" s="13" t="e">
        <f t="shared" si="26"/>
        <v>#NAME?</v>
      </c>
      <c r="AI53" s="13" t="e">
        <f t="shared" si="27"/>
        <v>#NAME?</v>
      </c>
      <c r="AJ53" s="13" t="e">
        <f t="shared" si="28"/>
        <v>#NAME?</v>
      </c>
      <c r="AK53" s="13" t="e">
        <f t="shared" si="29"/>
        <v>#NAME?</v>
      </c>
      <c r="AL53" s="13" t="e">
        <f t="shared" si="30"/>
        <v>#NAME?</v>
      </c>
      <c r="AM53" s="13" t="e">
        <f t="shared" si="31"/>
        <v>#NAME?</v>
      </c>
      <c r="AN53" s="13" t="e">
        <f t="shared" si="32"/>
        <v>#NAME?</v>
      </c>
      <c r="AO53" s="13" t="e">
        <f t="shared" si="33"/>
        <v>#NAME?</v>
      </c>
      <c r="AP53" s="13" t="e">
        <f t="shared" si="34"/>
        <v>#NAME?</v>
      </c>
      <c r="AQ53" s="13" t="e">
        <f t="shared" si="35"/>
        <v>#NAME?</v>
      </c>
      <c r="AR53" s="13" t="e">
        <f t="shared" si="36"/>
        <v>#NAME?</v>
      </c>
      <c r="AS53" s="13" t="e">
        <f t="shared" si="37"/>
        <v>#NAME?</v>
      </c>
      <c r="AT53" s="13" t="e">
        <f t="shared" si="38"/>
        <v>#NAME?</v>
      </c>
      <c r="AU53" s="13" t="e">
        <f t="shared" si="39"/>
        <v>#NAME?</v>
      </c>
      <c r="AV53" s="13" t="e">
        <f t="shared" si="40"/>
        <v>#NAME?</v>
      </c>
      <c r="AW53" s="13" t="e">
        <f t="shared" si="41"/>
        <v>#NAME?</v>
      </c>
      <c r="AX53" s="13" t="e">
        <f t="shared" si="42"/>
        <v>#NAME?</v>
      </c>
      <c r="AY53" s="13" t="e">
        <f t="shared" si="43"/>
        <v>#NAME?</v>
      </c>
      <c r="AZ53" s="13" t="e">
        <f t="shared" si="44"/>
        <v>#NAME?</v>
      </c>
      <c r="BA53" s="13" t="e">
        <f t="shared" si="45"/>
        <v>#NAME?</v>
      </c>
      <c r="BB53" s="13" t="e">
        <f t="shared" si="46"/>
        <v>#NAME?</v>
      </c>
      <c r="BC53" s="13" t="e">
        <f t="shared" si="47"/>
        <v>#NAME?</v>
      </c>
      <c r="BD53" s="13" t="e">
        <f t="shared" si="48"/>
        <v>#NAME?</v>
      </c>
      <c r="BE53" s="13" t="e">
        <f t="shared" si="49"/>
        <v>#NAME?</v>
      </c>
      <c r="BF53" s="13" t="e">
        <f t="shared" si="50"/>
        <v>#NAME?</v>
      </c>
      <c r="BG53" s="13" t="e">
        <f t="shared" si="51"/>
        <v>#NAME?</v>
      </c>
      <c r="BH53" s="13" t="e">
        <f t="shared" si="52"/>
        <v>#NAME?</v>
      </c>
      <c r="BI53" s="13" t="e">
        <f t="shared" si="53"/>
        <v>#NAME?</v>
      </c>
      <c r="BJ53" s="13" t="e">
        <f t="shared" si="54"/>
        <v>#NAME?</v>
      </c>
      <c r="BK53" s="13" t="e">
        <f t="shared" si="55"/>
        <v>#NAME?</v>
      </c>
      <c r="BL53" s="13" t="e">
        <f t="shared" si="56"/>
        <v>#NAME?</v>
      </c>
      <c r="BM53" s="13" t="e">
        <f t="shared" si="57"/>
        <v>#NAME?</v>
      </c>
      <c r="BN53" s="13"/>
      <c r="BO53" s="15"/>
      <c r="BP53" s="13" t="e">
        <f t="shared" si="58"/>
        <v>#NAME?</v>
      </c>
      <c r="BQ53" s="13" t="e">
        <f t="shared" si="59"/>
        <v>#NAME?</v>
      </c>
      <c r="BR53" s="13" t="e">
        <f t="shared" si="60"/>
        <v>#NAME?</v>
      </c>
      <c r="BS53" s="13" t="e">
        <f t="shared" si="61"/>
        <v>#NAME?</v>
      </c>
      <c r="BT53" s="13" t="e">
        <f t="shared" si="62"/>
        <v>#NAME?</v>
      </c>
      <c r="BU53" s="13" t="e">
        <f t="shared" si="63"/>
        <v>#NAME?</v>
      </c>
      <c r="BV53" s="13"/>
      <c r="BW53" s="13" t="e">
        <f t="shared" si="64"/>
        <v>#NAME?</v>
      </c>
      <c r="BX53" s="13"/>
      <c r="BY53" s="13" t="e">
        <f t="shared" si="65"/>
        <v>#NAME?</v>
      </c>
      <c r="BZ53" s="13" t="e">
        <f t="shared" si="66"/>
        <v>#NAME?</v>
      </c>
      <c r="CA53" s="13" t="e">
        <f t="shared" si="67"/>
        <v>#NAME?</v>
      </c>
      <c r="CB53" s="13" t="e">
        <f t="shared" si="68"/>
        <v>#NAME?</v>
      </c>
      <c r="CC53" s="14">
        <f t="shared" si="69"/>
        <v>0</v>
      </c>
      <c r="CD53" s="14" t="e">
        <f t="shared" si="70"/>
        <v>#NAME?</v>
      </c>
      <c r="CE53" s="13">
        <f t="shared" si="71"/>
        <v>5879983.71</v>
      </c>
      <c r="CF53" s="13" t="e">
        <f t="shared" si="72"/>
        <v>#NAME?</v>
      </c>
      <c r="CG53" s="13"/>
      <c r="CH53" s="13" t="e">
        <f t="shared" si="73"/>
        <v>#NAME?</v>
      </c>
      <c r="CI53" s="13" t="e">
        <f t="shared" si="74"/>
        <v>#NAME?</v>
      </c>
      <c r="CJ53" s="13" t="e">
        <f t="shared" si="75"/>
        <v>#NAME?</v>
      </c>
      <c r="CK53" s="13" t="e">
        <f t="shared" si="76"/>
        <v>#NAME?</v>
      </c>
      <c r="CL53">
        <f t="shared" si="77"/>
        <v>0</v>
      </c>
      <c r="CM53">
        <f t="shared" si="78"/>
        <v>0</v>
      </c>
      <c r="CN53">
        <v>0</v>
      </c>
      <c r="CO53">
        <f t="shared" si="79"/>
        <v>0</v>
      </c>
      <c r="CP53">
        <v>0</v>
      </c>
      <c r="CQ53">
        <v>0</v>
      </c>
      <c r="CR53">
        <v>0</v>
      </c>
      <c r="CS53">
        <v>0</v>
      </c>
      <c r="CT53">
        <v>0</v>
      </c>
      <c r="CU53">
        <v>0</v>
      </c>
      <c r="CV53">
        <v>0</v>
      </c>
      <c r="CW53">
        <v>0</v>
      </c>
      <c r="CX53">
        <v>0</v>
      </c>
      <c r="CY53" s="20" t="e">
        <f t="shared" si="80"/>
        <v>#NAME?</v>
      </c>
      <c r="CZ53" t="e">
        <f t="shared" si="81"/>
        <v>#NAME?</v>
      </c>
      <c r="DM53" t="s">
        <v>247</v>
      </c>
      <c r="DN53">
        <v>0</v>
      </c>
      <c r="DQ53" t="s">
        <v>187</v>
      </c>
      <c r="DR53">
        <v>0</v>
      </c>
      <c r="DU53">
        <v>693</v>
      </c>
      <c r="DV53">
        <v>540575.34442260256</v>
      </c>
      <c r="DX53" t="s">
        <v>183</v>
      </c>
      <c r="DY53">
        <v>0</v>
      </c>
      <c r="EA53" t="s">
        <v>183</v>
      </c>
      <c r="EB53">
        <v>0</v>
      </c>
      <c r="ED53" t="s">
        <v>183</v>
      </c>
      <c r="EE53">
        <v>0</v>
      </c>
      <c r="EI53">
        <v>93</v>
      </c>
      <c r="EJ53">
        <v>202</v>
      </c>
      <c r="GQ53" t="s">
        <v>246</v>
      </c>
      <c r="GR53">
        <v>90</v>
      </c>
      <c r="GU53">
        <v>114</v>
      </c>
      <c r="GV53" s="20">
        <v>402530.18976423237</v>
      </c>
      <c r="HM53">
        <v>376</v>
      </c>
      <c r="HN53" t="s">
        <v>270</v>
      </c>
      <c r="HO53">
        <v>752789.06</v>
      </c>
      <c r="HR53">
        <v>114</v>
      </c>
      <c r="HS53">
        <v>11693.5</v>
      </c>
    </row>
    <row r="54" spans="1:227">
      <c r="A54">
        <v>91</v>
      </c>
      <c r="D54" t="s">
        <v>248</v>
      </c>
      <c r="F54" s="13" t="e">
        <f t="shared" si="1"/>
        <v>#NAME?</v>
      </c>
      <c r="G54" s="13" t="e">
        <f t="shared" si="2"/>
        <v>#NAME?</v>
      </c>
      <c r="H54" s="13" t="e">
        <f t="shared" si="3"/>
        <v>#NAME?</v>
      </c>
      <c r="I54" s="13" t="e">
        <f t="shared" si="4"/>
        <v>#NAME?</v>
      </c>
      <c r="J54" s="13"/>
      <c r="K54" s="13" t="e">
        <f t="shared" si="5"/>
        <v>#NAME?</v>
      </c>
      <c r="L54" s="13" t="e">
        <f t="shared" si="6"/>
        <v>#NAME?</v>
      </c>
      <c r="M54" s="13" t="e">
        <f t="shared" si="7"/>
        <v>#NAME?</v>
      </c>
      <c r="N54" s="13" t="e">
        <f t="shared" si="8"/>
        <v>#NAME?</v>
      </c>
      <c r="O54" s="13" t="e">
        <f t="shared" si="9"/>
        <v>#NAME?</v>
      </c>
      <c r="P54" s="13" t="e">
        <f t="shared" si="10"/>
        <v>#NAME?</v>
      </c>
      <c r="Q54" s="13" t="e">
        <f t="shared" si="11"/>
        <v>#NAME?</v>
      </c>
      <c r="R54" s="13" t="e">
        <f t="shared" si="12"/>
        <v>#NAME?</v>
      </c>
      <c r="S54" s="13" t="e">
        <f t="shared" si="13"/>
        <v>#NAME?</v>
      </c>
      <c r="T54" s="13" t="e">
        <f t="shared" si="14"/>
        <v>#NAME?</v>
      </c>
      <c r="U54" s="13" t="e">
        <f t="shared" si="15"/>
        <v>#NAME?</v>
      </c>
      <c r="V54" s="13" t="e">
        <f t="shared" si="16"/>
        <v>#NAME?</v>
      </c>
      <c r="W54" s="13" t="e">
        <f t="shared" si="17"/>
        <v>#NAME?</v>
      </c>
      <c r="X54" s="13" t="e">
        <f t="shared" si="18"/>
        <v>#NAME?</v>
      </c>
      <c r="Y54" s="13" t="e">
        <f t="shared" si="19"/>
        <v>#NAME?</v>
      </c>
      <c r="Z54" s="13" t="e">
        <f t="shared" si="20"/>
        <v>#NAME?</v>
      </c>
      <c r="AA54" s="13" t="e">
        <f t="shared" si="21"/>
        <v>#NAME?</v>
      </c>
      <c r="AB54" s="13"/>
      <c r="AC54" s="13"/>
      <c r="AD54" s="13" t="e">
        <f t="shared" si="22"/>
        <v>#NAME?</v>
      </c>
      <c r="AE54" s="13" t="e">
        <f t="shared" si="23"/>
        <v>#NAME?</v>
      </c>
      <c r="AF54" s="13" t="e">
        <f t="shared" si="24"/>
        <v>#NAME?</v>
      </c>
      <c r="AG54" s="13" t="e">
        <f t="shared" si="25"/>
        <v>#NAME?</v>
      </c>
      <c r="AH54" s="13" t="e">
        <f t="shared" si="26"/>
        <v>#NAME?</v>
      </c>
      <c r="AI54" s="13" t="e">
        <f t="shared" si="27"/>
        <v>#NAME?</v>
      </c>
      <c r="AJ54" s="13" t="e">
        <f t="shared" si="28"/>
        <v>#NAME?</v>
      </c>
      <c r="AK54" s="13" t="e">
        <f t="shared" si="29"/>
        <v>#NAME?</v>
      </c>
      <c r="AL54" s="13" t="e">
        <f t="shared" si="30"/>
        <v>#NAME?</v>
      </c>
      <c r="AM54" s="13" t="e">
        <f t="shared" si="31"/>
        <v>#NAME?</v>
      </c>
      <c r="AN54" s="13" t="e">
        <f t="shared" si="32"/>
        <v>#NAME?</v>
      </c>
      <c r="AO54" s="13" t="e">
        <f t="shared" si="33"/>
        <v>#NAME?</v>
      </c>
      <c r="AP54" s="13" t="e">
        <f t="shared" si="34"/>
        <v>#NAME?</v>
      </c>
      <c r="AQ54" s="13" t="e">
        <f t="shared" si="35"/>
        <v>#NAME?</v>
      </c>
      <c r="AR54" s="13" t="e">
        <f t="shared" si="36"/>
        <v>#NAME?</v>
      </c>
      <c r="AS54" s="13" t="e">
        <f t="shared" si="37"/>
        <v>#NAME?</v>
      </c>
      <c r="AT54" s="13" t="e">
        <f t="shared" si="38"/>
        <v>#NAME?</v>
      </c>
      <c r="AU54" s="13" t="e">
        <f t="shared" si="39"/>
        <v>#NAME?</v>
      </c>
      <c r="AV54" s="13" t="e">
        <f t="shared" si="40"/>
        <v>#NAME?</v>
      </c>
      <c r="AW54" s="13" t="e">
        <f t="shared" si="41"/>
        <v>#NAME?</v>
      </c>
      <c r="AX54" s="13" t="e">
        <f t="shared" si="42"/>
        <v>#NAME?</v>
      </c>
      <c r="AY54" s="13" t="e">
        <f t="shared" si="43"/>
        <v>#NAME?</v>
      </c>
      <c r="AZ54" s="13" t="e">
        <f t="shared" si="44"/>
        <v>#NAME?</v>
      </c>
      <c r="BA54" s="13" t="e">
        <f t="shared" si="45"/>
        <v>#NAME?</v>
      </c>
      <c r="BB54" s="13" t="e">
        <f t="shared" si="46"/>
        <v>#NAME?</v>
      </c>
      <c r="BC54" s="13" t="e">
        <f t="shared" si="47"/>
        <v>#NAME?</v>
      </c>
      <c r="BD54" s="13" t="e">
        <f t="shared" si="48"/>
        <v>#NAME?</v>
      </c>
      <c r="BE54" s="13" t="e">
        <f t="shared" si="49"/>
        <v>#NAME?</v>
      </c>
      <c r="BF54" s="13" t="e">
        <f t="shared" si="50"/>
        <v>#NAME?</v>
      </c>
      <c r="BG54" s="13" t="e">
        <f t="shared" si="51"/>
        <v>#NAME?</v>
      </c>
      <c r="BH54" s="13" t="e">
        <f t="shared" si="52"/>
        <v>#NAME?</v>
      </c>
      <c r="BI54" s="13" t="e">
        <f t="shared" si="53"/>
        <v>#NAME?</v>
      </c>
      <c r="BJ54" s="13" t="e">
        <f t="shared" si="54"/>
        <v>#NAME?</v>
      </c>
      <c r="BK54" s="13" t="e">
        <f t="shared" si="55"/>
        <v>#NAME?</v>
      </c>
      <c r="BL54" s="13" t="e">
        <f t="shared" si="56"/>
        <v>#NAME?</v>
      </c>
      <c r="BM54" s="13" t="e">
        <f t="shared" si="57"/>
        <v>#NAME?</v>
      </c>
      <c r="BN54" s="13"/>
      <c r="BO54" s="15"/>
      <c r="BP54" s="13" t="e">
        <f t="shared" si="58"/>
        <v>#NAME?</v>
      </c>
      <c r="BQ54" s="13" t="e">
        <f t="shared" si="59"/>
        <v>#NAME?</v>
      </c>
      <c r="BR54" s="13" t="e">
        <f t="shared" si="60"/>
        <v>#NAME?</v>
      </c>
      <c r="BS54" s="13" t="e">
        <f t="shared" si="61"/>
        <v>#NAME?</v>
      </c>
      <c r="BT54" s="13" t="e">
        <f t="shared" si="62"/>
        <v>#NAME?</v>
      </c>
      <c r="BU54" s="13" t="e">
        <f t="shared" si="63"/>
        <v>#NAME?</v>
      </c>
      <c r="BV54" s="13"/>
      <c r="BW54" s="13" t="e">
        <f t="shared" si="64"/>
        <v>#NAME?</v>
      </c>
      <c r="BX54" s="13"/>
      <c r="BY54" s="13" t="e">
        <f t="shared" si="65"/>
        <v>#NAME?</v>
      </c>
      <c r="BZ54" s="13" t="e">
        <f t="shared" si="66"/>
        <v>#NAME?</v>
      </c>
      <c r="CA54" s="13" t="e">
        <f t="shared" si="67"/>
        <v>#NAME?</v>
      </c>
      <c r="CB54" s="13" t="e">
        <f t="shared" si="68"/>
        <v>#NAME?</v>
      </c>
      <c r="CC54" s="14">
        <f t="shared" si="69"/>
        <v>0</v>
      </c>
      <c r="CD54" s="14" t="e">
        <f t="shared" si="70"/>
        <v>#NAME?</v>
      </c>
      <c r="CE54" s="13">
        <f t="shared" si="71"/>
        <v>3586092.62</v>
      </c>
      <c r="CF54" s="13" t="e">
        <f t="shared" si="72"/>
        <v>#NAME?</v>
      </c>
      <c r="CG54" s="13"/>
      <c r="CH54" s="13" t="e">
        <f t="shared" si="73"/>
        <v>#NAME?</v>
      </c>
      <c r="CI54" s="13" t="e">
        <f t="shared" si="74"/>
        <v>#NAME?</v>
      </c>
      <c r="CJ54" s="13" t="e">
        <f t="shared" si="75"/>
        <v>#NAME?</v>
      </c>
      <c r="CK54" s="13" t="e">
        <f t="shared" si="76"/>
        <v>#NAME?</v>
      </c>
      <c r="CL54">
        <f t="shared" si="77"/>
        <v>0</v>
      </c>
      <c r="CM54">
        <f t="shared" si="78"/>
        <v>0</v>
      </c>
      <c r="CN54">
        <v>0</v>
      </c>
      <c r="CO54">
        <f t="shared" si="79"/>
        <v>0</v>
      </c>
      <c r="CP54">
        <v>0</v>
      </c>
      <c r="CQ54">
        <v>0</v>
      </c>
      <c r="CR54">
        <v>0</v>
      </c>
      <c r="CS54">
        <v>0</v>
      </c>
      <c r="CT54">
        <v>0</v>
      </c>
      <c r="CU54">
        <v>0</v>
      </c>
      <c r="CV54">
        <v>0</v>
      </c>
      <c r="CW54">
        <v>0</v>
      </c>
      <c r="CX54">
        <v>0</v>
      </c>
      <c r="CY54" s="20" t="e">
        <f t="shared" si="80"/>
        <v>#NAME?</v>
      </c>
      <c r="CZ54" t="e">
        <f t="shared" si="81"/>
        <v>#NAME?</v>
      </c>
      <c r="DM54" t="s">
        <v>249</v>
      </c>
      <c r="DN54">
        <v>0</v>
      </c>
      <c r="DQ54" t="s">
        <v>191</v>
      </c>
      <c r="DR54">
        <v>0</v>
      </c>
      <c r="DU54">
        <v>981</v>
      </c>
      <c r="DV54">
        <v>1179204.6030622518</v>
      </c>
      <c r="DX54" t="s">
        <v>185</v>
      </c>
      <c r="DY54">
        <v>0</v>
      </c>
      <c r="EA54" t="s">
        <v>185</v>
      </c>
      <c r="EB54">
        <v>0</v>
      </c>
      <c r="ED54" t="s">
        <v>185</v>
      </c>
      <c r="EE54">
        <v>0</v>
      </c>
      <c r="EI54">
        <v>737</v>
      </c>
      <c r="EJ54">
        <v>2048.75</v>
      </c>
      <c r="GQ54" t="s">
        <v>248</v>
      </c>
      <c r="GR54">
        <v>91</v>
      </c>
      <c r="GU54">
        <v>118</v>
      </c>
      <c r="GV54" s="20">
        <v>167285.2736682524</v>
      </c>
      <c r="HM54">
        <v>377</v>
      </c>
      <c r="HN54" t="s">
        <v>271</v>
      </c>
      <c r="HO54">
        <v>1595482.56</v>
      </c>
      <c r="HR54">
        <v>118</v>
      </c>
      <c r="HS54">
        <v>5317</v>
      </c>
    </row>
    <row r="55" spans="1:227">
      <c r="A55">
        <v>93</v>
      </c>
      <c r="D55" t="s">
        <v>250</v>
      </c>
      <c r="F55" s="13" t="e">
        <f t="shared" si="1"/>
        <v>#NAME?</v>
      </c>
      <c r="G55" s="13" t="e">
        <f t="shared" si="2"/>
        <v>#NAME?</v>
      </c>
      <c r="H55" s="13" t="e">
        <f t="shared" si="3"/>
        <v>#NAME?</v>
      </c>
      <c r="I55" s="13" t="e">
        <f t="shared" si="4"/>
        <v>#NAME?</v>
      </c>
      <c r="J55" s="13"/>
      <c r="K55" s="13" t="e">
        <f t="shared" si="5"/>
        <v>#NAME?</v>
      </c>
      <c r="L55" s="13" t="e">
        <f t="shared" si="6"/>
        <v>#NAME?</v>
      </c>
      <c r="M55" s="13" t="e">
        <f t="shared" si="7"/>
        <v>#NAME?</v>
      </c>
      <c r="N55" s="13" t="e">
        <f t="shared" si="8"/>
        <v>#NAME?</v>
      </c>
      <c r="O55" s="13" t="e">
        <f t="shared" si="9"/>
        <v>#NAME?</v>
      </c>
      <c r="P55" s="13" t="e">
        <f t="shared" si="10"/>
        <v>#NAME?</v>
      </c>
      <c r="Q55" s="13" t="e">
        <f t="shared" si="11"/>
        <v>#NAME?</v>
      </c>
      <c r="R55" s="13" t="e">
        <f t="shared" si="12"/>
        <v>#NAME?</v>
      </c>
      <c r="S55" s="13" t="e">
        <f t="shared" si="13"/>
        <v>#NAME?</v>
      </c>
      <c r="T55" s="13" t="e">
        <f t="shared" si="14"/>
        <v>#NAME?</v>
      </c>
      <c r="U55" s="13" t="e">
        <f t="shared" si="15"/>
        <v>#NAME?</v>
      </c>
      <c r="V55" s="13" t="e">
        <f t="shared" si="16"/>
        <v>#NAME?</v>
      </c>
      <c r="W55" s="13" t="e">
        <f t="shared" si="17"/>
        <v>#NAME?</v>
      </c>
      <c r="X55" s="13" t="e">
        <f t="shared" si="18"/>
        <v>#NAME?</v>
      </c>
      <c r="Y55" s="13" t="e">
        <f t="shared" si="19"/>
        <v>#NAME?</v>
      </c>
      <c r="Z55" s="13" t="e">
        <f t="shared" si="20"/>
        <v>#NAME?</v>
      </c>
      <c r="AA55" s="13" t="e">
        <f t="shared" si="21"/>
        <v>#NAME?</v>
      </c>
      <c r="AB55" s="13"/>
      <c r="AC55" s="13"/>
      <c r="AD55" s="13" t="e">
        <f t="shared" si="22"/>
        <v>#NAME?</v>
      </c>
      <c r="AE55" s="13" t="e">
        <f t="shared" si="23"/>
        <v>#NAME?</v>
      </c>
      <c r="AF55" s="13" t="e">
        <f t="shared" si="24"/>
        <v>#NAME?</v>
      </c>
      <c r="AG55" s="13" t="e">
        <f t="shared" si="25"/>
        <v>#NAME?</v>
      </c>
      <c r="AH55" s="13" t="e">
        <f t="shared" si="26"/>
        <v>#NAME?</v>
      </c>
      <c r="AI55" s="13" t="e">
        <f t="shared" si="27"/>
        <v>#NAME?</v>
      </c>
      <c r="AJ55" s="13" t="e">
        <f t="shared" si="28"/>
        <v>#NAME?</v>
      </c>
      <c r="AK55" s="13" t="e">
        <f t="shared" si="29"/>
        <v>#NAME?</v>
      </c>
      <c r="AL55" s="13" t="e">
        <f t="shared" si="30"/>
        <v>#NAME?</v>
      </c>
      <c r="AM55" s="13" t="e">
        <f t="shared" si="31"/>
        <v>#NAME?</v>
      </c>
      <c r="AN55" s="13" t="e">
        <f t="shared" si="32"/>
        <v>#NAME?</v>
      </c>
      <c r="AO55" s="13" t="e">
        <f t="shared" si="33"/>
        <v>#NAME?</v>
      </c>
      <c r="AP55" s="13" t="e">
        <f t="shared" si="34"/>
        <v>#NAME?</v>
      </c>
      <c r="AQ55" s="13" t="e">
        <f t="shared" si="35"/>
        <v>#NAME?</v>
      </c>
      <c r="AR55" s="13" t="e">
        <f t="shared" si="36"/>
        <v>#NAME?</v>
      </c>
      <c r="AS55" s="13" t="e">
        <f t="shared" si="37"/>
        <v>#NAME?</v>
      </c>
      <c r="AT55" s="13" t="e">
        <f t="shared" si="38"/>
        <v>#NAME?</v>
      </c>
      <c r="AU55" s="13" t="e">
        <f t="shared" si="39"/>
        <v>#NAME?</v>
      </c>
      <c r="AV55" s="13" t="e">
        <f t="shared" si="40"/>
        <v>#NAME?</v>
      </c>
      <c r="AW55" s="13" t="e">
        <f t="shared" si="41"/>
        <v>#NAME?</v>
      </c>
      <c r="AX55" s="13" t="e">
        <f t="shared" si="42"/>
        <v>#NAME?</v>
      </c>
      <c r="AY55" s="13" t="e">
        <f t="shared" si="43"/>
        <v>#NAME?</v>
      </c>
      <c r="AZ55" s="13" t="e">
        <f t="shared" si="44"/>
        <v>#NAME?</v>
      </c>
      <c r="BA55" s="13" t="e">
        <f t="shared" si="45"/>
        <v>#NAME?</v>
      </c>
      <c r="BB55" s="13" t="e">
        <f t="shared" si="46"/>
        <v>#NAME?</v>
      </c>
      <c r="BC55" s="13" t="e">
        <f t="shared" si="47"/>
        <v>#NAME?</v>
      </c>
      <c r="BD55" s="13" t="e">
        <f t="shared" si="48"/>
        <v>#NAME?</v>
      </c>
      <c r="BE55" s="13" t="e">
        <f t="shared" si="49"/>
        <v>#NAME?</v>
      </c>
      <c r="BF55" s="13" t="e">
        <f t="shared" si="50"/>
        <v>#NAME?</v>
      </c>
      <c r="BG55" s="13" t="e">
        <f t="shared" si="51"/>
        <v>#NAME?</v>
      </c>
      <c r="BH55" s="13" t="e">
        <f t="shared" si="52"/>
        <v>#NAME?</v>
      </c>
      <c r="BI55" s="13" t="e">
        <f t="shared" si="53"/>
        <v>#NAME?</v>
      </c>
      <c r="BJ55" s="13" t="e">
        <f t="shared" si="54"/>
        <v>#NAME?</v>
      </c>
      <c r="BK55" s="13" t="e">
        <f t="shared" si="55"/>
        <v>#NAME?</v>
      </c>
      <c r="BL55" s="13" t="e">
        <f t="shared" si="56"/>
        <v>#NAME?</v>
      </c>
      <c r="BM55" s="13" t="e">
        <f t="shared" si="57"/>
        <v>#NAME?</v>
      </c>
      <c r="BN55" s="13"/>
      <c r="BO55" s="15"/>
      <c r="BP55" s="13" t="e">
        <f t="shared" si="58"/>
        <v>#NAME?</v>
      </c>
      <c r="BQ55" s="13" t="e">
        <f t="shared" si="59"/>
        <v>#NAME?</v>
      </c>
      <c r="BR55" s="13" t="e">
        <f t="shared" si="60"/>
        <v>#NAME?</v>
      </c>
      <c r="BS55" s="13" t="e">
        <f t="shared" si="61"/>
        <v>#NAME?</v>
      </c>
      <c r="BT55" s="13" t="e">
        <f t="shared" si="62"/>
        <v>#NAME?</v>
      </c>
      <c r="BU55" s="13" t="e">
        <f t="shared" si="63"/>
        <v>#NAME?</v>
      </c>
      <c r="BV55" s="13"/>
      <c r="BW55" s="13" t="e">
        <f t="shared" si="64"/>
        <v>#NAME?</v>
      </c>
      <c r="BX55" s="13"/>
      <c r="BY55" s="13" t="e">
        <f t="shared" si="65"/>
        <v>#NAME?</v>
      </c>
      <c r="BZ55" s="13" t="e">
        <f t="shared" si="66"/>
        <v>#NAME?</v>
      </c>
      <c r="CA55" s="13" t="e">
        <f t="shared" si="67"/>
        <v>#NAME?</v>
      </c>
      <c r="CB55" s="13" t="e">
        <f t="shared" si="68"/>
        <v>#NAME?</v>
      </c>
      <c r="CC55" s="14">
        <f t="shared" si="69"/>
        <v>0</v>
      </c>
      <c r="CD55" s="14" t="e">
        <f t="shared" si="70"/>
        <v>#NAME?</v>
      </c>
      <c r="CE55" s="13">
        <f t="shared" si="71"/>
        <v>389732.72</v>
      </c>
      <c r="CF55" s="13" t="e">
        <f t="shared" si="72"/>
        <v>#NAME?</v>
      </c>
      <c r="CG55" s="13"/>
      <c r="CH55" s="13" t="e">
        <f t="shared" si="73"/>
        <v>#NAME?</v>
      </c>
      <c r="CI55" s="13" t="e">
        <f t="shared" si="74"/>
        <v>#NAME?</v>
      </c>
      <c r="CJ55" s="13" t="e">
        <f t="shared" si="75"/>
        <v>#NAME?</v>
      </c>
      <c r="CK55" s="13" t="e">
        <f t="shared" si="76"/>
        <v>#NAME?</v>
      </c>
      <c r="CL55">
        <f t="shared" si="77"/>
        <v>0</v>
      </c>
      <c r="CM55">
        <f t="shared" si="78"/>
        <v>0</v>
      </c>
      <c r="CN55">
        <v>0</v>
      </c>
      <c r="CO55">
        <f t="shared" si="79"/>
        <v>0</v>
      </c>
      <c r="CP55">
        <v>0</v>
      </c>
      <c r="CQ55">
        <v>0</v>
      </c>
      <c r="CR55">
        <v>0</v>
      </c>
      <c r="CS55">
        <v>0</v>
      </c>
      <c r="CT55">
        <v>0</v>
      </c>
      <c r="CU55">
        <v>0</v>
      </c>
      <c r="CV55">
        <v>0</v>
      </c>
      <c r="CW55">
        <v>0</v>
      </c>
      <c r="CX55">
        <v>0</v>
      </c>
      <c r="CY55" s="20" t="e">
        <f t="shared" si="80"/>
        <v>#NAME?</v>
      </c>
      <c r="CZ55" t="e">
        <f t="shared" si="81"/>
        <v>#NAME?</v>
      </c>
      <c r="DM55" t="s">
        <v>251</v>
      </c>
      <c r="DN55">
        <v>0</v>
      </c>
      <c r="DQ55" t="s">
        <v>193</v>
      </c>
      <c r="DR55">
        <v>0</v>
      </c>
      <c r="DU55">
        <v>623</v>
      </c>
      <c r="DV55">
        <v>764197.37312281365</v>
      </c>
      <c r="DX55" t="s">
        <v>187</v>
      </c>
      <c r="DY55">
        <v>0</v>
      </c>
      <c r="EA55" t="s">
        <v>187</v>
      </c>
      <c r="EB55">
        <v>0</v>
      </c>
      <c r="ED55" t="s">
        <v>187</v>
      </c>
      <c r="EE55">
        <v>0</v>
      </c>
      <c r="EI55">
        <v>96</v>
      </c>
      <c r="EJ55">
        <v>53</v>
      </c>
      <c r="GQ55" t="s">
        <v>250</v>
      </c>
      <c r="GR55">
        <v>93</v>
      </c>
      <c r="GU55">
        <v>119</v>
      </c>
      <c r="GV55" s="20">
        <v>88870.301636259086</v>
      </c>
      <c r="HM55">
        <v>55</v>
      </c>
      <c r="HN55" t="s">
        <v>211</v>
      </c>
      <c r="HO55">
        <v>1480193.02</v>
      </c>
      <c r="HR55">
        <v>119</v>
      </c>
      <c r="HS55">
        <v>2835.75</v>
      </c>
    </row>
    <row r="56" spans="1:227">
      <c r="A56">
        <v>737</v>
      </c>
      <c r="D56" t="s">
        <v>252</v>
      </c>
      <c r="F56" s="13" t="e">
        <f t="shared" si="1"/>
        <v>#NAME?</v>
      </c>
      <c r="G56" s="13" t="e">
        <f t="shared" si="2"/>
        <v>#NAME?</v>
      </c>
      <c r="H56" s="13" t="e">
        <f t="shared" si="3"/>
        <v>#NAME?</v>
      </c>
      <c r="I56" s="13" t="e">
        <f t="shared" si="4"/>
        <v>#NAME?</v>
      </c>
      <c r="J56" s="13"/>
      <c r="K56" s="13" t="e">
        <f t="shared" si="5"/>
        <v>#NAME?</v>
      </c>
      <c r="L56" s="13" t="e">
        <f t="shared" si="6"/>
        <v>#NAME?</v>
      </c>
      <c r="M56" s="13" t="e">
        <f t="shared" si="7"/>
        <v>#NAME?</v>
      </c>
      <c r="N56" s="13" t="e">
        <f t="shared" si="8"/>
        <v>#NAME?</v>
      </c>
      <c r="O56" s="13" t="e">
        <f t="shared" si="9"/>
        <v>#NAME?</v>
      </c>
      <c r="P56" s="13" t="e">
        <f t="shared" si="10"/>
        <v>#NAME?</v>
      </c>
      <c r="Q56" s="13" t="e">
        <f t="shared" si="11"/>
        <v>#NAME?</v>
      </c>
      <c r="R56" s="13" t="e">
        <f t="shared" si="12"/>
        <v>#NAME?</v>
      </c>
      <c r="S56" s="13" t="e">
        <f t="shared" si="13"/>
        <v>#NAME?</v>
      </c>
      <c r="T56" s="13" t="e">
        <f t="shared" si="14"/>
        <v>#NAME?</v>
      </c>
      <c r="U56" s="13" t="e">
        <f t="shared" si="15"/>
        <v>#NAME?</v>
      </c>
      <c r="V56" s="13" t="e">
        <f t="shared" si="16"/>
        <v>#NAME?</v>
      </c>
      <c r="W56" s="13" t="e">
        <f t="shared" si="17"/>
        <v>#NAME?</v>
      </c>
      <c r="X56" s="13" t="e">
        <f t="shared" si="18"/>
        <v>#NAME?</v>
      </c>
      <c r="Y56" s="13" t="e">
        <f t="shared" si="19"/>
        <v>#NAME?</v>
      </c>
      <c r="Z56" s="13" t="e">
        <f t="shared" si="20"/>
        <v>#NAME?</v>
      </c>
      <c r="AA56" s="13" t="e">
        <f t="shared" si="21"/>
        <v>#NAME?</v>
      </c>
      <c r="AB56" s="13"/>
      <c r="AC56" s="13"/>
      <c r="AD56" s="13" t="e">
        <f t="shared" si="22"/>
        <v>#NAME?</v>
      </c>
      <c r="AE56" s="13" t="e">
        <f t="shared" si="23"/>
        <v>#NAME?</v>
      </c>
      <c r="AF56" s="13" t="e">
        <f t="shared" si="24"/>
        <v>#NAME?</v>
      </c>
      <c r="AG56" s="13" t="e">
        <f t="shared" si="25"/>
        <v>#NAME?</v>
      </c>
      <c r="AH56" s="13" t="e">
        <f t="shared" si="26"/>
        <v>#NAME?</v>
      </c>
      <c r="AI56" s="13" t="e">
        <f t="shared" si="27"/>
        <v>#NAME?</v>
      </c>
      <c r="AJ56" s="13" t="e">
        <f t="shared" si="28"/>
        <v>#NAME?</v>
      </c>
      <c r="AK56" s="13" t="e">
        <f t="shared" si="29"/>
        <v>#NAME?</v>
      </c>
      <c r="AL56" s="13" t="e">
        <f t="shared" si="30"/>
        <v>#NAME?</v>
      </c>
      <c r="AM56" s="13" t="e">
        <f t="shared" si="31"/>
        <v>#NAME?</v>
      </c>
      <c r="AN56" s="13" t="e">
        <f t="shared" si="32"/>
        <v>#NAME?</v>
      </c>
      <c r="AO56" s="13" t="e">
        <f t="shared" si="33"/>
        <v>#NAME?</v>
      </c>
      <c r="AP56" s="13" t="e">
        <f t="shared" si="34"/>
        <v>#NAME?</v>
      </c>
      <c r="AQ56" s="13" t="e">
        <f t="shared" si="35"/>
        <v>#NAME?</v>
      </c>
      <c r="AR56" s="13" t="e">
        <f t="shared" si="36"/>
        <v>#NAME?</v>
      </c>
      <c r="AS56" s="13" t="e">
        <f t="shared" si="37"/>
        <v>#NAME?</v>
      </c>
      <c r="AT56" s="13" t="e">
        <f t="shared" si="38"/>
        <v>#NAME?</v>
      </c>
      <c r="AU56" s="13" t="e">
        <f t="shared" si="39"/>
        <v>#NAME?</v>
      </c>
      <c r="AV56" s="13" t="e">
        <f t="shared" si="40"/>
        <v>#NAME?</v>
      </c>
      <c r="AW56" s="13" t="e">
        <f t="shared" si="41"/>
        <v>#NAME?</v>
      </c>
      <c r="AX56" s="13" t="e">
        <f t="shared" si="42"/>
        <v>#NAME?</v>
      </c>
      <c r="AY56" s="13" t="e">
        <f t="shared" si="43"/>
        <v>#NAME?</v>
      </c>
      <c r="AZ56" s="13" t="e">
        <f t="shared" si="44"/>
        <v>#NAME?</v>
      </c>
      <c r="BA56" s="13" t="e">
        <f t="shared" si="45"/>
        <v>#NAME?</v>
      </c>
      <c r="BB56" s="13" t="e">
        <f t="shared" si="46"/>
        <v>#NAME?</v>
      </c>
      <c r="BC56" s="13" t="e">
        <f t="shared" si="47"/>
        <v>#NAME?</v>
      </c>
      <c r="BD56" s="13" t="e">
        <f t="shared" si="48"/>
        <v>#NAME?</v>
      </c>
      <c r="BE56" s="13" t="e">
        <f t="shared" si="49"/>
        <v>#NAME?</v>
      </c>
      <c r="BF56" s="13" t="e">
        <f t="shared" si="50"/>
        <v>#NAME?</v>
      </c>
      <c r="BG56" s="13" t="e">
        <f t="shared" si="51"/>
        <v>#NAME?</v>
      </c>
      <c r="BH56" s="13" t="e">
        <f t="shared" si="52"/>
        <v>#NAME?</v>
      </c>
      <c r="BI56" s="13" t="e">
        <f t="shared" si="53"/>
        <v>#NAME?</v>
      </c>
      <c r="BJ56" s="13" t="e">
        <f t="shared" si="54"/>
        <v>#NAME?</v>
      </c>
      <c r="BK56" s="13" t="e">
        <f t="shared" si="55"/>
        <v>#NAME?</v>
      </c>
      <c r="BL56" s="13" t="e">
        <f t="shared" si="56"/>
        <v>#NAME?</v>
      </c>
      <c r="BM56" s="13" t="e">
        <f t="shared" si="57"/>
        <v>#NAME?</v>
      </c>
      <c r="BN56" s="13"/>
      <c r="BO56" s="15"/>
      <c r="BP56" s="13" t="e">
        <f t="shared" si="58"/>
        <v>#NAME?</v>
      </c>
      <c r="BQ56" s="13" t="e">
        <f t="shared" si="59"/>
        <v>#NAME?</v>
      </c>
      <c r="BR56" s="13" t="e">
        <f t="shared" si="60"/>
        <v>#NAME?</v>
      </c>
      <c r="BS56" s="13" t="e">
        <f t="shared" si="61"/>
        <v>#NAME?</v>
      </c>
      <c r="BT56" s="13" t="e">
        <f t="shared" si="62"/>
        <v>#NAME?</v>
      </c>
      <c r="BU56" s="13" t="e">
        <f t="shared" si="63"/>
        <v>#NAME?</v>
      </c>
      <c r="BV56" s="13"/>
      <c r="BW56" s="13" t="e">
        <f t="shared" si="64"/>
        <v>#NAME?</v>
      </c>
      <c r="BX56" s="13"/>
      <c r="BY56" s="13" t="e">
        <f t="shared" si="65"/>
        <v>#NAME?</v>
      </c>
      <c r="BZ56" s="13" t="e">
        <f t="shared" si="66"/>
        <v>#NAME?</v>
      </c>
      <c r="CA56" s="13" t="e">
        <f t="shared" si="67"/>
        <v>#NAME?</v>
      </c>
      <c r="CB56" s="13" t="e">
        <f t="shared" si="68"/>
        <v>#NAME?</v>
      </c>
      <c r="CC56" s="14">
        <f t="shared" si="69"/>
        <v>0</v>
      </c>
      <c r="CD56" s="14" t="e">
        <f t="shared" si="70"/>
        <v>#NAME?</v>
      </c>
      <c r="CE56" s="13">
        <f t="shared" si="71"/>
        <v>2943795.41</v>
      </c>
      <c r="CF56" s="13" t="e">
        <f t="shared" si="72"/>
        <v>#NAME?</v>
      </c>
      <c r="CG56" s="13"/>
      <c r="CH56" s="13" t="e">
        <f t="shared" si="73"/>
        <v>#NAME?</v>
      </c>
      <c r="CI56" s="13" t="e">
        <f t="shared" si="74"/>
        <v>#NAME?</v>
      </c>
      <c r="CJ56" s="13" t="e">
        <f t="shared" si="75"/>
        <v>#NAME?</v>
      </c>
      <c r="CK56" s="13" t="e">
        <f t="shared" si="76"/>
        <v>#NAME?</v>
      </c>
      <c r="CL56">
        <f t="shared" si="77"/>
        <v>0</v>
      </c>
      <c r="CM56">
        <f t="shared" si="78"/>
        <v>0</v>
      </c>
      <c r="CN56">
        <v>0</v>
      </c>
      <c r="CO56">
        <f t="shared" si="79"/>
        <v>0</v>
      </c>
      <c r="CP56">
        <v>0</v>
      </c>
      <c r="CQ56">
        <v>0</v>
      </c>
      <c r="CR56">
        <v>0</v>
      </c>
      <c r="CS56">
        <v>0</v>
      </c>
      <c r="CT56">
        <v>0</v>
      </c>
      <c r="CU56">
        <v>0</v>
      </c>
      <c r="CV56">
        <v>0</v>
      </c>
      <c r="CW56">
        <v>0</v>
      </c>
      <c r="CX56">
        <v>0</v>
      </c>
      <c r="CY56" s="20" t="e">
        <f t="shared" si="80"/>
        <v>#NAME?</v>
      </c>
      <c r="CZ56" t="e">
        <f t="shared" si="81"/>
        <v>#NAME?</v>
      </c>
      <c r="DM56" t="s">
        <v>253</v>
      </c>
      <c r="DN56">
        <v>0</v>
      </c>
      <c r="DQ56" t="s">
        <v>196</v>
      </c>
      <c r="DR56">
        <v>0</v>
      </c>
      <c r="DU56">
        <v>589</v>
      </c>
      <c r="DV56">
        <v>732489.27757780103</v>
      </c>
      <c r="DX56" t="s">
        <v>191</v>
      </c>
      <c r="DY56">
        <v>0</v>
      </c>
      <c r="EA56" t="s">
        <v>191</v>
      </c>
      <c r="EB56">
        <v>0</v>
      </c>
      <c r="ED56" t="s">
        <v>191</v>
      </c>
      <c r="EE56">
        <v>0</v>
      </c>
      <c r="EI56">
        <v>98</v>
      </c>
      <c r="EJ56">
        <v>1986</v>
      </c>
      <c r="GQ56" t="s">
        <v>252</v>
      </c>
      <c r="GR56">
        <v>737</v>
      </c>
      <c r="GU56">
        <v>140</v>
      </c>
      <c r="GV56" s="20">
        <v>23524.491609597993</v>
      </c>
      <c r="HM56">
        <v>497</v>
      </c>
      <c r="HN56" t="s">
        <v>273</v>
      </c>
      <c r="HO56">
        <v>1321033.95</v>
      </c>
      <c r="HR56">
        <v>140</v>
      </c>
      <c r="HS56">
        <v>502.25</v>
      </c>
    </row>
    <row r="57" spans="1:227">
      <c r="A57">
        <v>96</v>
      </c>
      <c r="D57" t="s">
        <v>254</v>
      </c>
      <c r="F57" s="13" t="e">
        <f t="shared" si="1"/>
        <v>#NAME?</v>
      </c>
      <c r="G57" s="13" t="e">
        <f t="shared" si="2"/>
        <v>#NAME?</v>
      </c>
      <c r="H57" s="13" t="e">
        <f t="shared" si="3"/>
        <v>#NAME?</v>
      </c>
      <c r="I57" s="13" t="e">
        <f t="shared" si="4"/>
        <v>#NAME?</v>
      </c>
      <c r="J57" s="13"/>
      <c r="K57" s="13" t="e">
        <f t="shared" si="5"/>
        <v>#NAME?</v>
      </c>
      <c r="L57" s="13" t="e">
        <f t="shared" si="6"/>
        <v>#NAME?</v>
      </c>
      <c r="M57" s="13" t="e">
        <f t="shared" si="7"/>
        <v>#NAME?</v>
      </c>
      <c r="N57" s="13" t="e">
        <f t="shared" si="8"/>
        <v>#NAME?</v>
      </c>
      <c r="O57" s="13" t="e">
        <f t="shared" si="9"/>
        <v>#NAME?</v>
      </c>
      <c r="P57" s="13" t="e">
        <f t="shared" si="10"/>
        <v>#NAME?</v>
      </c>
      <c r="Q57" s="13" t="e">
        <f t="shared" si="11"/>
        <v>#NAME?</v>
      </c>
      <c r="R57" s="13" t="e">
        <f t="shared" si="12"/>
        <v>#NAME?</v>
      </c>
      <c r="S57" s="13" t="e">
        <f t="shared" si="13"/>
        <v>#NAME?</v>
      </c>
      <c r="T57" s="13" t="e">
        <f t="shared" si="14"/>
        <v>#NAME?</v>
      </c>
      <c r="U57" s="13" t="e">
        <f t="shared" si="15"/>
        <v>#NAME?</v>
      </c>
      <c r="V57" s="13" t="e">
        <f t="shared" si="16"/>
        <v>#NAME?</v>
      </c>
      <c r="W57" s="13" t="e">
        <f t="shared" si="17"/>
        <v>#NAME?</v>
      </c>
      <c r="X57" s="13" t="e">
        <f t="shared" si="18"/>
        <v>#NAME?</v>
      </c>
      <c r="Y57" s="13" t="e">
        <f t="shared" si="19"/>
        <v>#NAME?</v>
      </c>
      <c r="Z57" s="13" t="e">
        <f t="shared" si="20"/>
        <v>#NAME?</v>
      </c>
      <c r="AA57" s="13" t="e">
        <f t="shared" si="21"/>
        <v>#NAME?</v>
      </c>
      <c r="AB57" s="13"/>
      <c r="AC57" s="13"/>
      <c r="AD57" s="13" t="e">
        <f t="shared" si="22"/>
        <v>#NAME?</v>
      </c>
      <c r="AE57" s="13" t="e">
        <f t="shared" si="23"/>
        <v>#NAME?</v>
      </c>
      <c r="AF57" s="13" t="e">
        <f t="shared" si="24"/>
        <v>#NAME?</v>
      </c>
      <c r="AG57" s="13" t="e">
        <f t="shared" si="25"/>
        <v>#NAME?</v>
      </c>
      <c r="AH57" s="13" t="e">
        <f t="shared" si="26"/>
        <v>#NAME?</v>
      </c>
      <c r="AI57" s="13" t="e">
        <f t="shared" si="27"/>
        <v>#NAME?</v>
      </c>
      <c r="AJ57" s="13" t="e">
        <f t="shared" si="28"/>
        <v>#NAME?</v>
      </c>
      <c r="AK57" s="13" t="e">
        <f t="shared" si="29"/>
        <v>#NAME?</v>
      </c>
      <c r="AL57" s="13" t="e">
        <f t="shared" si="30"/>
        <v>#NAME?</v>
      </c>
      <c r="AM57" s="13" t="e">
        <f t="shared" si="31"/>
        <v>#NAME?</v>
      </c>
      <c r="AN57" s="13" t="e">
        <f t="shared" si="32"/>
        <v>#NAME?</v>
      </c>
      <c r="AO57" s="13" t="e">
        <f t="shared" si="33"/>
        <v>#NAME?</v>
      </c>
      <c r="AP57" s="13" t="e">
        <f t="shared" si="34"/>
        <v>#NAME?</v>
      </c>
      <c r="AQ57" s="13" t="e">
        <f t="shared" si="35"/>
        <v>#NAME?</v>
      </c>
      <c r="AR57" s="13" t="e">
        <f t="shared" si="36"/>
        <v>#NAME?</v>
      </c>
      <c r="AS57" s="13" t="e">
        <f t="shared" si="37"/>
        <v>#NAME?</v>
      </c>
      <c r="AT57" s="13" t="e">
        <f t="shared" si="38"/>
        <v>#NAME?</v>
      </c>
      <c r="AU57" s="13" t="e">
        <f t="shared" si="39"/>
        <v>#NAME?</v>
      </c>
      <c r="AV57" s="13" t="e">
        <f t="shared" si="40"/>
        <v>#NAME?</v>
      </c>
      <c r="AW57" s="13" t="e">
        <f t="shared" si="41"/>
        <v>#NAME?</v>
      </c>
      <c r="AX57" s="13" t="e">
        <f t="shared" si="42"/>
        <v>#NAME?</v>
      </c>
      <c r="AY57" s="13" t="e">
        <f t="shared" si="43"/>
        <v>#NAME?</v>
      </c>
      <c r="AZ57" s="13" t="e">
        <f t="shared" si="44"/>
        <v>#NAME?</v>
      </c>
      <c r="BA57" s="13" t="e">
        <f t="shared" si="45"/>
        <v>#NAME?</v>
      </c>
      <c r="BB57" s="13" t="e">
        <f t="shared" si="46"/>
        <v>#NAME?</v>
      </c>
      <c r="BC57" s="13" t="e">
        <f t="shared" si="47"/>
        <v>#NAME?</v>
      </c>
      <c r="BD57" s="13" t="e">
        <f t="shared" si="48"/>
        <v>#NAME?</v>
      </c>
      <c r="BE57" s="13" t="e">
        <f t="shared" si="49"/>
        <v>#NAME?</v>
      </c>
      <c r="BF57" s="13" t="e">
        <f t="shared" si="50"/>
        <v>#NAME?</v>
      </c>
      <c r="BG57" s="13" t="e">
        <f t="shared" si="51"/>
        <v>#NAME?</v>
      </c>
      <c r="BH57" s="13" t="e">
        <f t="shared" si="52"/>
        <v>#NAME?</v>
      </c>
      <c r="BI57" s="13" t="e">
        <f t="shared" si="53"/>
        <v>#NAME?</v>
      </c>
      <c r="BJ57" s="13" t="e">
        <f t="shared" si="54"/>
        <v>#NAME?</v>
      </c>
      <c r="BK57" s="13" t="e">
        <f t="shared" si="55"/>
        <v>#NAME?</v>
      </c>
      <c r="BL57" s="13" t="e">
        <f t="shared" si="56"/>
        <v>#NAME?</v>
      </c>
      <c r="BM57" s="13" t="e">
        <f t="shared" si="57"/>
        <v>#NAME?</v>
      </c>
      <c r="BN57" s="13"/>
      <c r="BO57" s="15"/>
      <c r="BP57" s="13" t="e">
        <f t="shared" si="58"/>
        <v>#NAME?</v>
      </c>
      <c r="BQ57" s="13" t="e">
        <f t="shared" si="59"/>
        <v>#NAME?</v>
      </c>
      <c r="BR57" s="13" t="e">
        <f t="shared" si="60"/>
        <v>#NAME?</v>
      </c>
      <c r="BS57" s="13" t="e">
        <f t="shared" si="61"/>
        <v>#NAME?</v>
      </c>
      <c r="BT57" s="13" t="e">
        <f t="shared" si="62"/>
        <v>#NAME?</v>
      </c>
      <c r="BU57" s="13" t="e">
        <f t="shared" si="63"/>
        <v>#NAME?</v>
      </c>
      <c r="BV57" s="13"/>
      <c r="BW57" s="13" t="e">
        <f t="shared" si="64"/>
        <v>#NAME?</v>
      </c>
      <c r="BX57" s="13"/>
      <c r="BY57" s="13" t="e">
        <f t="shared" si="65"/>
        <v>#NAME?</v>
      </c>
      <c r="BZ57" s="13" t="e">
        <f t="shared" si="66"/>
        <v>#NAME?</v>
      </c>
      <c r="CA57" s="13" t="e">
        <f t="shared" si="67"/>
        <v>#NAME?</v>
      </c>
      <c r="CB57" s="13" t="e">
        <f t="shared" si="68"/>
        <v>#NAME?</v>
      </c>
      <c r="CC57" s="14">
        <f t="shared" si="69"/>
        <v>0</v>
      </c>
      <c r="CD57" s="14" t="e">
        <f t="shared" si="70"/>
        <v>#NAME?</v>
      </c>
      <c r="CE57" s="13">
        <f t="shared" si="71"/>
        <v>129287.48</v>
      </c>
      <c r="CF57" s="13" t="e">
        <f t="shared" si="72"/>
        <v>#NAME?</v>
      </c>
      <c r="CG57" s="13"/>
      <c r="CH57" s="13" t="e">
        <f t="shared" si="73"/>
        <v>#NAME?</v>
      </c>
      <c r="CI57" s="13" t="e">
        <f t="shared" si="74"/>
        <v>#NAME?</v>
      </c>
      <c r="CJ57" s="13" t="e">
        <f t="shared" si="75"/>
        <v>#NAME?</v>
      </c>
      <c r="CK57" s="13" t="e">
        <f t="shared" si="76"/>
        <v>#NAME?</v>
      </c>
      <c r="CL57">
        <f t="shared" si="77"/>
        <v>0</v>
      </c>
      <c r="CM57">
        <f t="shared" si="78"/>
        <v>0</v>
      </c>
      <c r="CN57" t="e">
        <f>VLOOKUP(A57,sport,6,FALSE)</f>
        <v>#NAME?</v>
      </c>
      <c r="CO57">
        <f t="shared" si="79"/>
        <v>0</v>
      </c>
      <c r="CP57">
        <v>0</v>
      </c>
      <c r="CQ57">
        <v>0</v>
      </c>
      <c r="CR57">
        <v>0</v>
      </c>
      <c r="CS57">
        <v>0</v>
      </c>
      <c r="CT57">
        <v>0</v>
      </c>
      <c r="CU57">
        <v>0</v>
      </c>
      <c r="CV57">
        <v>0</v>
      </c>
      <c r="CW57">
        <v>0</v>
      </c>
      <c r="CX57">
        <v>0</v>
      </c>
      <c r="CY57" s="20" t="e">
        <f t="shared" si="80"/>
        <v>#NAME?</v>
      </c>
      <c r="CZ57" t="e">
        <f t="shared" si="81"/>
        <v>#NAME?</v>
      </c>
      <c r="DM57" t="s">
        <v>255</v>
      </c>
      <c r="DN57">
        <v>0</v>
      </c>
      <c r="DQ57" t="s">
        <v>199</v>
      </c>
      <c r="DR57">
        <v>0</v>
      </c>
      <c r="DU57">
        <v>415</v>
      </c>
      <c r="DV57">
        <v>810440.45101724123</v>
      </c>
      <c r="DX57" t="s">
        <v>193</v>
      </c>
      <c r="DY57">
        <v>0</v>
      </c>
      <c r="EA57" t="s">
        <v>193</v>
      </c>
      <c r="EB57">
        <v>0</v>
      </c>
      <c r="ED57" t="s">
        <v>193</v>
      </c>
      <c r="EE57">
        <v>0</v>
      </c>
      <c r="EI57">
        <v>710</v>
      </c>
      <c r="EJ57">
        <v>687.75</v>
      </c>
      <c r="GQ57" t="s">
        <v>254</v>
      </c>
      <c r="GR57">
        <v>96</v>
      </c>
      <c r="GU57">
        <v>141</v>
      </c>
      <c r="GV57" s="20">
        <v>305818.39092477394</v>
      </c>
      <c r="HM57">
        <v>755</v>
      </c>
      <c r="HN57" t="s">
        <v>275</v>
      </c>
      <c r="HO57">
        <v>654831.05000000005</v>
      </c>
      <c r="HR57">
        <v>141</v>
      </c>
      <c r="HS57">
        <v>8046.25</v>
      </c>
    </row>
    <row r="58" spans="1:227">
      <c r="A58">
        <v>98</v>
      </c>
      <c r="D58" t="s">
        <v>256</v>
      </c>
      <c r="F58" s="13" t="e">
        <f t="shared" si="1"/>
        <v>#NAME?</v>
      </c>
      <c r="G58" s="13" t="e">
        <f t="shared" si="2"/>
        <v>#NAME?</v>
      </c>
      <c r="H58" s="13" t="e">
        <f t="shared" si="3"/>
        <v>#NAME?</v>
      </c>
      <c r="I58" s="13" t="e">
        <f t="shared" si="4"/>
        <v>#NAME?</v>
      </c>
      <c r="J58" s="13"/>
      <c r="K58" s="13" t="e">
        <f t="shared" si="5"/>
        <v>#NAME?</v>
      </c>
      <c r="L58" s="13" t="e">
        <f t="shared" si="6"/>
        <v>#NAME?</v>
      </c>
      <c r="M58" s="13" t="e">
        <f t="shared" si="7"/>
        <v>#NAME?</v>
      </c>
      <c r="N58" s="13" t="e">
        <f t="shared" si="8"/>
        <v>#NAME?</v>
      </c>
      <c r="O58" s="13" t="e">
        <f t="shared" si="9"/>
        <v>#NAME?</v>
      </c>
      <c r="P58" s="13" t="e">
        <f t="shared" si="10"/>
        <v>#NAME?</v>
      </c>
      <c r="Q58" s="13" t="e">
        <f t="shared" si="11"/>
        <v>#NAME?</v>
      </c>
      <c r="R58" s="13" t="e">
        <f t="shared" si="12"/>
        <v>#NAME?</v>
      </c>
      <c r="S58" s="13" t="e">
        <f t="shared" si="13"/>
        <v>#NAME?</v>
      </c>
      <c r="T58" s="13" t="e">
        <f t="shared" si="14"/>
        <v>#NAME?</v>
      </c>
      <c r="U58" s="13" t="e">
        <f t="shared" si="15"/>
        <v>#NAME?</v>
      </c>
      <c r="V58" s="13" t="e">
        <f t="shared" si="16"/>
        <v>#NAME?</v>
      </c>
      <c r="W58" s="13" t="e">
        <f t="shared" si="17"/>
        <v>#NAME?</v>
      </c>
      <c r="X58" s="13" t="e">
        <f t="shared" si="18"/>
        <v>#NAME?</v>
      </c>
      <c r="Y58" s="13" t="e">
        <f t="shared" si="19"/>
        <v>#NAME?</v>
      </c>
      <c r="Z58" s="13" t="e">
        <f t="shared" si="20"/>
        <v>#NAME?</v>
      </c>
      <c r="AA58" s="13" t="e">
        <f t="shared" si="21"/>
        <v>#NAME?</v>
      </c>
      <c r="AB58" s="13"/>
      <c r="AC58" s="13"/>
      <c r="AD58" s="13" t="e">
        <f t="shared" si="22"/>
        <v>#NAME?</v>
      </c>
      <c r="AE58" s="13" t="e">
        <f t="shared" si="23"/>
        <v>#NAME?</v>
      </c>
      <c r="AF58" s="13" t="e">
        <f t="shared" si="24"/>
        <v>#NAME?</v>
      </c>
      <c r="AG58" s="13" t="e">
        <f t="shared" si="25"/>
        <v>#NAME?</v>
      </c>
      <c r="AH58" s="13" t="e">
        <f t="shared" si="26"/>
        <v>#NAME?</v>
      </c>
      <c r="AI58" s="13" t="e">
        <f t="shared" si="27"/>
        <v>#NAME?</v>
      </c>
      <c r="AJ58" s="13" t="e">
        <f t="shared" si="28"/>
        <v>#NAME?</v>
      </c>
      <c r="AK58" s="13" t="e">
        <f t="shared" si="29"/>
        <v>#NAME?</v>
      </c>
      <c r="AL58" s="13" t="e">
        <f t="shared" si="30"/>
        <v>#NAME?</v>
      </c>
      <c r="AM58" s="13" t="e">
        <f t="shared" si="31"/>
        <v>#NAME?</v>
      </c>
      <c r="AN58" s="13" t="e">
        <f t="shared" si="32"/>
        <v>#NAME?</v>
      </c>
      <c r="AO58" s="13" t="e">
        <f t="shared" si="33"/>
        <v>#NAME?</v>
      </c>
      <c r="AP58" s="13" t="e">
        <f t="shared" si="34"/>
        <v>#NAME?</v>
      </c>
      <c r="AQ58" s="13" t="e">
        <f t="shared" si="35"/>
        <v>#NAME?</v>
      </c>
      <c r="AR58" s="13" t="e">
        <f t="shared" si="36"/>
        <v>#NAME?</v>
      </c>
      <c r="AS58" s="13" t="e">
        <f t="shared" si="37"/>
        <v>#NAME?</v>
      </c>
      <c r="AT58" s="13" t="e">
        <f t="shared" si="38"/>
        <v>#NAME?</v>
      </c>
      <c r="AU58" s="13" t="e">
        <f t="shared" si="39"/>
        <v>#NAME?</v>
      </c>
      <c r="AV58" s="13" t="e">
        <f t="shared" si="40"/>
        <v>#NAME?</v>
      </c>
      <c r="AW58" s="13" t="e">
        <f t="shared" si="41"/>
        <v>#NAME?</v>
      </c>
      <c r="AX58" s="13" t="e">
        <f t="shared" si="42"/>
        <v>#NAME?</v>
      </c>
      <c r="AY58" s="13" t="e">
        <f t="shared" si="43"/>
        <v>#NAME?</v>
      </c>
      <c r="AZ58" s="13" t="e">
        <f t="shared" si="44"/>
        <v>#NAME?</v>
      </c>
      <c r="BA58" s="13" t="e">
        <f t="shared" si="45"/>
        <v>#NAME?</v>
      </c>
      <c r="BB58" s="13" t="e">
        <f t="shared" si="46"/>
        <v>#NAME?</v>
      </c>
      <c r="BC58" s="13" t="e">
        <f t="shared" si="47"/>
        <v>#NAME?</v>
      </c>
      <c r="BD58" s="13" t="e">
        <f t="shared" si="48"/>
        <v>#NAME?</v>
      </c>
      <c r="BE58" s="13" t="e">
        <f t="shared" si="49"/>
        <v>#NAME?</v>
      </c>
      <c r="BF58" s="13" t="e">
        <f t="shared" si="50"/>
        <v>#NAME?</v>
      </c>
      <c r="BG58" s="13" t="e">
        <f t="shared" si="51"/>
        <v>#NAME?</v>
      </c>
      <c r="BH58" s="13" t="e">
        <f t="shared" si="52"/>
        <v>#NAME?</v>
      </c>
      <c r="BI58" s="13" t="e">
        <f t="shared" si="53"/>
        <v>#NAME?</v>
      </c>
      <c r="BJ58" s="13" t="e">
        <f t="shared" si="54"/>
        <v>#NAME?</v>
      </c>
      <c r="BK58" s="13" t="e">
        <f t="shared" si="55"/>
        <v>#NAME?</v>
      </c>
      <c r="BL58" s="13" t="e">
        <f t="shared" si="56"/>
        <v>#NAME?</v>
      </c>
      <c r="BM58" s="13" t="e">
        <f t="shared" si="57"/>
        <v>#NAME?</v>
      </c>
      <c r="BN58" s="13"/>
      <c r="BO58" s="15"/>
      <c r="BP58" s="13" t="e">
        <f t="shared" si="58"/>
        <v>#NAME?</v>
      </c>
      <c r="BQ58" s="13" t="e">
        <f t="shared" si="59"/>
        <v>#NAME?</v>
      </c>
      <c r="BR58" s="13" t="e">
        <f t="shared" si="60"/>
        <v>#NAME?</v>
      </c>
      <c r="BS58" s="13" t="e">
        <f t="shared" si="61"/>
        <v>#NAME?</v>
      </c>
      <c r="BT58" s="13" t="e">
        <f t="shared" si="62"/>
        <v>#NAME?</v>
      </c>
      <c r="BU58" s="13" t="e">
        <f t="shared" si="63"/>
        <v>#NAME?</v>
      </c>
      <c r="BV58" s="13"/>
      <c r="BW58" s="13" t="e">
        <f t="shared" si="64"/>
        <v>#NAME?</v>
      </c>
      <c r="BX58" s="13"/>
      <c r="BY58" s="13" t="e">
        <f t="shared" si="65"/>
        <v>#NAME?</v>
      </c>
      <c r="BZ58" s="13" t="e">
        <f t="shared" si="66"/>
        <v>#NAME?</v>
      </c>
      <c r="CA58" s="13" t="e">
        <f t="shared" si="67"/>
        <v>#NAME?</v>
      </c>
      <c r="CB58" s="13" t="e">
        <f t="shared" si="68"/>
        <v>#NAME?</v>
      </c>
      <c r="CC58" s="14">
        <f t="shared" si="69"/>
        <v>0</v>
      </c>
      <c r="CD58" s="14" t="e">
        <f t="shared" si="70"/>
        <v>#NAME?</v>
      </c>
      <c r="CE58" s="13">
        <f t="shared" si="71"/>
        <v>3008718.3</v>
      </c>
      <c r="CF58" s="13" t="e">
        <f t="shared" si="72"/>
        <v>#NAME?</v>
      </c>
      <c r="CG58" s="13"/>
      <c r="CH58" s="13" t="e">
        <f t="shared" si="73"/>
        <v>#NAME?</v>
      </c>
      <c r="CI58" s="13" t="e">
        <f t="shared" si="74"/>
        <v>#NAME?</v>
      </c>
      <c r="CJ58" s="13" t="e">
        <f t="shared" si="75"/>
        <v>#NAME?</v>
      </c>
      <c r="CK58" s="13" t="e">
        <f t="shared" si="76"/>
        <v>#NAME?</v>
      </c>
      <c r="CL58">
        <f t="shared" si="77"/>
        <v>0</v>
      </c>
      <c r="CM58">
        <f t="shared" si="78"/>
        <v>0</v>
      </c>
      <c r="CN58">
        <v>0</v>
      </c>
      <c r="CO58">
        <f t="shared" si="79"/>
        <v>0</v>
      </c>
      <c r="CP58">
        <v>0</v>
      </c>
      <c r="CQ58">
        <v>0</v>
      </c>
      <c r="CR58">
        <v>0</v>
      </c>
      <c r="CS58">
        <v>0</v>
      </c>
      <c r="CT58">
        <v>0</v>
      </c>
      <c r="CU58">
        <v>0</v>
      </c>
      <c r="CV58">
        <v>0</v>
      </c>
      <c r="CW58">
        <v>0</v>
      </c>
      <c r="CX58">
        <v>0</v>
      </c>
      <c r="CY58" s="20" t="e">
        <f t="shared" si="80"/>
        <v>#NAME?</v>
      </c>
      <c r="CZ58" t="e">
        <f t="shared" si="81"/>
        <v>#NAME?</v>
      </c>
      <c r="DM58" t="s">
        <v>257</v>
      </c>
      <c r="DN58">
        <v>0</v>
      </c>
      <c r="DQ58" t="s">
        <v>203</v>
      </c>
      <c r="DR58">
        <v>0</v>
      </c>
      <c r="DU58">
        <v>580</v>
      </c>
      <c r="DV58">
        <v>848985.86895281728</v>
      </c>
      <c r="DX58" t="s">
        <v>196</v>
      </c>
      <c r="DY58">
        <v>0</v>
      </c>
      <c r="EA58" t="s">
        <v>196</v>
      </c>
      <c r="EB58">
        <v>0</v>
      </c>
      <c r="ED58" t="s">
        <v>196</v>
      </c>
      <c r="EE58">
        <v>0</v>
      </c>
      <c r="EI58">
        <v>683</v>
      </c>
      <c r="EJ58">
        <v>755.25</v>
      </c>
      <c r="GQ58" t="s">
        <v>256</v>
      </c>
      <c r="GR58">
        <v>98</v>
      </c>
      <c r="GU58">
        <v>147</v>
      </c>
      <c r="GV58" s="20">
        <v>49662.81562026243</v>
      </c>
      <c r="HM58">
        <v>64</v>
      </c>
      <c r="HN58" t="s">
        <v>213</v>
      </c>
      <c r="HO58">
        <v>1097386.6200000001</v>
      </c>
      <c r="HR58">
        <v>147</v>
      </c>
      <c r="HS58">
        <v>1427.5</v>
      </c>
    </row>
    <row r="59" spans="1:227">
      <c r="A59">
        <v>710</v>
      </c>
      <c r="D59" t="s">
        <v>258</v>
      </c>
      <c r="F59" s="13" t="e">
        <f t="shared" si="1"/>
        <v>#NAME?</v>
      </c>
      <c r="G59" s="13" t="e">
        <f t="shared" si="2"/>
        <v>#NAME?</v>
      </c>
      <c r="H59" s="13" t="e">
        <f t="shared" si="3"/>
        <v>#NAME?</v>
      </c>
      <c r="I59" s="13" t="e">
        <f t="shared" si="4"/>
        <v>#NAME?</v>
      </c>
      <c r="J59" s="13"/>
      <c r="K59" s="13" t="e">
        <f t="shared" si="5"/>
        <v>#NAME?</v>
      </c>
      <c r="L59" s="13" t="e">
        <f t="shared" si="6"/>
        <v>#NAME?</v>
      </c>
      <c r="M59" s="13" t="e">
        <f t="shared" si="7"/>
        <v>#NAME?</v>
      </c>
      <c r="N59" s="13" t="e">
        <f t="shared" si="8"/>
        <v>#NAME?</v>
      </c>
      <c r="O59" s="13" t="e">
        <f t="shared" si="9"/>
        <v>#NAME?</v>
      </c>
      <c r="P59" s="13" t="e">
        <f t="shared" si="10"/>
        <v>#NAME?</v>
      </c>
      <c r="Q59" s="13" t="e">
        <f t="shared" si="11"/>
        <v>#NAME?</v>
      </c>
      <c r="R59" s="13" t="e">
        <f t="shared" si="12"/>
        <v>#NAME?</v>
      </c>
      <c r="S59" s="13" t="e">
        <f t="shared" si="13"/>
        <v>#NAME?</v>
      </c>
      <c r="T59" s="13" t="e">
        <f t="shared" si="14"/>
        <v>#NAME?</v>
      </c>
      <c r="U59" s="13" t="e">
        <f t="shared" si="15"/>
        <v>#NAME?</v>
      </c>
      <c r="V59" s="13" t="e">
        <f t="shared" si="16"/>
        <v>#NAME?</v>
      </c>
      <c r="W59" s="13" t="e">
        <f t="shared" si="17"/>
        <v>#NAME?</v>
      </c>
      <c r="X59" s="13" t="e">
        <f t="shared" si="18"/>
        <v>#NAME?</v>
      </c>
      <c r="Y59" s="13" t="e">
        <f t="shared" si="19"/>
        <v>#NAME?</v>
      </c>
      <c r="Z59" s="13" t="e">
        <f t="shared" si="20"/>
        <v>#NAME?</v>
      </c>
      <c r="AA59" s="13" t="e">
        <f t="shared" si="21"/>
        <v>#NAME?</v>
      </c>
      <c r="AB59" s="13"/>
      <c r="AC59" s="13"/>
      <c r="AD59" s="13" t="e">
        <f t="shared" si="22"/>
        <v>#NAME?</v>
      </c>
      <c r="AE59" s="13" t="e">
        <f t="shared" si="23"/>
        <v>#NAME?</v>
      </c>
      <c r="AF59" s="13" t="e">
        <f t="shared" si="24"/>
        <v>#NAME?</v>
      </c>
      <c r="AG59" s="13" t="e">
        <f t="shared" si="25"/>
        <v>#NAME?</v>
      </c>
      <c r="AH59" s="13" t="e">
        <f t="shared" si="26"/>
        <v>#NAME?</v>
      </c>
      <c r="AI59" s="13" t="e">
        <f t="shared" si="27"/>
        <v>#NAME?</v>
      </c>
      <c r="AJ59" s="13" t="e">
        <f t="shared" si="28"/>
        <v>#NAME?</v>
      </c>
      <c r="AK59" s="13" t="e">
        <f t="shared" si="29"/>
        <v>#NAME?</v>
      </c>
      <c r="AL59" s="13" t="e">
        <f t="shared" si="30"/>
        <v>#NAME?</v>
      </c>
      <c r="AM59" s="13" t="e">
        <f t="shared" si="31"/>
        <v>#NAME?</v>
      </c>
      <c r="AN59" s="13" t="e">
        <f t="shared" si="32"/>
        <v>#NAME?</v>
      </c>
      <c r="AO59" s="13" t="e">
        <f t="shared" si="33"/>
        <v>#NAME?</v>
      </c>
      <c r="AP59" s="13" t="e">
        <f t="shared" si="34"/>
        <v>#NAME?</v>
      </c>
      <c r="AQ59" s="13" t="e">
        <f t="shared" si="35"/>
        <v>#NAME?</v>
      </c>
      <c r="AR59" s="13" t="e">
        <f t="shared" si="36"/>
        <v>#NAME?</v>
      </c>
      <c r="AS59" s="13" t="e">
        <f t="shared" si="37"/>
        <v>#NAME?</v>
      </c>
      <c r="AT59" s="13" t="e">
        <f t="shared" si="38"/>
        <v>#NAME?</v>
      </c>
      <c r="AU59" s="13" t="e">
        <f t="shared" si="39"/>
        <v>#NAME?</v>
      </c>
      <c r="AV59" s="13" t="e">
        <f t="shared" si="40"/>
        <v>#NAME?</v>
      </c>
      <c r="AW59" s="13" t="e">
        <f t="shared" si="41"/>
        <v>#NAME?</v>
      </c>
      <c r="AX59" s="13" t="e">
        <f t="shared" si="42"/>
        <v>#NAME?</v>
      </c>
      <c r="AY59" s="13" t="e">
        <f t="shared" si="43"/>
        <v>#NAME?</v>
      </c>
      <c r="AZ59" s="13" t="e">
        <f t="shared" si="44"/>
        <v>#NAME?</v>
      </c>
      <c r="BA59" s="13" t="e">
        <f t="shared" si="45"/>
        <v>#NAME?</v>
      </c>
      <c r="BB59" s="13" t="e">
        <f t="shared" si="46"/>
        <v>#NAME?</v>
      </c>
      <c r="BC59" s="13" t="e">
        <f t="shared" si="47"/>
        <v>#NAME?</v>
      </c>
      <c r="BD59" s="13" t="e">
        <f t="shared" si="48"/>
        <v>#NAME?</v>
      </c>
      <c r="BE59" s="13" t="e">
        <f t="shared" si="49"/>
        <v>#NAME?</v>
      </c>
      <c r="BF59" s="13" t="e">
        <f t="shared" si="50"/>
        <v>#NAME?</v>
      </c>
      <c r="BG59" s="13" t="e">
        <f t="shared" si="51"/>
        <v>#NAME?</v>
      </c>
      <c r="BH59" s="13" t="e">
        <f t="shared" si="52"/>
        <v>#NAME?</v>
      </c>
      <c r="BI59" s="13" t="e">
        <f t="shared" si="53"/>
        <v>#NAME?</v>
      </c>
      <c r="BJ59" s="13" t="e">
        <f t="shared" si="54"/>
        <v>#NAME?</v>
      </c>
      <c r="BK59" s="13" t="e">
        <f t="shared" si="55"/>
        <v>#NAME?</v>
      </c>
      <c r="BL59" s="13" t="e">
        <f t="shared" si="56"/>
        <v>#NAME?</v>
      </c>
      <c r="BM59" s="13" t="e">
        <f t="shared" si="57"/>
        <v>#NAME?</v>
      </c>
      <c r="BN59" s="13"/>
      <c r="BO59" s="15"/>
      <c r="BP59" s="13" t="e">
        <f t="shared" si="58"/>
        <v>#NAME?</v>
      </c>
      <c r="BQ59" s="13" t="e">
        <f t="shared" si="59"/>
        <v>#NAME?</v>
      </c>
      <c r="BR59" s="13" t="e">
        <f t="shared" si="60"/>
        <v>#NAME?</v>
      </c>
      <c r="BS59" s="13" t="e">
        <f t="shared" si="61"/>
        <v>#NAME?</v>
      </c>
      <c r="BT59" s="13" t="e">
        <f t="shared" si="62"/>
        <v>#NAME?</v>
      </c>
      <c r="BU59" s="13" t="e">
        <f t="shared" si="63"/>
        <v>#NAME?</v>
      </c>
      <c r="BV59" s="13"/>
      <c r="BW59" s="13" t="e">
        <f t="shared" si="64"/>
        <v>#NAME?</v>
      </c>
      <c r="BX59" s="13"/>
      <c r="BY59" s="13" t="e">
        <f t="shared" si="65"/>
        <v>#NAME?</v>
      </c>
      <c r="BZ59" s="13" t="e">
        <f t="shared" si="66"/>
        <v>#NAME?</v>
      </c>
      <c r="CA59" s="13" t="e">
        <f t="shared" si="67"/>
        <v>#NAME?</v>
      </c>
      <c r="CB59" s="13" t="e">
        <f t="shared" si="68"/>
        <v>#NAME?</v>
      </c>
      <c r="CC59" s="14">
        <f t="shared" si="69"/>
        <v>0</v>
      </c>
      <c r="CD59" s="14" t="e">
        <f t="shared" si="70"/>
        <v>#NAME?</v>
      </c>
      <c r="CE59" s="13">
        <f t="shared" si="71"/>
        <v>910840.98</v>
      </c>
      <c r="CF59" s="13" t="e">
        <f t="shared" si="72"/>
        <v>#NAME?</v>
      </c>
      <c r="CG59" s="13"/>
      <c r="CH59" s="13" t="e">
        <f t="shared" si="73"/>
        <v>#NAME?</v>
      </c>
      <c r="CI59" s="13" t="e">
        <f t="shared" si="74"/>
        <v>#NAME?</v>
      </c>
      <c r="CJ59" s="13" t="e">
        <f t="shared" si="75"/>
        <v>#NAME?</v>
      </c>
      <c r="CK59" s="13" t="e">
        <f t="shared" si="76"/>
        <v>#NAME?</v>
      </c>
      <c r="CL59">
        <f t="shared" si="77"/>
        <v>0</v>
      </c>
      <c r="CM59">
        <f t="shared" si="78"/>
        <v>0</v>
      </c>
      <c r="CN59" t="e">
        <f>VLOOKUP(A59,sport,6,FALSE)</f>
        <v>#NAME?</v>
      </c>
      <c r="CO59">
        <f t="shared" si="79"/>
        <v>0</v>
      </c>
      <c r="CP59">
        <v>0</v>
      </c>
      <c r="CQ59">
        <v>0</v>
      </c>
      <c r="CR59">
        <v>0</v>
      </c>
      <c r="CS59">
        <v>0</v>
      </c>
      <c r="CT59">
        <v>0</v>
      </c>
      <c r="CU59">
        <v>0</v>
      </c>
      <c r="CV59">
        <v>0</v>
      </c>
      <c r="CW59">
        <v>0</v>
      </c>
      <c r="CX59">
        <v>0</v>
      </c>
      <c r="CY59" s="20" t="e">
        <f t="shared" si="80"/>
        <v>#NAME?</v>
      </c>
      <c r="CZ59" t="e">
        <f t="shared" si="81"/>
        <v>#NAME?</v>
      </c>
      <c r="DM59" t="s">
        <v>259</v>
      </c>
      <c r="DN59">
        <v>0</v>
      </c>
      <c r="DQ59" t="s">
        <v>205</v>
      </c>
      <c r="DR59">
        <v>0</v>
      </c>
      <c r="DU59">
        <v>25</v>
      </c>
      <c r="DV59">
        <v>804559.37778163771</v>
      </c>
      <c r="DX59" t="s">
        <v>199</v>
      </c>
      <c r="DY59">
        <v>0</v>
      </c>
      <c r="EA59" t="s">
        <v>199</v>
      </c>
      <c r="EB59">
        <v>0</v>
      </c>
      <c r="ED59" t="s">
        <v>199</v>
      </c>
      <c r="EE59">
        <v>0</v>
      </c>
      <c r="EI59">
        <v>1680</v>
      </c>
      <c r="EJ59">
        <v>1797.5</v>
      </c>
      <c r="GQ59" t="s">
        <v>258</v>
      </c>
      <c r="GR59">
        <v>710</v>
      </c>
      <c r="GU59">
        <v>148</v>
      </c>
      <c r="GV59" s="20">
        <v>52276.648021328874</v>
      </c>
      <c r="HM59">
        <v>1681</v>
      </c>
      <c r="HN59" t="s">
        <v>264</v>
      </c>
      <c r="HO59">
        <v>2440339.5699999998</v>
      </c>
      <c r="HR59">
        <v>148</v>
      </c>
      <c r="HS59">
        <v>1270</v>
      </c>
    </row>
    <row r="60" spans="1:227">
      <c r="A60">
        <v>683</v>
      </c>
      <c r="D60" t="s">
        <v>260</v>
      </c>
      <c r="F60" s="13" t="e">
        <f t="shared" si="1"/>
        <v>#NAME?</v>
      </c>
      <c r="G60" s="13" t="e">
        <f t="shared" si="2"/>
        <v>#NAME?</v>
      </c>
      <c r="H60" s="13" t="e">
        <f t="shared" si="3"/>
        <v>#NAME?</v>
      </c>
      <c r="I60" s="13" t="e">
        <f t="shared" si="4"/>
        <v>#NAME?</v>
      </c>
      <c r="J60" s="13"/>
      <c r="K60" s="13" t="e">
        <f t="shared" si="5"/>
        <v>#NAME?</v>
      </c>
      <c r="L60" s="13" t="e">
        <f t="shared" si="6"/>
        <v>#NAME?</v>
      </c>
      <c r="M60" s="13" t="e">
        <f t="shared" si="7"/>
        <v>#NAME?</v>
      </c>
      <c r="N60" s="13" t="e">
        <f t="shared" si="8"/>
        <v>#NAME?</v>
      </c>
      <c r="O60" s="13" t="e">
        <f t="shared" si="9"/>
        <v>#NAME?</v>
      </c>
      <c r="P60" s="13" t="e">
        <f t="shared" si="10"/>
        <v>#NAME?</v>
      </c>
      <c r="Q60" s="13" t="e">
        <f t="shared" si="11"/>
        <v>#NAME?</v>
      </c>
      <c r="R60" s="13" t="e">
        <f t="shared" si="12"/>
        <v>#NAME?</v>
      </c>
      <c r="S60" s="13" t="e">
        <f t="shared" si="13"/>
        <v>#NAME?</v>
      </c>
      <c r="T60" s="13" t="e">
        <f t="shared" si="14"/>
        <v>#NAME?</v>
      </c>
      <c r="U60" s="13" t="e">
        <f t="shared" si="15"/>
        <v>#NAME?</v>
      </c>
      <c r="V60" s="13" t="e">
        <f t="shared" si="16"/>
        <v>#NAME?</v>
      </c>
      <c r="W60" s="13" t="e">
        <f t="shared" si="17"/>
        <v>#NAME?</v>
      </c>
      <c r="X60" s="13" t="e">
        <f t="shared" si="18"/>
        <v>#NAME?</v>
      </c>
      <c r="Y60" s="13" t="e">
        <f t="shared" si="19"/>
        <v>#NAME?</v>
      </c>
      <c r="Z60" s="13" t="e">
        <f t="shared" si="20"/>
        <v>#NAME?</v>
      </c>
      <c r="AA60" s="13" t="e">
        <f t="shared" si="21"/>
        <v>#NAME?</v>
      </c>
      <c r="AB60" s="13"/>
      <c r="AC60" s="13"/>
      <c r="AD60" s="13" t="e">
        <f t="shared" si="22"/>
        <v>#NAME?</v>
      </c>
      <c r="AE60" s="13" t="e">
        <f t="shared" si="23"/>
        <v>#NAME?</v>
      </c>
      <c r="AF60" s="13" t="e">
        <f t="shared" si="24"/>
        <v>#NAME?</v>
      </c>
      <c r="AG60" s="13" t="e">
        <f t="shared" si="25"/>
        <v>#NAME?</v>
      </c>
      <c r="AH60" s="13" t="e">
        <f t="shared" si="26"/>
        <v>#NAME?</v>
      </c>
      <c r="AI60" s="13" t="e">
        <f t="shared" si="27"/>
        <v>#NAME?</v>
      </c>
      <c r="AJ60" s="13" t="e">
        <f t="shared" si="28"/>
        <v>#NAME?</v>
      </c>
      <c r="AK60" s="13" t="e">
        <f t="shared" si="29"/>
        <v>#NAME?</v>
      </c>
      <c r="AL60" s="13" t="e">
        <f t="shared" si="30"/>
        <v>#NAME?</v>
      </c>
      <c r="AM60" s="13" t="e">
        <f t="shared" si="31"/>
        <v>#NAME?</v>
      </c>
      <c r="AN60" s="13" t="e">
        <f t="shared" si="32"/>
        <v>#NAME?</v>
      </c>
      <c r="AO60" s="13" t="e">
        <f t="shared" si="33"/>
        <v>#NAME?</v>
      </c>
      <c r="AP60" s="13" t="e">
        <f t="shared" si="34"/>
        <v>#NAME?</v>
      </c>
      <c r="AQ60" s="13" t="e">
        <f t="shared" si="35"/>
        <v>#NAME?</v>
      </c>
      <c r="AR60" s="13" t="e">
        <f t="shared" si="36"/>
        <v>#NAME?</v>
      </c>
      <c r="AS60" s="13" t="e">
        <f t="shared" si="37"/>
        <v>#NAME?</v>
      </c>
      <c r="AT60" s="13" t="e">
        <f t="shared" si="38"/>
        <v>#NAME?</v>
      </c>
      <c r="AU60" s="13" t="e">
        <f t="shared" si="39"/>
        <v>#NAME?</v>
      </c>
      <c r="AV60" s="13" t="e">
        <f t="shared" si="40"/>
        <v>#NAME?</v>
      </c>
      <c r="AW60" s="13" t="e">
        <f t="shared" si="41"/>
        <v>#NAME?</v>
      </c>
      <c r="AX60" s="13" t="e">
        <f t="shared" si="42"/>
        <v>#NAME?</v>
      </c>
      <c r="AY60" s="13" t="e">
        <f t="shared" si="43"/>
        <v>#NAME?</v>
      </c>
      <c r="AZ60" s="13" t="e">
        <f t="shared" si="44"/>
        <v>#NAME?</v>
      </c>
      <c r="BA60" s="13" t="e">
        <f t="shared" si="45"/>
        <v>#NAME?</v>
      </c>
      <c r="BB60" s="13" t="e">
        <f t="shared" si="46"/>
        <v>#NAME?</v>
      </c>
      <c r="BC60" s="13" t="e">
        <f t="shared" si="47"/>
        <v>#NAME?</v>
      </c>
      <c r="BD60" s="13" t="e">
        <f t="shared" si="48"/>
        <v>#NAME?</v>
      </c>
      <c r="BE60" s="13" t="e">
        <f t="shared" si="49"/>
        <v>#NAME?</v>
      </c>
      <c r="BF60" s="13" t="e">
        <f t="shared" si="50"/>
        <v>#NAME?</v>
      </c>
      <c r="BG60" s="13" t="e">
        <f t="shared" si="51"/>
        <v>#NAME?</v>
      </c>
      <c r="BH60" s="13" t="e">
        <f t="shared" si="52"/>
        <v>#NAME?</v>
      </c>
      <c r="BI60" s="13" t="e">
        <f t="shared" si="53"/>
        <v>#NAME?</v>
      </c>
      <c r="BJ60" s="13" t="e">
        <f t="shared" si="54"/>
        <v>#NAME?</v>
      </c>
      <c r="BK60" s="13" t="e">
        <f t="shared" si="55"/>
        <v>#NAME?</v>
      </c>
      <c r="BL60" s="13" t="e">
        <f t="shared" si="56"/>
        <v>#NAME?</v>
      </c>
      <c r="BM60" s="13" t="e">
        <f t="shared" si="57"/>
        <v>#NAME?</v>
      </c>
      <c r="BN60" s="13"/>
      <c r="BO60" s="15"/>
      <c r="BP60" s="13" t="e">
        <f t="shared" si="58"/>
        <v>#NAME?</v>
      </c>
      <c r="BQ60" s="13" t="e">
        <f t="shared" si="59"/>
        <v>#NAME?</v>
      </c>
      <c r="BR60" s="13" t="e">
        <f t="shared" si="60"/>
        <v>#NAME?</v>
      </c>
      <c r="BS60" s="13" t="e">
        <f t="shared" si="61"/>
        <v>#NAME?</v>
      </c>
      <c r="BT60" s="13" t="e">
        <f t="shared" si="62"/>
        <v>#NAME?</v>
      </c>
      <c r="BU60" s="13" t="e">
        <f t="shared" si="63"/>
        <v>#NAME?</v>
      </c>
      <c r="BV60" s="13"/>
      <c r="BW60" s="13" t="e">
        <f t="shared" si="64"/>
        <v>#NAME?</v>
      </c>
      <c r="BX60" s="13"/>
      <c r="BY60" s="13" t="e">
        <f t="shared" si="65"/>
        <v>#NAME?</v>
      </c>
      <c r="BZ60" s="13" t="e">
        <f t="shared" si="66"/>
        <v>#NAME?</v>
      </c>
      <c r="CA60" s="13" t="e">
        <f t="shared" si="67"/>
        <v>#NAME?</v>
      </c>
      <c r="CB60" s="13" t="e">
        <f t="shared" si="68"/>
        <v>#NAME?</v>
      </c>
      <c r="CC60" s="14">
        <f t="shared" si="69"/>
        <v>0</v>
      </c>
      <c r="CD60" s="14" t="e">
        <f t="shared" si="70"/>
        <v>#NAME?</v>
      </c>
      <c r="CE60" s="13">
        <f t="shared" si="71"/>
        <v>1075684.8600000001</v>
      </c>
      <c r="CF60" s="13" t="e">
        <f t="shared" si="72"/>
        <v>#NAME?</v>
      </c>
      <c r="CG60" s="13"/>
      <c r="CH60" s="13" t="e">
        <f t="shared" si="73"/>
        <v>#NAME?</v>
      </c>
      <c r="CI60" s="13" t="e">
        <f t="shared" si="74"/>
        <v>#NAME?</v>
      </c>
      <c r="CJ60" s="13" t="e">
        <f t="shared" si="75"/>
        <v>#NAME?</v>
      </c>
      <c r="CK60" s="13" t="e">
        <f t="shared" si="76"/>
        <v>#NAME?</v>
      </c>
      <c r="CL60">
        <f t="shared" si="77"/>
        <v>0</v>
      </c>
      <c r="CM60">
        <f t="shared" si="78"/>
        <v>0</v>
      </c>
      <c r="CN60">
        <v>0</v>
      </c>
      <c r="CO60">
        <f t="shared" si="79"/>
        <v>0</v>
      </c>
      <c r="CP60">
        <v>0</v>
      </c>
      <c r="CQ60">
        <v>0</v>
      </c>
      <c r="CR60">
        <v>0</v>
      </c>
      <c r="CS60">
        <v>0</v>
      </c>
      <c r="CT60">
        <v>0</v>
      </c>
      <c r="CU60">
        <v>0</v>
      </c>
      <c r="CV60">
        <v>0</v>
      </c>
      <c r="CW60">
        <v>0</v>
      </c>
      <c r="CX60">
        <v>0</v>
      </c>
      <c r="CY60" s="20" t="e">
        <f t="shared" si="80"/>
        <v>#NAME?</v>
      </c>
      <c r="CZ60" t="e">
        <f t="shared" si="81"/>
        <v>#NAME?</v>
      </c>
      <c r="DM60" t="s">
        <v>261</v>
      </c>
      <c r="DN60">
        <v>0</v>
      </c>
      <c r="DQ60" t="s">
        <v>197</v>
      </c>
      <c r="DR60">
        <v>0</v>
      </c>
      <c r="DU60">
        <v>653</v>
      </c>
      <c r="DV60">
        <v>1033367.9606386434</v>
      </c>
      <c r="DX60" t="s">
        <v>203</v>
      </c>
      <c r="DY60">
        <v>0</v>
      </c>
      <c r="EA60" t="s">
        <v>203</v>
      </c>
      <c r="EB60">
        <v>0</v>
      </c>
      <c r="ED60" t="s">
        <v>203</v>
      </c>
      <c r="EE60">
        <v>0</v>
      </c>
      <c r="EI60">
        <v>106</v>
      </c>
      <c r="EJ60">
        <v>6219</v>
      </c>
      <c r="GQ60" t="s">
        <v>260</v>
      </c>
      <c r="GR60">
        <v>683</v>
      </c>
      <c r="GU60">
        <v>150</v>
      </c>
      <c r="GV60" s="20">
        <v>295363.06132050813</v>
      </c>
      <c r="HM60">
        <v>147</v>
      </c>
      <c r="HN60" t="s">
        <v>278</v>
      </c>
      <c r="HO60">
        <v>1696772.99</v>
      </c>
      <c r="HR60">
        <v>150</v>
      </c>
      <c r="HS60">
        <v>8515.25</v>
      </c>
    </row>
    <row r="61" spans="1:227">
      <c r="A61">
        <v>1680</v>
      </c>
      <c r="D61" t="s">
        <v>184</v>
      </c>
      <c r="F61" s="13" t="e">
        <f t="shared" si="1"/>
        <v>#NAME?</v>
      </c>
      <c r="G61" s="13" t="e">
        <f t="shared" si="2"/>
        <v>#NAME?</v>
      </c>
      <c r="H61" s="13" t="e">
        <f t="shared" si="3"/>
        <v>#NAME?</v>
      </c>
      <c r="I61" s="13" t="e">
        <f t="shared" si="4"/>
        <v>#NAME?</v>
      </c>
      <c r="J61" s="13"/>
      <c r="K61" s="13" t="e">
        <f t="shared" si="5"/>
        <v>#NAME?</v>
      </c>
      <c r="L61" s="13" t="e">
        <f t="shared" si="6"/>
        <v>#NAME?</v>
      </c>
      <c r="M61" s="13" t="e">
        <f t="shared" si="7"/>
        <v>#NAME?</v>
      </c>
      <c r="N61" s="13" t="e">
        <f t="shared" si="8"/>
        <v>#NAME?</v>
      </c>
      <c r="O61" s="13" t="e">
        <f t="shared" si="9"/>
        <v>#NAME?</v>
      </c>
      <c r="P61" s="13" t="e">
        <f t="shared" si="10"/>
        <v>#NAME?</v>
      </c>
      <c r="Q61" s="13" t="e">
        <f t="shared" si="11"/>
        <v>#NAME?</v>
      </c>
      <c r="R61" s="13" t="e">
        <f t="shared" si="12"/>
        <v>#NAME?</v>
      </c>
      <c r="S61" s="13" t="e">
        <f t="shared" si="13"/>
        <v>#NAME?</v>
      </c>
      <c r="T61" s="13" t="e">
        <f t="shared" si="14"/>
        <v>#NAME?</v>
      </c>
      <c r="U61" s="13" t="e">
        <f t="shared" si="15"/>
        <v>#NAME?</v>
      </c>
      <c r="V61" s="13" t="e">
        <f t="shared" si="16"/>
        <v>#NAME?</v>
      </c>
      <c r="W61" s="13" t="e">
        <f t="shared" si="17"/>
        <v>#NAME?</v>
      </c>
      <c r="X61" s="13" t="e">
        <f t="shared" si="18"/>
        <v>#NAME?</v>
      </c>
      <c r="Y61" s="13" t="e">
        <f t="shared" si="19"/>
        <v>#NAME?</v>
      </c>
      <c r="Z61" s="13" t="e">
        <f t="shared" si="20"/>
        <v>#NAME?</v>
      </c>
      <c r="AA61" s="13" t="e">
        <f t="shared" si="21"/>
        <v>#NAME?</v>
      </c>
      <c r="AB61" s="13"/>
      <c r="AC61" s="13"/>
      <c r="AD61" s="13" t="e">
        <f t="shared" si="22"/>
        <v>#NAME?</v>
      </c>
      <c r="AE61" s="13" t="e">
        <f t="shared" si="23"/>
        <v>#NAME?</v>
      </c>
      <c r="AF61" s="13" t="e">
        <f t="shared" si="24"/>
        <v>#NAME?</v>
      </c>
      <c r="AG61" s="13" t="e">
        <f t="shared" si="25"/>
        <v>#NAME?</v>
      </c>
      <c r="AH61" s="13" t="e">
        <f t="shared" si="26"/>
        <v>#NAME?</v>
      </c>
      <c r="AI61" s="13" t="e">
        <f t="shared" si="27"/>
        <v>#NAME?</v>
      </c>
      <c r="AJ61" s="13" t="e">
        <f t="shared" si="28"/>
        <v>#NAME?</v>
      </c>
      <c r="AK61" s="13" t="e">
        <f t="shared" si="29"/>
        <v>#NAME?</v>
      </c>
      <c r="AL61" s="13" t="e">
        <f t="shared" si="30"/>
        <v>#NAME?</v>
      </c>
      <c r="AM61" s="13" t="e">
        <f t="shared" si="31"/>
        <v>#NAME?</v>
      </c>
      <c r="AN61" s="13" t="e">
        <f t="shared" si="32"/>
        <v>#NAME?</v>
      </c>
      <c r="AO61" s="13" t="e">
        <f t="shared" si="33"/>
        <v>#NAME?</v>
      </c>
      <c r="AP61" s="13" t="e">
        <f t="shared" si="34"/>
        <v>#NAME?</v>
      </c>
      <c r="AQ61" s="13" t="e">
        <f t="shared" si="35"/>
        <v>#NAME?</v>
      </c>
      <c r="AR61" s="13" t="e">
        <f t="shared" si="36"/>
        <v>#NAME?</v>
      </c>
      <c r="AS61" s="13" t="e">
        <f t="shared" si="37"/>
        <v>#NAME?</v>
      </c>
      <c r="AT61" s="13" t="e">
        <f t="shared" si="38"/>
        <v>#NAME?</v>
      </c>
      <c r="AU61" s="13" t="e">
        <f t="shared" si="39"/>
        <v>#NAME?</v>
      </c>
      <c r="AV61" s="13" t="e">
        <f t="shared" si="40"/>
        <v>#NAME?</v>
      </c>
      <c r="AW61" s="13" t="e">
        <f t="shared" si="41"/>
        <v>#NAME?</v>
      </c>
      <c r="AX61" s="13" t="e">
        <f t="shared" si="42"/>
        <v>#NAME?</v>
      </c>
      <c r="AY61" s="13" t="e">
        <f t="shared" si="43"/>
        <v>#NAME?</v>
      </c>
      <c r="AZ61" s="13" t="e">
        <f t="shared" si="44"/>
        <v>#NAME?</v>
      </c>
      <c r="BA61" s="13" t="e">
        <f t="shared" si="45"/>
        <v>#NAME?</v>
      </c>
      <c r="BB61" s="13" t="e">
        <f t="shared" si="46"/>
        <v>#NAME?</v>
      </c>
      <c r="BC61" s="13" t="e">
        <f t="shared" si="47"/>
        <v>#NAME?</v>
      </c>
      <c r="BD61" s="13" t="e">
        <f t="shared" si="48"/>
        <v>#NAME?</v>
      </c>
      <c r="BE61" s="13" t="e">
        <f t="shared" si="49"/>
        <v>#NAME?</v>
      </c>
      <c r="BF61" s="13" t="e">
        <f t="shared" si="50"/>
        <v>#NAME?</v>
      </c>
      <c r="BG61" s="13" t="e">
        <f t="shared" si="51"/>
        <v>#NAME?</v>
      </c>
      <c r="BH61" s="13" t="e">
        <f t="shared" si="52"/>
        <v>#NAME?</v>
      </c>
      <c r="BI61" s="13" t="e">
        <f t="shared" si="53"/>
        <v>#NAME?</v>
      </c>
      <c r="BJ61" s="13" t="e">
        <f t="shared" si="54"/>
        <v>#NAME?</v>
      </c>
      <c r="BK61" s="13" t="e">
        <f t="shared" si="55"/>
        <v>#NAME?</v>
      </c>
      <c r="BL61" s="13" t="e">
        <f t="shared" si="56"/>
        <v>#NAME?</v>
      </c>
      <c r="BM61" s="13" t="e">
        <f t="shared" si="57"/>
        <v>#NAME?</v>
      </c>
      <c r="BN61" s="13"/>
      <c r="BO61" s="15"/>
      <c r="BP61" s="13" t="e">
        <f t="shared" si="58"/>
        <v>#NAME?</v>
      </c>
      <c r="BQ61" s="13" t="e">
        <f t="shared" si="59"/>
        <v>#NAME?</v>
      </c>
      <c r="BR61" s="13" t="e">
        <f t="shared" si="60"/>
        <v>#NAME?</v>
      </c>
      <c r="BS61" s="13" t="e">
        <f t="shared" si="61"/>
        <v>#NAME?</v>
      </c>
      <c r="BT61" s="13" t="e">
        <f t="shared" si="62"/>
        <v>#NAME?</v>
      </c>
      <c r="BU61" s="13" t="e">
        <f t="shared" si="63"/>
        <v>#NAME?</v>
      </c>
      <c r="BV61" s="13"/>
      <c r="BW61" s="13" t="e">
        <f t="shared" si="64"/>
        <v>#NAME?</v>
      </c>
      <c r="BX61" s="13"/>
      <c r="BY61" s="13" t="e">
        <f t="shared" si="65"/>
        <v>#NAME?</v>
      </c>
      <c r="BZ61" s="13" t="e">
        <f t="shared" si="66"/>
        <v>#NAME?</v>
      </c>
      <c r="CA61" s="13" t="e">
        <f t="shared" si="67"/>
        <v>#NAME?</v>
      </c>
      <c r="CB61" s="13" t="e">
        <f t="shared" si="68"/>
        <v>#NAME?</v>
      </c>
      <c r="CC61" s="14">
        <f t="shared" si="69"/>
        <v>0</v>
      </c>
      <c r="CD61" s="14" t="e">
        <f t="shared" si="70"/>
        <v>#NAME?</v>
      </c>
      <c r="CE61" s="13">
        <f t="shared" si="71"/>
        <v>2443147.61</v>
      </c>
      <c r="CF61" s="13" t="e">
        <f t="shared" si="72"/>
        <v>#NAME?</v>
      </c>
      <c r="CG61" s="13"/>
      <c r="CH61" s="13" t="e">
        <f t="shared" si="73"/>
        <v>#NAME?</v>
      </c>
      <c r="CI61" s="13" t="e">
        <f t="shared" si="74"/>
        <v>#NAME?</v>
      </c>
      <c r="CJ61" s="13" t="e">
        <f t="shared" si="75"/>
        <v>#NAME?</v>
      </c>
      <c r="CK61" s="13" t="e">
        <f t="shared" si="76"/>
        <v>#NAME?</v>
      </c>
      <c r="CL61">
        <f t="shared" si="77"/>
        <v>0</v>
      </c>
      <c r="CM61">
        <f t="shared" si="78"/>
        <v>0</v>
      </c>
      <c r="CN61">
        <v>0</v>
      </c>
      <c r="CO61">
        <f t="shared" si="79"/>
        <v>0</v>
      </c>
      <c r="CP61">
        <v>0</v>
      </c>
      <c r="CQ61">
        <v>0</v>
      </c>
      <c r="CR61">
        <v>0</v>
      </c>
      <c r="CS61">
        <v>0</v>
      </c>
      <c r="CT61">
        <v>0</v>
      </c>
      <c r="CU61">
        <v>0</v>
      </c>
      <c r="CV61">
        <v>0</v>
      </c>
      <c r="CW61">
        <v>0</v>
      </c>
      <c r="CX61">
        <v>0</v>
      </c>
      <c r="CY61" s="20" t="e">
        <f t="shared" si="80"/>
        <v>#NAME?</v>
      </c>
      <c r="CZ61" t="e">
        <f t="shared" si="81"/>
        <v>#NAME?</v>
      </c>
      <c r="DM61" t="s">
        <v>262</v>
      </c>
      <c r="DN61">
        <v>0</v>
      </c>
      <c r="DQ61" t="s">
        <v>210</v>
      </c>
      <c r="DR61">
        <v>0</v>
      </c>
      <c r="DU61">
        <v>1666</v>
      </c>
      <c r="DV61">
        <v>746714.43409363634</v>
      </c>
      <c r="DX61" t="s">
        <v>205</v>
      </c>
      <c r="DY61">
        <v>0</v>
      </c>
      <c r="EA61" t="s">
        <v>205</v>
      </c>
      <c r="EB61">
        <v>0</v>
      </c>
      <c r="ED61" t="s">
        <v>205</v>
      </c>
      <c r="EE61">
        <v>0</v>
      </c>
      <c r="EI61">
        <v>1681</v>
      </c>
      <c r="EJ61">
        <v>2249.75</v>
      </c>
      <c r="GQ61" t="s">
        <v>184</v>
      </c>
      <c r="GR61">
        <v>1680</v>
      </c>
      <c r="GU61">
        <v>153</v>
      </c>
      <c r="GV61" s="20">
        <v>697893.25108474051</v>
      </c>
      <c r="HM61">
        <v>654</v>
      </c>
      <c r="HN61" t="s">
        <v>279</v>
      </c>
      <c r="HO61">
        <v>1718740.7</v>
      </c>
      <c r="HR61">
        <v>153</v>
      </c>
      <c r="HS61">
        <v>17675.5</v>
      </c>
    </row>
    <row r="62" spans="1:227">
      <c r="A62">
        <v>106</v>
      </c>
      <c r="D62" t="s">
        <v>144</v>
      </c>
      <c r="F62" s="13" t="e">
        <f t="shared" si="1"/>
        <v>#NAME?</v>
      </c>
      <c r="G62" s="13" t="e">
        <f t="shared" si="2"/>
        <v>#NAME?</v>
      </c>
      <c r="H62" s="13" t="e">
        <f t="shared" si="3"/>
        <v>#NAME?</v>
      </c>
      <c r="I62" s="13" t="e">
        <f t="shared" si="4"/>
        <v>#NAME?</v>
      </c>
      <c r="J62" s="13"/>
      <c r="K62" s="13" t="e">
        <f t="shared" si="5"/>
        <v>#NAME?</v>
      </c>
      <c r="L62" s="13" t="e">
        <f t="shared" si="6"/>
        <v>#NAME?</v>
      </c>
      <c r="M62" s="13" t="e">
        <f t="shared" si="7"/>
        <v>#NAME?</v>
      </c>
      <c r="N62" s="13" t="e">
        <f t="shared" si="8"/>
        <v>#NAME?</v>
      </c>
      <c r="O62" s="13" t="e">
        <f t="shared" si="9"/>
        <v>#NAME?</v>
      </c>
      <c r="P62" s="13" t="e">
        <f t="shared" si="10"/>
        <v>#NAME?</v>
      </c>
      <c r="Q62" s="13" t="e">
        <f t="shared" si="11"/>
        <v>#NAME?</v>
      </c>
      <c r="R62" s="13" t="e">
        <f t="shared" si="12"/>
        <v>#NAME?</v>
      </c>
      <c r="S62" s="13" t="e">
        <f t="shared" si="13"/>
        <v>#NAME?</v>
      </c>
      <c r="T62" s="13" t="e">
        <f t="shared" si="14"/>
        <v>#NAME?</v>
      </c>
      <c r="U62" s="13" t="e">
        <f t="shared" si="15"/>
        <v>#NAME?</v>
      </c>
      <c r="V62" s="13" t="e">
        <f t="shared" si="16"/>
        <v>#NAME?</v>
      </c>
      <c r="W62" s="13" t="e">
        <f t="shared" si="17"/>
        <v>#NAME?</v>
      </c>
      <c r="X62" s="13" t="e">
        <f t="shared" si="18"/>
        <v>#NAME?</v>
      </c>
      <c r="Y62" s="13" t="e">
        <f t="shared" si="19"/>
        <v>#NAME?</v>
      </c>
      <c r="Z62" s="13" t="e">
        <f t="shared" si="20"/>
        <v>#NAME?</v>
      </c>
      <c r="AA62" s="13" t="e">
        <f t="shared" si="21"/>
        <v>#NAME?</v>
      </c>
      <c r="AB62" s="13"/>
      <c r="AC62" s="13"/>
      <c r="AD62" s="13" t="e">
        <f t="shared" si="22"/>
        <v>#NAME?</v>
      </c>
      <c r="AE62" s="13" t="e">
        <f t="shared" si="23"/>
        <v>#NAME?</v>
      </c>
      <c r="AF62" s="13" t="e">
        <f t="shared" si="24"/>
        <v>#NAME?</v>
      </c>
      <c r="AG62" s="13" t="e">
        <f t="shared" si="25"/>
        <v>#NAME?</v>
      </c>
      <c r="AH62" s="13" t="e">
        <f t="shared" si="26"/>
        <v>#NAME?</v>
      </c>
      <c r="AI62" s="13" t="e">
        <f t="shared" si="27"/>
        <v>#NAME?</v>
      </c>
      <c r="AJ62" s="13" t="e">
        <f t="shared" si="28"/>
        <v>#NAME?</v>
      </c>
      <c r="AK62" s="13" t="e">
        <f t="shared" si="29"/>
        <v>#NAME?</v>
      </c>
      <c r="AL62" s="13" t="e">
        <f t="shared" si="30"/>
        <v>#NAME?</v>
      </c>
      <c r="AM62" s="13" t="e">
        <f t="shared" si="31"/>
        <v>#NAME?</v>
      </c>
      <c r="AN62" s="13" t="e">
        <f t="shared" si="32"/>
        <v>#NAME?</v>
      </c>
      <c r="AO62" s="13" t="e">
        <f t="shared" si="33"/>
        <v>#NAME?</v>
      </c>
      <c r="AP62" s="13" t="e">
        <f t="shared" si="34"/>
        <v>#NAME?</v>
      </c>
      <c r="AQ62" s="13" t="e">
        <f t="shared" si="35"/>
        <v>#NAME?</v>
      </c>
      <c r="AR62" s="13" t="e">
        <f t="shared" si="36"/>
        <v>#NAME?</v>
      </c>
      <c r="AS62" s="13" t="e">
        <f t="shared" si="37"/>
        <v>#NAME?</v>
      </c>
      <c r="AT62" s="13" t="e">
        <f t="shared" si="38"/>
        <v>#NAME?</v>
      </c>
      <c r="AU62" s="13" t="e">
        <f t="shared" si="39"/>
        <v>#NAME?</v>
      </c>
      <c r="AV62" s="13" t="e">
        <f t="shared" si="40"/>
        <v>#NAME?</v>
      </c>
      <c r="AW62" s="13" t="e">
        <f t="shared" si="41"/>
        <v>#NAME?</v>
      </c>
      <c r="AX62" s="13" t="e">
        <f t="shared" si="42"/>
        <v>#NAME?</v>
      </c>
      <c r="AY62" s="13" t="e">
        <f t="shared" si="43"/>
        <v>#NAME?</v>
      </c>
      <c r="AZ62" s="13" t="e">
        <f t="shared" si="44"/>
        <v>#NAME?</v>
      </c>
      <c r="BA62" s="13" t="e">
        <f t="shared" si="45"/>
        <v>#NAME?</v>
      </c>
      <c r="BB62" s="13" t="e">
        <f t="shared" si="46"/>
        <v>#NAME?</v>
      </c>
      <c r="BC62" s="13" t="e">
        <f t="shared" si="47"/>
        <v>#NAME?</v>
      </c>
      <c r="BD62" s="13" t="e">
        <f t="shared" si="48"/>
        <v>#NAME?</v>
      </c>
      <c r="BE62" s="13" t="e">
        <f t="shared" si="49"/>
        <v>#NAME?</v>
      </c>
      <c r="BF62" s="13" t="e">
        <f t="shared" si="50"/>
        <v>#NAME?</v>
      </c>
      <c r="BG62" s="13" t="e">
        <f t="shared" si="51"/>
        <v>#NAME?</v>
      </c>
      <c r="BH62" s="13" t="e">
        <f t="shared" si="52"/>
        <v>#NAME?</v>
      </c>
      <c r="BI62" s="13" t="e">
        <f t="shared" si="53"/>
        <v>#NAME?</v>
      </c>
      <c r="BJ62" s="13" t="e">
        <f t="shared" si="54"/>
        <v>#NAME?</v>
      </c>
      <c r="BK62" s="13" t="e">
        <f t="shared" si="55"/>
        <v>#NAME?</v>
      </c>
      <c r="BL62" s="13" t="e">
        <f t="shared" si="56"/>
        <v>#NAME?</v>
      </c>
      <c r="BM62" s="13" t="e">
        <f t="shared" si="57"/>
        <v>#NAME?</v>
      </c>
      <c r="BN62" s="13"/>
      <c r="BO62" s="15"/>
      <c r="BP62" s="13" t="e">
        <f t="shared" si="58"/>
        <v>#NAME?</v>
      </c>
      <c r="BQ62" s="13" t="e">
        <f t="shared" si="59"/>
        <v>#NAME?</v>
      </c>
      <c r="BR62" s="13" t="e">
        <f t="shared" si="60"/>
        <v>#NAME?</v>
      </c>
      <c r="BS62" s="13" t="e">
        <f t="shared" si="61"/>
        <v>#NAME?</v>
      </c>
      <c r="BT62" s="13" t="e">
        <f t="shared" si="62"/>
        <v>#NAME?</v>
      </c>
      <c r="BU62" s="13" t="e">
        <f t="shared" si="63"/>
        <v>#NAME?</v>
      </c>
      <c r="BV62" s="13"/>
      <c r="BW62" s="13" t="e">
        <f t="shared" si="64"/>
        <v>#NAME?</v>
      </c>
      <c r="BX62" s="13"/>
      <c r="BY62" s="13" t="e">
        <f t="shared" si="65"/>
        <v>#NAME?</v>
      </c>
      <c r="BZ62" s="13" t="e">
        <f t="shared" si="66"/>
        <v>#NAME?</v>
      </c>
      <c r="CA62" s="13" t="e">
        <f t="shared" si="67"/>
        <v>#NAME?</v>
      </c>
      <c r="CB62" s="13" t="e">
        <f t="shared" si="68"/>
        <v>#NAME?</v>
      </c>
      <c r="CC62" s="14">
        <f t="shared" si="69"/>
        <v>22817</v>
      </c>
      <c r="CD62" s="14" t="e">
        <f t="shared" si="70"/>
        <v>#NAME?</v>
      </c>
      <c r="CE62" s="13">
        <f t="shared" si="71"/>
        <v>6097855.1699999999</v>
      </c>
      <c r="CF62" s="13" t="e">
        <f t="shared" si="72"/>
        <v>#NAME?</v>
      </c>
      <c r="CG62" s="13"/>
      <c r="CH62" s="13" t="e">
        <f t="shared" si="73"/>
        <v>#NAME?</v>
      </c>
      <c r="CI62" s="13" t="e">
        <f t="shared" si="74"/>
        <v>#NAME?</v>
      </c>
      <c r="CJ62" s="13" t="e">
        <f t="shared" si="75"/>
        <v>#NAME?</v>
      </c>
      <c r="CK62" s="13" t="e">
        <f t="shared" si="76"/>
        <v>#NAME?</v>
      </c>
      <c r="CL62">
        <f t="shared" si="77"/>
        <v>0</v>
      </c>
      <c r="CM62">
        <f t="shared" si="78"/>
        <v>0</v>
      </c>
      <c r="CN62">
        <v>0</v>
      </c>
      <c r="CO62">
        <f t="shared" si="79"/>
        <v>0</v>
      </c>
      <c r="CP62">
        <v>0</v>
      </c>
      <c r="CQ62">
        <v>0</v>
      </c>
      <c r="CR62">
        <v>0</v>
      </c>
      <c r="CS62">
        <v>0</v>
      </c>
      <c r="CT62">
        <v>0</v>
      </c>
      <c r="CU62">
        <v>0</v>
      </c>
      <c r="CV62">
        <v>0</v>
      </c>
      <c r="CW62">
        <v>0</v>
      </c>
      <c r="CX62">
        <v>0</v>
      </c>
      <c r="CY62" s="20" t="e">
        <f t="shared" si="80"/>
        <v>#NAME?</v>
      </c>
      <c r="CZ62" t="e">
        <f t="shared" si="81"/>
        <v>#NAME?</v>
      </c>
      <c r="DM62" t="s">
        <v>263</v>
      </c>
      <c r="DN62">
        <v>0</v>
      </c>
      <c r="DQ62" t="s">
        <v>211</v>
      </c>
      <c r="DR62">
        <v>0</v>
      </c>
      <c r="DU62">
        <v>81</v>
      </c>
      <c r="DV62">
        <v>833552.06814551225</v>
      </c>
      <c r="DX62" t="s">
        <v>197</v>
      </c>
      <c r="DY62">
        <v>0</v>
      </c>
      <c r="EA62" t="s">
        <v>197</v>
      </c>
      <c r="EB62">
        <v>0</v>
      </c>
      <c r="ED62" t="s">
        <v>197</v>
      </c>
      <c r="EE62">
        <v>0</v>
      </c>
      <c r="EI62">
        <v>109</v>
      </c>
      <c r="EJ62">
        <v>2838.75</v>
      </c>
      <c r="GQ62" t="s">
        <v>144</v>
      </c>
      <c r="GR62">
        <v>106</v>
      </c>
      <c r="GU62">
        <v>158</v>
      </c>
      <c r="GV62" s="20">
        <v>60118.145224528205</v>
      </c>
      <c r="HM62">
        <v>499</v>
      </c>
      <c r="HN62" t="s">
        <v>281</v>
      </c>
      <c r="HO62">
        <v>1008894.12</v>
      </c>
      <c r="HR62">
        <v>158</v>
      </c>
      <c r="HS62">
        <v>1513.75</v>
      </c>
    </row>
    <row r="63" spans="1:227">
      <c r="A63">
        <v>1681</v>
      </c>
      <c r="D63" t="s">
        <v>264</v>
      </c>
      <c r="F63" s="13" t="e">
        <f t="shared" si="1"/>
        <v>#NAME?</v>
      </c>
      <c r="G63" s="13" t="e">
        <f t="shared" si="2"/>
        <v>#NAME?</v>
      </c>
      <c r="H63" s="13" t="e">
        <f t="shared" si="3"/>
        <v>#NAME?</v>
      </c>
      <c r="I63" s="13" t="e">
        <f t="shared" si="4"/>
        <v>#NAME?</v>
      </c>
      <c r="J63" s="13"/>
      <c r="K63" s="13" t="e">
        <f t="shared" si="5"/>
        <v>#NAME?</v>
      </c>
      <c r="L63" s="13" t="e">
        <f t="shared" si="6"/>
        <v>#NAME?</v>
      </c>
      <c r="M63" s="13" t="e">
        <f t="shared" si="7"/>
        <v>#NAME?</v>
      </c>
      <c r="N63" s="13" t="e">
        <f t="shared" si="8"/>
        <v>#NAME?</v>
      </c>
      <c r="O63" s="13" t="e">
        <f t="shared" si="9"/>
        <v>#NAME?</v>
      </c>
      <c r="P63" s="13" t="e">
        <f t="shared" si="10"/>
        <v>#NAME?</v>
      </c>
      <c r="Q63" s="13" t="e">
        <f t="shared" si="11"/>
        <v>#NAME?</v>
      </c>
      <c r="R63" s="13" t="e">
        <f t="shared" si="12"/>
        <v>#NAME?</v>
      </c>
      <c r="S63" s="13" t="e">
        <f t="shared" si="13"/>
        <v>#NAME?</v>
      </c>
      <c r="T63" s="13" t="e">
        <f t="shared" si="14"/>
        <v>#NAME?</v>
      </c>
      <c r="U63" s="13" t="e">
        <f t="shared" si="15"/>
        <v>#NAME?</v>
      </c>
      <c r="V63" s="13" t="e">
        <f t="shared" si="16"/>
        <v>#NAME?</v>
      </c>
      <c r="W63" s="13" t="e">
        <f t="shared" si="17"/>
        <v>#NAME?</v>
      </c>
      <c r="X63" s="13" t="e">
        <f t="shared" si="18"/>
        <v>#NAME?</v>
      </c>
      <c r="Y63" s="13" t="e">
        <f t="shared" si="19"/>
        <v>#NAME?</v>
      </c>
      <c r="Z63" s="13" t="e">
        <f t="shared" si="20"/>
        <v>#NAME?</v>
      </c>
      <c r="AA63" s="13" t="e">
        <f t="shared" si="21"/>
        <v>#NAME?</v>
      </c>
      <c r="AB63" s="13"/>
      <c r="AC63" s="13"/>
      <c r="AD63" s="13" t="e">
        <f t="shared" si="22"/>
        <v>#NAME?</v>
      </c>
      <c r="AE63" s="13" t="e">
        <f t="shared" si="23"/>
        <v>#NAME?</v>
      </c>
      <c r="AF63" s="13" t="e">
        <f t="shared" si="24"/>
        <v>#NAME?</v>
      </c>
      <c r="AG63" s="13" t="e">
        <f t="shared" si="25"/>
        <v>#NAME?</v>
      </c>
      <c r="AH63" s="13" t="e">
        <f t="shared" si="26"/>
        <v>#NAME?</v>
      </c>
      <c r="AI63" s="13" t="e">
        <f t="shared" si="27"/>
        <v>#NAME?</v>
      </c>
      <c r="AJ63" s="13" t="e">
        <f t="shared" si="28"/>
        <v>#NAME?</v>
      </c>
      <c r="AK63" s="13" t="e">
        <f t="shared" si="29"/>
        <v>#NAME?</v>
      </c>
      <c r="AL63" s="13" t="e">
        <f t="shared" si="30"/>
        <v>#NAME?</v>
      </c>
      <c r="AM63" s="13" t="e">
        <f t="shared" si="31"/>
        <v>#NAME?</v>
      </c>
      <c r="AN63" s="13" t="e">
        <f t="shared" si="32"/>
        <v>#NAME?</v>
      </c>
      <c r="AO63" s="13" t="e">
        <f t="shared" si="33"/>
        <v>#NAME?</v>
      </c>
      <c r="AP63" s="13" t="e">
        <f t="shared" si="34"/>
        <v>#NAME?</v>
      </c>
      <c r="AQ63" s="13" t="e">
        <f t="shared" si="35"/>
        <v>#NAME?</v>
      </c>
      <c r="AR63" s="13" t="e">
        <f t="shared" si="36"/>
        <v>#NAME?</v>
      </c>
      <c r="AS63" s="13" t="e">
        <f t="shared" si="37"/>
        <v>#NAME?</v>
      </c>
      <c r="AT63" s="13" t="e">
        <f t="shared" si="38"/>
        <v>#NAME?</v>
      </c>
      <c r="AU63" s="13" t="e">
        <f t="shared" si="39"/>
        <v>#NAME?</v>
      </c>
      <c r="AV63" s="13" t="e">
        <f t="shared" si="40"/>
        <v>#NAME?</v>
      </c>
      <c r="AW63" s="13" t="e">
        <f t="shared" si="41"/>
        <v>#NAME?</v>
      </c>
      <c r="AX63" s="13" t="e">
        <f t="shared" si="42"/>
        <v>#NAME?</v>
      </c>
      <c r="AY63" s="13" t="e">
        <f t="shared" si="43"/>
        <v>#NAME?</v>
      </c>
      <c r="AZ63" s="13" t="e">
        <f t="shared" si="44"/>
        <v>#NAME?</v>
      </c>
      <c r="BA63" s="13" t="e">
        <f t="shared" si="45"/>
        <v>#NAME?</v>
      </c>
      <c r="BB63" s="13" t="e">
        <f t="shared" si="46"/>
        <v>#NAME?</v>
      </c>
      <c r="BC63" s="13" t="e">
        <f t="shared" si="47"/>
        <v>#NAME?</v>
      </c>
      <c r="BD63" s="13" t="e">
        <f t="shared" si="48"/>
        <v>#NAME?</v>
      </c>
      <c r="BE63" s="13" t="e">
        <f t="shared" si="49"/>
        <v>#NAME?</v>
      </c>
      <c r="BF63" s="13" t="e">
        <f t="shared" si="50"/>
        <v>#NAME?</v>
      </c>
      <c r="BG63" s="13" t="e">
        <f t="shared" si="51"/>
        <v>#NAME?</v>
      </c>
      <c r="BH63" s="13" t="e">
        <f t="shared" si="52"/>
        <v>#NAME?</v>
      </c>
      <c r="BI63" s="13" t="e">
        <f t="shared" si="53"/>
        <v>#NAME?</v>
      </c>
      <c r="BJ63" s="13" t="e">
        <f t="shared" si="54"/>
        <v>#NAME?</v>
      </c>
      <c r="BK63" s="13" t="e">
        <f t="shared" si="55"/>
        <v>#NAME?</v>
      </c>
      <c r="BL63" s="13" t="e">
        <f t="shared" si="56"/>
        <v>#NAME?</v>
      </c>
      <c r="BM63" s="13" t="e">
        <f t="shared" si="57"/>
        <v>#NAME?</v>
      </c>
      <c r="BN63" s="13"/>
      <c r="BO63" s="15"/>
      <c r="BP63" s="13" t="e">
        <f t="shared" si="58"/>
        <v>#NAME?</v>
      </c>
      <c r="BQ63" s="13" t="e">
        <f t="shared" si="59"/>
        <v>#NAME?</v>
      </c>
      <c r="BR63" s="13" t="e">
        <f t="shared" si="60"/>
        <v>#NAME?</v>
      </c>
      <c r="BS63" s="13" t="e">
        <f t="shared" si="61"/>
        <v>#NAME?</v>
      </c>
      <c r="BT63" s="13" t="e">
        <f t="shared" si="62"/>
        <v>#NAME?</v>
      </c>
      <c r="BU63" s="13" t="e">
        <f t="shared" si="63"/>
        <v>#NAME?</v>
      </c>
      <c r="BV63" s="13"/>
      <c r="BW63" s="13" t="e">
        <f t="shared" si="64"/>
        <v>#NAME?</v>
      </c>
      <c r="BX63" s="13"/>
      <c r="BY63" s="13" t="e">
        <f t="shared" si="65"/>
        <v>#NAME?</v>
      </c>
      <c r="BZ63" s="13" t="e">
        <f t="shared" si="66"/>
        <v>#NAME?</v>
      </c>
      <c r="CA63" s="13" t="e">
        <f t="shared" si="67"/>
        <v>#NAME?</v>
      </c>
      <c r="CB63" s="13" t="e">
        <f t="shared" si="68"/>
        <v>#NAME?</v>
      </c>
      <c r="CC63" s="14">
        <f t="shared" si="69"/>
        <v>0</v>
      </c>
      <c r="CD63" s="14" t="e">
        <f t="shared" si="70"/>
        <v>#NAME?</v>
      </c>
      <c r="CE63" s="13">
        <f t="shared" si="71"/>
        <v>2440339.5699999998</v>
      </c>
      <c r="CF63" s="13" t="e">
        <f t="shared" si="72"/>
        <v>#NAME?</v>
      </c>
      <c r="CG63" s="13"/>
      <c r="CH63" s="13" t="e">
        <f t="shared" si="73"/>
        <v>#NAME?</v>
      </c>
      <c r="CI63" s="13" t="e">
        <f t="shared" si="74"/>
        <v>#NAME?</v>
      </c>
      <c r="CJ63" s="13" t="e">
        <f t="shared" si="75"/>
        <v>#NAME?</v>
      </c>
      <c r="CK63" s="13" t="e">
        <f t="shared" si="76"/>
        <v>#NAME?</v>
      </c>
      <c r="CL63">
        <f t="shared" si="77"/>
        <v>0</v>
      </c>
      <c r="CM63">
        <f t="shared" si="78"/>
        <v>0</v>
      </c>
      <c r="CN63">
        <v>0</v>
      </c>
      <c r="CO63">
        <f t="shared" si="79"/>
        <v>0</v>
      </c>
      <c r="CP63">
        <v>0</v>
      </c>
      <c r="CQ63">
        <v>0</v>
      </c>
      <c r="CR63">
        <v>0</v>
      </c>
      <c r="CS63">
        <v>0</v>
      </c>
      <c r="CT63">
        <v>0</v>
      </c>
      <c r="CU63">
        <v>0</v>
      </c>
      <c r="CV63">
        <v>0</v>
      </c>
      <c r="CW63">
        <v>0</v>
      </c>
      <c r="CX63">
        <v>0</v>
      </c>
      <c r="CY63" s="20" t="e">
        <f t="shared" si="80"/>
        <v>#NAME?</v>
      </c>
      <c r="CZ63" t="e">
        <f t="shared" si="81"/>
        <v>#NAME?</v>
      </c>
      <c r="DM63" t="s">
        <v>265</v>
      </c>
      <c r="DN63">
        <v>0</v>
      </c>
      <c r="DQ63" t="s">
        <v>213</v>
      </c>
      <c r="DR63">
        <v>0</v>
      </c>
      <c r="DU63">
        <v>5</v>
      </c>
      <c r="DV63">
        <v>969127.48195989535</v>
      </c>
      <c r="DX63" t="s">
        <v>210</v>
      </c>
      <c r="DY63">
        <v>0</v>
      </c>
      <c r="EA63" t="s">
        <v>210</v>
      </c>
      <c r="EB63">
        <v>0</v>
      </c>
      <c r="ED63" t="s">
        <v>210</v>
      </c>
      <c r="EE63">
        <v>0</v>
      </c>
      <c r="EI63">
        <v>1690</v>
      </c>
      <c r="EJ63">
        <v>1434.25</v>
      </c>
      <c r="GQ63" t="s">
        <v>264</v>
      </c>
      <c r="GR63">
        <v>1681</v>
      </c>
      <c r="GU63">
        <v>160</v>
      </c>
      <c r="GV63" s="20">
        <v>128077.78765225573</v>
      </c>
      <c r="HM63">
        <v>756</v>
      </c>
      <c r="HN63" t="s">
        <v>282</v>
      </c>
      <c r="HO63">
        <v>2147105.9500000002</v>
      </c>
      <c r="HR63">
        <v>160</v>
      </c>
      <c r="HS63">
        <v>4144</v>
      </c>
    </row>
    <row r="64" spans="1:227">
      <c r="A64">
        <v>109</v>
      </c>
      <c r="D64" t="s">
        <v>266</v>
      </c>
      <c r="F64" s="13" t="e">
        <f t="shared" si="1"/>
        <v>#NAME?</v>
      </c>
      <c r="G64" s="13" t="e">
        <f t="shared" si="2"/>
        <v>#NAME?</v>
      </c>
      <c r="H64" s="13" t="e">
        <f t="shared" si="3"/>
        <v>#NAME?</v>
      </c>
      <c r="I64" s="13" t="e">
        <f t="shared" si="4"/>
        <v>#NAME?</v>
      </c>
      <c r="J64" s="13"/>
      <c r="K64" s="13" t="e">
        <f t="shared" si="5"/>
        <v>#NAME?</v>
      </c>
      <c r="L64" s="13" t="e">
        <f t="shared" si="6"/>
        <v>#NAME?</v>
      </c>
      <c r="M64" s="13" t="e">
        <f t="shared" si="7"/>
        <v>#NAME?</v>
      </c>
      <c r="N64" s="13" t="e">
        <f t="shared" si="8"/>
        <v>#NAME?</v>
      </c>
      <c r="O64" s="13" t="e">
        <f t="shared" si="9"/>
        <v>#NAME?</v>
      </c>
      <c r="P64" s="13" t="e">
        <f t="shared" si="10"/>
        <v>#NAME?</v>
      </c>
      <c r="Q64" s="13" t="e">
        <f t="shared" si="11"/>
        <v>#NAME?</v>
      </c>
      <c r="R64" s="13" t="e">
        <f t="shared" si="12"/>
        <v>#NAME?</v>
      </c>
      <c r="S64" s="13" t="e">
        <f t="shared" si="13"/>
        <v>#NAME?</v>
      </c>
      <c r="T64" s="13" t="e">
        <f t="shared" si="14"/>
        <v>#NAME?</v>
      </c>
      <c r="U64" s="13" t="e">
        <f t="shared" si="15"/>
        <v>#NAME?</v>
      </c>
      <c r="V64" s="13" t="e">
        <f t="shared" si="16"/>
        <v>#NAME?</v>
      </c>
      <c r="W64" s="13" t="e">
        <f t="shared" si="17"/>
        <v>#NAME?</v>
      </c>
      <c r="X64" s="13" t="e">
        <f t="shared" si="18"/>
        <v>#NAME?</v>
      </c>
      <c r="Y64" s="13" t="e">
        <f t="shared" si="19"/>
        <v>#NAME?</v>
      </c>
      <c r="Z64" s="13" t="e">
        <f t="shared" si="20"/>
        <v>#NAME?</v>
      </c>
      <c r="AA64" s="13" t="e">
        <f t="shared" si="21"/>
        <v>#NAME?</v>
      </c>
      <c r="AB64" s="13"/>
      <c r="AC64" s="13"/>
      <c r="AD64" s="13" t="e">
        <f t="shared" si="22"/>
        <v>#NAME?</v>
      </c>
      <c r="AE64" s="13" t="e">
        <f t="shared" si="23"/>
        <v>#NAME?</v>
      </c>
      <c r="AF64" s="13" t="e">
        <f t="shared" si="24"/>
        <v>#NAME?</v>
      </c>
      <c r="AG64" s="13" t="e">
        <f t="shared" si="25"/>
        <v>#NAME?</v>
      </c>
      <c r="AH64" s="13" t="e">
        <f t="shared" si="26"/>
        <v>#NAME?</v>
      </c>
      <c r="AI64" s="13" t="e">
        <f t="shared" si="27"/>
        <v>#NAME?</v>
      </c>
      <c r="AJ64" s="13" t="e">
        <f t="shared" si="28"/>
        <v>#NAME?</v>
      </c>
      <c r="AK64" s="13" t="e">
        <f t="shared" si="29"/>
        <v>#NAME?</v>
      </c>
      <c r="AL64" s="13" t="e">
        <f t="shared" si="30"/>
        <v>#NAME?</v>
      </c>
      <c r="AM64" s="13" t="e">
        <f t="shared" si="31"/>
        <v>#NAME?</v>
      </c>
      <c r="AN64" s="13" t="e">
        <f t="shared" si="32"/>
        <v>#NAME?</v>
      </c>
      <c r="AO64" s="13" t="e">
        <f t="shared" si="33"/>
        <v>#NAME?</v>
      </c>
      <c r="AP64" s="13" t="e">
        <f t="shared" si="34"/>
        <v>#NAME?</v>
      </c>
      <c r="AQ64" s="13" t="e">
        <f t="shared" si="35"/>
        <v>#NAME?</v>
      </c>
      <c r="AR64" s="13" t="e">
        <f t="shared" si="36"/>
        <v>#NAME?</v>
      </c>
      <c r="AS64" s="13" t="e">
        <f t="shared" si="37"/>
        <v>#NAME?</v>
      </c>
      <c r="AT64" s="13" t="e">
        <f t="shared" si="38"/>
        <v>#NAME?</v>
      </c>
      <c r="AU64" s="13" t="e">
        <f t="shared" si="39"/>
        <v>#NAME?</v>
      </c>
      <c r="AV64" s="13" t="e">
        <f t="shared" si="40"/>
        <v>#NAME?</v>
      </c>
      <c r="AW64" s="13" t="e">
        <f t="shared" si="41"/>
        <v>#NAME?</v>
      </c>
      <c r="AX64" s="13" t="e">
        <f t="shared" si="42"/>
        <v>#NAME?</v>
      </c>
      <c r="AY64" s="13" t="e">
        <f t="shared" si="43"/>
        <v>#NAME?</v>
      </c>
      <c r="AZ64" s="13" t="e">
        <f t="shared" si="44"/>
        <v>#NAME?</v>
      </c>
      <c r="BA64" s="13" t="e">
        <f t="shared" si="45"/>
        <v>#NAME?</v>
      </c>
      <c r="BB64" s="13" t="e">
        <f t="shared" si="46"/>
        <v>#NAME?</v>
      </c>
      <c r="BC64" s="13" t="e">
        <f t="shared" si="47"/>
        <v>#NAME?</v>
      </c>
      <c r="BD64" s="13" t="e">
        <f t="shared" si="48"/>
        <v>#NAME?</v>
      </c>
      <c r="BE64" s="13" t="e">
        <f t="shared" si="49"/>
        <v>#NAME?</v>
      </c>
      <c r="BF64" s="13" t="e">
        <f t="shared" si="50"/>
        <v>#NAME?</v>
      </c>
      <c r="BG64" s="13" t="e">
        <f t="shared" si="51"/>
        <v>#NAME?</v>
      </c>
      <c r="BH64" s="13" t="e">
        <f t="shared" si="52"/>
        <v>#NAME?</v>
      </c>
      <c r="BI64" s="13" t="e">
        <f t="shared" si="53"/>
        <v>#NAME?</v>
      </c>
      <c r="BJ64" s="13" t="e">
        <f t="shared" si="54"/>
        <v>#NAME?</v>
      </c>
      <c r="BK64" s="13" t="e">
        <f t="shared" si="55"/>
        <v>#NAME?</v>
      </c>
      <c r="BL64" s="13" t="e">
        <f t="shared" si="56"/>
        <v>#NAME?</v>
      </c>
      <c r="BM64" s="13" t="e">
        <f t="shared" si="57"/>
        <v>#NAME?</v>
      </c>
      <c r="BN64" s="13"/>
      <c r="BO64" s="15"/>
      <c r="BP64" s="13" t="e">
        <f t="shared" si="58"/>
        <v>#NAME?</v>
      </c>
      <c r="BQ64" s="13" t="e">
        <f t="shared" si="59"/>
        <v>#NAME?</v>
      </c>
      <c r="BR64" s="13" t="e">
        <f t="shared" si="60"/>
        <v>#NAME?</v>
      </c>
      <c r="BS64" s="13" t="e">
        <f t="shared" si="61"/>
        <v>#NAME?</v>
      </c>
      <c r="BT64" s="13" t="e">
        <f t="shared" si="62"/>
        <v>#NAME?</v>
      </c>
      <c r="BU64" s="13" t="e">
        <f t="shared" si="63"/>
        <v>#NAME?</v>
      </c>
      <c r="BV64" s="13"/>
      <c r="BW64" s="13" t="e">
        <f t="shared" si="64"/>
        <v>#NAME?</v>
      </c>
      <c r="BX64" s="13"/>
      <c r="BY64" s="13" t="e">
        <f t="shared" si="65"/>
        <v>#NAME?</v>
      </c>
      <c r="BZ64" s="13" t="e">
        <f t="shared" si="66"/>
        <v>#NAME?</v>
      </c>
      <c r="CA64" s="13" t="e">
        <f t="shared" si="67"/>
        <v>#NAME?</v>
      </c>
      <c r="CB64" s="13" t="e">
        <f t="shared" si="68"/>
        <v>#NAME?</v>
      </c>
      <c r="CC64" s="14">
        <f t="shared" si="69"/>
        <v>0</v>
      </c>
      <c r="CD64" s="14" t="e">
        <f t="shared" si="70"/>
        <v>#NAME?</v>
      </c>
      <c r="CE64" s="13">
        <f t="shared" si="71"/>
        <v>3581935.09</v>
      </c>
      <c r="CF64" s="13" t="e">
        <f t="shared" si="72"/>
        <v>#NAME?</v>
      </c>
      <c r="CG64" s="13"/>
      <c r="CH64" s="13" t="e">
        <f t="shared" si="73"/>
        <v>#NAME?</v>
      </c>
      <c r="CI64" s="13" t="e">
        <f t="shared" si="74"/>
        <v>#NAME?</v>
      </c>
      <c r="CJ64" s="13" t="e">
        <f t="shared" si="75"/>
        <v>#NAME?</v>
      </c>
      <c r="CK64" s="13" t="e">
        <f t="shared" si="76"/>
        <v>#NAME?</v>
      </c>
      <c r="CL64">
        <f t="shared" si="77"/>
        <v>0</v>
      </c>
      <c r="CM64">
        <f t="shared" si="78"/>
        <v>0</v>
      </c>
      <c r="CN64">
        <v>0</v>
      </c>
      <c r="CO64">
        <f t="shared" si="79"/>
        <v>0</v>
      </c>
      <c r="CP64">
        <v>0</v>
      </c>
      <c r="CQ64">
        <v>0</v>
      </c>
      <c r="CR64">
        <v>0</v>
      </c>
      <c r="CS64">
        <v>0</v>
      </c>
      <c r="CT64">
        <v>0</v>
      </c>
      <c r="CU64">
        <v>0</v>
      </c>
      <c r="CV64">
        <v>0</v>
      </c>
      <c r="CW64">
        <v>0</v>
      </c>
      <c r="CX64">
        <v>0</v>
      </c>
      <c r="CY64" s="20" t="e">
        <f t="shared" si="80"/>
        <v>#NAME?</v>
      </c>
      <c r="CZ64" t="e">
        <f t="shared" si="81"/>
        <v>#NAME?</v>
      </c>
      <c r="DM64" t="s">
        <v>267</v>
      </c>
      <c r="DN64">
        <v>0</v>
      </c>
      <c r="DQ64" t="s">
        <v>215</v>
      </c>
      <c r="DR64">
        <v>0</v>
      </c>
      <c r="DU64">
        <v>24</v>
      </c>
      <c r="DV64">
        <v>1020969.5917992048</v>
      </c>
      <c r="DX64" t="s">
        <v>211</v>
      </c>
      <c r="DY64">
        <v>0</v>
      </c>
      <c r="EA64" t="s">
        <v>211</v>
      </c>
      <c r="EB64">
        <v>0</v>
      </c>
      <c r="ED64" t="s">
        <v>211</v>
      </c>
      <c r="EE64">
        <v>0</v>
      </c>
      <c r="EI64">
        <v>114</v>
      </c>
      <c r="EJ64">
        <v>11807.5</v>
      </c>
      <c r="GQ64" t="s">
        <v>266</v>
      </c>
      <c r="GR64">
        <v>109</v>
      </c>
      <c r="GU64">
        <v>163</v>
      </c>
      <c r="GV64" s="20">
        <v>81028.804433059748</v>
      </c>
      <c r="HM64">
        <v>757</v>
      </c>
      <c r="HN64" t="s">
        <v>284</v>
      </c>
      <c r="HO64">
        <v>2498276.1800000002</v>
      </c>
      <c r="HR64">
        <v>163</v>
      </c>
      <c r="HS64">
        <v>2375.25</v>
      </c>
    </row>
    <row r="65" spans="1:227">
      <c r="A65">
        <v>1690</v>
      </c>
      <c r="D65" t="s">
        <v>268</v>
      </c>
      <c r="F65" s="13" t="e">
        <f t="shared" si="1"/>
        <v>#NAME?</v>
      </c>
      <c r="G65" s="13" t="e">
        <f t="shared" si="2"/>
        <v>#NAME?</v>
      </c>
      <c r="H65" s="13" t="e">
        <f t="shared" si="3"/>
        <v>#NAME?</v>
      </c>
      <c r="I65" s="13" t="e">
        <f t="shared" si="4"/>
        <v>#NAME?</v>
      </c>
      <c r="J65" s="13"/>
      <c r="K65" s="13" t="e">
        <f t="shared" si="5"/>
        <v>#NAME?</v>
      </c>
      <c r="L65" s="13" t="e">
        <f t="shared" si="6"/>
        <v>#NAME?</v>
      </c>
      <c r="M65" s="13" t="e">
        <f t="shared" si="7"/>
        <v>#NAME?</v>
      </c>
      <c r="N65" s="13" t="e">
        <f t="shared" si="8"/>
        <v>#NAME?</v>
      </c>
      <c r="O65" s="13" t="e">
        <f t="shared" si="9"/>
        <v>#NAME?</v>
      </c>
      <c r="P65" s="13" t="e">
        <f t="shared" si="10"/>
        <v>#NAME?</v>
      </c>
      <c r="Q65" s="13" t="e">
        <f t="shared" si="11"/>
        <v>#NAME?</v>
      </c>
      <c r="R65" s="13" t="e">
        <f t="shared" si="12"/>
        <v>#NAME?</v>
      </c>
      <c r="S65" s="13" t="e">
        <f t="shared" si="13"/>
        <v>#NAME?</v>
      </c>
      <c r="T65" s="13" t="e">
        <f t="shared" si="14"/>
        <v>#NAME?</v>
      </c>
      <c r="U65" s="13" t="e">
        <f t="shared" si="15"/>
        <v>#NAME?</v>
      </c>
      <c r="V65" s="13" t="e">
        <f t="shared" si="16"/>
        <v>#NAME?</v>
      </c>
      <c r="W65" s="13" t="e">
        <f t="shared" si="17"/>
        <v>#NAME?</v>
      </c>
      <c r="X65" s="13" t="e">
        <f t="shared" si="18"/>
        <v>#NAME?</v>
      </c>
      <c r="Y65" s="13" t="e">
        <f t="shared" si="19"/>
        <v>#NAME?</v>
      </c>
      <c r="Z65" s="13" t="e">
        <f t="shared" si="20"/>
        <v>#NAME?</v>
      </c>
      <c r="AA65" s="13" t="e">
        <f t="shared" si="21"/>
        <v>#NAME?</v>
      </c>
      <c r="AB65" s="13"/>
      <c r="AC65" s="13"/>
      <c r="AD65" s="13" t="e">
        <f t="shared" si="22"/>
        <v>#NAME?</v>
      </c>
      <c r="AE65" s="13" t="e">
        <f t="shared" si="23"/>
        <v>#NAME?</v>
      </c>
      <c r="AF65" s="13" t="e">
        <f t="shared" si="24"/>
        <v>#NAME?</v>
      </c>
      <c r="AG65" s="13" t="e">
        <f t="shared" si="25"/>
        <v>#NAME?</v>
      </c>
      <c r="AH65" s="13" t="e">
        <f t="shared" si="26"/>
        <v>#NAME?</v>
      </c>
      <c r="AI65" s="13" t="e">
        <f t="shared" si="27"/>
        <v>#NAME?</v>
      </c>
      <c r="AJ65" s="13" t="e">
        <f t="shared" si="28"/>
        <v>#NAME?</v>
      </c>
      <c r="AK65" s="13" t="e">
        <f t="shared" si="29"/>
        <v>#NAME?</v>
      </c>
      <c r="AL65" s="13" t="e">
        <f t="shared" si="30"/>
        <v>#NAME?</v>
      </c>
      <c r="AM65" s="13" t="e">
        <f t="shared" si="31"/>
        <v>#NAME?</v>
      </c>
      <c r="AN65" s="13" t="e">
        <f t="shared" si="32"/>
        <v>#NAME?</v>
      </c>
      <c r="AO65" s="13" t="e">
        <f t="shared" si="33"/>
        <v>#NAME?</v>
      </c>
      <c r="AP65" s="13" t="e">
        <f t="shared" si="34"/>
        <v>#NAME?</v>
      </c>
      <c r="AQ65" s="13" t="e">
        <f t="shared" si="35"/>
        <v>#NAME?</v>
      </c>
      <c r="AR65" s="13" t="e">
        <f t="shared" si="36"/>
        <v>#NAME?</v>
      </c>
      <c r="AS65" s="13" t="e">
        <f t="shared" si="37"/>
        <v>#NAME?</v>
      </c>
      <c r="AT65" s="13" t="e">
        <f t="shared" si="38"/>
        <v>#NAME?</v>
      </c>
      <c r="AU65" s="13" t="e">
        <f t="shared" si="39"/>
        <v>#NAME?</v>
      </c>
      <c r="AV65" s="13" t="e">
        <f t="shared" si="40"/>
        <v>#NAME?</v>
      </c>
      <c r="AW65" s="13" t="e">
        <f t="shared" si="41"/>
        <v>#NAME?</v>
      </c>
      <c r="AX65" s="13" t="e">
        <f t="shared" si="42"/>
        <v>#NAME?</v>
      </c>
      <c r="AY65" s="13" t="e">
        <f t="shared" si="43"/>
        <v>#NAME?</v>
      </c>
      <c r="AZ65" s="13" t="e">
        <f t="shared" si="44"/>
        <v>#NAME?</v>
      </c>
      <c r="BA65" s="13" t="e">
        <f t="shared" si="45"/>
        <v>#NAME?</v>
      </c>
      <c r="BB65" s="13" t="e">
        <f t="shared" si="46"/>
        <v>#NAME?</v>
      </c>
      <c r="BC65" s="13" t="e">
        <f t="shared" si="47"/>
        <v>#NAME?</v>
      </c>
      <c r="BD65" s="13" t="e">
        <f t="shared" si="48"/>
        <v>#NAME?</v>
      </c>
      <c r="BE65" s="13" t="e">
        <f t="shared" si="49"/>
        <v>#NAME?</v>
      </c>
      <c r="BF65" s="13" t="e">
        <f t="shared" si="50"/>
        <v>#NAME?</v>
      </c>
      <c r="BG65" s="13" t="e">
        <f t="shared" si="51"/>
        <v>#NAME?</v>
      </c>
      <c r="BH65" s="13" t="e">
        <f t="shared" si="52"/>
        <v>#NAME?</v>
      </c>
      <c r="BI65" s="13" t="e">
        <f t="shared" si="53"/>
        <v>#NAME?</v>
      </c>
      <c r="BJ65" s="13" t="e">
        <f t="shared" si="54"/>
        <v>#NAME?</v>
      </c>
      <c r="BK65" s="13" t="e">
        <f t="shared" si="55"/>
        <v>#NAME?</v>
      </c>
      <c r="BL65" s="13" t="e">
        <f t="shared" si="56"/>
        <v>#NAME?</v>
      </c>
      <c r="BM65" s="13" t="e">
        <f t="shared" si="57"/>
        <v>#NAME?</v>
      </c>
      <c r="BN65" s="13"/>
      <c r="BO65" s="15"/>
      <c r="BP65" s="13" t="e">
        <f t="shared" si="58"/>
        <v>#NAME?</v>
      </c>
      <c r="BQ65" s="13" t="e">
        <f t="shared" si="59"/>
        <v>#NAME?</v>
      </c>
      <c r="BR65" s="13" t="e">
        <f t="shared" si="60"/>
        <v>#NAME?</v>
      </c>
      <c r="BS65" s="13" t="e">
        <f t="shared" si="61"/>
        <v>#NAME?</v>
      </c>
      <c r="BT65" s="13" t="e">
        <f t="shared" si="62"/>
        <v>#NAME?</v>
      </c>
      <c r="BU65" s="13" t="e">
        <f t="shared" si="63"/>
        <v>#NAME?</v>
      </c>
      <c r="BV65" s="13"/>
      <c r="BW65" s="13" t="e">
        <f t="shared" si="64"/>
        <v>#NAME?</v>
      </c>
      <c r="BX65" s="13"/>
      <c r="BY65" s="13" t="e">
        <f t="shared" si="65"/>
        <v>#NAME?</v>
      </c>
      <c r="BZ65" s="13" t="e">
        <f t="shared" si="66"/>
        <v>#NAME?</v>
      </c>
      <c r="CA65" s="13" t="e">
        <f t="shared" si="67"/>
        <v>#NAME?</v>
      </c>
      <c r="CB65" s="13" t="e">
        <f t="shared" si="68"/>
        <v>#NAME?</v>
      </c>
      <c r="CC65" s="14">
        <f t="shared" si="69"/>
        <v>0</v>
      </c>
      <c r="CD65" s="14" t="e">
        <f t="shared" si="70"/>
        <v>#NAME?</v>
      </c>
      <c r="CE65" s="13">
        <f t="shared" si="71"/>
        <v>2187575.33</v>
      </c>
      <c r="CF65" s="13" t="e">
        <f t="shared" si="72"/>
        <v>#NAME?</v>
      </c>
      <c r="CG65" s="13"/>
      <c r="CH65" s="13" t="e">
        <f t="shared" si="73"/>
        <v>#NAME?</v>
      </c>
      <c r="CI65" s="13" t="e">
        <f t="shared" si="74"/>
        <v>#NAME?</v>
      </c>
      <c r="CJ65" s="13" t="e">
        <f t="shared" si="75"/>
        <v>#NAME?</v>
      </c>
      <c r="CK65" s="13" t="e">
        <f t="shared" si="76"/>
        <v>#NAME?</v>
      </c>
      <c r="CL65">
        <f t="shared" si="77"/>
        <v>0</v>
      </c>
      <c r="CM65">
        <f t="shared" si="78"/>
        <v>0</v>
      </c>
      <c r="CN65">
        <v>0</v>
      </c>
      <c r="CO65">
        <f t="shared" si="79"/>
        <v>0</v>
      </c>
      <c r="CP65">
        <v>0</v>
      </c>
      <c r="CQ65">
        <v>0</v>
      </c>
      <c r="CR65">
        <v>0</v>
      </c>
      <c r="CS65">
        <v>0</v>
      </c>
      <c r="CT65">
        <v>0</v>
      </c>
      <c r="CU65">
        <v>0</v>
      </c>
      <c r="CV65">
        <v>0</v>
      </c>
      <c r="CW65">
        <v>0</v>
      </c>
      <c r="CX65">
        <v>0</v>
      </c>
      <c r="CY65" s="20" t="e">
        <f t="shared" si="80"/>
        <v>#NAME?</v>
      </c>
      <c r="CZ65" t="e">
        <f t="shared" si="81"/>
        <v>#NAME?</v>
      </c>
      <c r="DM65" t="s">
        <v>269</v>
      </c>
      <c r="DN65">
        <v>0</v>
      </c>
      <c r="DQ65" t="s">
        <v>216</v>
      </c>
      <c r="DR65">
        <v>0</v>
      </c>
      <c r="DU65">
        <v>1663</v>
      </c>
      <c r="DV65">
        <v>1188467.8400745734</v>
      </c>
      <c r="DX65" t="s">
        <v>213</v>
      </c>
      <c r="DY65">
        <v>0</v>
      </c>
      <c r="EA65" t="s">
        <v>213</v>
      </c>
      <c r="EB65">
        <v>0</v>
      </c>
      <c r="ED65" t="s">
        <v>213</v>
      </c>
      <c r="EE65">
        <v>0</v>
      </c>
      <c r="EI65">
        <v>118</v>
      </c>
      <c r="EJ65">
        <v>5360</v>
      </c>
      <c r="GQ65" t="s">
        <v>268</v>
      </c>
      <c r="GR65">
        <v>1690</v>
      </c>
      <c r="GU65">
        <v>164</v>
      </c>
      <c r="GV65" s="20">
        <v>253541.74290344503</v>
      </c>
      <c r="HM65">
        <v>758</v>
      </c>
      <c r="HN65" t="s">
        <v>201</v>
      </c>
      <c r="HO65">
        <v>15721572.98</v>
      </c>
      <c r="HR65">
        <v>164</v>
      </c>
      <c r="HS65">
        <v>6976.5</v>
      </c>
    </row>
    <row r="66" spans="1:227">
      <c r="A66">
        <v>114</v>
      </c>
      <c r="D66" t="s">
        <v>141</v>
      </c>
      <c r="F66" s="13" t="e">
        <f t="shared" si="1"/>
        <v>#NAME?</v>
      </c>
      <c r="G66" s="13" t="e">
        <f t="shared" si="2"/>
        <v>#NAME?</v>
      </c>
      <c r="H66" s="13" t="e">
        <f t="shared" si="3"/>
        <v>#NAME?</v>
      </c>
      <c r="I66" s="13" t="e">
        <f t="shared" si="4"/>
        <v>#NAME?</v>
      </c>
      <c r="J66" s="13"/>
      <c r="K66" s="13" t="e">
        <f t="shared" si="5"/>
        <v>#NAME?</v>
      </c>
      <c r="L66" s="13" t="e">
        <f t="shared" si="6"/>
        <v>#NAME?</v>
      </c>
      <c r="M66" s="13" t="e">
        <f t="shared" si="7"/>
        <v>#NAME?</v>
      </c>
      <c r="N66" s="13" t="e">
        <f t="shared" si="8"/>
        <v>#NAME?</v>
      </c>
      <c r="O66" s="13" t="e">
        <f t="shared" si="9"/>
        <v>#NAME?</v>
      </c>
      <c r="P66" s="13" t="e">
        <f t="shared" si="10"/>
        <v>#NAME?</v>
      </c>
      <c r="Q66" s="13" t="e">
        <f t="shared" si="11"/>
        <v>#NAME?</v>
      </c>
      <c r="R66" s="13" t="e">
        <f t="shared" si="12"/>
        <v>#NAME?</v>
      </c>
      <c r="S66" s="13" t="e">
        <f t="shared" si="13"/>
        <v>#NAME?</v>
      </c>
      <c r="T66" s="13" t="e">
        <f t="shared" si="14"/>
        <v>#NAME?</v>
      </c>
      <c r="U66" s="13" t="e">
        <f t="shared" si="15"/>
        <v>#NAME?</v>
      </c>
      <c r="V66" s="13" t="e">
        <f t="shared" si="16"/>
        <v>#NAME?</v>
      </c>
      <c r="W66" s="13" t="e">
        <f t="shared" si="17"/>
        <v>#NAME?</v>
      </c>
      <c r="X66" s="13" t="e">
        <f t="shared" si="18"/>
        <v>#NAME?</v>
      </c>
      <c r="Y66" s="13" t="e">
        <f t="shared" si="19"/>
        <v>#NAME?</v>
      </c>
      <c r="Z66" s="13" t="e">
        <f t="shared" si="20"/>
        <v>#NAME?</v>
      </c>
      <c r="AA66" s="13" t="e">
        <f t="shared" si="21"/>
        <v>#NAME?</v>
      </c>
      <c r="AB66" s="13"/>
      <c r="AC66" s="13"/>
      <c r="AD66" s="13" t="e">
        <f t="shared" si="22"/>
        <v>#NAME?</v>
      </c>
      <c r="AE66" s="13" t="e">
        <f t="shared" si="23"/>
        <v>#NAME?</v>
      </c>
      <c r="AF66" s="13" t="e">
        <f t="shared" si="24"/>
        <v>#NAME?</v>
      </c>
      <c r="AG66" s="13" t="e">
        <f t="shared" si="25"/>
        <v>#NAME?</v>
      </c>
      <c r="AH66" s="13" t="e">
        <f t="shared" si="26"/>
        <v>#NAME?</v>
      </c>
      <c r="AI66" s="13" t="e">
        <f t="shared" si="27"/>
        <v>#NAME?</v>
      </c>
      <c r="AJ66" s="13" t="e">
        <f t="shared" si="28"/>
        <v>#NAME?</v>
      </c>
      <c r="AK66" s="13" t="e">
        <f t="shared" si="29"/>
        <v>#NAME?</v>
      </c>
      <c r="AL66" s="13" t="e">
        <f t="shared" si="30"/>
        <v>#NAME?</v>
      </c>
      <c r="AM66" s="13" t="e">
        <f t="shared" si="31"/>
        <v>#NAME?</v>
      </c>
      <c r="AN66" s="13" t="e">
        <f t="shared" si="32"/>
        <v>#NAME?</v>
      </c>
      <c r="AO66" s="13" t="e">
        <f t="shared" si="33"/>
        <v>#NAME?</v>
      </c>
      <c r="AP66" s="13" t="e">
        <f t="shared" si="34"/>
        <v>#NAME?</v>
      </c>
      <c r="AQ66" s="13" t="e">
        <f t="shared" si="35"/>
        <v>#NAME?</v>
      </c>
      <c r="AR66" s="13" t="e">
        <f t="shared" si="36"/>
        <v>#NAME?</v>
      </c>
      <c r="AS66" s="13" t="e">
        <f t="shared" si="37"/>
        <v>#NAME?</v>
      </c>
      <c r="AT66" s="13" t="e">
        <f t="shared" si="38"/>
        <v>#NAME?</v>
      </c>
      <c r="AU66" s="13" t="e">
        <f t="shared" si="39"/>
        <v>#NAME?</v>
      </c>
      <c r="AV66" s="13" t="e">
        <f t="shared" si="40"/>
        <v>#NAME?</v>
      </c>
      <c r="AW66" s="13" t="e">
        <f t="shared" si="41"/>
        <v>#NAME?</v>
      </c>
      <c r="AX66" s="13" t="e">
        <f t="shared" si="42"/>
        <v>#NAME?</v>
      </c>
      <c r="AY66" s="13" t="e">
        <f t="shared" si="43"/>
        <v>#NAME?</v>
      </c>
      <c r="AZ66" s="13" t="e">
        <f t="shared" si="44"/>
        <v>#NAME?</v>
      </c>
      <c r="BA66" s="13" t="e">
        <f t="shared" si="45"/>
        <v>#NAME?</v>
      </c>
      <c r="BB66" s="13" t="e">
        <f t="shared" si="46"/>
        <v>#NAME?</v>
      </c>
      <c r="BC66" s="13" t="e">
        <f t="shared" si="47"/>
        <v>#NAME?</v>
      </c>
      <c r="BD66" s="13" t="e">
        <f t="shared" si="48"/>
        <v>#NAME?</v>
      </c>
      <c r="BE66" s="13" t="e">
        <f t="shared" si="49"/>
        <v>#NAME?</v>
      </c>
      <c r="BF66" s="13" t="e">
        <f t="shared" si="50"/>
        <v>#NAME?</v>
      </c>
      <c r="BG66" s="13" t="e">
        <f t="shared" si="51"/>
        <v>#NAME?</v>
      </c>
      <c r="BH66" s="13" t="e">
        <f t="shared" si="52"/>
        <v>#NAME?</v>
      </c>
      <c r="BI66" s="13" t="e">
        <f t="shared" si="53"/>
        <v>#NAME?</v>
      </c>
      <c r="BJ66" s="13" t="e">
        <f t="shared" si="54"/>
        <v>#NAME?</v>
      </c>
      <c r="BK66" s="13" t="e">
        <f t="shared" si="55"/>
        <v>#NAME?</v>
      </c>
      <c r="BL66" s="13" t="e">
        <f t="shared" si="56"/>
        <v>#NAME?</v>
      </c>
      <c r="BM66" s="13" t="e">
        <f t="shared" si="57"/>
        <v>#NAME?</v>
      </c>
      <c r="BN66" s="13"/>
      <c r="BO66" s="15"/>
      <c r="BP66" s="13" t="e">
        <f t="shared" si="58"/>
        <v>#NAME?</v>
      </c>
      <c r="BQ66" s="13" t="e">
        <f t="shared" si="59"/>
        <v>#NAME?</v>
      </c>
      <c r="BR66" s="13" t="e">
        <f t="shared" si="60"/>
        <v>#NAME?</v>
      </c>
      <c r="BS66" s="13" t="e">
        <f t="shared" si="61"/>
        <v>#NAME?</v>
      </c>
      <c r="BT66" s="13" t="e">
        <f t="shared" si="62"/>
        <v>#NAME?</v>
      </c>
      <c r="BU66" s="13" t="e">
        <f t="shared" si="63"/>
        <v>#NAME?</v>
      </c>
      <c r="BV66" s="13"/>
      <c r="BW66" s="13" t="e">
        <f t="shared" si="64"/>
        <v>#NAME?</v>
      </c>
      <c r="BX66" s="13"/>
      <c r="BY66" s="13" t="e">
        <f t="shared" si="65"/>
        <v>#NAME?</v>
      </c>
      <c r="BZ66" s="13" t="e">
        <f t="shared" si="66"/>
        <v>#NAME?</v>
      </c>
      <c r="CA66" s="13" t="e">
        <f t="shared" si="67"/>
        <v>#NAME?</v>
      </c>
      <c r="CB66" s="13" t="e">
        <f t="shared" si="68"/>
        <v>#NAME?</v>
      </c>
      <c r="CC66" s="14">
        <f t="shared" si="69"/>
        <v>38219</v>
      </c>
      <c r="CD66" s="14" t="e">
        <f t="shared" si="70"/>
        <v>#NAME?</v>
      </c>
      <c r="CE66" s="13">
        <f t="shared" si="71"/>
        <v>12202863.039999999</v>
      </c>
      <c r="CF66" s="13" t="e">
        <f t="shared" si="72"/>
        <v>#NAME?</v>
      </c>
      <c r="CG66" s="13"/>
      <c r="CH66" s="13" t="e">
        <f t="shared" si="73"/>
        <v>#NAME?</v>
      </c>
      <c r="CI66" s="13" t="e">
        <f t="shared" si="74"/>
        <v>#NAME?</v>
      </c>
      <c r="CJ66" s="13" t="e">
        <f t="shared" si="75"/>
        <v>#NAME?</v>
      </c>
      <c r="CK66" s="13" t="e">
        <f t="shared" si="76"/>
        <v>#NAME?</v>
      </c>
      <c r="CL66">
        <f t="shared" si="77"/>
        <v>83300</v>
      </c>
      <c r="CM66">
        <f t="shared" si="78"/>
        <v>0</v>
      </c>
      <c r="CN66" t="e">
        <f>VLOOKUP(A66,sport,6,FALSE)</f>
        <v>#NAME?</v>
      </c>
      <c r="CO66">
        <f t="shared" si="79"/>
        <v>0</v>
      </c>
      <c r="CP66">
        <v>0</v>
      </c>
      <c r="CQ66">
        <v>0</v>
      </c>
      <c r="CR66">
        <v>0</v>
      </c>
      <c r="CS66">
        <v>0</v>
      </c>
      <c r="CT66" t="e">
        <f>VLOOKUP(A66,w_g31,3,FALSE)</f>
        <v>#NAME?</v>
      </c>
      <c r="CU66">
        <v>0</v>
      </c>
      <c r="CV66">
        <v>0</v>
      </c>
      <c r="CW66">
        <v>0</v>
      </c>
      <c r="CX66">
        <v>0</v>
      </c>
      <c r="CY66" s="20" t="e">
        <f t="shared" si="80"/>
        <v>#NAME?</v>
      </c>
      <c r="CZ66" t="e">
        <f t="shared" si="81"/>
        <v>#NAME?</v>
      </c>
      <c r="DM66" t="s">
        <v>270</v>
      </c>
      <c r="DN66">
        <v>0</v>
      </c>
      <c r="DQ66" t="s">
        <v>218</v>
      </c>
      <c r="DR66">
        <v>0</v>
      </c>
      <c r="DU66">
        <v>645</v>
      </c>
      <c r="DV66">
        <v>667083.75213467691</v>
      </c>
      <c r="DX66" t="s">
        <v>215</v>
      </c>
      <c r="DY66">
        <v>0</v>
      </c>
      <c r="EA66" t="s">
        <v>215</v>
      </c>
      <c r="EB66">
        <v>0</v>
      </c>
      <c r="ED66" t="s">
        <v>215</v>
      </c>
      <c r="EE66">
        <v>0</v>
      </c>
      <c r="EI66">
        <v>119</v>
      </c>
      <c r="EJ66">
        <v>2823.75</v>
      </c>
      <c r="GQ66" t="s">
        <v>141</v>
      </c>
      <c r="GR66">
        <v>114</v>
      </c>
      <c r="GU66">
        <v>166</v>
      </c>
      <c r="GV66" s="20">
        <v>146374.61445972085</v>
      </c>
      <c r="HM66">
        <v>311</v>
      </c>
      <c r="HN66" t="s">
        <v>286</v>
      </c>
      <c r="HO66">
        <v>1133447.6299999999</v>
      </c>
      <c r="HR66">
        <v>166</v>
      </c>
      <c r="HS66">
        <v>3477.25</v>
      </c>
    </row>
    <row r="67" spans="1:227">
      <c r="A67">
        <v>118</v>
      </c>
      <c r="D67" t="s">
        <v>137</v>
      </c>
      <c r="F67" s="13" t="e">
        <f t="shared" si="1"/>
        <v>#NAME?</v>
      </c>
      <c r="G67" s="13" t="e">
        <f t="shared" si="2"/>
        <v>#NAME?</v>
      </c>
      <c r="H67" s="13" t="e">
        <f t="shared" si="3"/>
        <v>#NAME?</v>
      </c>
      <c r="I67" s="13" t="e">
        <f t="shared" si="4"/>
        <v>#NAME?</v>
      </c>
      <c r="J67" s="13"/>
      <c r="K67" s="13" t="e">
        <f t="shared" si="5"/>
        <v>#NAME?</v>
      </c>
      <c r="L67" s="13" t="e">
        <f t="shared" si="6"/>
        <v>#NAME?</v>
      </c>
      <c r="M67" s="13" t="e">
        <f t="shared" si="7"/>
        <v>#NAME?</v>
      </c>
      <c r="N67" s="13" t="e">
        <f t="shared" si="8"/>
        <v>#NAME?</v>
      </c>
      <c r="O67" s="13" t="e">
        <f t="shared" si="9"/>
        <v>#NAME?</v>
      </c>
      <c r="P67" s="13" t="e">
        <f t="shared" si="10"/>
        <v>#NAME?</v>
      </c>
      <c r="Q67" s="13" t="e">
        <f t="shared" si="11"/>
        <v>#NAME?</v>
      </c>
      <c r="R67" s="13" t="e">
        <f t="shared" si="12"/>
        <v>#NAME?</v>
      </c>
      <c r="S67" s="13" t="e">
        <f t="shared" si="13"/>
        <v>#NAME?</v>
      </c>
      <c r="T67" s="13" t="e">
        <f t="shared" si="14"/>
        <v>#NAME?</v>
      </c>
      <c r="U67" s="13" t="e">
        <f t="shared" si="15"/>
        <v>#NAME?</v>
      </c>
      <c r="V67" s="13" t="e">
        <f t="shared" si="16"/>
        <v>#NAME?</v>
      </c>
      <c r="W67" s="13" t="e">
        <f t="shared" si="17"/>
        <v>#NAME?</v>
      </c>
      <c r="X67" s="13" t="e">
        <f t="shared" si="18"/>
        <v>#NAME?</v>
      </c>
      <c r="Y67" s="13" t="e">
        <f t="shared" si="19"/>
        <v>#NAME?</v>
      </c>
      <c r="Z67" s="13" t="e">
        <f t="shared" si="20"/>
        <v>#NAME?</v>
      </c>
      <c r="AA67" s="13" t="e">
        <f t="shared" si="21"/>
        <v>#NAME?</v>
      </c>
      <c r="AB67" s="13"/>
      <c r="AC67" s="13"/>
      <c r="AD67" s="13" t="e">
        <f t="shared" si="22"/>
        <v>#NAME?</v>
      </c>
      <c r="AE67" s="13" t="e">
        <f t="shared" si="23"/>
        <v>#NAME?</v>
      </c>
      <c r="AF67" s="13" t="e">
        <f t="shared" si="24"/>
        <v>#NAME?</v>
      </c>
      <c r="AG67" s="13" t="e">
        <f t="shared" si="25"/>
        <v>#NAME?</v>
      </c>
      <c r="AH67" s="13" t="e">
        <f t="shared" si="26"/>
        <v>#NAME?</v>
      </c>
      <c r="AI67" s="13" t="e">
        <f t="shared" si="27"/>
        <v>#NAME?</v>
      </c>
      <c r="AJ67" s="13" t="e">
        <f t="shared" si="28"/>
        <v>#NAME?</v>
      </c>
      <c r="AK67" s="13" t="e">
        <f t="shared" si="29"/>
        <v>#NAME?</v>
      </c>
      <c r="AL67" s="13" t="e">
        <f t="shared" si="30"/>
        <v>#NAME?</v>
      </c>
      <c r="AM67" s="13" t="e">
        <f t="shared" si="31"/>
        <v>#NAME?</v>
      </c>
      <c r="AN67" s="13" t="e">
        <f t="shared" si="32"/>
        <v>#NAME?</v>
      </c>
      <c r="AO67" s="13" t="e">
        <f t="shared" si="33"/>
        <v>#NAME?</v>
      </c>
      <c r="AP67" s="13" t="e">
        <f t="shared" si="34"/>
        <v>#NAME?</v>
      </c>
      <c r="AQ67" s="13" t="e">
        <f t="shared" si="35"/>
        <v>#NAME?</v>
      </c>
      <c r="AR67" s="13" t="e">
        <f t="shared" si="36"/>
        <v>#NAME?</v>
      </c>
      <c r="AS67" s="13" t="e">
        <f t="shared" si="37"/>
        <v>#NAME?</v>
      </c>
      <c r="AT67" s="13" t="e">
        <f t="shared" si="38"/>
        <v>#NAME?</v>
      </c>
      <c r="AU67" s="13" t="e">
        <f t="shared" si="39"/>
        <v>#NAME?</v>
      </c>
      <c r="AV67" s="13" t="e">
        <f t="shared" si="40"/>
        <v>#NAME?</v>
      </c>
      <c r="AW67" s="13" t="e">
        <f t="shared" si="41"/>
        <v>#NAME?</v>
      </c>
      <c r="AX67" s="13" t="e">
        <f t="shared" si="42"/>
        <v>#NAME?</v>
      </c>
      <c r="AY67" s="13" t="e">
        <f t="shared" si="43"/>
        <v>#NAME?</v>
      </c>
      <c r="AZ67" s="13" t="e">
        <f t="shared" si="44"/>
        <v>#NAME?</v>
      </c>
      <c r="BA67" s="13" t="e">
        <f t="shared" si="45"/>
        <v>#NAME?</v>
      </c>
      <c r="BB67" s="13" t="e">
        <f t="shared" si="46"/>
        <v>#NAME?</v>
      </c>
      <c r="BC67" s="13" t="e">
        <f t="shared" si="47"/>
        <v>#NAME?</v>
      </c>
      <c r="BD67" s="13" t="e">
        <f t="shared" si="48"/>
        <v>#NAME?</v>
      </c>
      <c r="BE67" s="13" t="e">
        <f t="shared" si="49"/>
        <v>#NAME?</v>
      </c>
      <c r="BF67" s="13" t="e">
        <f t="shared" si="50"/>
        <v>#NAME?</v>
      </c>
      <c r="BG67" s="13" t="e">
        <f t="shared" si="51"/>
        <v>#NAME?</v>
      </c>
      <c r="BH67" s="13" t="e">
        <f t="shared" si="52"/>
        <v>#NAME?</v>
      </c>
      <c r="BI67" s="13" t="e">
        <f t="shared" si="53"/>
        <v>#NAME?</v>
      </c>
      <c r="BJ67" s="13" t="e">
        <f t="shared" si="54"/>
        <v>#NAME?</v>
      </c>
      <c r="BK67" s="13" t="e">
        <f t="shared" si="55"/>
        <v>#NAME?</v>
      </c>
      <c r="BL67" s="13" t="e">
        <f t="shared" si="56"/>
        <v>#NAME?</v>
      </c>
      <c r="BM67" s="13" t="e">
        <f t="shared" si="57"/>
        <v>#NAME?</v>
      </c>
      <c r="BN67" s="13"/>
      <c r="BO67" s="15"/>
      <c r="BP67" s="13" t="e">
        <f t="shared" si="58"/>
        <v>#NAME?</v>
      </c>
      <c r="BQ67" s="13" t="e">
        <f t="shared" si="59"/>
        <v>#NAME?</v>
      </c>
      <c r="BR67" s="13" t="e">
        <f t="shared" si="60"/>
        <v>#NAME?</v>
      </c>
      <c r="BS67" s="13" t="e">
        <f t="shared" si="61"/>
        <v>#NAME?</v>
      </c>
      <c r="BT67" s="13" t="e">
        <f t="shared" si="62"/>
        <v>#NAME?</v>
      </c>
      <c r="BU67" s="13" t="e">
        <f t="shared" si="63"/>
        <v>#NAME?</v>
      </c>
      <c r="BV67" s="13"/>
      <c r="BW67" s="13" t="e">
        <f t="shared" si="64"/>
        <v>#NAME?</v>
      </c>
      <c r="BX67" s="13"/>
      <c r="BY67" s="13" t="e">
        <f t="shared" si="65"/>
        <v>#NAME?</v>
      </c>
      <c r="BZ67" s="13" t="e">
        <f t="shared" si="66"/>
        <v>#NAME?</v>
      </c>
      <c r="CA67" s="13" t="e">
        <f t="shared" si="67"/>
        <v>#NAME?</v>
      </c>
      <c r="CB67" s="13" t="e">
        <f t="shared" si="68"/>
        <v>#NAME?</v>
      </c>
      <c r="CC67" s="14">
        <f t="shared" si="69"/>
        <v>19066</v>
      </c>
      <c r="CD67" s="14" t="e">
        <f t="shared" si="70"/>
        <v>#NAME?</v>
      </c>
      <c r="CE67" s="13">
        <f t="shared" si="71"/>
        <v>5715219.9400000004</v>
      </c>
      <c r="CF67" s="13" t="e">
        <f t="shared" si="72"/>
        <v>#NAME?</v>
      </c>
      <c r="CG67" s="13"/>
      <c r="CH67" s="13" t="e">
        <f t="shared" si="73"/>
        <v>#NAME?</v>
      </c>
      <c r="CI67" s="13" t="e">
        <f t="shared" si="74"/>
        <v>#NAME?</v>
      </c>
      <c r="CJ67" s="13" t="e">
        <f t="shared" si="75"/>
        <v>#NAME?</v>
      </c>
      <c r="CK67" s="13" t="e">
        <f t="shared" si="76"/>
        <v>#NAME?</v>
      </c>
      <c r="CL67">
        <f t="shared" si="77"/>
        <v>0</v>
      </c>
      <c r="CM67">
        <f t="shared" si="78"/>
        <v>0</v>
      </c>
      <c r="CN67" t="e">
        <f>VLOOKUP(A67,sport,6,FALSE)</f>
        <v>#NAME?</v>
      </c>
      <c r="CO67">
        <f t="shared" si="79"/>
        <v>0</v>
      </c>
      <c r="CP67">
        <v>0</v>
      </c>
      <c r="CQ67">
        <v>0</v>
      </c>
      <c r="CR67">
        <v>0</v>
      </c>
      <c r="CS67">
        <v>0</v>
      </c>
      <c r="CT67">
        <v>0</v>
      </c>
      <c r="CU67">
        <v>0</v>
      </c>
      <c r="CV67">
        <v>0</v>
      </c>
      <c r="CW67">
        <v>0</v>
      </c>
      <c r="CX67">
        <v>0</v>
      </c>
      <c r="CY67" s="20" t="e">
        <f t="shared" si="80"/>
        <v>#NAME?</v>
      </c>
      <c r="CZ67" t="e">
        <f t="shared" si="81"/>
        <v>#NAME?</v>
      </c>
      <c r="DM67" t="s">
        <v>271</v>
      </c>
      <c r="DN67">
        <v>0</v>
      </c>
      <c r="DQ67" t="s">
        <v>220</v>
      </c>
      <c r="DR67">
        <v>0</v>
      </c>
      <c r="DU67">
        <v>140</v>
      </c>
      <c r="DV67">
        <v>758160.52644593758</v>
      </c>
      <c r="DX67" t="s">
        <v>216</v>
      </c>
      <c r="DY67">
        <v>0</v>
      </c>
      <c r="EA67" t="s">
        <v>216</v>
      </c>
      <c r="EB67">
        <v>0</v>
      </c>
      <c r="ED67" t="s">
        <v>216</v>
      </c>
      <c r="EE67">
        <v>0</v>
      </c>
      <c r="EI67">
        <v>1731</v>
      </c>
      <c r="EJ67">
        <v>2412.5</v>
      </c>
      <c r="GQ67" t="s">
        <v>137</v>
      </c>
      <c r="GR67">
        <v>118</v>
      </c>
      <c r="GU67">
        <v>168</v>
      </c>
      <c r="GV67" s="20">
        <v>60118.145224528205</v>
      </c>
      <c r="HM67">
        <v>501</v>
      </c>
      <c r="HN67" t="s">
        <v>288</v>
      </c>
      <c r="HO67">
        <v>1030459.83</v>
      </c>
      <c r="HR67">
        <v>168</v>
      </c>
      <c r="HS67">
        <v>2012.5</v>
      </c>
    </row>
    <row r="68" spans="1:227">
      <c r="A68">
        <v>119</v>
      </c>
      <c r="D68" t="s">
        <v>99</v>
      </c>
      <c r="F68" s="13" t="e">
        <f t="shared" si="1"/>
        <v>#NAME?</v>
      </c>
      <c r="G68" s="13" t="e">
        <f t="shared" si="2"/>
        <v>#NAME?</v>
      </c>
      <c r="H68" s="13" t="e">
        <f t="shared" si="3"/>
        <v>#NAME?</v>
      </c>
      <c r="I68" s="13" t="e">
        <f t="shared" si="4"/>
        <v>#NAME?</v>
      </c>
      <c r="J68" s="13"/>
      <c r="K68" s="13" t="e">
        <f t="shared" si="5"/>
        <v>#NAME?</v>
      </c>
      <c r="L68" s="13" t="e">
        <f t="shared" si="6"/>
        <v>#NAME?</v>
      </c>
      <c r="M68" s="13" t="e">
        <f t="shared" si="7"/>
        <v>#NAME?</v>
      </c>
      <c r="N68" s="13" t="e">
        <f t="shared" si="8"/>
        <v>#NAME?</v>
      </c>
      <c r="O68" s="13" t="e">
        <f t="shared" si="9"/>
        <v>#NAME?</v>
      </c>
      <c r="P68" s="13" t="e">
        <f t="shared" si="10"/>
        <v>#NAME?</v>
      </c>
      <c r="Q68" s="13" t="e">
        <f t="shared" si="11"/>
        <v>#NAME?</v>
      </c>
      <c r="R68" s="13" t="e">
        <f t="shared" si="12"/>
        <v>#NAME?</v>
      </c>
      <c r="S68" s="13" t="e">
        <f t="shared" si="13"/>
        <v>#NAME?</v>
      </c>
      <c r="T68" s="13" t="e">
        <f t="shared" si="14"/>
        <v>#NAME?</v>
      </c>
      <c r="U68" s="13" t="e">
        <f t="shared" si="15"/>
        <v>#NAME?</v>
      </c>
      <c r="V68" s="13" t="e">
        <f t="shared" si="16"/>
        <v>#NAME?</v>
      </c>
      <c r="W68" s="13" t="e">
        <f t="shared" si="17"/>
        <v>#NAME?</v>
      </c>
      <c r="X68" s="13" t="e">
        <f t="shared" si="18"/>
        <v>#NAME?</v>
      </c>
      <c r="Y68" s="13" t="e">
        <f t="shared" si="19"/>
        <v>#NAME?</v>
      </c>
      <c r="Z68" s="13" t="e">
        <f t="shared" si="20"/>
        <v>#NAME?</v>
      </c>
      <c r="AA68" s="13" t="e">
        <f t="shared" si="21"/>
        <v>#NAME?</v>
      </c>
      <c r="AB68" s="13"/>
      <c r="AC68" s="13"/>
      <c r="AD68" s="13" t="e">
        <f t="shared" si="22"/>
        <v>#NAME?</v>
      </c>
      <c r="AE68" s="13" t="e">
        <f t="shared" si="23"/>
        <v>#NAME?</v>
      </c>
      <c r="AF68" s="13" t="e">
        <f t="shared" si="24"/>
        <v>#NAME?</v>
      </c>
      <c r="AG68" s="13" t="e">
        <f t="shared" si="25"/>
        <v>#NAME?</v>
      </c>
      <c r="AH68" s="13" t="e">
        <f t="shared" si="26"/>
        <v>#NAME?</v>
      </c>
      <c r="AI68" s="13" t="e">
        <f t="shared" si="27"/>
        <v>#NAME?</v>
      </c>
      <c r="AJ68" s="13" t="e">
        <f t="shared" si="28"/>
        <v>#NAME?</v>
      </c>
      <c r="AK68" s="13" t="e">
        <f t="shared" si="29"/>
        <v>#NAME?</v>
      </c>
      <c r="AL68" s="13" t="e">
        <f t="shared" si="30"/>
        <v>#NAME?</v>
      </c>
      <c r="AM68" s="13" t="e">
        <f t="shared" si="31"/>
        <v>#NAME?</v>
      </c>
      <c r="AN68" s="13" t="e">
        <f t="shared" si="32"/>
        <v>#NAME?</v>
      </c>
      <c r="AO68" s="13" t="e">
        <f t="shared" si="33"/>
        <v>#NAME?</v>
      </c>
      <c r="AP68" s="13" t="e">
        <f t="shared" si="34"/>
        <v>#NAME?</v>
      </c>
      <c r="AQ68" s="13" t="e">
        <f t="shared" si="35"/>
        <v>#NAME?</v>
      </c>
      <c r="AR68" s="13" t="e">
        <f t="shared" si="36"/>
        <v>#NAME?</v>
      </c>
      <c r="AS68" s="13" t="e">
        <f t="shared" si="37"/>
        <v>#NAME?</v>
      </c>
      <c r="AT68" s="13" t="e">
        <f t="shared" si="38"/>
        <v>#NAME?</v>
      </c>
      <c r="AU68" s="13" t="e">
        <f t="shared" si="39"/>
        <v>#NAME?</v>
      </c>
      <c r="AV68" s="13" t="e">
        <f t="shared" si="40"/>
        <v>#NAME?</v>
      </c>
      <c r="AW68" s="13" t="e">
        <f t="shared" si="41"/>
        <v>#NAME?</v>
      </c>
      <c r="AX68" s="13" t="e">
        <f t="shared" si="42"/>
        <v>#NAME?</v>
      </c>
      <c r="AY68" s="13" t="e">
        <f t="shared" si="43"/>
        <v>#NAME?</v>
      </c>
      <c r="AZ68" s="13" t="e">
        <f t="shared" si="44"/>
        <v>#NAME?</v>
      </c>
      <c r="BA68" s="13" t="e">
        <f t="shared" si="45"/>
        <v>#NAME?</v>
      </c>
      <c r="BB68" s="13" t="e">
        <f t="shared" si="46"/>
        <v>#NAME?</v>
      </c>
      <c r="BC68" s="13" t="e">
        <f t="shared" si="47"/>
        <v>#NAME?</v>
      </c>
      <c r="BD68" s="13" t="e">
        <f t="shared" si="48"/>
        <v>#NAME?</v>
      </c>
      <c r="BE68" s="13" t="e">
        <f t="shared" si="49"/>
        <v>#NAME?</v>
      </c>
      <c r="BF68" s="13" t="e">
        <f t="shared" si="50"/>
        <v>#NAME?</v>
      </c>
      <c r="BG68" s="13" t="e">
        <f t="shared" si="51"/>
        <v>#NAME?</v>
      </c>
      <c r="BH68" s="13" t="e">
        <f t="shared" si="52"/>
        <v>#NAME?</v>
      </c>
      <c r="BI68" s="13" t="e">
        <f t="shared" si="53"/>
        <v>#NAME?</v>
      </c>
      <c r="BJ68" s="13" t="e">
        <f t="shared" si="54"/>
        <v>#NAME?</v>
      </c>
      <c r="BK68" s="13" t="e">
        <f t="shared" si="55"/>
        <v>#NAME?</v>
      </c>
      <c r="BL68" s="13" t="e">
        <f t="shared" si="56"/>
        <v>#NAME?</v>
      </c>
      <c r="BM68" s="13" t="e">
        <f t="shared" si="57"/>
        <v>#NAME?</v>
      </c>
      <c r="BN68" s="13"/>
      <c r="BO68" s="15"/>
      <c r="BP68" s="13" t="e">
        <f t="shared" si="58"/>
        <v>#NAME?</v>
      </c>
      <c r="BQ68" s="13" t="e">
        <f t="shared" si="59"/>
        <v>#NAME?</v>
      </c>
      <c r="BR68" s="13" t="e">
        <f t="shared" si="60"/>
        <v>#NAME?</v>
      </c>
      <c r="BS68" s="13" t="e">
        <f t="shared" si="61"/>
        <v>#NAME?</v>
      </c>
      <c r="BT68" s="13" t="e">
        <f t="shared" si="62"/>
        <v>#NAME?</v>
      </c>
      <c r="BU68" s="13" t="e">
        <f t="shared" si="63"/>
        <v>#NAME?</v>
      </c>
      <c r="BV68" s="13"/>
      <c r="BW68" s="13" t="e">
        <f t="shared" si="64"/>
        <v>#NAME?</v>
      </c>
      <c r="BX68" s="13"/>
      <c r="BY68" s="13" t="e">
        <f t="shared" si="65"/>
        <v>#NAME?</v>
      </c>
      <c r="BZ68" s="13" t="e">
        <f t="shared" si="66"/>
        <v>#NAME?</v>
      </c>
      <c r="CA68" s="13" t="e">
        <f t="shared" si="67"/>
        <v>#NAME?</v>
      </c>
      <c r="CB68" s="13" t="e">
        <f t="shared" si="68"/>
        <v>#NAME?</v>
      </c>
      <c r="CC68" s="14">
        <f t="shared" si="69"/>
        <v>17819</v>
      </c>
      <c r="CD68" s="14" t="e">
        <f t="shared" si="70"/>
        <v>#NAME?</v>
      </c>
      <c r="CE68" s="13">
        <f t="shared" si="71"/>
        <v>3044605.9</v>
      </c>
      <c r="CF68" s="13" t="e">
        <f t="shared" si="72"/>
        <v>#NAME?</v>
      </c>
      <c r="CG68" s="13"/>
      <c r="CH68" s="13" t="e">
        <f t="shared" si="73"/>
        <v>#NAME?</v>
      </c>
      <c r="CI68" s="13" t="e">
        <f t="shared" si="74"/>
        <v>#NAME?</v>
      </c>
      <c r="CJ68" s="13" t="e">
        <f t="shared" si="75"/>
        <v>#NAME?</v>
      </c>
      <c r="CK68" s="13" t="e">
        <f t="shared" si="76"/>
        <v>#NAME?</v>
      </c>
      <c r="CL68">
        <f t="shared" si="77"/>
        <v>0</v>
      </c>
      <c r="CM68">
        <f t="shared" si="78"/>
        <v>0</v>
      </c>
      <c r="CN68">
        <v>0</v>
      </c>
      <c r="CO68">
        <f t="shared" si="79"/>
        <v>0</v>
      </c>
      <c r="CP68">
        <v>0</v>
      </c>
      <c r="CQ68">
        <v>0</v>
      </c>
      <c r="CR68">
        <v>0</v>
      </c>
      <c r="CS68">
        <v>0</v>
      </c>
      <c r="CT68">
        <v>0</v>
      </c>
      <c r="CU68">
        <v>0</v>
      </c>
      <c r="CV68">
        <v>0</v>
      </c>
      <c r="CW68">
        <v>0</v>
      </c>
      <c r="CX68">
        <v>0</v>
      </c>
      <c r="CY68" s="20" t="e">
        <f t="shared" si="80"/>
        <v>#NAME?</v>
      </c>
      <c r="CZ68" t="e">
        <f t="shared" si="81"/>
        <v>#NAME?</v>
      </c>
      <c r="DM68" t="s">
        <v>211</v>
      </c>
      <c r="DN68">
        <v>0</v>
      </c>
      <c r="DQ68" t="s">
        <v>222</v>
      </c>
      <c r="DR68">
        <v>0</v>
      </c>
      <c r="DU68">
        <v>733</v>
      </c>
      <c r="DV68">
        <v>691432.83927370224</v>
      </c>
      <c r="DX68" t="s">
        <v>218</v>
      </c>
      <c r="DY68">
        <v>0</v>
      </c>
      <c r="EA68" t="s">
        <v>218</v>
      </c>
      <c r="EB68">
        <v>0</v>
      </c>
      <c r="ED68" t="s">
        <v>218</v>
      </c>
      <c r="EE68">
        <v>0</v>
      </c>
      <c r="EI68">
        <v>1699</v>
      </c>
      <c r="EJ68">
        <v>2061.25</v>
      </c>
      <c r="GQ68" t="s">
        <v>99</v>
      </c>
      <c r="GR68">
        <v>119</v>
      </c>
      <c r="GU68">
        <v>171</v>
      </c>
      <c r="GV68" s="20">
        <v>133305.45245438861</v>
      </c>
      <c r="HM68">
        <v>1876</v>
      </c>
      <c r="HN68" t="s">
        <v>290</v>
      </c>
      <c r="HO68">
        <v>3455852.64</v>
      </c>
      <c r="HR68">
        <v>171</v>
      </c>
      <c r="HS68">
        <v>2916.75</v>
      </c>
    </row>
    <row r="69" spans="1:227">
      <c r="A69">
        <v>1731</v>
      </c>
      <c r="D69" t="s">
        <v>272</v>
      </c>
      <c r="F69" s="13" t="e">
        <f t="shared" ref="F69:F132" si="83">VLOOKUP(A69,_tk08,4,FALSE)</f>
        <v>#NAME?</v>
      </c>
      <c r="G69" s="13" t="e">
        <f t="shared" ref="G69:G132" si="84">VLOOKUP(A69,_tk08,5,FALSE)</f>
        <v>#NAME?</v>
      </c>
      <c r="H69" s="13" t="e">
        <f t="shared" ref="H69:H132" si="85">VLOOKUP(A69,_tk08,6,FALSE)</f>
        <v>#NAME?</v>
      </c>
      <c r="I69" s="13" t="e">
        <f t="shared" ref="I69:I132" si="86">VLOOKUP(A69,_tk08,7,FALSE)</f>
        <v>#NAME?</v>
      </c>
      <c r="J69" s="13"/>
      <c r="K69" s="13" t="e">
        <f t="shared" ref="K69:K132" si="87">VLOOKUP(A69,_tk08,10,FALSE)</f>
        <v>#NAME?</v>
      </c>
      <c r="L69" s="13" t="e">
        <f t="shared" ref="L69:L132" si="88">VLOOKUP(A69,_tk08,11,FALSE)</f>
        <v>#NAME?</v>
      </c>
      <c r="M69" s="13" t="e">
        <f t="shared" ref="M69:M132" si="89">VLOOKUP(A69,_tk08,12,FALSE)</f>
        <v>#NAME?</v>
      </c>
      <c r="N69" s="13" t="e">
        <f t="shared" ref="N69:N132" si="90">VLOOKUP(A69,_tk08,13,FALSE)</f>
        <v>#NAME?</v>
      </c>
      <c r="O69" s="13" t="e">
        <f t="shared" ref="O69:O132" si="91">VLOOKUP(A69,_tk08,14,FALSE)</f>
        <v>#NAME?</v>
      </c>
      <c r="P69" s="13" t="e">
        <f t="shared" ref="P69:P132" si="92">VLOOKUP(A69,_tk08,15,FALSE)</f>
        <v>#NAME?</v>
      </c>
      <c r="Q69" s="13" t="e">
        <f t="shared" ref="Q69:Q132" si="93">VLOOKUP(A69,_tk08,16,FALSE)</f>
        <v>#NAME?</v>
      </c>
      <c r="R69" s="13" t="e">
        <f t="shared" ref="R69:R132" si="94">VLOOKUP(A69,_tk08,17,FALSE)</f>
        <v>#NAME?</v>
      </c>
      <c r="S69" s="13" t="e">
        <f t="shared" ref="S69:S132" si="95">VLOOKUP(A69,_tk08,18,FALSE)</f>
        <v>#NAME?</v>
      </c>
      <c r="T69" s="13" t="e">
        <f t="shared" ref="T69:T132" si="96">VLOOKUP(A69,_tk08,19,FALSE)</f>
        <v>#NAME?</v>
      </c>
      <c r="U69" s="13" t="e">
        <f t="shared" ref="U69:U132" si="97">VLOOKUP(A69,_tk08,20,FALSE)</f>
        <v>#NAME?</v>
      </c>
      <c r="V69" s="13" t="e">
        <f t="shared" ref="V69:V132" si="98">VLOOKUP(A69,_tk08,21,FALSE)</f>
        <v>#NAME?</v>
      </c>
      <c r="W69" s="13" t="e">
        <f t="shared" ref="W69:W132" si="99">VLOOKUP(A69,_tk08,22,FALSE)</f>
        <v>#NAME?</v>
      </c>
      <c r="X69" s="13" t="e">
        <f t="shared" ref="X69:X132" si="100">VLOOKUP(A69,_tk08,23,FALSE)</f>
        <v>#NAME?</v>
      </c>
      <c r="Y69" s="13" t="e">
        <f t="shared" ref="Y69:Y132" si="101">VLOOKUP(A69,_tk08,24,FALSE)</f>
        <v>#NAME?</v>
      </c>
      <c r="Z69" s="13" t="e">
        <f t="shared" ref="Z69:Z132" si="102">VLOOKUP(A69,_tk08,25,FALSE)</f>
        <v>#NAME?</v>
      </c>
      <c r="AA69" s="13" t="e">
        <f t="shared" ref="AA69:AA132" si="103">VLOOKUP(A69,_tk08,26,FALSE)</f>
        <v>#NAME?</v>
      </c>
      <c r="AB69" s="13"/>
      <c r="AC69" s="13"/>
      <c r="AD69" s="13" t="e">
        <f t="shared" ref="AD69:AD132" si="104">VLOOKUP(A69,_tk08,27,FALSE)</f>
        <v>#NAME?</v>
      </c>
      <c r="AE69" s="13" t="e">
        <f t="shared" ref="AE69:AE132" si="105">VLOOKUP(A69,_tk08,29,FALSE)</f>
        <v>#NAME?</v>
      </c>
      <c r="AF69" s="13" t="e">
        <f t="shared" ref="AF69:AF132" si="106">VLOOKUP(A69,_tk08,28,FALSE)</f>
        <v>#NAME?</v>
      </c>
      <c r="AG69" s="13" t="e">
        <f t="shared" ref="AG69:AG132" si="107">VLOOKUP(A69,_tk08,30,FALSE)</f>
        <v>#NAME?</v>
      </c>
      <c r="AH69" s="13" t="e">
        <f t="shared" ref="AH69:AH132" si="108">VLOOKUP(A69,_tk08,31,FALSE)</f>
        <v>#NAME?</v>
      </c>
      <c r="AI69" s="13" t="e">
        <f t="shared" ref="AI69:AI132" si="109">VLOOKUP(A69,_tk08,33,FALSE)</f>
        <v>#NAME?</v>
      </c>
      <c r="AJ69" s="13" t="e">
        <f t="shared" ref="AJ69:AJ132" si="110">VLOOKUP(A69,_tk08,34,FALSE)</f>
        <v>#NAME?</v>
      </c>
      <c r="AK69" s="13" t="e">
        <f t="shared" ref="AK69:AK132" si="111">VLOOKUP(A69,_tk08,32,FALSE)</f>
        <v>#NAME?</v>
      </c>
      <c r="AL69" s="13" t="e">
        <f t="shared" ref="AL69:AL132" si="112">VLOOKUP(A69,_tk08,35,FALSE)</f>
        <v>#NAME?</v>
      </c>
      <c r="AM69" s="13" t="e">
        <f t="shared" ref="AM69:AM132" si="113">VLOOKUP(A69,_tk08,36,FALSE)</f>
        <v>#NAME?</v>
      </c>
      <c r="AN69" s="13" t="e">
        <f t="shared" ref="AN69:AN132" si="114">VLOOKUP(A69,_tk08,37,FALSE)</f>
        <v>#NAME?</v>
      </c>
      <c r="AO69" s="13" t="e">
        <f t="shared" ref="AO69:AO132" si="115">VLOOKUP(A69,_tk08,38,FALSE)</f>
        <v>#NAME?</v>
      </c>
      <c r="AP69" s="13" t="e">
        <f t="shared" ref="AP69:AP132" si="116">VLOOKUP(A69,_tk08,39,FALSE)</f>
        <v>#NAME?</v>
      </c>
      <c r="AQ69" s="13" t="e">
        <f t="shared" ref="AQ69:AQ132" si="117">VLOOKUP(A69,_tk08,40,FALSE)</f>
        <v>#NAME?</v>
      </c>
      <c r="AR69" s="13" t="e">
        <f t="shared" ref="AR69:AR132" si="118">VLOOKUP(A69,_tk08,41,FALSE)</f>
        <v>#NAME?</v>
      </c>
      <c r="AS69" s="13" t="e">
        <f t="shared" ref="AS69:AS132" si="119">VLOOKUP(A69,_tk08,42,FALSE)</f>
        <v>#NAME?</v>
      </c>
      <c r="AT69" s="13" t="e">
        <f t="shared" ref="AT69:AT132" si="120">VLOOKUP(A69,_tk08,43,FALSE)</f>
        <v>#NAME?</v>
      </c>
      <c r="AU69" s="13" t="e">
        <f t="shared" ref="AU69:AU132" si="121">VLOOKUP(A69,_tk08,44,FALSE)</f>
        <v>#NAME?</v>
      </c>
      <c r="AV69" s="13" t="e">
        <f t="shared" ref="AV69:AV132" si="122">VLOOKUP(A69,_tk08,45,FALSE)</f>
        <v>#NAME?</v>
      </c>
      <c r="AW69" s="13" t="e">
        <f t="shared" ref="AW69:AW132" si="123">VLOOKUP(A69,_tk08,46,FALSE)</f>
        <v>#NAME?</v>
      </c>
      <c r="AX69" s="13" t="e">
        <f t="shared" ref="AX69:AX132" si="124">VLOOKUP(A69,_tk08,47,FALSE)</f>
        <v>#NAME?</v>
      </c>
      <c r="AY69" s="13" t="e">
        <f t="shared" ref="AY69:AY132" si="125">VLOOKUP(A69,_tk08,48,FALSE)</f>
        <v>#NAME?</v>
      </c>
      <c r="AZ69" s="13" t="e">
        <f t="shared" ref="AZ69:AZ132" si="126">VLOOKUP(A69,_tk08,49,FALSE)</f>
        <v>#NAME?</v>
      </c>
      <c r="BA69" s="13" t="e">
        <f t="shared" ref="BA69:BA132" si="127">VLOOKUP(A69,_tk08,50,FALSE)</f>
        <v>#NAME?</v>
      </c>
      <c r="BB69" s="13" t="e">
        <f t="shared" ref="BB69:BB132" si="128">VLOOKUP(A69,_tk08,51,FALSE)</f>
        <v>#NAME?</v>
      </c>
      <c r="BC69" s="13" t="e">
        <f t="shared" ref="BC69:BC132" si="129">VLOOKUP(A69,_tk08,52,FALSE)</f>
        <v>#NAME?</v>
      </c>
      <c r="BD69" s="13" t="e">
        <f t="shared" ref="BD69:BD132" si="130">VLOOKUP(A69,_tk08,53,FALSE)</f>
        <v>#NAME?</v>
      </c>
      <c r="BE69" s="13" t="e">
        <f t="shared" ref="BE69:BE132" si="131">VLOOKUP(A69,_tk08,57,FALSE)</f>
        <v>#NAME?</v>
      </c>
      <c r="BF69" s="13" t="e">
        <f t="shared" ref="BF69:BF132" si="132">VLOOKUP(A69,_tk08,56,FALSE)</f>
        <v>#NAME?</v>
      </c>
      <c r="BG69" s="13" t="e">
        <f t="shared" ref="BG69:BG132" si="133">VLOOKUP(A69,_tk08,55,FALSE)</f>
        <v>#NAME?</v>
      </c>
      <c r="BH69" s="13" t="e">
        <f t="shared" ref="BH69:BH132" si="134">VLOOKUP(A69,_tk08,54,FALSE)</f>
        <v>#NAME?</v>
      </c>
      <c r="BI69" s="13" t="e">
        <f t="shared" ref="BI69:BI132" si="135">VLOOKUP(A69,_tk08,58,FALSE)</f>
        <v>#NAME?</v>
      </c>
      <c r="BJ69" s="13" t="e">
        <f t="shared" ref="BJ69:BJ132" si="136">VLOOKUP(A69,_tk08,59,FALSE)</f>
        <v>#NAME?</v>
      </c>
      <c r="BK69" s="13" t="e">
        <f t="shared" ref="BK69:BK132" si="137">VLOOKUP(A69,_tk08,60,FALSE)</f>
        <v>#NAME?</v>
      </c>
      <c r="BL69" s="13" t="e">
        <f t="shared" ref="BL69:BL132" si="138">VLOOKUP(A69,_tk08,61,FALSE)</f>
        <v>#NAME?</v>
      </c>
      <c r="BM69" s="13" t="e">
        <f t="shared" ref="BM69:BM132" si="139">VLOOKUP(A69,_tk08,62,FALSE)</f>
        <v>#NAME?</v>
      </c>
      <c r="BN69" s="13"/>
      <c r="BO69" s="15"/>
      <c r="BP69" s="13" t="e">
        <f t="shared" ref="BP69:BP132" si="140">VLOOKUP(A69,_tk08,125,FALSE)</f>
        <v>#NAME?</v>
      </c>
      <c r="BQ69" s="13" t="e">
        <f t="shared" ref="BQ69:BQ132" si="141">VLOOKUP(A69,_tk08,126,FALSE)</f>
        <v>#NAME?</v>
      </c>
      <c r="BR69" s="13" t="e">
        <f t="shared" ref="BR69:BR132" si="142">VLOOKUP(A69,_tk08,127,FALSE)</f>
        <v>#NAME?</v>
      </c>
      <c r="BS69" s="13" t="e">
        <f t="shared" ref="BS69:BS132" si="143">VLOOKUP(A69,_tk08,129,FALSE)</f>
        <v>#NAME?</v>
      </c>
      <c r="BT69" s="13" t="e">
        <f t="shared" ref="BT69:BT132" si="144">VLOOKUP(A69,_tk08,130,FALSE)</f>
        <v>#NAME?</v>
      </c>
      <c r="BU69" s="13" t="e">
        <f t="shared" ref="BU69:BU132" si="145">VLOOKUP(A69,_tk08,131,FALSE)</f>
        <v>#NAME?</v>
      </c>
      <c r="BV69" s="13"/>
      <c r="BW69" s="13" t="e">
        <f t="shared" ref="BW69:BW132" si="146">VLOOKUP(A69,_tk08,128,FALSE)</f>
        <v>#NAME?</v>
      </c>
      <c r="BX69" s="13"/>
      <c r="BY69" s="13" t="e">
        <f t="shared" ref="BY69:BY132" si="147">VLOOKUP(A69,_tk08,132,FALSE)</f>
        <v>#NAME?</v>
      </c>
      <c r="BZ69" s="13" t="e">
        <f t="shared" ref="BZ69:BZ132" si="148">VLOOKUP(A69,_tk08,134,FALSE)</f>
        <v>#NAME?</v>
      </c>
      <c r="CA69" s="13" t="e">
        <f t="shared" ref="CA69:CA132" si="149">VLOOKUP(A69,_tk08,136,FALSE)</f>
        <v>#NAME?</v>
      </c>
      <c r="CB69" s="13" t="e">
        <f t="shared" ref="CB69:CB132" si="150">VLOOKUP(A69,_tk08,137,FALSE)</f>
        <v>#NAME?</v>
      </c>
      <c r="CC69" s="14">
        <f t="shared" ref="CC69:CC132" si="151">VLOOKUP(D69,adb,2,FALSE)</f>
        <v>0</v>
      </c>
      <c r="CD69" s="14" t="e">
        <f t="shared" ref="CD69:CD132" si="152">VLOOKUP(A69,_tk08,138,FALSE)</f>
        <v>#NAME?</v>
      </c>
      <c r="CE69" s="13">
        <f t="shared" ref="CE69:CE132" si="153">VLOOKUP(A69,_wmo08,3,FALSE)</f>
        <v>3067123.41</v>
      </c>
      <c r="CF69" s="13" t="e">
        <f t="shared" ref="CF69:CF132" si="154">VLOOKUP(A69,_tk08,8,FALSE)</f>
        <v>#NAME?</v>
      </c>
      <c r="CG69" s="13"/>
      <c r="CH69" s="13" t="e">
        <f t="shared" ref="CH69:CH132" si="155">VLOOKUP(A69,_tk08,139,FALSE)</f>
        <v>#NAME?</v>
      </c>
      <c r="CI69" s="13" t="e">
        <f t="shared" ref="CI69:CI132" si="156">VLOOKUP(A69,_tk08,140,FALSE)</f>
        <v>#NAME?</v>
      </c>
      <c r="CJ69" s="13" t="e">
        <f t="shared" ref="CJ69:CJ132" si="157">VLOOKUP(A69,_tk08,141,FALSE)</f>
        <v>#NAME?</v>
      </c>
      <c r="CK69" s="13" t="e">
        <f t="shared" ref="CK69:CK132" si="158">VLOOKUP(A69,_tk08,142,FALSE)</f>
        <v>#NAME?</v>
      </c>
      <c r="CL69">
        <f t="shared" ref="CL69:CL132" si="159">VLOOKUP(D69,kind,2,FALSE)</f>
        <v>0</v>
      </c>
      <c r="CM69">
        <f t="shared" ref="CM69:CM132" si="160">VLOOKUP(D69,homo,2,FALSE)</f>
        <v>0</v>
      </c>
      <c r="CN69">
        <v>0</v>
      </c>
      <c r="CO69">
        <f t="shared" ref="CO69:CO132" si="161">VLOOKUP(D69,bew_ini,2,FALSE)</f>
        <v>0</v>
      </c>
      <c r="CP69">
        <v>0</v>
      </c>
      <c r="CQ69">
        <v>0</v>
      </c>
      <c r="CR69">
        <v>0</v>
      </c>
      <c r="CS69">
        <v>0</v>
      </c>
      <c r="CT69">
        <v>0</v>
      </c>
      <c r="CU69">
        <v>0</v>
      </c>
      <c r="CV69">
        <v>0</v>
      </c>
      <c r="CW69">
        <v>0</v>
      </c>
      <c r="CX69">
        <v>0</v>
      </c>
      <c r="CY69" s="20" t="e">
        <f t="shared" ref="CY69:CY132" si="162">VLOOKUP(A69,spekman,2,FALSE)</f>
        <v>#NAME?</v>
      </c>
      <c r="CZ69" t="e">
        <f t="shared" ref="CZ69:CZ132" si="163">VLOOKUP(A69,uitkering,2,FALSE)</f>
        <v>#NAME?</v>
      </c>
      <c r="DM69" t="s">
        <v>273</v>
      </c>
      <c r="DN69">
        <v>0</v>
      </c>
      <c r="DQ69" t="s">
        <v>223</v>
      </c>
      <c r="DR69">
        <v>0</v>
      </c>
      <c r="DU69">
        <v>63</v>
      </c>
      <c r="DV69">
        <v>1079305.9715272221</v>
      </c>
      <c r="DX69" t="s">
        <v>220</v>
      </c>
      <c r="DY69">
        <v>0</v>
      </c>
      <c r="EA69" t="s">
        <v>220</v>
      </c>
      <c r="EB69">
        <v>0</v>
      </c>
      <c r="ED69" t="s">
        <v>220</v>
      </c>
      <c r="EE69">
        <v>0</v>
      </c>
      <c r="EI69">
        <v>1730</v>
      </c>
      <c r="EJ69">
        <v>1934.75</v>
      </c>
      <c r="GQ69" t="s">
        <v>272</v>
      </c>
      <c r="GR69">
        <v>1731</v>
      </c>
      <c r="GU69">
        <v>173</v>
      </c>
      <c r="GV69" s="20">
        <v>88870.301636259086</v>
      </c>
      <c r="HM69">
        <v>213</v>
      </c>
      <c r="HN69" t="s">
        <v>292</v>
      </c>
      <c r="HO69">
        <v>1951024.47</v>
      </c>
      <c r="HR69">
        <v>173</v>
      </c>
      <c r="HS69">
        <v>2563.25</v>
      </c>
    </row>
    <row r="70" spans="1:227">
      <c r="A70">
        <v>1699</v>
      </c>
      <c r="D70" t="s">
        <v>274</v>
      </c>
      <c r="F70" s="13" t="e">
        <f t="shared" si="83"/>
        <v>#NAME?</v>
      </c>
      <c r="G70" s="13" t="e">
        <f t="shared" si="84"/>
        <v>#NAME?</v>
      </c>
      <c r="H70" s="13" t="e">
        <f t="shared" si="85"/>
        <v>#NAME?</v>
      </c>
      <c r="I70" s="13" t="e">
        <f t="shared" si="86"/>
        <v>#NAME?</v>
      </c>
      <c r="J70" s="13"/>
      <c r="K70" s="13" t="e">
        <f t="shared" si="87"/>
        <v>#NAME?</v>
      </c>
      <c r="L70" s="13" t="e">
        <f t="shared" si="88"/>
        <v>#NAME?</v>
      </c>
      <c r="M70" s="13" t="e">
        <f t="shared" si="89"/>
        <v>#NAME?</v>
      </c>
      <c r="N70" s="13" t="e">
        <f t="shared" si="90"/>
        <v>#NAME?</v>
      </c>
      <c r="O70" s="13" t="e">
        <f t="shared" si="91"/>
        <v>#NAME?</v>
      </c>
      <c r="P70" s="13" t="e">
        <f t="shared" si="92"/>
        <v>#NAME?</v>
      </c>
      <c r="Q70" s="13" t="e">
        <f t="shared" si="93"/>
        <v>#NAME?</v>
      </c>
      <c r="R70" s="13" t="e">
        <f t="shared" si="94"/>
        <v>#NAME?</v>
      </c>
      <c r="S70" s="13" t="e">
        <f t="shared" si="95"/>
        <v>#NAME?</v>
      </c>
      <c r="T70" s="13" t="e">
        <f t="shared" si="96"/>
        <v>#NAME?</v>
      </c>
      <c r="U70" s="13" t="e">
        <f t="shared" si="97"/>
        <v>#NAME?</v>
      </c>
      <c r="V70" s="13" t="e">
        <f t="shared" si="98"/>
        <v>#NAME?</v>
      </c>
      <c r="W70" s="13" t="e">
        <f t="shared" si="99"/>
        <v>#NAME?</v>
      </c>
      <c r="X70" s="13" t="e">
        <f t="shared" si="100"/>
        <v>#NAME?</v>
      </c>
      <c r="Y70" s="13" t="e">
        <f t="shared" si="101"/>
        <v>#NAME?</v>
      </c>
      <c r="Z70" s="13" t="e">
        <f t="shared" si="102"/>
        <v>#NAME?</v>
      </c>
      <c r="AA70" s="13" t="e">
        <f t="shared" si="103"/>
        <v>#NAME?</v>
      </c>
      <c r="AB70" s="13"/>
      <c r="AC70" s="13"/>
      <c r="AD70" s="13" t="e">
        <f t="shared" si="104"/>
        <v>#NAME?</v>
      </c>
      <c r="AE70" s="13" t="e">
        <f t="shared" si="105"/>
        <v>#NAME?</v>
      </c>
      <c r="AF70" s="13" t="e">
        <f t="shared" si="106"/>
        <v>#NAME?</v>
      </c>
      <c r="AG70" s="13" t="e">
        <f t="shared" si="107"/>
        <v>#NAME?</v>
      </c>
      <c r="AH70" s="13" t="e">
        <f t="shared" si="108"/>
        <v>#NAME?</v>
      </c>
      <c r="AI70" s="13" t="e">
        <f t="shared" si="109"/>
        <v>#NAME?</v>
      </c>
      <c r="AJ70" s="13" t="e">
        <f t="shared" si="110"/>
        <v>#NAME?</v>
      </c>
      <c r="AK70" s="13" t="e">
        <f t="shared" si="111"/>
        <v>#NAME?</v>
      </c>
      <c r="AL70" s="13" t="e">
        <f t="shared" si="112"/>
        <v>#NAME?</v>
      </c>
      <c r="AM70" s="13" t="e">
        <f t="shared" si="113"/>
        <v>#NAME?</v>
      </c>
      <c r="AN70" s="13" t="e">
        <f t="shared" si="114"/>
        <v>#NAME?</v>
      </c>
      <c r="AO70" s="13" t="e">
        <f t="shared" si="115"/>
        <v>#NAME?</v>
      </c>
      <c r="AP70" s="13" t="e">
        <f t="shared" si="116"/>
        <v>#NAME?</v>
      </c>
      <c r="AQ70" s="13" t="e">
        <f t="shared" si="117"/>
        <v>#NAME?</v>
      </c>
      <c r="AR70" s="13" t="e">
        <f t="shared" si="118"/>
        <v>#NAME?</v>
      </c>
      <c r="AS70" s="13" t="e">
        <f t="shared" si="119"/>
        <v>#NAME?</v>
      </c>
      <c r="AT70" s="13" t="e">
        <f t="shared" si="120"/>
        <v>#NAME?</v>
      </c>
      <c r="AU70" s="13" t="e">
        <f t="shared" si="121"/>
        <v>#NAME?</v>
      </c>
      <c r="AV70" s="13" t="e">
        <f t="shared" si="122"/>
        <v>#NAME?</v>
      </c>
      <c r="AW70" s="13" t="e">
        <f t="shared" si="123"/>
        <v>#NAME?</v>
      </c>
      <c r="AX70" s="13" t="e">
        <f t="shared" si="124"/>
        <v>#NAME?</v>
      </c>
      <c r="AY70" s="13" t="e">
        <f t="shared" si="125"/>
        <v>#NAME?</v>
      </c>
      <c r="AZ70" s="13" t="e">
        <f t="shared" si="126"/>
        <v>#NAME?</v>
      </c>
      <c r="BA70" s="13" t="e">
        <f t="shared" si="127"/>
        <v>#NAME?</v>
      </c>
      <c r="BB70" s="13" t="e">
        <f t="shared" si="128"/>
        <v>#NAME?</v>
      </c>
      <c r="BC70" s="13" t="e">
        <f t="shared" si="129"/>
        <v>#NAME?</v>
      </c>
      <c r="BD70" s="13" t="e">
        <f t="shared" si="130"/>
        <v>#NAME?</v>
      </c>
      <c r="BE70" s="13" t="e">
        <f t="shared" si="131"/>
        <v>#NAME?</v>
      </c>
      <c r="BF70" s="13" t="e">
        <f t="shared" si="132"/>
        <v>#NAME?</v>
      </c>
      <c r="BG70" s="13" t="e">
        <f t="shared" si="133"/>
        <v>#NAME?</v>
      </c>
      <c r="BH70" s="13" t="e">
        <f t="shared" si="134"/>
        <v>#NAME?</v>
      </c>
      <c r="BI70" s="13" t="e">
        <f t="shared" si="135"/>
        <v>#NAME?</v>
      </c>
      <c r="BJ70" s="13" t="e">
        <f t="shared" si="136"/>
        <v>#NAME?</v>
      </c>
      <c r="BK70" s="13" t="e">
        <f t="shared" si="137"/>
        <v>#NAME?</v>
      </c>
      <c r="BL70" s="13" t="e">
        <f t="shared" si="138"/>
        <v>#NAME?</v>
      </c>
      <c r="BM70" s="13" t="e">
        <f t="shared" si="139"/>
        <v>#NAME?</v>
      </c>
      <c r="BN70" s="13"/>
      <c r="BO70" s="15"/>
      <c r="BP70" s="13" t="e">
        <f t="shared" si="140"/>
        <v>#NAME?</v>
      </c>
      <c r="BQ70" s="13" t="e">
        <f t="shared" si="141"/>
        <v>#NAME?</v>
      </c>
      <c r="BR70" s="13" t="e">
        <f t="shared" si="142"/>
        <v>#NAME?</v>
      </c>
      <c r="BS70" s="13" t="e">
        <f t="shared" si="143"/>
        <v>#NAME?</v>
      </c>
      <c r="BT70" s="13" t="e">
        <f t="shared" si="144"/>
        <v>#NAME?</v>
      </c>
      <c r="BU70" s="13" t="e">
        <f t="shared" si="145"/>
        <v>#NAME?</v>
      </c>
      <c r="BV70" s="13"/>
      <c r="BW70" s="13" t="e">
        <f t="shared" si="146"/>
        <v>#NAME?</v>
      </c>
      <c r="BX70" s="13"/>
      <c r="BY70" s="13" t="e">
        <f t="shared" si="147"/>
        <v>#NAME?</v>
      </c>
      <c r="BZ70" s="13" t="e">
        <f t="shared" si="148"/>
        <v>#NAME?</v>
      </c>
      <c r="CA70" s="13" t="e">
        <f t="shared" si="149"/>
        <v>#NAME?</v>
      </c>
      <c r="CB70" s="13" t="e">
        <f t="shared" si="150"/>
        <v>#NAME?</v>
      </c>
      <c r="CC70" s="14">
        <f t="shared" si="151"/>
        <v>0</v>
      </c>
      <c r="CD70" s="14" t="e">
        <f t="shared" si="152"/>
        <v>#NAME?</v>
      </c>
      <c r="CE70" s="13">
        <f t="shared" si="153"/>
        <v>2974289.44</v>
      </c>
      <c r="CF70" s="13" t="e">
        <f t="shared" si="154"/>
        <v>#NAME?</v>
      </c>
      <c r="CG70" s="13"/>
      <c r="CH70" s="13" t="e">
        <f t="shared" si="155"/>
        <v>#NAME?</v>
      </c>
      <c r="CI70" s="13" t="e">
        <f t="shared" si="156"/>
        <v>#NAME?</v>
      </c>
      <c r="CJ70" s="13" t="e">
        <f t="shared" si="157"/>
        <v>#NAME?</v>
      </c>
      <c r="CK70" s="13" t="e">
        <f t="shared" si="158"/>
        <v>#NAME?</v>
      </c>
      <c r="CL70">
        <f t="shared" si="159"/>
        <v>0</v>
      </c>
      <c r="CM70">
        <f t="shared" si="160"/>
        <v>0</v>
      </c>
      <c r="CN70">
        <v>0</v>
      </c>
      <c r="CO70">
        <f t="shared" si="161"/>
        <v>0</v>
      </c>
      <c r="CP70">
        <v>0</v>
      </c>
      <c r="CQ70">
        <v>0</v>
      </c>
      <c r="CR70">
        <v>0</v>
      </c>
      <c r="CS70">
        <v>0</v>
      </c>
      <c r="CT70">
        <v>0</v>
      </c>
      <c r="CU70">
        <v>0</v>
      </c>
      <c r="CV70">
        <v>0</v>
      </c>
      <c r="CW70">
        <v>0</v>
      </c>
      <c r="CX70">
        <v>0</v>
      </c>
      <c r="CY70" s="20" t="e">
        <f t="shared" si="162"/>
        <v>#NAME?</v>
      </c>
      <c r="CZ70" t="e">
        <f t="shared" si="163"/>
        <v>#NAME?</v>
      </c>
      <c r="DM70" t="s">
        <v>275</v>
      </c>
      <c r="DN70">
        <v>0</v>
      </c>
      <c r="DQ70" t="s">
        <v>224</v>
      </c>
      <c r="DR70">
        <v>0</v>
      </c>
      <c r="DU70">
        <v>588</v>
      </c>
      <c r="DV70">
        <v>706713.08568102703</v>
      </c>
      <c r="DX70" t="s">
        <v>222</v>
      </c>
      <c r="DY70">
        <v>0</v>
      </c>
      <c r="EA70" t="s">
        <v>222</v>
      </c>
      <c r="EB70">
        <v>0</v>
      </c>
      <c r="ED70" t="s">
        <v>222</v>
      </c>
      <c r="EE70">
        <v>0</v>
      </c>
      <c r="EI70">
        <v>1701</v>
      </c>
      <c r="EJ70">
        <v>1437.5</v>
      </c>
      <c r="GQ70" t="s">
        <v>274</v>
      </c>
      <c r="GR70">
        <v>1699</v>
      </c>
      <c r="GU70">
        <v>175</v>
      </c>
      <c r="GV70" s="20">
        <v>36593.653614930212</v>
      </c>
      <c r="HM70">
        <v>899</v>
      </c>
      <c r="HN70" t="s">
        <v>294</v>
      </c>
      <c r="HO70">
        <v>4120036.17</v>
      </c>
      <c r="HR70">
        <v>175</v>
      </c>
      <c r="HS70">
        <v>1198</v>
      </c>
    </row>
    <row r="71" spans="1:227">
      <c r="A71">
        <v>1730</v>
      </c>
      <c r="D71" t="s">
        <v>276</v>
      </c>
      <c r="F71" s="13" t="e">
        <f t="shared" si="83"/>
        <v>#NAME?</v>
      </c>
      <c r="G71" s="13" t="e">
        <f t="shared" si="84"/>
        <v>#NAME?</v>
      </c>
      <c r="H71" s="13" t="e">
        <f t="shared" si="85"/>
        <v>#NAME?</v>
      </c>
      <c r="I71" s="13" t="e">
        <f t="shared" si="86"/>
        <v>#NAME?</v>
      </c>
      <c r="J71" s="13"/>
      <c r="K71" s="13" t="e">
        <f t="shared" si="87"/>
        <v>#NAME?</v>
      </c>
      <c r="L71" s="13" t="e">
        <f t="shared" si="88"/>
        <v>#NAME?</v>
      </c>
      <c r="M71" s="13" t="e">
        <f t="shared" si="89"/>
        <v>#NAME?</v>
      </c>
      <c r="N71" s="13" t="e">
        <f t="shared" si="90"/>
        <v>#NAME?</v>
      </c>
      <c r="O71" s="13" t="e">
        <f t="shared" si="91"/>
        <v>#NAME?</v>
      </c>
      <c r="P71" s="13" t="e">
        <f t="shared" si="92"/>
        <v>#NAME?</v>
      </c>
      <c r="Q71" s="13" t="e">
        <f t="shared" si="93"/>
        <v>#NAME?</v>
      </c>
      <c r="R71" s="13" t="e">
        <f t="shared" si="94"/>
        <v>#NAME?</v>
      </c>
      <c r="S71" s="13" t="e">
        <f t="shared" si="95"/>
        <v>#NAME?</v>
      </c>
      <c r="T71" s="13" t="e">
        <f t="shared" si="96"/>
        <v>#NAME?</v>
      </c>
      <c r="U71" s="13" t="e">
        <f t="shared" si="97"/>
        <v>#NAME?</v>
      </c>
      <c r="V71" s="13" t="e">
        <f t="shared" si="98"/>
        <v>#NAME?</v>
      </c>
      <c r="W71" s="13" t="e">
        <f t="shared" si="99"/>
        <v>#NAME?</v>
      </c>
      <c r="X71" s="13" t="e">
        <f t="shared" si="100"/>
        <v>#NAME?</v>
      </c>
      <c r="Y71" s="13" t="e">
        <f t="shared" si="101"/>
        <v>#NAME?</v>
      </c>
      <c r="Z71" s="13" t="e">
        <f t="shared" si="102"/>
        <v>#NAME?</v>
      </c>
      <c r="AA71" s="13" t="e">
        <f t="shared" si="103"/>
        <v>#NAME?</v>
      </c>
      <c r="AB71" s="13"/>
      <c r="AC71" s="13"/>
      <c r="AD71" s="13" t="e">
        <f t="shared" si="104"/>
        <v>#NAME?</v>
      </c>
      <c r="AE71" s="13" t="e">
        <f t="shared" si="105"/>
        <v>#NAME?</v>
      </c>
      <c r="AF71" s="13" t="e">
        <f t="shared" si="106"/>
        <v>#NAME?</v>
      </c>
      <c r="AG71" s="13" t="e">
        <f t="shared" si="107"/>
        <v>#NAME?</v>
      </c>
      <c r="AH71" s="13" t="e">
        <f t="shared" si="108"/>
        <v>#NAME?</v>
      </c>
      <c r="AI71" s="13" t="e">
        <f t="shared" si="109"/>
        <v>#NAME?</v>
      </c>
      <c r="AJ71" s="13" t="e">
        <f t="shared" si="110"/>
        <v>#NAME?</v>
      </c>
      <c r="AK71" s="13" t="e">
        <f t="shared" si="111"/>
        <v>#NAME?</v>
      </c>
      <c r="AL71" s="13" t="e">
        <f t="shared" si="112"/>
        <v>#NAME?</v>
      </c>
      <c r="AM71" s="13" t="e">
        <f t="shared" si="113"/>
        <v>#NAME?</v>
      </c>
      <c r="AN71" s="13" t="e">
        <f t="shared" si="114"/>
        <v>#NAME?</v>
      </c>
      <c r="AO71" s="13" t="e">
        <f t="shared" si="115"/>
        <v>#NAME?</v>
      </c>
      <c r="AP71" s="13" t="e">
        <f t="shared" si="116"/>
        <v>#NAME?</v>
      </c>
      <c r="AQ71" s="13" t="e">
        <f t="shared" si="117"/>
        <v>#NAME?</v>
      </c>
      <c r="AR71" s="13" t="e">
        <f t="shared" si="118"/>
        <v>#NAME?</v>
      </c>
      <c r="AS71" s="13" t="e">
        <f t="shared" si="119"/>
        <v>#NAME?</v>
      </c>
      <c r="AT71" s="13" t="e">
        <f t="shared" si="120"/>
        <v>#NAME?</v>
      </c>
      <c r="AU71" s="13" t="e">
        <f t="shared" si="121"/>
        <v>#NAME?</v>
      </c>
      <c r="AV71" s="13" t="e">
        <f t="shared" si="122"/>
        <v>#NAME?</v>
      </c>
      <c r="AW71" s="13" t="e">
        <f t="shared" si="123"/>
        <v>#NAME?</v>
      </c>
      <c r="AX71" s="13" t="e">
        <f t="shared" si="124"/>
        <v>#NAME?</v>
      </c>
      <c r="AY71" s="13" t="e">
        <f t="shared" si="125"/>
        <v>#NAME?</v>
      </c>
      <c r="AZ71" s="13" t="e">
        <f t="shared" si="126"/>
        <v>#NAME?</v>
      </c>
      <c r="BA71" s="13" t="e">
        <f t="shared" si="127"/>
        <v>#NAME?</v>
      </c>
      <c r="BB71" s="13" t="e">
        <f t="shared" si="128"/>
        <v>#NAME?</v>
      </c>
      <c r="BC71" s="13" t="e">
        <f t="shared" si="129"/>
        <v>#NAME?</v>
      </c>
      <c r="BD71" s="13" t="e">
        <f t="shared" si="130"/>
        <v>#NAME?</v>
      </c>
      <c r="BE71" s="13" t="e">
        <f t="shared" si="131"/>
        <v>#NAME?</v>
      </c>
      <c r="BF71" s="13" t="e">
        <f t="shared" si="132"/>
        <v>#NAME?</v>
      </c>
      <c r="BG71" s="13" t="e">
        <f t="shared" si="133"/>
        <v>#NAME?</v>
      </c>
      <c r="BH71" s="13" t="e">
        <f t="shared" si="134"/>
        <v>#NAME?</v>
      </c>
      <c r="BI71" s="13" t="e">
        <f t="shared" si="135"/>
        <v>#NAME?</v>
      </c>
      <c r="BJ71" s="13" t="e">
        <f t="shared" si="136"/>
        <v>#NAME?</v>
      </c>
      <c r="BK71" s="13" t="e">
        <f t="shared" si="137"/>
        <v>#NAME?</v>
      </c>
      <c r="BL71" s="13" t="e">
        <f t="shared" si="138"/>
        <v>#NAME?</v>
      </c>
      <c r="BM71" s="13" t="e">
        <f t="shared" si="139"/>
        <v>#NAME?</v>
      </c>
      <c r="BN71" s="13"/>
      <c r="BO71" s="15"/>
      <c r="BP71" s="13" t="e">
        <f t="shared" si="140"/>
        <v>#NAME?</v>
      </c>
      <c r="BQ71" s="13" t="e">
        <f t="shared" si="141"/>
        <v>#NAME?</v>
      </c>
      <c r="BR71" s="13" t="e">
        <f t="shared" si="142"/>
        <v>#NAME?</v>
      </c>
      <c r="BS71" s="13" t="e">
        <f t="shared" si="143"/>
        <v>#NAME?</v>
      </c>
      <c r="BT71" s="13" t="e">
        <f t="shared" si="144"/>
        <v>#NAME?</v>
      </c>
      <c r="BU71" s="13" t="e">
        <f t="shared" si="145"/>
        <v>#NAME?</v>
      </c>
      <c r="BV71" s="13"/>
      <c r="BW71" s="13" t="e">
        <f t="shared" si="146"/>
        <v>#NAME?</v>
      </c>
      <c r="BX71" s="13"/>
      <c r="BY71" s="13" t="e">
        <f t="shared" si="147"/>
        <v>#NAME?</v>
      </c>
      <c r="BZ71" s="13" t="e">
        <f t="shared" si="148"/>
        <v>#NAME?</v>
      </c>
      <c r="CA71" s="13" t="e">
        <f t="shared" si="149"/>
        <v>#NAME?</v>
      </c>
      <c r="CB71" s="13" t="e">
        <f t="shared" si="150"/>
        <v>#NAME?</v>
      </c>
      <c r="CC71" s="14">
        <f t="shared" si="151"/>
        <v>0</v>
      </c>
      <c r="CD71" s="14" t="e">
        <f t="shared" si="152"/>
        <v>#NAME?</v>
      </c>
      <c r="CE71" s="13">
        <f t="shared" si="153"/>
        <v>3168901.5</v>
      </c>
      <c r="CF71" s="13" t="e">
        <f t="shared" si="154"/>
        <v>#NAME?</v>
      </c>
      <c r="CG71" s="13"/>
      <c r="CH71" s="13" t="e">
        <f t="shared" si="155"/>
        <v>#NAME?</v>
      </c>
      <c r="CI71" s="13" t="e">
        <f t="shared" si="156"/>
        <v>#NAME?</v>
      </c>
      <c r="CJ71" s="13" t="e">
        <f t="shared" si="157"/>
        <v>#NAME?</v>
      </c>
      <c r="CK71" s="13" t="e">
        <f t="shared" si="158"/>
        <v>#NAME?</v>
      </c>
      <c r="CL71">
        <f t="shared" si="159"/>
        <v>0</v>
      </c>
      <c r="CM71">
        <f t="shared" si="160"/>
        <v>0</v>
      </c>
      <c r="CN71">
        <v>0</v>
      </c>
      <c r="CO71">
        <f t="shared" si="161"/>
        <v>0</v>
      </c>
      <c r="CP71">
        <v>0</v>
      </c>
      <c r="CQ71">
        <v>0</v>
      </c>
      <c r="CR71">
        <v>0</v>
      </c>
      <c r="CS71">
        <v>0</v>
      </c>
      <c r="CT71">
        <v>0</v>
      </c>
      <c r="CU71">
        <v>0</v>
      </c>
      <c r="CV71">
        <v>0</v>
      </c>
      <c r="CW71">
        <v>0</v>
      </c>
      <c r="CX71">
        <v>0</v>
      </c>
      <c r="CY71" s="20" t="e">
        <f t="shared" si="162"/>
        <v>#NAME?</v>
      </c>
      <c r="CZ71" t="e">
        <f t="shared" si="163"/>
        <v>#NAME?</v>
      </c>
      <c r="DM71" t="s">
        <v>213</v>
      </c>
      <c r="DN71">
        <v>0</v>
      </c>
      <c r="DQ71" t="s">
        <v>226</v>
      </c>
      <c r="DR71">
        <v>0</v>
      </c>
      <c r="DU71">
        <v>417</v>
      </c>
      <c r="DV71">
        <v>1365554.9102314902</v>
      </c>
      <c r="DX71" t="s">
        <v>223</v>
      </c>
      <c r="DY71">
        <v>0</v>
      </c>
      <c r="EA71" t="s">
        <v>223</v>
      </c>
      <c r="EB71">
        <v>0</v>
      </c>
      <c r="ED71" t="s">
        <v>223</v>
      </c>
      <c r="EE71">
        <v>0</v>
      </c>
      <c r="EI71">
        <v>141</v>
      </c>
      <c r="EJ71">
        <v>8040.25</v>
      </c>
      <c r="GQ71" t="s">
        <v>276</v>
      </c>
      <c r="GR71">
        <v>1730</v>
      </c>
      <c r="GU71">
        <v>177</v>
      </c>
      <c r="GV71" s="20">
        <v>83642.636834126199</v>
      </c>
      <c r="HM71">
        <v>312</v>
      </c>
      <c r="HN71" t="s">
        <v>296</v>
      </c>
      <c r="HO71">
        <v>955945.34</v>
      </c>
      <c r="HR71">
        <v>177</v>
      </c>
      <c r="HS71">
        <v>2283</v>
      </c>
    </row>
    <row r="72" spans="1:227">
      <c r="A72">
        <v>1701</v>
      </c>
      <c r="D72" t="s">
        <v>277</v>
      </c>
      <c r="F72" s="13" t="e">
        <f t="shared" si="83"/>
        <v>#NAME?</v>
      </c>
      <c r="G72" s="13" t="e">
        <f t="shared" si="84"/>
        <v>#NAME?</v>
      </c>
      <c r="H72" s="13" t="e">
        <f t="shared" si="85"/>
        <v>#NAME?</v>
      </c>
      <c r="I72" s="13" t="e">
        <f t="shared" si="86"/>
        <v>#NAME?</v>
      </c>
      <c r="J72" s="13"/>
      <c r="K72" s="13" t="e">
        <f t="shared" si="87"/>
        <v>#NAME?</v>
      </c>
      <c r="L72" s="13" t="e">
        <f t="shared" si="88"/>
        <v>#NAME?</v>
      </c>
      <c r="M72" s="13" t="e">
        <f t="shared" si="89"/>
        <v>#NAME?</v>
      </c>
      <c r="N72" s="13" t="e">
        <f t="shared" si="90"/>
        <v>#NAME?</v>
      </c>
      <c r="O72" s="13" t="e">
        <f t="shared" si="91"/>
        <v>#NAME?</v>
      </c>
      <c r="P72" s="13" t="e">
        <f t="shared" si="92"/>
        <v>#NAME?</v>
      </c>
      <c r="Q72" s="13" t="e">
        <f t="shared" si="93"/>
        <v>#NAME?</v>
      </c>
      <c r="R72" s="13" t="e">
        <f t="shared" si="94"/>
        <v>#NAME?</v>
      </c>
      <c r="S72" s="13" t="e">
        <f t="shared" si="95"/>
        <v>#NAME?</v>
      </c>
      <c r="T72" s="13" t="e">
        <f t="shared" si="96"/>
        <v>#NAME?</v>
      </c>
      <c r="U72" s="13" t="e">
        <f t="shared" si="97"/>
        <v>#NAME?</v>
      </c>
      <c r="V72" s="13" t="e">
        <f t="shared" si="98"/>
        <v>#NAME?</v>
      </c>
      <c r="W72" s="13" t="e">
        <f t="shared" si="99"/>
        <v>#NAME?</v>
      </c>
      <c r="X72" s="13" t="e">
        <f t="shared" si="100"/>
        <v>#NAME?</v>
      </c>
      <c r="Y72" s="13" t="e">
        <f t="shared" si="101"/>
        <v>#NAME?</v>
      </c>
      <c r="Z72" s="13" t="e">
        <f t="shared" si="102"/>
        <v>#NAME?</v>
      </c>
      <c r="AA72" s="13" t="e">
        <f t="shared" si="103"/>
        <v>#NAME?</v>
      </c>
      <c r="AB72" s="13"/>
      <c r="AC72" s="13"/>
      <c r="AD72" s="13" t="e">
        <f t="shared" si="104"/>
        <v>#NAME?</v>
      </c>
      <c r="AE72" s="13" t="e">
        <f t="shared" si="105"/>
        <v>#NAME?</v>
      </c>
      <c r="AF72" s="13" t="e">
        <f t="shared" si="106"/>
        <v>#NAME?</v>
      </c>
      <c r="AG72" s="13" t="e">
        <f t="shared" si="107"/>
        <v>#NAME?</v>
      </c>
      <c r="AH72" s="13" t="e">
        <f t="shared" si="108"/>
        <v>#NAME?</v>
      </c>
      <c r="AI72" s="13" t="e">
        <f t="shared" si="109"/>
        <v>#NAME?</v>
      </c>
      <c r="AJ72" s="13" t="e">
        <f t="shared" si="110"/>
        <v>#NAME?</v>
      </c>
      <c r="AK72" s="13" t="e">
        <f t="shared" si="111"/>
        <v>#NAME?</v>
      </c>
      <c r="AL72" s="13" t="e">
        <f t="shared" si="112"/>
        <v>#NAME?</v>
      </c>
      <c r="AM72" s="13" t="e">
        <f t="shared" si="113"/>
        <v>#NAME?</v>
      </c>
      <c r="AN72" s="13" t="e">
        <f t="shared" si="114"/>
        <v>#NAME?</v>
      </c>
      <c r="AO72" s="13" t="e">
        <f t="shared" si="115"/>
        <v>#NAME?</v>
      </c>
      <c r="AP72" s="13" t="e">
        <f t="shared" si="116"/>
        <v>#NAME?</v>
      </c>
      <c r="AQ72" s="13" t="e">
        <f t="shared" si="117"/>
        <v>#NAME?</v>
      </c>
      <c r="AR72" s="13" t="e">
        <f t="shared" si="118"/>
        <v>#NAME?</v>
      </c>
      <c r="AS72" s="13" t="e">
        <f t="shared" si="119"/>
        <v>#NAME?</v>
      </c>
      <c r="AT72" s="13" t="e">
        <f t="shared" si="120"/>
        <v>#NAME?</v>
      </c>
      <c r="AU72" s="13" t="e">
        <f t="shared" si="121"/>
        <v>#NAME?</v>
      </c>
      <c r="AV72" s="13" t="e">
        <f t="shared" si="122"/>
        <v>#NAME?</v>
      </c>
      <c r="AW72" s="13" t="e">
        <f t="shared" si="123"/>
        <v>#NAME?</v>
      </c>
      <c r="AX72" s="13" t="e">
        <f t="shared" si="124"/>
        <v>#NAME?</v>
      </c>
      <c r="AY72" s="13" t="e">
        <f t="shared" si="125"/>
        <v>#NAME?</v>
      </c>
      <c r="AZ72" s="13" t="e">
        <f t="shared" si="126"/>
        <v>#NAME?</v>
      </c>
      <c r="BA72" s="13" t="e">
        <f t="shared" si="127"/>
        <v>#NAME?</v>
      </c>
      <c r="BB72" s="13" t="e">
        <f t="shared" si="128"/>
        <v>#NAME?</v>
      </c>
      <c r="BC72" s="13" t="e">
        <f t="shared" si="129"/>
        <v>#NAME?</v>
      </c>
      <c r="BD72" s="13" t="e">
        <f t="shared" si="130"/>
        <v>#NAME?</v>
      </c>
      <c r="BE72" s="13" t="e">
        <f t="shared" si="131"/>
        <v>#NAME?</v>
      </c>
      <c r="BF72" s="13" t="e">
        <f t="shared" si="132"/>
        <v>#NAME?</v>
      </c>
      <c r="BG72" s="13" t="e">
        <f t="shared" si="133"/>
        <v>#NAME?</v>
      </c>
      <c r="BH72" s="13" t="e">
        <f t="shared" si="134"/>
        <v>#NAME?</v>
      </c>
      <c r="BI72" s="13" t="e">
        <f t="shared" si="135"/>
        <v>#NAME?</v>
      </c>
      <c r="BJ72" s="13" t="e">
        <f t="shared" si="136"/>
        <v>#NAME?</v>
      </c>
      <c r="BK72" s="13" t="e">
        <f t="shared" si="137"/>
        <v>#NAME?</v>
      </c>
      <c r="BL72" s="13" t="e">
        <f t="shared" si="138"/>
        <v>#NAME?</v>
      </c>
      <c r="BM72" s="13" t="e">
        <f t="shared" si="139"/>
        <v>#NAME?</v>
      </c>
      <c r="BN72" s="13"/>
      <c r="BO72" s="15"/>
      <c r="BP72" s="13" t="e">
        <f t="shared" si="140"/>
        <v>#NAME?</v>
      </c>
      <c r="BQ72" s="13" t="e">
        <f t="shared" si="141"/>
        <v>#NAME?</v>
      </c>
      <c r="BR72" s="13" t="e">
        <f t="shared" si="142"/>
        <v>#NAME?</v>
      </c>
      <c r="BS72" s="13" t="e">
        <f t="shared" si="143"/>
        <v>#NAME?</v>
      </c>
      <c r="BT72" s="13" t="e">
        <f t="shared" si="144"/>
        <v>#NAME?</v>
      </c>
      <c r="BU72" s="13" t="e">
        <f t="shared" si="145"/>
        <v>#NAME?</v>
      </c>
      <c r="BV72" s="13"/>
      <c r="BW72" s="13" t="e">
        <f t="shared" si="146"/>
        <v>#NAME?</v>
      </c>
      <c r="BX72" s="13"/>
      <c r="BY72" s="13" t="e">
        <f t="shared" si="147"/>
        <v>#NAME?</v>
      </c>
      <c r="BZ72" s="13" t="e">
        <f t="shared" si="148"/>
        <v>#NAME?</v>
      </c>
      <c r="CA72" s="13" t="e">
        <f t="shared" si="149"/>
        <v>#NAME?</v>
      </c>
      <c r="CB72" s="13" t="e">
        <f t="shared" si="150"/>
        <v>#NAME?</v>
      </c>
      <c r="CC72" s="14">
        <f t="shared" si="151"/>
        <v>0</v>
      </c>
      <c r="CD72" s="14" t="e">
        <f t="shared" si="152"/>
        <v>#NAME?</v>
      </c>
      <c r="CE72" s="13">
        <f t="shared" si="153"/>
        <v>2028527.04</v>
      </c>
      <c r="CF72" s="13" t="e">
        <f t="shared" si="154"/>
        <v>#NAME?</v>
      </c>
      <c r="CG72" s="13"/>
      <c r="CH72" s="13" t="e">
        <f t="shared" si="155"/>
        <v>#NAME?</v>
      </c>
      <c r="CI72" s="13" t="e">
        <f t="shared" si="156"/>
        <v>#NAME?</v>
      </c>
      <c r="CJ72" s="13" t="e">
        <f t="shared" si="157"/>
        <v>#NAME?</v>
      </c>
      <c r="CK72" s="13" t="e">
        <f t="shared" si="158"/>
        <v>#NAME?</v>
      </c>
      <c r="CL72">
        <f t="shared" si="159"/>
        <v>0</v>
      </c>
      <c r="CM72">
        <f t="shared" si="160"/>
        <v>0</v>
      </c>
      <c r="CN72">
        <v>0</v>
      </c>
      <c r="CO72">
        <f t="shared" si="161"/>
        <v>0</v>
      </c>
      <c r="CP72">
        <v>0</v>
      </c>
      <c r="CQ72">
        <v>0</v>
      </c>
      <c r="CR72">
        <v>0</v>
      </c>
      <c r="CS72">
        <v>0</v>
      </c>
      <c r="CT72">
        <v>0</v>
      </c>
      <c r="CU72">
        <v>0</v>
      </c>
      <c r="CV72">
        <v>0</v>
      </c>
      <c r="CW72">
        <v>0</v>
      </c>
      <c r="CX72">
        <v>0</v>
      </c>
      <c r="CY72" s="20" t="e">
        <f t="shared" si="162"/>
        <v>#NAME?</v>
      </c>
      <c r="CZ72" t="e">
        <f t="shared" si="163"/>
        <v>#NAME?</v>
      </c>
      <c r="DM72" t="s">
        <v>264</v>
      </c>
      <c r="DN72">
        <v>0</v>
      </c>
      <c r="DQ72" t="s">
        <v>227</v>
      </c>
      <c r="DR72">
        <v>0</v>
      </c>
      <c r="DU72">
        <v>815</v>
      </c>
      <c r="DV72">
        <v>874890.70382928755</v>
      </c>
      <c r="DX72" t="s">
        <v>224</v>
      </c>
      <c r="DY72">
        <v>0</v>
      </c>
      <c r="EA72" t="s">
        <v>224</v>
      </c>
      <c r="EB72">
        <v>0</v>
      </c>
      <c r="ED72" t="s">
        <v>224</v>
      </c>
      <c r="EE72">
        <v>0</v>
      </c>
      <c r="EI72">
        <v>147</v>
      </c>
      <c r="EJ72">
        <v>1449.5</v>
      </c>
      <c r="GQ72" t="s">
        <v>277</v>
      </c>
      <c r="GR72">
        <v>1701</v>
      </c>
      <c r="GU72">
        <v>180</v>
      </c>
      <c r="GV72" s="20">
        <v>23524.491609597993</v>
      </c>
      <c r="HM72">
        <v>313</v>
      </c>
      <c r="HN72" t="s">
        <v>298</v>
      </c>
      <c r="HO72">
        <v>1017191.55</v>
      </c>
      <c r="HR72">
        <v>180</v>
      </c>
      <c r="HS72">
        <v>596.75</v>
      </c>
    </row>
    <row r="73" spans="1:227">
      <c r="A73">
        <v>141</v>
      </c>
      <c r="D73" t="s">
        <v>208</v>
      </c>
      <c r="F73" s="13" t="e">
        <f t="shared" si="83"/>
        <v>#NAME?</v>
      </c>
      <c r="G73" s="13" t="e">
        <f t="shared" si="84"/>
        <v>#NAME?</v>
      </c>
      <c r="H73" s="13" t="e">
        <f t="shared" si="85"/>
        <v>#NAME?</v>
      </c>
      <c r="I73" s="13" t="e">
        <f t="shared" si="86"/>
        <v>#NAME?</v>
      </c>
      <c r="J73" s="13"/>
      <c r="K73" s="13" t="e">
        <f t="shared" si="87"/>
        <v>#NAME?</v>
      </c>
      <c r="L73" s="13" t="e">
        <f t="shared" si="88"/>
        <v>#NAME?</v>
      </c>
      <c r="M73" s="13" t="e">
        <f t="shared" si="89"/>
        <v>#NAME?</v>
      </c>
      <c r="N73" s="13" t="e">
        <f t="shared" si="90"/>
        <v>#NAME?</v>
      </c>
      <c r="O73" s="13" t="e">
        <f t="shared" si="91"/>
        <v>#NAME?</v>
      </c>
      <c r="P73" s="13" t="e">
        <f t="shared" si="92"/>
        <v>#NAME?</v>
      </c>
      <c r="Q73" s="13" t="e">
        <f t="shared" si="93"/>
        <v>#NAME?</v>
      </c>
      <c r="R73" s="13" t="e">
        <f t="shared" si="94"/>
        <v>#NAME?</v>
      </c>
      <c r="S73" s="13" t="e">
        <f t="shared" si="95"/>
        <v>#NAME?</v>
      </c>
      <c r="T73" s="13" t="e">
        <f t="shared" si="96"/>
        <v>#NAME?</v>
      </c>
      <c r="U73" s="13" t="e">
        <f t="shared" si="97"/>
        <v>#NAME?</v>
      </c>
      <c r="V73" s="13" t="e">
        <f t="shared" si="98"/>
        <v>#NAME?</v>
      </c>
      <c r="W73" s="13" t="e">
        <f t="shared" si="99"/>
        <v>#NAME?</v>
      </c>
      <c r="X73" s="13" t="e">
        <f t="shared" si="100"/>
        <v>#NAME?</v>
      </c>
      <c r="Y73" s="13" t="e">
        <f t="shared" si="101"/>
        <v>#NAME?</v>
      </c>
      <c r="Z73" s="13" t="e">
        <f t="shared" si="102"/>
        <v>#NAME?</v>
      </c>
      <c r="AA73" s="13" t="e">
        <f t="shared" si="103"/>
        <v>#NAME?</v>
      </c>
      <c r="AB73" s="13"/>
      <c r="AC73" s="13"/>
      <c r="AD73" s="13" t="e">
        <f t="shared" si="104"/>
        <v>#NAME?</v>
      </c>
      <c r="AE73" s="13" t="e">
        <f t="shared" si="105"/>
        <v>#NAME?</v>
      </c>
      <c r="AF73" s="13" t="e">
        <f t="shared" si="106"/>
        <v>#NAME?</v>
      </c>
      <c r="AG73" s="13" t="e">
        <f t="shared" si="107"/>
        <v>#NAME?</v>
      </c>
      <c r="AH73" s="13" t="e">
        <f t="shared" si="108"/>
        <v>#NAME?</v>
      </c>
      <c r="AI73" s="13" t="e">
        <f t="shared" si="109"/>
        <v>#NAME?</v>
      </c>
      <c r="AJ73" s="13" t="e">
        <f t="shared" si="110"/>
        <v>#NAME?</v>
      </c>
      <c r="AK73" s="13" t="e">
        <f t="shared" si="111"/>
        <v>#NAME?</v>
      </c>
      <c r="AL73" s="13" t="e">
        <f t="shared" si="112"/>
        <v>#NAME?</v>
      </c>
      <c r="AM73" s="13" t="e">
        <f t="shared" si="113"/>
        <v>#NAME?</v>
      </c>
      <c r="AN73" s="13" t="e">
        <f t="shared" si="114"/>
        <v>#NAME?</v>
      </c>
      <c r="AO73" s="13" t="e">
        <f t="shared" si="115"/>
        <v>#NAME?</v>
      </c>
      <c r="AP73" s="13" t="e">
        <f t="shared" si="116"/>
        <v>#NAME?</v>
      </c>
      <c r="AQ73" s="13" t="e">
        <f t="shared" si="117"/>
        <v>#NAME?</v>
      </c>
      <c r="AR73" s="13" t="e">
        <f t="shared" si="118"/>
        <v>#NAME?</v>
      </c>
      <c r="AS73" s="13" t="e">
        <f t="shared" si="119"/>
        <v>#NAME?</v>
      </c>
      <c r="AT73" s="13" t="e">
        <f t="shared" si="120"/>
        <v>#NAME?</v>
      </c>
      <c r="AU73" s="13" t="e">
        <f t="shared" si="121"/>
        <v>#NAME?</v>
      </c>
      <c r="AV73" s="13" t="e">
        <f t="shared" si="122"/>
        <v>#NAME?</v>
      </c>
      <c r="AW73" s="13" t="e">
        <f t="shared" si="123"/>
        <v>#NAME?</v>
      </c>
      <c r="AX73" s="13" t="e">
        <f t="shared" si="124"/>
        <v>#NAME?</v>
      </c>
      <c r="AY73" s="13" t="e">
        <f t="shared" si="125"/>
        <v>#NAME?</v>
      </c>
      <c r="AZ73" s="13" t="e">
        <f t="shared" si="126"/>
        <v>#NAME?</v>
      </c>
      <c r="BA73" s="13" t="e">
        <f t="shared" si="127"/>
        <v>#NAME?</v>
      </c>
      <c r="BB73" s="13" t="e">
        <f t="shared" si="128"/>
        <v>#NAME?</v>
      </c>
      <c r="BC73" s="13" t="e">
        <f t="shared" si="129"/>
        <v>#NAME?</v>
      </c>
      <c r="BD73" s="13" t="e">
        <f t="shared" si="130"/>
        <v>#NAME?</v>
      </c>
      <c r="BE73" s="13" t="e">
        <f t="shared" si="131"/>
        <v>#NAME?</v>
      </c>
      <c r="BF73" s="13" t="e">
        <f t="shared" si="132"/>
        <v>#NAME?</v>
      </c>
      <c r="BG73" s="13" t="e">
        <f t="shared" si="133"/>
        <v>#NAME?</v>
      </c>
      <c r="BH73" s="13" t="e">
        <f t="shared" si="134"/>
        <v>#NAME?</v>
      </c>
      <c r="BI73" s="13" t="e">
        <f t="shared" si="135"/>
        <v>#NAME?</v>
      </c>
      <c r="BJ73" s="13" t="e">
        <f t="shared" si="136"/>
        <v>#NAME?</v>
      </c>
      <c r="BK73" s="13" t="e">
        <f t="shared" si="137"/>
        <v>#NAME?</v>
      </c>
      <c r="BL73" s="13" t="e">
        <f t="shared" si="138"/>
        <v>#NAME?</v>
      </c>
      <c r="BM73" s="13" t="e">
        <f t="shared" si="139"/>
        <v>#NAME?</v>
      </c>
      <c r="BN73" s="13"/>
      <c r="BO73" s="15"/>
      <c r="BP73" s="13" t="e">
        <f t="shared" si="140"/>
        <v>#NAME?</v>
      </c>
      <c r="BQ73" s="13" t="e">
        <f t="shared" si="141"/>
        <v>#NAME?</v>
      </c>
      <c r="BR73" s="13" t="e">
        <f t="shared" si="142"/>
        <v>#NAME?</v>
      </c>
      <c r="BS73" s="13" t="e">
        <f t="shared" si="143"/>
        <v>#NAME?</v>
      </c>
      <c r="BT73" s="13" t="e">
        <f t="shared" si="144"/>
        <v>#NAME?</v>
      </c>
      <c r="BU73" s="13" t="e">
        <f t="shared" si="145"/>
        <v>#NAME?</v>
      </c>
      <c r="BV73" s="13"/>
      <c r="BW73" s="13" t="e">
        <f t="shared" si="146"/>
        <v>#NAME?</v>
      </c>
      <c r="BX73" s="13"/>
      <c r="BY73" s="13" t="e">
        <f t="shared" si="147"/>
        <v>#NAME?</v>
      </c>
      <c r="BZ73" s="13" t="e">
        <f t="shared" si="148"/>
        <v>#NAME?</v>
      </c>
      <c r="CA73" s="13" t="e">
        <f t="shared" si="149"/>
        <v>#NAME?</v>
      </c>
      <c r="CB73" s="13" t="e">
        <f t="shared" si="150"/>
        <v>#NAME?</v>
      </c>
      <c r="CC73" s="14">
        <f t="shared" si="151"/>
        <v>0</v>
      </c>
      <c r="CD73" s="14" t="e">
        <f t="shared" si="152"/>
        <v>#NAME?</v>
      </c>
      <c r="CE73" s="13">
        <f t="shared" si="153"/>
        <v>7541727.1900000004</v>
      </c>
      <c r="CF73" s="13" t="e">
        <f t="shared" si="154"/>
        <v>#NAME?</v>
      </c>
      <c r="CG73" s="13"/>
      <c r="CH73" s="13" t="e">
        <f t="shared" si="155"/>
        <v>#NAME?</v>
      </c>
      <c r="CI73" s="13" t="e">
        <f t="shared" si="156"/>
        <v>#NAME?</v>
      </c>
      <c r="CJ73" s="13" t="e">
        <f t="shared" si="157"/>
        <v>#NAME?</v>
      </c>
      <c r="CK73" s="13" t="e">
        <f t="shared" si="158"/>
        <v>#NAME?</v>
      </c>
      <c r="CL73">
        <f t="shared" si="159"/>
        <v>0</v>
      </c>
      <c r="CM73">
        <f t="shared" si="160"/>
        <v>0</v>
      </c>
      <c r="CN73">
        <v>0</v>
      </c>
      <c r="CO73">
        <f t="shared" si="161"/>
        <v>0</v>
      </c>
      <c r="CP73" t="e">
        <f>VLOOKUP(A73,taal,5,FALSE)</f>
        <v>#NAME?</v>
      </c>
      <c r="CQ73">
        <v>0</v>
      </c>
      <c r="CR73">
        <v>0</v>
      </c>
      <c r="CS73">
        <v>0</v>
      </c>
      <c r="CT73" t="e">
        <f>VLOOKUP(A73,w_g31,3,FALSE)</f>
        <v>#NAME?</v>
      </c>
      <c r="CU73">
        <v>0</v>
      </c>
      <c r="CV73" t="e">
        <f>VLOOKUP(A73,delta,3,FALSE)</f>
        <v>#NAME?</v>
      </c>
      <c r="CW73">
        <v>0</v>
      </c>
      <c r="CX73">
        <v>0</v>
      </c>
      <c r="CY73" s="20" t="e">
        <f t="shared" si="162"/>
        <v>#NAME?</v>
      </c>
      <c r="CZ73" t="e">
        <f t="shared" si="163"/>
        <v>#NAME?</v>
      </c>
      <c r="DM73" t="s">
        <v>278</v>
      </c>
      <c r="DN73">
        <v>0</v>
      </c>
      <c r="DQ73" t="s">
        <v>230</v>
      </c>
      <c r="DR73">
        <v>0</v>
      </c>
      <c r="DU73">
        <v>196</v>
      </c>
      <c r="DV73">
        <v>862078.15804259735</v>
      </c>
      <c r="DX73" t="s">
        <v>226</v>
      </c>
      <c r="DY73">
        <v>0</v>
      </c>
      <c r="EA73" t="s">
        <v>226</v>
      </c>
      <c r="EB73">
        <v>0</v>
      </c>
      <c r="ED73" t="s">
        <v>226</v>
      </c>
      <c r="EE73">
        <v>0</v>
      </c>
      <c r="EI73">
        <v>148</v>
      </c>
      <c r="EJ73">
        <v>1290</v>
      </c>
      <c r="GQ73" t="s">
        <v>208</v>
      </c>
      <c r="GR73">
        <v>141</v>
      </c>
      <c r="GU73">
        <v>183</v>
      </c>
      <c r="GV73" s="20">
        <v>36593.653614930212</v>
      </c>
      <c r="HM73">
        <v>214</v>
      </c>
      <c r="HN73" t="s">
        <v>300</v>
      </c>
      <c r="HO73">
        <v>1597622.27</v>
      </c>
      <c r="HR73">
        <v>183</v>
      </c>
      <c r="HS73">
        <v>1120.25</v>
      </c>
    </row>
    <row r="74" spans="1:227">
      <c r="A74">
        <v>147</v>
      </c>
      <c r="D74" t="s">
        <v>278</v>
      </c>
      <c r="F74" s="13" t="e">
        <f t="shared" si="83"/>
        <v>#NAME?</v>
      </c>
      <c r="G74" s="13" t="e">
        <f t="shared" si="84"/>
        <v>#NAME?</v>
      </c>
      <c r="H74" s="13" t="e">
        <f t="shared" si="85"/>
        <v>#NAME?</v>
      </c>
      <c r="I74" s="13" t="e">
        <f t="shared" si="86"/>
        <v>#NAME?</v>
      </c>
      <c r="J74" s="13"/>
      <c r="K74" s="13" t="e">
        <f t="shared" si="87"/>
        <v>#NAME?</v>
      </c>
      <c r="L74" s="13" t="e">
        <f t="shared" si="88"/>
        <v>#NAME?</v>
      </c>
      <c r="M74" s="13" t="e">
        <f t="shared" si="89"/>
        <v>#NAME?</v>
      </c>
      <c r="N74" s="13" t="e">
        <f t="shared" si="90"/>
        <v>#NAME?</v>
      </c>
      <c r="O74" s="13" t="e">
        <f t="shared" si="91"/>
        <v>#NAME?</v>
      </c>
      <c r="P74" s="13" t="e">
        <f t="shared" si="92"/>
        <v>#NAME?</v>
      </c>
      <c r="Q74" s="13" t="e">
        <f t="shared" si="93"/>
        <v>#NAME?</v>
      </c>
      <c r="R74" s="13" t="e">
        <f t="shared" si="94"/>
        <v>#NAME?</v>
      </c>
      <c r="S74" s="13" t="e">
        <f t="shared" si="95"/>
        <v>#NAME?</v>
      </c>
      <c r="T74" s="13" t="e">
        <f t="shared" si="96"/>
        <v>#NAME?</v>
      </c>
      <c r="U74" s="13" t="e">
        <f t="shared" si="97"/>
        <v>#NAME?</v>
      </c>
      <c r="V74" s="13" t="e">
        <f t="shared" si="98"/>
        <v>#NAME?</v>
      </c>
      <c r="W74" s="13" t="e">
        <f t="shared" si="99"/>
        <v>#NAME?</v>
      </c>
      <c r="X74" s="13" t="e">
        <f t="shared" si="100"/>
        <v>#NAME?</v>
      </c>
      <c r="Y74" s="13" t="e">
        <f t="shared" si="101"/>
        <v>#NAME?</v>
      </c>
      <c r="Z74" s="13" t="e">
        <f t="shared" si="102"/>
        <v>#NAME?</v>
      </c>
      <c r="AA74" s="13" t="e">
        <f t="shared" si="103"/>
        <v>#NAME?</v>
      </c>
      <c r="AB74" s="13"/>
      <c r="AC74" s="13"/>
      <c r="AD74" s="13" t="e">
        <f t="shared" si="104"/>
        <v>#NAME?</v>
      </c>
      <c r="AE74" s="13" t="e">
        <f t="shared" si="105"/>
        <v>#NAME?</v>
      </c>
      <c r="AF74" s="13" t="e">
        <f t="shared" si="106"/>
        <v>#NAME?</v>
      </c>
      <c r="AG74" s="13" t="e">
        <f t="shared" si="107"/>
        <v>#NAME?</v>
      </c>
      <c r="AH74" s="13" t="e">
        <f t="shared" si="108"/>
        <v>#NAME?</v>
      </c>
      <c r="AI74" s="13" t="e">
        <f t="shared" si="109"/>
        <v>#NAME?</v>
      </c>
      <c r="AJ74" s="13" t="e">
        <f t="shared" si="110"/>
        <v>#NAME?</v>
      </c>
      <c r="AK74" s="13" t="e">
        <f t="shared" si="111"/>
        <v>#NAME?</v>
      </c>
      <c r="AL74" s="13" t="e">
        <f t="shared" si="112"/>
        <v>#NAME?</v>
      </c>
      <c r="AM74" s="13" t="e">
        <f t="shared" si="113"/>
        <v>#NAME?</v>
      </c>
      <c r="AN74" s="13" t="e">
        <f t="shared" si="114"/>
        <v>#NAME?</v>
      </c>
      <c r="AO74" s="13" t="e">
        <f t="shared" si="115"/>
        <v>#NAME?</v>
      </c>
      <c r="AP74" s="13" t="e">
        <f t="shared" si="116"/>
        <v>#NAME?</v>
      </c>
      <c r="AQ74" s="13" t="e">
        <f t="shared" si="117"/>
        <v>#NAME?</v>
      </c>
      <c r="AR74" s="13" t="e">
        <f t="shared" si="118"/>
        <v>#NAME?</v>
      </c>
      <c r="AS74" s="13" t="e">
        <f t="shared" si="119"/>
        <v>#NAME?</v>
      </c>
      <c r="AT74" s="13" t="e">
        <f t="shared" si="120"/>
        <v>#NAME?</v>
      </c>
      <c r="AU74" s="13" t="e">
        <f t="shared" si="121"/>
        <v>#NAME?</v>
      </c>
      <c r="AV74" s="13" t="e">
        <f t="shared" si="122"/>
        <v>#NAME?</v>
      </c>
      <c r="AW74" s="13" t="e">
        <f t="shared" si="123"/>
        <v>#NAME?</v>
      </c>
      <c r="AX74" s="13" t="e">
        <f t="shared" si="124"/>
        <v>#NAME?</v>
      </c>
      <c r="AY74" s="13" t="e">
        <f t="shared" si="125"/>
        <v>#NAME?</v>
      </c>
      <c r="AZ74" s="13" t="e">
        <f t="shared" si="126"/>
        <v>#NAME?</v>
      </c>
      <c r="BA74" s="13" t="e">
        <f t="shared" si="127"/>
        <v>#NAME?</v>
      </c>
      <c r="BB74" s="13" t="e">
        <f t="shared" si="128"/>
        <v>#NAME?</v>
      </c>
      <c r="BC74" s="13" t="e">
        <f t="shared" si="129"/>
        <v>#NAME?</v>
      </c>
      <c r="BD74" s="13" t="e">
        <f t="shared" si="130"/>
        <v>#NAME?</v>
      </c>
      <c r="BE74" s="13" t="e">
        <f t="shared" si="131"/>
        <v>#NAME?</v>
      </c>
      <c r="BF74" s="13" t="e">
        <f t="shared" si="132"/>
        <v>#NAME?</v>
      </c>
      <c r="BG74" s="13" t="e">
        <f t="shared" si="133"/>
        <v>#NAME?</v>
      </c>
      <c r="BH74" s="13" t="e">
        <f t="shared" si="134"/>
        <v>#NAME?</v>
      </c>
      <c r="BI74" s="13" t="e">
        <f t="shared" si="135"/>
        <v>#NAME?</v>
      </c>
      <c r="BJ74" s="13" t="e">
        <f t="shared" si="136"/>
        <v>#NAME?</v>
      </c>
      <c r="BK74" s="13" t="e">
        <f t="shared" si="137"/>
        <v>#NAME?</v>
      </c>
      <c r="BL74" s="13" t="e">
        <f t="shared" si="138"/>
        <v>#NAME?</v>
      </c>
      <c r="BM74" s="13" t="e">
        <f t="shared" si="139"/>
        <v>#NAME?</v>
      </c>
      <c r="BN74" s="13"/>
      <c r="BO74" s="15"/>
      <c r="BP74" s="13" t="e">
        <f t="shared" si="140"/>
        <v>#NAME?</v>
      </c>
      <c r="BQ74" s="13" t="e">
        <f t="shared" si="141"/>
        <v>#NAME?</v>
      </c>
      <c r="BR74" s="13" t="e">
        <f t="shared" si="142"/>
        <v>#NAME?</v>
      </c>
      <c r="BS74" s="13" t="e">
        <f t="shared" si="143"/>
        <v>#NAME?</v>
      </c>
      <c r="BT74" s="13" t="e">
        <f t="shared" si="144"/>
        <v>#NAME?</v>
      </c>
      <c r="BU74" s="13" t="e">
        <f t="shared" si="145"/>
        <v>#NAME?</v>
      </c>
      <c r="BV74" s="13"/>
      <c r="BW74" s="13" t="e">
        <f t="shared" si="146"/>
        <v>#NAME?</v>
      </c>
      <c r="BX74" s="13"/>
      <c r="BY74" s="13" t="e">
        <f t="shared" si="147"/>
        <v>#NAME?</v>
      </c>
      <c r="BZ74" s="13" t="e">
        <f t="shared" si="148"/>
        <v>#NAME?</v>
      </c>
      <c r="CA74" s="13" t="e">
        <f t="shared" si="149"/>
        <v>#NAME?</v>
      </c>
      <c r="CB74" s="13" t="e">
        <f t="shared" si="150"/>
        <v>#NAME?</v>
      </c>
      <c r="CC74" s="14">
        <f t="shared" si="151"/>
        <v>0</v>
      </c>
      <c r="CD74" s="14" t="e">
        <f t="shared" si="152"/>
        <v>#NAME?</v>
      </c>
      <c r="CE74" s="13">
        <f t="shared" si="153"/>
        <v>1696772.99</v>
      </c>
      <c r="CF74" s="13" t="e">
        <f t="shared" si="154"/>
        <v>#NAME?</v>
      </c>
      <c r="CG74" s="13"/>
      <c r="CH74" s="13" t="e">
        <f t="shared" si="155"/>
        <v>#NAME?</v>
      </c>
      <c r="CI74" s="13" t="e">
        <f t="shared" si="156"/>
        <v>#NAME?</v>
      </c>
      <c r="CJ74" s="13" t="e">
        <f t="shared" si="157"/>
        <v>#NAME?</v>
      </c>
      <c r="CK74" s="13" t="e">
        <f t="shared" si="158"/>
        <v>#NAME?</v>
      </c>
      <c r="CL74">
        <f t="shared" si="159"/>
        <v>0</v>
      </c>
      <c r="CM74">
        <f t="shared" si="160"/>
        <v>0</v>
      </c>
      <c r="CN74">
        <v>0</v>
      </c>
      <c r="CO74">
        <f t="shared" si="161"/>
        <v>0</v>
      </c>
      <c r="CP74">
        <v>0</v>
      </c>
      <c r="CQ74">
        <v>0</v>
      </c>
      <c r="CR74">
        <v>0</v>
      </c>
      <c r="CS74">
        <v>0</v>
      </c>
      <c r="CT74">
        <v>0</v>
      </c>
      <c r="CU74">
        <v>0</v>
      </c>
      <c r="CV74">
        <v>0</v>
      </c>
      <c r="CW74">
        <v>0</v>
      </c>
      <c r="CX74">
        <v>0</v>
      </c>
      <c r="CY74" s="20" t="e">
        <f t="shared" si="162"/>
        <v>#NAME?</v>
      </c>
      <c r="CZ74" t="e">
        <f t="shared" si="163"/>
        <v>#NAME?</v>
      </c>
      <c r="DM74" t="s">
        <v>279</v>
      </c>
      <c r="DN74">
        <v>0</v>
      </c>
      <c r="DQ74" t="s">
        <v>232</v>
      </c>
      <c r="DR74">
        <v>0</v>
      </c>
      <c r="DU74">
        <v>104</v>
      </c>
      <c r="DV74">
        <v>1104398.1895269961</v>
      </c>
      <c r="DX74" t="s">
        <v>227</v>
      </c>
      <c r="DY74">
        <v>0</v>
      </c>
      <c r="EA74" t="s">
        <v>227</v>
      </c>
      <c r="EB74">
        <v>0</v>
      </c>
      <c r="ED74" t="s">
        <v>227</v>
      </c>
      <c r="EE74">
        <v>0</v>
      </c>
      <c r="EI74">
        <v>150</v>
      </c>
      <c r="EJ74">
        <v>8531.25</v>
      </c>
      <c r="GQ74" t="s">
        <v>278</v>
      </c>
      <c r="GR74">
        <v>147</v>
      </c>
      <c r="GU74">
        <v>184</v>
      </c>
      <c r="GV74" s="20">
        <v>31365.988812797321</v>
      </c>
      <c r="HM74">
        <v>381</v>
      </c>
      <c r="HN74" t="s">
        <v>302</v>
      </c>
      <c r="HO74">
        <v>3790496.14</v>
      </c>
      <c r="HR74">
        <v>184</v>
      </c>
      <c r="HS74">
        <v>803.25</v>
      </c>
    </row>
    <row r="75" spans="1:227">
      <c r="A75">
        <v>148</v>
      </c>
      <c r="D75" t="s">
        <v>280</v>
      </c>
      <c r="F75" s="13" t="e">
        <f t="shared" si="83"/>
        <v>#NAME?</v>
      </c>
      <c r="G75" s="13" t="e">
        <f t="shared" si="84"/>
        <v>#NAME?</v>
      </c>
      <c r="H75" s="13" t="e">
        <f t="shared" si="85"/>
        <v>#NAME?</v>
      </c>
      <c r="I75" s="13" t="e">
        <f t="shared" si="86"/>
        <v>#NAME?</v>
      </c>
      <c r="J75" s="13"/>
      <c r="K75" s="13" t="e">
        <f t="shared" si="87"/>
        <v>#NAME?</v>
      </c>
      <c r="L75" s="13" t="e">
        <f t="shared" si="88"/>
        <v>#NAME?</v>
      </c>
      <c r="M75" s="13" t="e">
        <f t="shared" si="89"/>
        <v>#NAME?</v>
      </c>
      <c r="N75" s="13" t="e">
        <f t="shared" si="90"/>
        <v>#NAME?</v>
      </c>
      <c r="O75" s="13" t="e">
        <f t="shared" si="91"/>
        <v>#NAME?</v>
      </c>
      <c r="P75" s="13" t="e">
        <f t="shared" si="92"/>
        <v>#NAME?</v>
      </c>
      <c r="Q75" s="13" t="e">
        <f t="shared" si="93"/>
        <v>#NAME?</v>
      </c>
      <c r="R75" s="13" t="e">
        <f t="shared" si="94"/>
        <v>#NAME?</v>
      </c>
      <c r="S75" s="13" t="e">
        <f t="shared" si="95"/>
        <v>#NAME?</v>
      </c>
      <c r="T75" s="13" t="e">
        <f t="shared" si="96"/>
        <v>#NAME?</v>
      </c>
      <c r="U75" s="13" t="e">
        <f t="shared" si="97"/>
        <v>#NAME?</v>
      </c>
      <c r="V75" s="13" t="e">
        <f t="shared" si="98"/>
        <v>#NAME?</v>
      </c>
      <c r="W75" s="13" t="e">
        <f t="shared" si="99"/>
        <v>#NAME?</v>
      </c>
      <c r="X75" s="13" t="e">
        <f t="shared" si="100"/>
        <v>#NAME?</v>
      </c>
      <c r="Y75" s="13" t="e">
        <f t="shared" si="101"/>
        <v>#NAME?</v>
      </c>
      <c r="Z75" s="13" t="e">
        <f t="shared" si="102"/>
        <v>#NAME?</v>
      </c>
      <c r="AA75" s="13" t="e">
        <f t="shared" si="103"/>
        <v>#NAME?</v>
      </c>
      <c r="AB75" s="13"/>
      <c r="AC75" s="13"/>
      <c r="AD75" s="13" t="e">
        <f t="shared" si="104"/>
        <v>#NAME?</v>
      </c>
      <c r="AE75" s="13" t="e">
        <f t="shared" si="105"/>
        <v>#NAME?</v>
      </c>
      <c r="AF75" s="13" t="e">
        <f t="shared" si="106"/>
        <v>#NAME?</v>
      </c>
      <c r="AG75" s="13" t="e">
        <f t="shared" si="107"/>
        <v>#NAME?</v>
      </c>
      <c r="AH75" s="13" t="e">
        <f t="shared" si="108"/>
        <v>#NAME?</v>
      </c>
      <c r="AI75" s="13" t="e">
        <f t="shared" si="109"/>
        <v>#NAME?</v>
      </c>
      <c r="AJ75" s="13" t="e">
        <f t="shared" si="110"/>
        <v>#NAME?</v>
      </c>
      <c r="AK75" s="13" t="e">
        <f t="shared" si="111"/>
        <v>#NAME?</v>
      </c>
      <c r="AL75" s="13" t="e">
        <f t="shared" si="112"/>
        <v>#NAME?</v>
      </c>
      <c r="AM75" s="13" t="e">
        <f t="shared" si="113"/>
        <v>#NAME?</v>
      </c>
      <c r="AN75" s="13" t="e">
        <f t="shared" si="114"/>
        <v>#NAME?</v>
      </c>
      <c r="AO75" s="13" t="e">
        <f t="shared" si="115"/>
        <v>#NAME?</v>
      </c>
      <c r="AP75" s="13" t="e">
        <f t="shared" si="116"/>
        <v>#NAME?</v>
      </c>
      <c r="AQ75" s="13" t="e">
        <f t="shared" si="117"/>
        <v>#NAME?</v>
      </c>
      <c r="AR75" s="13" t="e">
        <f t="shared" si="118"/>
        <v>#NAME?</v>
      </c>
      <c r="AS75" s="13" t="e">
        <f t="shared" si="119"/>
        <v>#NAME?</v>
      </c>
      <c r="AT75" s="13" t="e">
        <f t="shared" si="120"/>
        <v>#NAME?</v>
      </c>
      <c r="AU75" s="13" t="e">
        <f t="shared" si="121"/>
        <v>#NAME?</v>
      </c>
      <c r="AV75" s="13" t="e">
        <f t="shared" si="122"/>
        <v>#NAME?</v>
      </c>
      <c r="AW75" s="13" t="e">
        <f t="shared" si="123"/>
        <v>#NAME?</v>
      </c>
      <c r="AX75" s="13" t="e">
        <f t="shared" si="124"/>
        <v>#NAME?</v>
      </c>
      <c r="AY75" s="13" t="e">
        <f t="shared" si="125"/>
        <v>#NAME?</v>
      </c>
      <c r="AZ75" s="13" t="e">
        <f t="shared" si="126"/>
        <v>#NAME?</v>
      </c>
      <c r="BA75" s="13" t="e">
        <f t="shared" si="127"/>
        <v>#NAME?</v>
      </c>
      <c r="BB75" s="13" t="e">
        <f t="shared" si="128"/>
        <v>#NAME?</v>
      </c>
      <c r="BC75" s="13" t="e">
        <f t="shared" si="129"/>
        <v>#NAME?</v>
      </c>
      <c r="BD75" s="13" t="e">
        <f t="shared" si="130"/>
        <v>#NAME?</v>
      </c>
      <c r="BE75" s="13" t="e">
        <f t="shared" si="131"/>
        <v>#NAME?</v>
      </c>
      <c r="BF75" s="13" t="e">
        <f t="shared" si="132"/>
        <v>#NAME?</v>
      </c>
      <c r="BG75" s="13" t="e">
        <f t="shared" si="133"/>
        <v>#NAME?</v>
      </c>
      <c r="BH75" s="13" t="e">
        <f t="shared" si="134"/>
        <v>#NAME?</v>
      </c>
      <c r="BI75" s="13" t="e">
        <f t="shared" si="135"/>
        <v>#NAME?</v>
      </c>
      <c r="BJ75" s="13" t="e">
        <f t="shared" si="136"/>
        <v>#NAME?</v>
      </c>
      <c r="BK75" s="13" t="e">
        <f t="shared" si="137"/>
        <v>#NAME?</v>
      </c>
      <c r="BL75" s="13" t="e">
        <f t="shared" si="138"/>
        <v>#NAME?</v>
      </c>
      <c r="BM75" s="13" t="e">
        <f t="shared" si="139"/>
        <v>#NAME?</v>
      </c>
      <c r="BN75" s="13"/>
      <c r="BO75" s="15"/>
      <c r="BP75" s="13" t="e">
        <f t="shared" si="140"/>
        <v>#NAME?</v>
      </c>
      <c r="BQ75" s="13" t="e">
        <f t="shared" si="141"/>
        <v>#NAME?</v>
      </c>
      <c r="BR75" s="13" t="e">
        <f t="shared" si="142"/>
        <v>#NAME?</v>
      </c>
      <c r="BS75" s="13" t="e">
        <f t="shared" si="143"/>
        <v>#NAME?</v>
      </c>
      <c r="BT75" s="13" t="e">
        <f t="shared" si="144"/>
        <v>#NAME?</v>
      </c>
      <c r="BU75" s="13" t="e">
        <f t="shared" si="145"/>
        <v>#NAME?</v>
      </c>
      <c r="BV75" s="13"/>
      <c r="BW75" s="13" t="e">
        <f t="shared" si="146"/>
        <v>#NAME?</v>
      </c>
      <c r="BX75" s="13"/>
      <c r="BY75" s="13" t="e">
        <f t="shared" si="147"/>
        <v>#NAME?</v>
      </c>
      <c r="BZ75" s="13" t="e">
        <f t="shared" si="148"/>
        <v>#NAME?</v>
      </c>
      <c r="CA75" s="13" t="e">
        <f t="shared" si="149"/>
        <v>#NAME?</v>
      </c>
      <c r="CB75" s="13" t="e">
        <f t="shared" si="150"/>
        <v>#NAME?</v>
      </c>
      <c r="CC75" s="14">
        <f t="shared" si="151"/>
        <v>0</v>
      </c>
      <c r="CD75" s="14" t="e">
        <f t="shared" si="152"/>
        <v>#NAME?</v>
      </c>
      <c r="CE75" s="13">
        <f t="shared" si="153"/>
        <v>1850750.87</v>
      </c>
      <c r="CF75" s="13" t="e">
        <f t="shared" si="154"/>
        <v>#NAME?</v>
      </c>
      <c r="CG75" s="13"/>
      <c r="CH75" s="13" t="e">
        <f t="shared" si="155"/>
        <v>#NAME?</v>
      </c>
      <c r="CI75" s="13" t="e">
        <f t="shared" si="156"/>
        <v>#NAME?</v>
      </c>
      <c r="CJ75" s="13" t="e">
        <f t="shared" si="157"/>
        <v>#NAME?</v>
      </c>
      <c r="CK75" s="13" t="e">
        <f t="shared" si="158"/>
        <v>#NAME?</v>
      </c>
      <c r="CL75">
        <f t="shared" si="159"/>
        <v>0</v>
      </c>
      <c r="CM75">
        <f t="shared" si="160"/>
        <v>0</v>
      </c>
      <c r="CN75">
        <v>0</v>
      </c>
      <c r="CO75">
        <f t="shared" si="161"/>
        <v>0</v>
      </c>
      <c r="CP75">
        <v>0</v>
      </c>
      <c r="CQ75">
        <v>0</v>
      </c>
      <c r="CR75">
        <v>0</v>
      </c>
      <c r="CS75">
        <v>0</v>
      </c>
      <c r="CT75">
        <v>0</v>
      </c>
      <c r="CU75">
        <v>0</v>
      </c>
      <c r="CV75">
        <v>0</v>
      </c>
      <c r="CW75">
        <v>0</v>
      </c>
      <c r="CX75">
        <v>0</v>
      </c>
      <c r="CY75" s="20" t="e">
        <f t="shared" si="162"/>
        <v>#NAME?</v>
      </c>
      <c r="CZ75" t="e">
        <f t="shared" si="163"/>
        <v>#NAME?</v>
      </c>
      <c r="DM75" t="s">
        <v>281</v>
      </c>
      <c r="DN75">
        <v>0</v>
      </c>
      <c r="DQ75" t="s">
        <v>234</v>
      </c>
      <c r="DR75">
        <v>0</v>
      </c>
      <c r="DU75">
        <v>965</v>
      </c>
      <c r="DV75">
        <v>1151592.7408554472</v>
      </c>
      <c r="DX75" t="s">
        <v>230</v>
      </c>
      <c r="DY75">
        <v>0</v>
      </c>
      <c r="EA75" t="s">
        <v>230</v>
      </c>
      <c r="EB75">
        <v>0</v>
      </c>
      <c r="ED75" t="s">
        <v>230</v>
      </c>
      <c r="EE75">
        <v>0</v>
      </c>
      <c r="EI75">
        <v>1774</v>
      </c>
      <c r="EJ75">
        <v>1406.75</v>
      </c>
      <c r="GQ75" t="s">
        <v>280</v>
      </c>
      <c r="GR75">
        <v>148</v>
      </c>
      <c r="GU75">
        <v>189</v>
      </c>
      <c r="GV75" s="20">
        <v>44435.150818129543</v>
      </c>
      <c r="HM75">
        <v>502</v>
      </c>
      <c r="HN75" t="s">
        <v>304</v>
      </c>
      <c r="HO75">
        <v>5852355.75</v>
      </c>
      <c r="HR75">
        <v>189</v>
      </c>
      <c r="HS75">
        <v>1353.25</v>
      </c>
    </row>
    <row r="76" spans="1:227">
      <c r="A76">
        <v>150</v>
      </c>
      <c r="D76" t="s">
        <v>143</v>
      </c>
      <c r="F76" s="13" t="e">
        <f t="shared" si="83"/>
        <v>#NAME?</v>
      </c>
      <c r="G76" s="13" t="e">
        <f t="shared" si="84"/>
        <v>#NAME?</v>
      </c>
      <c r="H76" s="13" t="e">
        <f t="shared" si="85"/>
        <v>#NAME?</v>
      </c>
      <c r="I76" s="13" t="e">
        <f t="shared" si="86"/>
        <v>#NAME?</v>
      </c>
      <c r="J76" s="13"/>
      <c r="K76" s="13" t="e">
        <f t="shared" si="87"/>
        <v>#NAME?</v>
      </c>
      <c r="L76" s="13" t="e">
        <f t="shared" si="88"/>
        <v>#NAME?</v>
      </c>
      <c r="M76" s="13" t="e">
        <f t="shared" si="89"/>
        <v>#NAME?</v>
      </c>
      <c r="N76" s="13" t="e">
        <f t="shared" si="90"/>
        <v>#NAME?</v>
      </c>
      <c r="O76" s="13" t="e">
        <f t="shared" si="91"/>
        <v>#NAME?</v>
      </c>
      <c r="P76" s="13" t="e">
        <f t="shared" si="92"/>
        <v>#NAME?</v>
      </c>
      <c r="Q76" s="13" t="e">
        <f t="shared" si="93"/>
        <v>#NAME?</v>
      </c>
      <c r="R76" s="13" t="e">
        <f t="shared" si="94"/>
        <v>#NAME?</v>
      </c>
      <c r="S76" s="13" t="e">
        <f t="shared" si="95"/>
        <v>#NAME?</v>
      </c>
      <c r="T76" s="13" t="e">
        <f t="shared" si="96"/>
        <v>#NAME?</v>
      </c>
      <c r="U76" s="13" t="e">
        <f t="shared" si="97"/>
        <v>#NAME?</v>
      </c>
      <c r="V76" s="13" t="e">
        <f t="shared" si="98"/>
        <v>#NAME?</v>
      </c>
      <c r="W76" s="13" t="e">
        <f t="shared" si="99"/>
        <v>#NAME?</v>
      </c>
      <c r="X76" s="13" t="e">
        <f t="shared" si="100"/>
        <v>#NAME?</v>
      </c>
      <c r="Y76" s="13" t="e">
        <f t="shared" si="101"/>
        <v>#NAME?</v>
      </c>
      <c r="Z76" s="13" t="e">
        <f t="shared" si="102"/>
        <v>#NAME?</v>
      </c>
      <c r="AA76" s="13" t="e">
        <f t="shared" si="103"/>
        <v>#NAME?</v>
      </c>
      <c r="AB76" s="13"/>
      <c r="AC76" s="13"/>
      <c r="AD76" s="13" t="e">
        <f t="shared" si="104"/>
        <v>#NAME?</v>
      </c>
      <c r="AE76" s="13" t="e">
        <f t="shared" si="105"/>
        <v>#NAME?</v>
      </c>
      <c r="AF76" s="13" t="e">
        <f t="shared" si="106"/>
        <v>#NAME?</v>
      </c>
      <c r="AG76" s="13" t="e">
        <f t="shared" si="107"/>
        <v>#NAME?</v>
      </c>
      <c r="AH76" s="13" t="e">
        <f t="shared" si="108"/>
        <v>#NAME?</v>
      </c>
      <c r="AI76" s="13" t="e">
        <f t="shared" si="109"/>
        <v>#NAME?</v>
      </c>
      <c r="AJ76" s="13" t="e">
        <f t="shared" si="110"/>
        <v>#NAME?</v>
      </c>
      <c r="AK76" s="13" t="e">
        <f t="shared" si="111"/>
        <v>#NAME?</v>
      </c>
      <c r="AL76" s="13" t="e">
        <f t="shared" si="112"/>
        <v>#NAME?</v>
      </c>
      <c r="AM76" s="13" t="e">
        <f t="shared" si="113"/>
        <v>#NAME?</v>
      </c>
      <c r="AN76" s="13" t="e">
        <f t="shared" si="114"/>
        <v>#NAME?</v>
      </c>
      <c r="AO76" s="13" t="e">
        <f t="shared" si="115"/>
        <v>#NAME?</v>
      </c>
      <c r="AP76" s="13" t="e">
        <f t="shared" si="116"/>
        <v>#NAME?</v>
      </c>
      <c r="AQ76" s="13" t="e">
        <f t="shared" si="117"/>
        <v>#NAME?</v>
      </c>
      <c r="AR76" s="13" t="e">
        <f t="shared" si="118"/>
        <v>#NAME?</v>
      </c>
      <c r="AS76" s="13" t="e">
        <f t="shared" si="119"/>
        <v>#NAME?</v>
      </c>
      <c r="AT76" s="13" t="e">
        <f t="shared" si="120"/>
        <v>#NAME?</v>
      </c>
      <c r="AU76" s="13" t="e">
        <f t="shared" si="121"/>
        <v>#NAME?</v>
      </c>
      <c r="AV76" s="13" t="e">
        <f t="shared" si="122"/>
        <v>#NAME?</v>
      </c>
      <c r="AW76" s="13" t="e">
        <f t="shared" si="123"/>
        <v>#NAME?</v>
      </c>
      <c r="AX76" s="13" t="e">
        <f t="shared" si="124"/>
        <v>#NAME?</v>
      </c>
      <c r="AY76" s="13" t="e">
        <f t="shared" si="125"/>
        <v>#NAME?</v>
      </c>
      <c r="AZ76" s="13" t="e">
        <f t="shared" si="126"/>
        <v>#NAME?</v>
      </c>
      <c r="BA76" s="13" t="e">
        <f t="shared" si="127"/>
        <v>#NAME?</v>
      </c>
      <c r="BB76" s="13" t="e">
        <f t="shared" si="128"/>
        <v>#NAME?</v>
      </c>
      <c r="BC76" s="13" t="e">
        <f t="shared" si="129"/>
        <v>#NAME?</v>
      </c>
      <c r="BD76" s="13" t="e">
        <f t="shared" si="130"/>
        <v>#NAME?</v>
      </c>
      <c r="BE76" s="13" t="e">
        <f t="shared" si="131"/>
        <v>#NAME?</v>
      </c>
      <c r="BF76" s="13" t="e">
        <f t="shared" si="132"/>
        <v>#NAME?</v>
      </c>
      <c r="BG76" s="13" t="e">
        <f t="shared" si="133"/>
        <v>#NAME?</v>
      </c>
      <c r="BH76" s="13" t="e">
        <f t="shared" si="134"/>
        <v>#NAME?</v>
      </c>
      <c r="BI76" s="13" t="e">
        <f t="shared" si="135"/>
        <v>#NAME?</v>
      </c>
      <c r="BJ76" s="13" t="e">
        <f t="shared" si="136"/>
        <v>#NAME?</v>
      </c>
      <c r="BK76" s="13" t="e">
        <f t="shared" si="137"/>
        <v>#NAME?</v>
      </c>
      <c r="BL76" s="13" t="e">
        <f t="shared" si="138"/>
        <v>#NAME?</v>
      </c>
      <c r="BM76" s="13" t="e">
        <f t="shared" si="139"/>
        <v>#NAME?</v>
      </c>
      <c r="BN76" s="13"/>
      <c r="BO76" s="15"/>
      <c r="BP76" s="13" t="e">
        <f t="shared" si="140"/>
        <v>#NAME?</v>
      </c>
      <c r="BQ76" s="13" t="e">
        <f t="shared" si="141"/>
        <v>#NAME?</v>
      </c>
      <c r="BR76" s="13" t="e">
        <f t="shared" si="142"/>
        <v>#NAME?</v>
      </c>
      <c r="BS76" s="13" t="e">
        <f t="shared" si="143"/>
        <v>#NAME?</v>
      </c>
      <c r="BT76" s="13" t="e">
        <f t="shared" si="144"/>
        <v>#NAME?</v>
      </c>
      <c r="BU76" s="13" t="e">
        <f t="shared" si="145"/>
        <v>#NAME?</v>
      </c>
      <c r="BV76" s="13"/>
      <c r="BW76" s="13" t="e">
        <f t="shared" si="146"/>
        <v>#NAME?</v>
      </c>
      <c r="BX76" s="13"/>
      <c r="BY76" s="13" t="e">
        <f t="shared" si="147"/>
        <v>#NAME?</v>
      </c>
      <c r="BZ76" s="13" t="e">
        <f t="shared" si="148"/>
        <v>#NAME?</v>
      </c>
      <c r="CA76" s="13" t="e">
        <f t="shared" si="149"/>
        <v>#NAME?</v>
      </c>
      <c r="CB76" s="13" t="e">
        <f t="shared" si="150"/>
        <v>#NAME?</v>
      </c>
      <c r="CC76" s="14">
        <f t="shared" si="151"/>
        <v>0</v>
      </c>
      <c r="CD76" s="14" t="e">
        <f t="shared" si="152"/>
        <v>#NAME?</v>
      </c>
      <c r="CE76" s="13">
        <f t="shared" si="153"/>
        <v>9181421.75</v>
      </c>
      <c r="CF76" s="13" t="e">
        <f t="shared" si="154"/>
        <v>#NAME?</v>
      </c>
      <c r="CG76" s="13"/>
      <c r="CH76" s="13" t="e">
        <f t="shared" si="155"/>
        <v>#NAME?</v>
      </c>
      <c r="CI76" s="13" t="e">
        <f t="shared" si="156"/>
        <v>#NAME?</v>
      </c>
      <c r="CJ76" s="13" t="e">
        <f t="shared" si="157"/>
        <v>#NAME?</v>
      </c>
      <c r="CK76" s="13" t="e">
        <f t="shared" si="158"/>
        <v>#NAME?</v>
      </c>
      <c r="CL76">
        <f t="shared" si="159"/>
        <v>0</v>
      </c>
      <c r="CM76">
        <f t="shared" si="160"/>
        <v>15000</v>
      </c>
      <c r="CN76">
        <v>0</v>
      </c>
      <c r="CO76">
        <f t="shared" si="161"/>
        <v>70000</v>
      </c>
      <c r="CP76" t="e">
        <f>VLOOKUP(A76,taal,5,FALSE)</f>
        <v>#NAME?</v>
      </c>
      <c r="CQ76">
        <v>0</v>
      </c>
      <c r="CR76">
        <v>0</v>
      </c>
      <c r="CS76">
        <v>0</v>
      </c>
      <c r="CT76" t="e">
        <f>VLOOKUP(A76,w_g31,3,FALSE)</f>
        <v>#NAME?</v>
      </c>
      <c r="CU76" t="e">
        <f>VLOOKUP(A76,actie,3,FALSE)</f>
        <v>#NAME?</v>
      </c>
      <c r="CV76" t="e">
        <f>VLOOKUP(A76,delta,3,FALSE)</f>
        <v>#NAME?</v>
      </c>
      <c r="CW76" t="e">
        <f>VLOOKUP(A76,vrouw,3,FALSE)</f>
        <v>#NAME?</v>
      </c>
      <c r="CX76" t="e">
        <f>VLOOKUP(A76,gemeng,3,FALSE)</f>
        <v>#NAME?</v>
      </c>
      <c r="CY76" s="20" t="e">
        <f t="shared" si="162"/>
        <v>#NAME?</v>
      </c>
      <c r="CZ76" t="e">
        <f t="shared" si="163"/>
        <v>#NAME?</v>
      </c>
      <c r="DM76" t="s">
        <v>282</v>
      </c>
      <c r="DN76">
        <v>0</v>
      </c>
      <c r="DQ76" t="s">
        <v>236</v>
      </c>
      <c r="DR76">
        <v>0</v>
      </c>
      <c r="DU76">
        <v>1671</v>
      </c>
      <c r="DV76">
        <v>785222.42309734656</v>
      </c>
      <c r="DX76" t="s">
        <v>232</v>
      </c>
      <c r="DY76">
        <v>0</v>
      </c>
      <c r="EA76" t="s">
        <v>232</v>
      </c>
      <c r="EB76">
        <v>0</v>
      </c>
      <c r="ED76" t="s">
        <v>232</v>
      </c>
      <c r="EE76">
        <v>0</v>
      </c>
      <c r="EI76">
        <v>153</v>
      </c>
      <c r="EJ76">
        <v>17702.5</v>
      </c>
      <c r="GQ76" t="s">
        <v>143</v>
      </c>
      <c r="GR76">
        <v>150</v>
      </c>
      <c r="GU76">
        <v>193</v>
      </c>
      <c r="GV76" s="20">
        <v>334570.54733650479</v>
      </c>
      <c r="HM76">
        <v>383</v>
      </c>
      <c r="HN76" t="s">
        <v>306</v>
      </c>
      <c r="HO76">
        <v>2958199.93</v>
      </c>
      <c r="HR76">
        <v>193</v>
      </c>
      <c r="HS76">
        <v>9533.5</v>
      </c>
    </row>
    <row r="77" spans="1:227">
      <c r="A77">
        <v>1774</v>
      </c>
      <c r="D77" t="s">
        <v>283</v>
      </c>
      <c r="F77" s="13" t="e">
        <f t="shared" si="83"/>
        <v>#NAME?</v>
      </c>
      <c r="G77" s="13" t="e">
        <f t="shared" si="84"/>
        <v>#NAME?</v>
      </c>
      <c r="H77" s="13" t="e">
        <f t="shared" si="85"/>
        <v>#NAME?</v>
      </c>
      <c r="I77" s="13" t="e">
        <f t="shared" si="86"/>
        <v>#NAME?</v>
      </c>
      <c r="J77" s="13"/>
      <c r="K77" s="13" t="e">
        <f t="shared" si="87"/>
        <v>#NAME?</v>
      </c>
      <c r="L77" s="13" t="e">
        <f t="shared" si="88"/>
        <v>#NAME?</v>
      </c>
      <c r="M77" s="13" t="e">
        <f t="shared" si="89"/>
        <v>#NAME?</v>
      </c>
      <c r="N77" s="13" t="e">
        <f t="shared" si="90"/>
        <v>#NAME?</v>
      </c>
      <c r="O77" s="13" t="e">
        <f t="shared" si="91"/>
        <v>#NAME?</v>
      </c>
      <c r="P77" s="13" t="e">
        <f t="shared" si="92"/>
        <v>#NAME?</v>
      </c>
      <c r="Q77" s="13" t="e">
        <f t="shared" si="93"/>
        <v>#NAME?</v>
      </c>
      <c r="R77" s="13" t="e">
        <f t="shared" si="94"/>
        <v>#NAME?</v>
      </c>
      <c r="S77" s="13" t="e">
        <f t="shared" si="95"/>
        <v>#NAME?</v>
      </c>
      <c r="T77" s="13" t="e">
        <f t="shared" si="96"/>
        <v>#NAME?</v>
      </c>
      <c r="U77" s="13" t="e">
        <f t="shared" si="97"/>
        <v>#NAME?</v>
      </c>
      <c r="V77" s="13" t="e">
        <f t="shared" si="98"/>
        <v>#NAME?</v>
      </c>
      <c r="W77" s="13" t="e">
        <f t="shared" si="99"/>
        <v>#NAME?</v>
      </c>
      <c r="X77" s="13" t="e">
        <f t="shared" si="100"/>
        <v>#NAME?</v>
      </c>
      <c r="Y77" s="13" t="e">
        <f t="shared" si="101"/>
        <v>#NAME?</v>
      </c>
      <c r="Z77" s="13" t="e">
        <f t="shared" si="102"/>
        <v>#NAME?</v>
      </c>
      <c r="AA77" s="13" t="e">
        <f t="shared" si="103"/>
        <v>#NAME?</v>
      </c>
      <c r="AB77" s="13"/>
      <c r="AC77" s="13"/>
      <c r="AD77" s="13" t="e">
        <f t="shared" si="104"/>
        <v>#NAME?</v>
      </c>
      <c r="AE77" s="13" t="e">
        <f t="shared" si="105"/>
        <v>#NAME?</v>
      </c>
      <c r="AF77" s="13" t="e">
        <f t="shared" si="106"/>
        <v>#NAME?</v>
      </c>
      <c r="AG77" s="13" t="e">
        <f t="shared" si="107"/>
        <v>#NAME?</v>
      </c>
      <c r="AH77" s="13" t="e">
        <f t="shared" si="108"/>
        <v>#NAME?</v>
      </c>
      <c r="AI77" s="13" t="e">
        <f t="shared" si="109"/>
        <v>#NAME?</v>
      </c>
      <c r="AJ77" s="13" t="e">
        <f t="shared" si="110"/>
        <v>#NAME?</v>
      </c>
      <c r="AK77" s="13" t="e">
        <f t="shared" si="111"/>
        <v>#NAME?</v>
      </c>
      <c r="AL77" s="13" t="e">
        <f t="shared" si="112"/>
        <v>#NAME?</v>
      </c>
      <c r="AM77" s="13" t="e">
        <f t="shared" si="113"/>
        <v>#NAME?</v>
      </c>
      <c r="AN77" s="13" t="e">
        <f t="shared" si="114"/>
        <v>#NAME?</v>
      </c>
      <c r="AO77" s="13" t="e">
        <f t="shared" si="115"/>
        <v>#NAME?</v>
      </c>
      <c r="AP77" s="13" t="e">
        <f t="shared" si="116"/>
        <v>#NAME?</v>
      </c>
      <c r="AQ77" s="13" t="e">
        <f t="shared" si="117"/>
        <v>#NAME?</v>
      </c>
      <c r="AR77" s="13" t="e">
        <f t="shared" si="118"/>
        <v>#NAME?</v>
      </c>
      <c r="AS77" s="13" t="e">
        <f t="shared" si="119"/>
        <v>#NAME?</v>
      </c>
      <c r="AT77" s="13" t="e">
        <f t="shared" si="120"/>
        <v>#NAME?</v>
      </c>
      <c r="AU77" s="13" t="e">
        <f t="shared" si="121"/>
        <v>#NAME?</v>
      </c>
      <c r="AV77" s="13" t="e">
        <f t="shared" si="122"/>
        <v>#NAME?</v>
      </c>
      <c r="AW77" s="13" t="e">
        <f t="shared" si="123"/>
        <v>#NAME?</v>
      </c>
      <c r="AX77" s="13" t="e">
        <f t="shared" si="124"/>
        <v>#NAME?</v>
      </c>
      <c r="AY77" s="13" t="e">
        <f t="shared" si="125"/>
        <v>#NAME?</v>
      </c>
      <c r="AZ77" s="13" t="e">
        <f t="shared" si="126"/>
        <v>#NAME?</v>
      </c>
      <c r="BA77" s="13" t="e">
        <f t="shared" si="127"/>
        <v>#NAME?</v>
      </c>
      <c r="BB77" s="13" t="e">
        <f t="shared" si="128"/>
        <v>#NAME?</v>
      </c>
      <c r="BC77" s="13" t="e">
        <f t="shared" si="129"/>
        <v>#NAME?</v>
      </c>
      <c r="BD77" s="13" t="e">
        <f t="shared" si="130"/>
        <v>#NAME?</v>
      </c>
      <c r="BE77" s="13" t="e">
        <f t="shared" si="131"/>
        <v>#NAME?</v>
      </c>
      <c r="BF77" s="13" t="e">
        <f t="shared" si="132"/>
        <v>#NAME?</v>
      </c>
      <c r="BG77" s="13" t="e">
        <f t="shared" si="133"/>
        <v>#NAME?</v>
      </c>
      <c r="BH77" s="13" t="e">
        <f t="shared" si="134"/>
        <v>#NAME?</v>
      </c>
      <c r="BI77" s="13" t="e">
        <f t="shared" si="135"/>
        <v>#NAME?</v>
      </c>
      <c r="BJ77" s="13" t="e">
        <f t="shared" si="136"/>
        <v>#NAME?</v>
      </c>
      <c r="BK77" s="13" t="e">
        <f t="shared" si="137"/>
        <v>#NAME?</v>
      </c>
      <c r="BL77" s="13" t="e">
        <f t="shared" si="138"/>
        <v>#NAME?</v>
      </c>
      <c r="BM77" s="13" t="e">
        <f t="shared" si="139"/>
        <v>#NAME?</v>
      </c>
      <c r="BN77" s="13"/>
      <c r="BO77" s="15"/>
      <c r="BP77" s="13" t="e">
        <f t="shared" si="140"/>
        <v>#NAME?</v>
      </c>
      <c r="BQ77" s="13" t="e">
        <f t="shared" si="141"/>
        <v>#NAME?</v>
      </c>
      <c r="BR77" s="13" t="e">
        <f t="shared" si="142"/>
        <v>#NAME?</v>
      </c>
      <c r="BS77" s="13" t="e">
        <f t="shared" si="143"/>
        <v>#NAME?</v>
      </c>
      <c r="BT77" s="13" t="e">
        <f t="shared" si="144"/>
        <v>#NAME?</v>
      </c>
      <c r="BU77" s="13" t="e">
        <f t="shared" si="145"/>
        <v>#NAME?</v>
      </c>
      <c r="BV77" s="13"/>
      <c r="BW77" s="13" t="e">
        <f t="shared" si="146"/>
        <v>#NAME?</v>
      </c>
      <c r="BX77" s="13"/>
      <c r="BY77" s="13" t="e">
        <f t="shared" si="147"/>
        <v>#NAME?</v>
      </c>
      <c r="BZ77" s="13" t="e">
        <f t="shared" si="148"/>
        <v>#NAME?</v>
      </c>
      <c r="CA77" s="13" t="e">
        <f t="shared" si="149"/>
        <v>#NAME?</v>
      </c>
      <c r="CB77" s="13" t="e">
        <f t="shared" si="150"/>
        <v>#NAME?</v>
      </c>
      <c r="CC77" s="14">
        <f t="shared" si="151"/>
        <v>0</v>
      </c>
      <c r="CD77" s="14" t="e">
        <f t="shared" si="152"/>
        <v>#NAME?</v>
      </c>
      <c r="CE77" s="13">
        <f t="shared" si="153"/>
        <v>1936043.21</v>
      </c>
      <c r="CF77" s="13" t="e">
        <f t="shared" si="154"/>
        <v>#NAME?</v>
      </c>
      <c r="CG77" s="13"/>
      <c r="CH77" s="13" t="e">
        <f t="shared" si="155"/>
        <v>#NAME?</v>
      </c>
      <c r="CI77" s="13" t="e">
        <f t="shared" si="156"/>
        <v>#NAME?</v>
      </c>
      <c r="CJ77" s="13" t="e">
        <f t="shared" si="157"/>
        <v>#NAME?</v>
      </c>
      <c r="CK77" s="13" t="e">
        <f t="shared" si="158"/>
        <v>#NAME?</v>
      </c>
      <c r="CL77">
        <f t="shared" si="159"/>
        <v>0</v>
      </c>
      <c r="CM77">
        <f t="shared" si="160"/>
        <v>0</v>
      </c>
      <c r="CN77">
        <v>0</v>
      </c>
      <c r="CO77">
        <f t="shared" si="161"/>
        <v>0</v>
      </c>
      <c r="CP77">
        <v>0</v>
      </c>
      <c r="CQ77">
        <v>0</v>
      </c>
      <c r="CR77">
        <v>0</v>
      </c>
      <c r="CS77">
        <v>0</v>
      </c>
      <c r="CT77">
        <v>0</v>
      </c>
      <c r="CU77">
        <v>0</v>
      </c>
      <c r="CV77">
        <v>0</v>
      </c>
      <c r="CW77">
        <v>0</v>
      </c>
      <c r="CX77">
        <v>0</v>
      </c>
      <c r="CY77" s="20" t="e">
        <f t="shared" si="162"/>
        <v>#NAME?</v>
      </c>
      <c r="CZ77" t="e">
        <f t="shared" si="163"/>
        <v>#NAME?</v>
      </c>
      <c r="DM77" t="s">
        <v>284</v>
      </c>
      <c r="DN77">
        <v>0</v>
      </c>
      <c r="DQ77" t="s">
        <v>237</v>
      </c>
      <c r="DR77">
        <v>0</v>
      </c>
      <c r="DU77">
        <v>432</v>
      </c>
      <c r="DV77">
        <v>767393.79148437467</v>
      </c>
      <c r="DX77" t="s">
        <v>234</v>
      </c>
      <c r="DY77">
        <v>0</v>
      </c>
      <c r="EA77" t="s">
        <v>234</v>
      </c>
      <c r="EB77">
        <v>0</v>
      </c>
      <c r="ED77" t="s">
        <v>234</v>
      </c>
      <c r="EE77">
        <v>0</v>
      </c>
      <c r="EI77">
        <v>158</v>
      </c>
      <c r="EJ77">
        <v>1523.75</v>
      </c>
      <c r="GQ77" t="s">
        <v>283</v>
      </c>
      <c r="GR77">
        <v>1774</v>
      </c>
      <c r="GU77">
        <v>196</v>
      </c>
      <c r="GV77" s="20">
        <v>28752.156411730881</v>
      </c>
      <c r="HM77">
        <v>109</v>
      </c>
      <c r="HN77" t="s">
        <v>266</v>
      </c>
      <c r="HO77">
        <v>3581935.09</v>
      </c>
      <c r="HR77">
        <v>196</v>
      </c>
      <c r="HS77">
        <v>850.25</v>
      </c>
    </row>
    <row r="78" spans="1:227">
      <c r="A78">
        <v>153</v>
      </c>
      <c r="D78" t="s">
        <v>139</v>
      </c>
      <c r="F78" s="13" t="e">
        <f t="shared" si="83"/>
        <v>#NAME?</v>
      </c>
      <c r="G78" s="13" t="e">
        <f t="shared" si="84"/>
        <v>#NAME?</v>
      </c>
      <c r="H78" s="13" t="e">
        <f t="shared" si="85"/>
        <v>#NAME?</v>
      </c>
      <c r="I78" s="13" t="e">
        <f t="shared" si="86"/>
        <v>#NAME?</v>
      </c>
      <c r="J78" s="13"/>
      <c r="K78" s="13" t="e">
        <f t="shared" si="87"/>
        <v>#NAME?</v>
      </c>
      <c r="L78" s="13" t="e">
        <f t="shared" si="88"/>
        <v>#NAME?</v>
      </c>
      <c r="M78" s="13" t="e">
        <f t="shared" si="89"/>
        <v>#NAME?</v>
      </c>
      <c r="N78" s="13" t="e">
        <f t="shared" si="90"/>
        <v>#NAME?</v>
      </c>
      <c r="O78" s="13" t="e">
        <f t="shared" si="91"/>
        <v>#NAME?</v>
      </c>
      <c r="P78" s="13" t="e">
        <f t="shared" si="92"/>
        <v>#NAME?</v>
      </c>
      <c r="Q78" s="13" t="e">
        <f t="shared" si="93"/>
        <v>#NAME?</v>
      </c>
      <c r="R78" s="13" t="e">
        <f t="shared" si="94"/>
        <v>#NAME?</v>
      </c>
      <c r="S78" s="13" t="e">
        <f t="shared" si="95"/>
        <v>#NAME?</v>
      </c>
      <c r="T78" s="13" t="e">
        <f t="shared" si="96"/>
        <v>#NAME?</v>
      </c>
      <c r="U78" s="13" t="e">
        <f t="shared" si="97"/>
        <v>#NAME?</v>
      </c>
      <c r="V78" s="13" t="e">
        <f t="shared" si="98"/>
        <v>#NAME?</v>
      </c>
      <c r="W78" s="13" t="e">
        <f t="shared" si="99"/>
        <v>#NAME?</v>
      </c>
      <c r="X78" s="13" t="e">
        <f t="shared" si="100"/>
        <v>#NAME?</v>
      </c>
      <c r="Y78" s="13" t="e">
        <f t="shared" si="101"/>
        <v>#NAME?</v>
      </c>
      <c r="Z78" s="13" t="e">
        <f t="shared" si="102"/>
        <v>#NAME?</v>
      </c>
      <c r="AA78" s="13" t="e">
        <f t="shared" si="103"/>
        <v>#NAME?</v>
      </c>
      <c r="AB78" s="13"/>
      <c r="AC78" s="13"/>
      <c r="AD78" s="13" t="e">
        <f t="shared" si="104"/>
        <v>#NAME?</v>
      </c>
      <c r="AE78" s="13" t="e">
        <f t="shared" si="105"/>
        <v>#NAME?</v>
      </c>
      <c r="AF78" s="13" t="e">
        <f t="shared" si="106"/>
        <v>#NAME?</v>
      </c>
      <c r="AG78" s="13" t="e">
        <f t="shared" si="107"/>
        <v>#NAME?</v>
      </c>
      <c r="AH78" s="13" t="e">
        <f t="shared" si="108"/>
        <v>#NAME?</v>
      </c>
      <c r="AI78" s="13" t="e">
        <f t="shared" si="109"/>
        <v>#NAME?</v>
      </c>
      <c r="AJ78" s="13" t="e">
        <f t="shared" si="110"/>
        <v>#NAME?</v>
      </c>
      <c r="AK78" s="13" t="e">
        <f t="shared" si="111"/>
        <v>#NAME?</v>
      </c>
      <c r="AL78" s="13" t="e">
        <f t="shared" si="112"/>
        <v>#NAME?</v>
      </c>
      <c r="AM78" s="13" t="e">
        <f t="shared" si="113"/>
        <v>#NAME?</v>
      </c>
      <c r="AN78" s="13" t="e">
        <f t="shared" si="114"/>
        <v>#NAME?</v>
      </c>
      <c r="AO78" s="13" t="e">
        <f t="shared" si="115"/>
        <v>#NAME?</v>
      </c>
      <c r="AP78" s="13" t="e">
        <f t="shared" si="116"/>
        <v>#NAME?</v>
      </c>
      <c r="AQ78" s="13" t="e">
        <f t="shared" si="117"/>
        <v>#NAME?</v>
      </c>
      <c r="AR78" s="13" t="e">
        <f t="shared" si="118"/>
        <v>#NAME?</v>
      </c>
      <c r="AS78" s="13" t="e">
        <f t="shared" si="119"/>
        <v>#NAME?</v>
      </c>
      <c r="AT78" s="13" t="e">
        <f t="shared" si="120"/>
        <v>#NAME?</v>
      </c>
      <c r="AU78" s="13" t="e">
        <f t="shared" si="121"/>
        <v>#NAME?</v>
      </c>
      <c r="AV78" s="13" t="e">
        <f t="shared" si="122"/>
        <v>#NAME?</v>
      </c>
      <c r="AW78" s="13" t="e">
        <f t="shared" si="123"/>
        <v>#NAME?</v>
      </c>
      <c r="AX78" s="13" t="e">
        <f t="shared" si="124"/>
        <v>#NAME?</v>
      </c>
      <c r="AY78" s="13" t="e">
        <f t="shared" si="125"/>
        <v>#NAME?</v>
      </c>
      <c r="AZ78" s="13" t="e">
        <f t="shared" si="126"/>
        <v>#NAME?</v>
      </c>
      <c r="BA78" s="13" t="e">
        <f t="shared" si="127"/>
        <v>#NAME?</v>
      </c>
      <c r="BB78" s="13" t="e">
        <f t="shared" si="128"/>
        <v>#NAME?</v>
      </c>
      <c r="BC78" s="13" t="e">
        <f t="shared" si="129"/>
        <v>#NAME?</v>
      </c>
      <c r="BD78" s="13" t="e">
        <f t="shared" si="130"/>
        <v>#NAME?</v>
      </c>
      <c r="BE78" s="13" t="e">
        <f t="shared" si="131"/>
        <v>#NAME?</v>
      </c>
      <c r="BF78" s="13" t="e">
        <f t="shared" si="132"/>
        <v>#NAME?</v>
      </c>
      <c r="BG78" s="13" t="e">
        <f t="shared" si="133"/>
        <v>#NAME?</v>
      </c>
      <c r="BH78" s="13" t="e">
        <f t="shared" si="134"/>
        <v>#NAME?</v>
      </c>
      <c r="BI78" s="13" t="e">
        <f t="shared" si="135"/>
        <v>#NAME?</v>
      </c>
      <c r="BJ78" s="13" t="e">
        <f t="shared" si="136"/>
        <v>#NAME?</v>
      </c>
      <c r="BK78" s="13" t="e">
        <f t="shared" si="137"/>
        <v>#NAME?</v>
      </c>
      <c r="BL78" s="13" t="e">
        <f t="shared" si="138"/>
        <v>#NAME?</v>
      </c>
      <c r="BM78" s="13" t="e">
        <f t="shared" si="139"/>
        <v>#NAME?</v>
      </c>
      <c r="BN78" s="13"/>
      <c r="BO78" s="15"/>
      <c r="BP78" s="13" t="e">
        <f t="shared" si="140"/>
        <v>#NAME?</v>
      </c>
      <c r="BQ78" s="13" t="e">
        <f t="shared" si="141"/>
        <v>#NAME?</v>
      </c>
      <c r="BR78" s="13" t="e">
        <f t="shared" si="142"/>
        <v>#NAME?</v>
      </c>
      <c r="BS78" s="13" t="e">
        <f t="shared" si="143"/>
        <v>#NAME?</v>
      </c>
      <c r="BT78" s="13" t="e">
        <f t="shared" si="144"/>
        <v>#NAME?</v>
      </c>
      <c r="BU78" s="13" t="e">
        <f t="shared" si="145"/>
        <v>#NAME?</v>
      </c>
      <c r="BV78" s="13"/>
      <c r="BW78" s="13" t="e">
        <f t="shared" si="146"/>
        <v>#NAME?</v>
      </c>
      <c r="BX78" s="13"/>
      <c r="BY78" s="13" t="e">
        <f t="shared" si="147"/>
        <v>#NAME?</v>
      </c>
      <c r="BZ78" s="13" t="e">
        <f t="shared" si="148"/>
        <v>#NAME?</v>
      </c>
      <c r="CA78" s="13" t="e">
        <f t="shared" si="149"/>
        <v>#NAME?</v>
      </c>
      <c r="CB78" s="13" t="e">
        <f t="shared" si="150"/>
        <v>#NAME?</v>
      </c>
      <c r="CC78" s="14">
        <f t="shared" si="151"/>
        <v>210948</v>
      </c>
      <c r="CD78" s="14" t="e">
        <f t="shared" si="152"/>
        <v>#NAME?</v>
      </c>
      <c r="CE78" s="13">
        <f t="shared" si="153"/>
        <v>16378685.27</v>
      </c>
      <c r="CF78" s="13" t="e">
        <f t="shared" si="154"/>
        <v>#NAME?</v>
      </c>
      <c r="CG78" s="13"/>
      <c r="CH78" s="13" t="e">
        <f t="shared" si="155"/>
        <v>#NAME?</v>
      </c>
      <c r="CI78" s="13" t="e">
        <f t="shared" si="156"/>
        <v>#NAME?</v>
      </c>
      <c r="CJ78" s="13" t="e">
        <f t="shared" si="157"/>
        <v>#NAME?</v>
      </c>
      <c r="CK78" s="13" t="e">
        <f t="shared" si="158"/>
        <v>#NAME?</v>
      </c>
      <c r="CL78">
        <f t="shared" si="159"/>
        <v>83300</v>
      </c>
      <c r="CM78">
        <f t="shared" si="160"/>
        <v>15000</v>
      </c>
      <c r="CN78" t="e">
        <f>VLOOKUP(A78,sport,6,FALSE)</f>
        <v>#NAME?</v>
      </c>
      <c r="CO78">
        <f t="shared" si="161"/>
        <v>60000</v>
      </c>
      <c r="CP78" t="e">
        <f>VLOOKUP(A78,taal,5,FALSE)</f>
        <v>#NAME?</v>
      </c>
      <c r="CQ78">
        <v>0</v>
      </c>
      <c r="CR78" t="e">
        <f>VLOOKUP(A78,pola,4,FALSE)</f>
        <v>#NAME?</v>
      </c>
      <c r="CS78">
        <v>0</v>
      </c>
      <c r="CT78" t="e">
        <f>VLOOKUP(A78,w_g31,3,FALSE)</f>
        <v>#NAME?</v>
      </c>
      <c r="CU78" t="e">
        <f>VLOOKUP(A78,actie,3,FALSE)</f>
        <v>#NAME?</v>
      </c>
      <c r="CV78" t="e">
        <f>VLOOKUP(A78,delta,3,FALSE)</f>
        <v>#NAME?</v>
      </c>
      <c r="CW78" t="e">
        <f>VLOOKUP(A78,vrouw,3,FALSE)</f>
        <v>#NAME?</v>
      </c>
      <c r="CX78">
        <v>0</v>
      </c>
      <c r="CY78" s="20" t="e">
        <f t="shared" si="162"/>
        <v>#NAME?</v>
      </c>
      <c r="CZ78" t="e">
        <f t="shared" si="163"/>
        <v>#NAME?</v>
      </c>
      <c r="DM78" t="s">
        <v>201</v>
      </c>
      <c r="DN78">
        <v>0</v>
      </c>
      <c r="DQ78" t="s">
        <v>239</v>
      </c>
      <c r="DR78">
        <v>0</v>
      </c>
      <c r="DU78">
        <v>905</v>
      </c>
      <c r="DV78">
        <v>829951.6769295726</v>
      </c>
      <c r="DX78" t="s">
        <v>236</v>
      </c>
      <c r="DY78">
        <v>0</v>
      </c>
      <c r="EA78" t="s">
        <v>236</v>
      </c>
      <c r="EB78">
        <v>0</v>
      </c>
      <c r="ED78" t="s">
        <v>236</v>
      </c>
      <c r="EE78">
        <v>0</v>
      </c>
      <c r="EI78">
        <v>160</v>
      </c>
      <c r="EJ78">
        <v>4202</v>
      </c>
      <c r="GQ78" t="s">
        <v>139</v>
      </c>
      <c r="GR78">
        <v>153</v>
      </c>
      <c r="GU78">
        <v>197</v>
      </c>
      <c r="GV78" s="20">
        <v>70573.474828793987</v>
      </c>
      <c r="HM78">
        <v>1706</v>
      </c>
      <c r="HN78" t="s">
        <v>309</v>
      </c>
      <c r="HO78">
        <v>1544237.03</v>
      </c>
      <c r="HR78">
        <v>197</v>
      </c>
      <c r="HS78">
        <v>2033.25</v>
      </c>
    </row>
    <row r="79" spans="1:227">
      <c r="A79">
        <v>158</v>
      </c>
      <c r="D79" t="s">
        <v>285</v>
      </c>
      <c r="F79" s="13" t="e">
        <f t="shared" si="83"/>
        <v>#NAME?</v>
      </c>
      <c r="G79" s="13" t="e">
        <f t="shared" si="84"/>
        <v>#NAME?</v>
      </c>
      <c r="H79" s="13" t="e">
        <f t="shared" si="85"/>
        <v>#NAME?</v>
      </c>
      <c r="I79" s="13" t="e">
        <f t="shared" si="86"/>
        <v>#NAME?</v>
      </c>
      <c r="J79" s="13"/>
      <c r="K79" s="13" t="e">
        <f t="shared" si="87"/>
        <v>#NAME?</v>
      </c>
      <c r="L79" s="13" t="e">
        <f t="shared" si="88"/>
        <v>#NAME?</v>
      </c>
      <c r="M79" s="13" t="e">
        <f t="shared" si="89"/>
        <v>#NAME?</v>
      </c>
      <c r="N79" s="13" t="e">
        <f t="shared" si="90"/>
        <v>#NAME?</v>
      </c>
      <c r="O79" s="13" t="e">
        <f t="shared" si="91"/>
        <v>#NAME?</v>
      </c>
      <c r="P79" s="13" t="e">
        <f t="shared" si="92"/>
        <v>#NAME?</v>
      </c>
      <c r="Q79" s="13" t="e">
        <f t="shared" si="93"/>
        <v>#NAME?</v>
      </c>
      <c r="R79" s="13" t="e">
        <f t="shared" si="94"/>
        <v>#NAME?</v>
      </c>
      <c r="S79" s="13" t="e">
        <f t="shared" si="95"/>
        <v>#NAME?</v>
      </c>
      <c r="T79" s="13" t="e">
        <f t="shared" si="96"/>
        <v>#NAME?</v>
      </c>
      <c r="U79" s="13" t="e">
        <f t="shared" si="97"/>
        <v>#NAME?</v>
      </c>
      <c r="V79" s="13" t="e">
        <f t="shared" si="98"/>
        <v>#NAME?</v>
      </c>
      <c r="W79" s="13" t="e">
        <f t="shared" si="99"/>
        <v>#NAME?</v>
      </c>
      <c r="X79" s="13" t="e">
        <f t="shared" si="100"/>
        <v>#NAME?</v>
      </c>
      <c r="Y79" s="13" t="e">
        <f t="shared" si="101"/>
        <v>#NAME?</v>
      </c>
      <c r="Z79" s="13" t="e">
        <f t="shared" si="102"/>
        <v>#NAME?</v>
      </c>
      <c r="AA79" s="13" t="e">
        <f t="shared" si="103"/>
        <v>#NAME?</v>
      </c>
      <c r="AB79" s="13"/>
      <c r="AC79" s="13"/>
      <c r="AD79" s="13" t="e">
        <f t="shared" si="104"/>
        <v>#NAME?</v>
      </c>
      <c r="AE79" s="13" t="e">
        <f t="shared" si="105"/>
        <v>#NAME?</v>
      </c>
      <c r="AF79" s="13" t="e">
        <f t="shared" si="106"/>
        <v>#NAME?</v>
      </c>
      <c r="AG79" s="13" t="e">
        <f t="shared" si="107"/>
        <v>#NAME?</v>
      </c>
      <c r="AH79" s="13" t="e">
        <f t="shared" si="108"/>
        <v>#NAME?</v>
      </c>
      <c r="AI79" s="13" t="e">
        <f t="shared" si="109"/>
        <v>#NAME?</v>
      </c>
      <c r="AJ79" s="13" t="e">
        <f t="shared" si="110"/>
        <v>#NAME?</v>
      </c>
      <c r="AK79" s="13" t="e">
        <f t="shared" si="111"/>
        <v>#NAME?</v>
      </c>
      <c r="AL79" s="13" t="e">
        <f t="shared" si="112"/>
        <v>#NAME?</v>
      </c>
      <c r="AM79" s="13" t="e">
        <f t="shared" si="113"/>
        <v>#NAME?</v>
      </c>
      <c r="AN79" s="13" t="e">
        <f t="shared" si="114"/>
        <v>#NAME?</v>
      </c>
      <c r="AO79" s="13" t="e">
        <f t="shared" si="115"/>
        <v>#NAME?</v>
      </c>
      <c r="AP79" s="13" t="e">
        <f t="shared" si="116"/>
        <v>#NAME?</v>
      </c>
      <c r="AQ79" s="13" t="e">
        <f t="shared" si="117"/>
        <v>#NAME?</v>
      </c>
      <c r="AR79" s="13" t="e">
        <f t="shared" si="118"/>
        <v>#NAME?</v>
      </c>
      <c r="AS79" s="13" t="e">
        <f t="shared" si="119"/>
        <v>#NAME?</v>
      </c>
      <c r="AT79" s="13" t="e">
        <f t="shared" si="120"/>
        <v>#NAME?</v>
      </c>
      <c r="AU79" s="13" t="e">
        <f t="shared" si="121"/>
        <v>#NAME?</v>
      </c>
      <c r="AV79" s="13" t="e">
        <f t="shared" si="122"/>
        <v>#NAME?</v>
      </c>
      <c r="AW79" s="13" t="e">
        <f t="shared" si="123"/>
        <v>#NAME?</v>
      </c>
      <c r="AX79" s="13" t="e">
        <f t="shared" si="124"/>
        <v>#NAME?</v>
      </c>
      <c r="AY79" s="13" t="e">
        <f t="shared" si="125"/>
        <v>#NAME?</v>
      </c>
      <c r="AZ79" s="13" t="e">
        <f t="shared" si="126"/>
        <v>#NAME?</v>
      </c>
      <c r="BA79" s="13" t="e">
        <f t="shared" si="127"/>
        <v>#NAME?</v>
      </c>
      <c r="BB79" s="13" t="e">
        <f t="shared" si="128"/>
        <v>#NAME?</v>
      </c>
      <c r="BC79" s="13" t="e">
        <f t="shared" si="129"/>
        <v>#NAME?</v>
      </c>
      <c r="BD79" s="13" t="e">
        <f t="shared" si="130"/>
        <v>#NAME?</v>
      </c>
      <c r="BE79" s="13" t="e">
        <f t="shared" si="131"/>
        <v>#NAME?</v>
      </c>
      <c r="BF79" s="13" t="e">
        <f t="shared" si="132"/>
        <v>#NAME?</v>
      </c>
      <c r="BG79" s="13" t="e">
        <f t="shared" si="133"/>
        <v>#NAME?</v>
      </c>
      <c r="BH79" s="13" t="e">
        <f t="shared" si="134"/>
        <v>#NAME?</v>
      </c>
      <c r="BI79" s="13" t="e">
        <f t="shared" si="135"/>
        <v>#NAME?</v>
      </c>
      <c r="BJ79" s="13" t="e">
        <f t="shared" si="136"/>
        <v>#NAME?</v>
      </c>
      <c r="BK79" s="13" t="e">
        <f t="shared" si="137"/>
        <v>#NAME?</v>
      </c>
      <c r="BL79" s="13" t="e">
        <f t="shared" si="138"/>
        <v>#NAME?</v>
      </c>
      <c r="BM79" s="13" t="e">
        <f t="shared" si="139"/>
        <v>#NAME?</v>
      </c>
      <c r="BN79" s="13"/>
      <c r="BO79" s="15"/>
      <c r="BP79" s="13" t="e">
        <f t="shared" si="140"/>
        <v>#NAME?</v>
      </c>
      <c r="BQ79" s="13" t="e">
        <f t="shared" si="141"/>
        <v>#NAME?</v>
      </c>
      <c r="BR79" s="13" t="e">
        <f t="shared" si="142"/>
        <v>#NAME?</v>
      </c>
      <c r="BS79" s="13" t="e">
        <f t="shared" si="143"/>
        <v>#NAME?</v>
      </c>
      <c r="BT79" s="13" t="e">
        <f t="shared" si="144"/>
        <v>#NAME?</v>
      </c>
      <c r="BU79" s="13" t="e">
        <f t="shared" si="145"/>
        <v>#NAME?</v>
      </c>
      <c r="BV79" s="13"/>
      <c r="BW79" s="13" t="e">
        <f t="shared" si="146"/>
        <v>#NAME?</v>
      </c>
      <c r="BX79" s="13"/>
      <c r="BY79" s="13" t="e">
        <f t="shared" si="147"/>
        <v>#NAME?</v>
      </c>
      <c r="BZ79" s="13" t="e">
        <f t="shared" si="148"/>
        <v>#NAME?</v>
      </c>
      <c r="CA79" s="13" t="e">
        <f t="shared" si="149"/>
        <v>#NAME?</v>
      </c>
      <c r="CB79" s="13" t="e">
        <f t="shared" si="150"/>
        <v>#NAME?</v>
      </c>
      <c r="CC79" s="14">
        <f t="shared" si="151"/>
        <v>0</v>
      </c>
      <c r="CD79" s="14" t="e">
        <f t="shared" si="152"/>
        <v>#NAME?</v>
      </c>
      <c r="CE79" s="13">
        <f t="shared" si="153"/>
        <v>1862102.37</v>
      </c>
      <c r="CF79" s="13" t="e">
        <f t="shared" si="154"/>
        <v>#NAME?</v>
      </c>
      <c r="CG79" s="13"/>
      <c r="CH79" s="13" t="e">
        <f t="shared" si="155"/>
        <v>#NAME?</v>
      </c>
      <c r="CI79" s="13" t="e">
        <f t="shared" si="156"/>
        <v>#NAME?</v>
      </c>
      <c r="CJ79" s="13" t="e">
        <f t="shared" si="157"/>
        <v>#NAME?</v>
      </c>
      <c r="CK79" s="13" t="e">
        <f t="shared" si="158"/>
        <v>#NAME?</v>
      </c>
      <c r="CL79">
        <f t="shared" si="159"/>
        <v>0</v>
      </c>
      <c r="CM79">
        <f t="shared" si="160"/>
        <v>0</v>
      </c>
      <c r="CN79">
        <v>0</v>
      </c>
      <c r="CO79">
        <f t="shared" si="161"/>
        <v>0</v>
      </c>
      <c r="CP79">
        <v>0</v>
      </c>
      <c r="CQ79">
        <v>0</v>
      </c>
      <c r="CR79">
        <v>0</v>
      </c>
      <c r="CS79">
        <v>0</v>
      </c>
      <c r="CT79">
        <v>0</v>
      </c>
      <c r="CU79">
        <v>0</v>
      </c>
      <c r="CV79">
        <v>0</v>
      </c>
      <c r="CW79">
        <v>0</v>
      </c>
      <c r="CX79">
        <v>0</v>
      </c>
      <c r="CY79" s="20" t="e">
        <f t="shared" si="162"/>
        <v>#NAME?</v>
      </c>
      <c r="CZ79" t="e">
        <f t="shared" si="163"/>
        <v>#NAME?</v>
      </c>
      <c r="DM79" t="s">
        <v>286</v>
      </c>
      <c r="DN79">
        <v>0</v>
      </c>
      <c r="DQ79" t="s">
        <v>241</v>
      </c>
      <c r="DR79">
        <v>0</v>
      </c>
      <c r="DU79">
        <v>476</v>
      </c>
      <c r="DV79">
        <v>752947.30412083177</v>
      </c>
      <c r="DX79" t="s">
        <v>237</v>
      </c>
      <c r="DY79">
        <v>0</v>
      </c>
      <c r="EA79" t="s">
        <v>237</v>
      </c>
      <c r="EB79">
        <v>0</v>
      </c>
      <c r="ED79" t="s">
        <v>237</v>
      </c>
      <c r="EE79">
        <v>0</v>
      </c>
      <c r="EI79">
        <v>163</v>
      </c>
      <c r="EJ79">
        <v>2416.25</v>
      </c>
      <c r="GQ79" t="s">
        <v>285</v>
      </c>
      <c r="GR79">
        <v>158</v>
      </c>
      <c r="GU79">
        <v>200</v>
      </c>
      <c r="GV79" s="20">
        <v>407757.85456636525</v>
      </c>
      <c r="HM79">
        <v>611</v>
      </c>
      <c r="HN79" t="s">
        <v>311</v>
      </c>
      <c r="HO79">
        <v>922093.73</v>
      </c>
      <c r="HR79">
        <v>200</v>
      </c>
      <c r="HS79">
        <v>13152.75</v>
      </c>
    </row>
    <row r="80" spans="1:227">
      <c r="A80">
        <v>160</v>
      </c>
      <c r="D80" t="s">
        <v>287</v>
      </c>
      <c r="F80" s="13" t="e">
        <f t="shared" si="83"/>
        <v>#NAME?</v>
      </c>
      <c r="G80" s="13" t="e">
        <f t="shared" si="84"/>
        <v>#NAME?</v>
      </c>
      <c r="H80" s="13" t="e">
        <f t="shared" si="85"/>
        <v>#NAME?</v>
      </c>
      <c r="I80" s="13" t="e">
        <f t="shared" si="86"/>
        <v>#NAME?</v>
      </c>
      <c r="J80" s="13"/>
      <c r="K80" s="13" t="e">
        <f t="shared" si="87"/>
        <v>#NAME?</v>
      </c>
      <c r="L80" s="13" t="e">
        <f t="shared" si="88"/>
        <v>#NAME?</v>
      </c>
      <c r="M80" s="13" t="e">
        <f t="shared" si="89"/>
        <v>#NAME?</v>
      </c>
      <c r="N80" s="13" t="e">
        <f t="shared" si="90"/>
        <v>#NAME?</v>
      </c>
      <c r="O80" s="13" t="e">
        <f t="shared" si="91"/>
        <v>#NAME?</v>
      </c>
      <c r="P80" s="13" t="e">
        <f t="shared" si="92"/>
        <v>#NAME?</v>
      </c>
      <c r="Q80" s="13" t="e">
        <f t="shared" si="93"/>
        <v>#NAME?</v>
      </c>
      <c r="R80" s="13" t="e">
        <f t="shared" si="94"/>
        <v>#NAME?</v>
      </c>
      <c r="S80" s="13" t="e">
        <f t="shared" si="95"/>
        <v>#NAME?</v>
      </c>
      <c r="T80" s="13" t="e">
        <f t="shared" si="96"/>
        <v>#NAME?</v>
      </c>
      <c r="U80" s="13" t="e">
        <f t="shared" si="97"/>
        <v>#NAME?</v>
      </c>
      <c r="V80" s="13" t="e">
        <f t="shared" si="98"/>
        <v>#NAME?</v>
      </c>
      <c r="W80" s="13" t="e">
        <f t="shared" si="99"/>
        <v>#NAME?</v>
      </c>
      <c r="X80" s="13" t="e">
        <f t="shared" si="100"/>
        <v>#NAME?</v>
      </c>
      <c r="Y80" s="13" t="e">
        <f t="shared" si="101"/>
        <v>#NAME?</v>
      </c>
      <c r="Z80" s="13" t="e">
        <f t="shared" si="102"/>
        <v>#NAME?</v>
      </c>
      <c r="AA80" s="13" t="e">
        <f t="shared" si="103"/>
        <v>#NAME?</v>
      </c>
      <c r="AB80" s="13"/>
      <c r="AC80" s="13"/>
      <c r="AD80" s="13" t="e">
        <f t="shared" si="104"/>
        <v>#NAME?</v>
      </c>
      <c r="AE80" s="13" t="e">
        <f t="shared" si="105"/>
        <v>#NAME?</v>
      </c>
      <c r="AF80" s="13" t="e">
        <f t="shared" si="106"/>
        <v>#NAME?</v>
      </c>
      <c r="AG80" s="13" t="e">
        <f t="shared" si="107"/>
        <v>#NAME?</v>
      </c>
      <c r="AH80" s="13" t="e">
        <f t="shared" si="108"/>
        <v>#NAME?</v>
      </c>
      <c r="AI80" s="13" t="e">
        <f t="shared" si="109"/>
        <v>#NAME?</v>
      </c>
      <c r="AJ80" s="13" t="e">
        <f t="shared" si="110"/>
        <v>#NAME?</v>
      </c>
      <c r="AK80" s="13" t="e">
        <f t="shared" si="111"/>
        <v>#NAME?</v>
      </c>
      <c r="AL80" s="13" t="e">
        <f t="shared" si="112"/>
        <v>#NAME?</v>
      </c>
      <c r="AM80" s="13" t="e">
        <f t="shared" si="113"/>
        <v>#NAME?</v>
      </c>
      <c r="AN80" s="13" t="e">
        <f t="shared" si="114"/>
        <v>#NAME?</v>
      </c>
      <c r="AO80" s="13" t="e">
        <f t="shared" si="115"/>
        <v>#NAME?</v>
      </c>
      <c r="AP80" s="13" t="e">
        <f t="shared" si="116"/>
        <v>#NAME?</v>
      </c>
      <c r="AQ80" s="13" t="e">
        <f t="shared" si="117"/>
        <v>#NAME?</v>
      </c>
      <c r="AR80" s="13" t="e">
        <f t="shared" si="118"/>
        <v>#NAME?</v>
      </c>
      <c r="AS80" s="13" t="e">
        <f t="shared" si="119"/>
        <v>#NAME?</v>
      </c>
      <c r="AT80" s="13" t="e">
        <f t="shared" si="120"/>
        <v>#NAME?</v>
      </c>
      <c r="AU80" s="13" t="e">
        <f t="shared" si="121"/>
        <v>#NAME?</v>
      </c>
      <c r="AV80" s="13" t="e">
        <f t="shared" si="122"/>
        <v>#NAME?</v>
      </c>
      <c r="AW80" s="13" t="e">
        <f t="shared" si="123"/>
        <v>#NAME?</v>
      </c>
      <c r="AX80" s="13" t="e">
        <f t="shared" si="124"/>
        <v>#NAME?</v>
      </c>
      <c r="AY80" s="13" t="e">
        <f t="shared" si="125"/>
        <v>#NAME?</v>
      </c>
      <c r="AZ80" s="13" t="e">
        <f t="shared" si="126"/>
        <v>#NAME?</v>
      </c>
      <c r="BA80" s="13" t="e">
        <f t="shared" si="127"/>
        <v>#NAME?</v>
      </c>
      <c r="BB80" s="13" t="e">
        <f t="shared" si="128"/>
        <v>#NAME?</v>
      </c>
      <c r="BC80" s="13" t="e">
        <f t="shared" si="129"/>
        <v>#NAME?</v>
      </c>
      <c r="BD80" s="13" t="e">
        <f t="shared" si="130"/>
        <v>#NAME?</v>
      </c>
      <c r="BE80" s="13" t="e">
        <f t="shared" si="131"/>
        <v>#NAME?</v>
      </c>
      <c r="BF80" s="13" t="e">
        <f t="shared" si="132"/>
        <v>#NAME?</v>
      </c>
      <c r="BG80" s="13" t="e">
        <f t="shared" si="133"/>
        <v>#NAME?</v>
      </c>
      <c r="BH80" s="13" t="e">
        <f t="shared" si="134"/>
        <v>#NAME?</v>
      </c>
      <c r="BI80" s="13" t="e">
        <f t="shared" si="135"/>
        <v>#NAME?</v>
      </c>
      <c r="BJ80" s="13" t="e">
        <f t="shared" si="136"/>
        <v>#NAME?</v>
      </c>
      <c r="BK80" s="13" t="e">
        <f t="shared" si="137"/>
        <v>#NAME?</v>
      </c>
      <c r="BL80" s="13" t="e">
        <f t="shared" si="138"/>
        <v>#NAME?</v>
      </c>
      <c r="BM80" s="13" t="e">
        <f t="shared" si="139"/>
        <v>#NAME?</v>
      </c>
      <c r="BN80" s="13"/>
      <c r="BO80" s="15"/>
      <c r="BP80" s="13" t="e">
        <f t="shared" si="140"/>
        <v>#NAME?</v>
      </c>
      <c r="BQ80" s="13" t="e">
        <f t="shared" si="141"/>
        <v>#NAME?</v>
      </c>
      <c r="BR80" s="13" t="e">
        <f t="shared" si="142"/>
        <v>#NAME?</v>
      </c>
      <c r="BS80" s="13" t="e">
        <f t="shared" si="143"/>
        <v>#NAME?</v>
      </c>
      <c r="BT80" s="13" t="e">
        <f t="shared" si="144"/>
        <v>#NAME?</v>
      </c>
      <c r="BU80" s="13" t="e">
        <f t="shared" si="145"/>
        <v>#NAME?</v>
      </c>
      <c r="BV80" s="13"/>
      <c r="BW80" s="13" t="e">
        <f t="shared" si="146"/>
        <v>#NAME?</v>
      </c>
      <c r="BX80" s="13"/>
      <c r="BY80" s="13" t="e">
        <f t="shared" si="147"/>
        <v>#NAME?</v>
      </c>
      <c r="BZ80" s="13" t="e">
        <f t="shared" si="148"/>
        <v>#NAME?</v>
      </c>
      <c r="CA80" s="13" t="e">
        <f t="shared" si="149"/>
        <v>#NAME?</v>
      </c>
      <c r="CB80" s="13" t="e">
        <f t="shared" si="150"/>
        <v>#NAME?</v>
      </c>
      <c r="CC80" s="14">
        <f t="shared" si="151"/>
        <v>0</v>
      </c>
      <c r="CD80" s="14" t="e">
        <f t="shared" si="152"/>
        <v>#NAME?</v>
      </c>
      <c r="CE80" s="13">
        <f t="shared" si="153"/>
        <v>4481481.42</v>
      </c>
      <c r="CF80" s="13" t="e">
        <f t="shared" si="154"/>
        <v>#NAME?</v>
      </c>
      <c r="CG80" s="13"/>
      <c r="CH80" s="13" t="e">
        <f t="shared" si="155"/>
        <v>#NAME?</v>
      </c>
      <c r="CI80" s="13" t="e">
        <f t="shared" si="156"/>
        <v>#NAME?</v>
      </c>
      <c r="CJ80" s="13" t="e">
        <f t="shared" si="157"/>
        <v>#NAME?</v>
      </c>
      <c r="CK80" s="13" t="e">
        <f t="shared" si="158"/>
        <v>#NAME?</v>
      </c>
      <c r="CL80">
        <f t="shared" si="159"/>
        <v>0</v>
      </c>
      <c r="CM80">
        <f t="shared" si="160"/>
        <v>0</v>
      </c>
      <c r="CN80">
        <v>0</v>
      </c>
      <c r="CO80">
        <f t="shared" si="161"/>
        <v>0</v>
      </c>
      <c r="CP80">
        <v>0</v>
      </c>
      <c r="CQ80">
        <v>0</v>
      </c>
      <c r="CR80">
        <v>0</v>
      </c>
      <c r="CS80">
        <v>0</v>
      </c>
      <c r="CT80">
        <v>0</v>
      </c>
      <c r="CU80">
        <v>0</v>
      </c>
      <c r="CV80">
        <v>0</v>
      </c>
      <c r="CW80">
        <v>0</v>
      </c>
      <c r="CX80">
        <v>0</v>
      </c>
      <c r="CY80" s="20" t="e">
        <f t="shared" si="162"/>
        <v>#NAME?</v>
      </c>
      <c r="CZ80" t="e">
        <f t="shared" si="163"/>
        <v>#NAME?</v>
      </c>
      <c r="DM80" t="s">
        <v>288</v>
      </c>
      <c r="DN80">
        <v>0</v>
      </c>
      <c r="DQ80" t="s">
        <v>243</v>
      </c>
      <c r="DR80">
        <v>0</v>
      </c>
      <c r="DU80">
        <v>221</v>
      </c>
      <c r="DV80">
        <v>1070134.0216169073</v>
      </c>
      <c r="DX80" t="s">
        <v>239</v>
      </c>
      <c r="DY80">
        <v>0</v>
      </c>
      <c r="EA80" t="s">
        <v>239</v>
      </c>
      <c r="EB80">
        <v>0</v>
      </c>
      <c r="ED80" t="s">
        <v>239</v>
      </c>
      <c r="EE80">
        <v>0</v>
      </c>
      <c r="EI80">
        <v>164</v>
      </c>
      <c r="EJ80">
        <v>7040.5</v>
      </c>
      <c r="GQ80" t="s">
        <v>287</v>
      </c>
      <c r="GR80">
        <v>160</v>
      </c>
      <c r="GU80">
        <v>202</v>
      </c>
      <c r="GV80" s="20">
        <v>627319.77625594649</v>
      </c>
      <c r="HM80">
        <v>1684</v>
      </c>
      <c r="HN80" t="s">
        <v>313</v>
      </c>
      <c r="HO80">
        <v>1954524.12</v>
      </c>
      <c r="HR80">
        <v>202</v>
      </c>
      <c r="HS80">
        <v>15820.25</v>
      </c>
    </row>
    <row r="81" spans="1:227">
      <c r="A81">
        <v>163</v>
      </c>
      <c r="D81" t="s">
        <v>289</v>
      </c>
      <c r="F81" s="13" t="e">
        <f t="shared" si="83"/>
        <v>#NAME?</v>
      </c>
      <c r="G81" s="13" t="e">
        <f t="shared" si="84"/>
        <v>#NAME?</v>
      </c>
      <c r="H81" s="13" t="e">
        <f t="shared" si="85"/>
        <v>#NAME?</v>
      </c>
      <c r="I81" s="13" t="e">
        <f t="shared" si="86"/>
        <v>#NAME?</v>
      </c>
      <c r="J81" s="13"/>
      <c r="K81" s="13" t="e">
        <f t="shared" si="87"/>
        <v>#NAME?</v>
      </c>
      <c r="L81" s="13" t="e">
        <f t="shared" si="88"/>
        <v>#NAME?</v>
      </c>
      <c r="M81" s="13" t="e">
        <f t="shared" si="89"/>
        <v>#NAME?</v>
      </c>
      <c r="N81" s="13" t="e">
        <f t="shared" si="90"/>
        <v>#NAME?</v>
      </c>
      <c r="O81" s="13" t="e">
        <f t="shared" si="91"/>
        <v>#NAME?</v>
      </c>
      <c r="P81" s="13" t="e">
        <f t="shared" si="92"/>
        <v>#NAME?</v>
      </c>
      <c r="Q81" s="13" t="e">
        <f t="shared" si="93"/>
        <v>#NAME?</v>
      </c>
      <c r="R81" s="13" t="e">
        <f t="shared" si="94"/>
        <v>#NAME?</v>
      </c>
      <c r="S81" s="13" t="e">
        <f t="shared" si="95"/>
        <v>#NAME?</v>
      </c>
      <c r="T81" s="13" t="e">
        <f t="shared" si="96"/>
        <v>#NAME?</v>
      </c>
      <c r="U81" s="13" t="e">
        <f t="shared" si="97"/>
        <v>#NAME?</v>
      </c>
      <c r="V81" s="13" t="e">
        <f t="shared" si="98"/>
        <v>#NAME?</v>
      </c>
      <c r="W81" s="13" t="e">
        <f t="shared" si="99"/>
        <v>#NAME?</v>
      </c>
      <c r="X81" s="13" t="e">
        <f t="shared" si="100"/>
        <v>#NAME?</v>
      </c>
      <c r="Y81" s="13" t="e">
        <f t="shared" si="101"/>
        <v>#NAME?</v>
      </c>
      <c r="Z81" s="13" t="e">
        <f t="shared" si="102"/>
        <v>#NAME?</v>
      </c>
      <c r="AA81" s="13" t="e">
        <f t="shared" si="103"/>
        <v>#NAME?</v>
      </c>
      <c r="AB81" s="13"/>
      <c r="AC81" s="13"/>
      <c r="AD81" s="13" t="e">
        <f t="shared" si="104"/>
        <v>#NAME?</v>
      </c>
      <c r="AE81" s="13" t="e">
        <f t="shared" si="105"/>
        <v>#NAME?</v>
      </c>
      <c r="AF81" s="13" t="e">
        <f t="shared" si="106"/>
        <v>#NAME?</v>
      </c>
      <c r="AG81" s="13" t="e">
        <f t="shared" si="107"/>
        <v>#NAME?</v>
      </c>
      <c r="AH81" s="13" t="e">
        <f t="shared" si="108"/>
        <v>#NAME?</v>
      </c>
      <c r="AI81" s="13" t="e">
        <f t="shared" si="109"/>
        <v>#NAME?</v>
      </c>
      <c r="AJ81" s="13" t="e">
        <f t="shared" si="110"/>
        <v>#NAME?</v>
      </c>
      <c r="AK81" s="13" t="e">
        <f t="shared" si="111"/>
        <v>#NAME?</v>
      </c>
      <c r="AL81" s="13" t="e">
        <f t="shared" si="112"/>
        <v>#NAME?</v>
      </c>
      <c r="AM81" s="13" t="e">
        <f t="shared" si="113"/>
        <v>#NAME?</v>
      </c>
      <c r="AN81" s="13" t="e">
        <f t="shared" si="114"/>
        <v>#NAME?</v>
      </c>
      <c r="AO81" s="13" t="e">
        <f t="shared" si="115"/>
        <v>#NAME?</v>
      </c>
      <c r="AP81" s="13" t="e">
        <f t="shared" si="116"/>
        <v>#NAME?</v>
      </c>
      <c r="AQ81" s="13" t="e">
        <f t="shared" si="117"/>
        <v>#NAME?</v>
      </c>
      <c r="AR81" s="13" t="e">
        <f t="shared" si="118"/>
        <v>#NAME?</v>
      </c>
      <c r="AS81" s="13" t="e">
        <f t="shared" si="119"/>
        <v>#NAME?</v>
      </c>
      <c r="AT81" s="13" t="e">
        <f t="shared" si="120"/>
        <v>#NAME?</v>
      </c>
      <c r="AU81" s="13" t="e">
        <f t="shared" si="121"/>
        <v>#NAME?</v>
      </c>
      <c r="AV81" s="13" t="e">
        <f t="shared" si="122"/>
        <v>#NAME?</v>
      </c>
      <c r="AW81" s="13" t="e">
        <f t="shared" si="123"/>
        <v>#NAME?</v>
      </c>
      <c r="AX81" s="13" t="e">
        <f t="shared" si="124"/>
        <v>#NAME?</v>
      </c>
      <c r="AY81" s="13" t="e">
        <f t="shared" si="125"/>
        <v>#NAME?</v>
      </c>
      <c r="AZ81" s="13" t="e">
        <f t="shared" si="126"/>
        <v>#NAME?</v>
      </c>
      <c r="BA81" s="13" t="e">
        <f t="shared" si="127"/>
        <v>#NAME?</v>
      </c>
      <c r="BB81" s="13" t="e">
        <f t="shared" si="128"/>
        <v>#NAME?</v>
      </c>
      <c r="BC81" s="13" t="e">
        <f t="shared" si="129"/>
        <v>#NAME?</v>
      </c>
      <c r="BD81" s="13" t="e">
        <f t="shared" si="130"/>
        <v>#NAME?</v>
      </c>
      <c r="BE81" s="13" t="e">
        <f t="shared" si="131"/>
        <v>#NAME?</v>
      </c>
      <c r="BF81" s="13" t="e">
        <f t="shared" si="132"/>
        <v>#NAME?</v>
      </c>
      <c r="BG81" s="13" t="e">
        <f t="shared" si="133"/>
        <v>#NAME?</v>
      </c>
      <c r="BH81" s="13" t="e">
        <f t="shared" si="134"/>
        <v>#NAME?</v>
      </c>
      <c r="BI81" s="13" t="e">
        <f t="shared" si="135"/>
        <v>#NAME?</v>
      </c>
      <c r="BJ81" s="13" t="e">
        <f t="shared" si="136"/>
        <v>#NAME?</v>
      </c>
      <c r="BK81" s="13" t="e">
        <f t="shared" si="137"/>
        <v>#NAME?</v>
      </c>
      <c r="BL81" s="13" t="e">
        <f t="shared" si="138"/>
        <v>#NAME?</v>
      </c>
      <c r="BM81" s="13" t="e">
        <f t="shared" si="139"/>
        <v>#NAME?</v>
      </c>
      <c r="BN81" s="13"/>
      <c r="BO81" s="15"/>
      <c r="BP81" s="13" t="e">
        <f t="shared" si="140"/>
        <v>#NAME?</v>
      </c>
      <c r="BQ81" s="13" t="e">
        <f t="shared" si="141"/>
        <v>#NAME?</v>
      </c>
      <c r="BR81" s="13" t="e">
        <f t="shared" si="142"/>
        <v>#NAME?</v>
      </c>
      <c r="BS81" s="13" t="e">
        <f t="shared" si="143"/>
        <v>#NAME?</v>
      </c>
      <c r="BT81" s="13" t="e">
        <f t="shared" si="144"/>
        <v>#NAME?</v>
      </c>
      <c r="BU81" s="13" t="e">
        <f t="shared" si="145"/>
        <v>#NAME?</v>
      </c>
      <c r="BV81" s="13"/>
      <c r="BW81" s="13" t="e">
        <f t="shared" si="146"/>
        <v>#NAME?</v>
      </c>
      <c r="BX81" s="13"/>
      <c r="BY81" s="13" t="e">
        <f t="shared" si="147"/>
        <v>#NAME?</v>
      </c>
      <c r="BZ81" s="13" t="e">
        <f t="shared" si="148"/>
        <v>#NAME?</v>
      </c>
      <c r="CA81" s="13" t="e">
        <f t="shared" si="149"/>
        <v>#NAME?</v>
      </c>
      <c r="CB81" s="13" t="e">
        <f t="shared" si="150"/>
        <v>#NAME?</v>
      </c>
      <c r="CC81" s="14">
        <f t="shared" si="151"/>
        <v>0</v>
      </c>
      <c r="CD81" s="14" t="e">
        <f t="shared" si="152"/>
        <v>#NAME?</v>
      </c>
      <c r="CE81" s="13">
        <f t="shared" si="153"/>
        <v>2982887.49</v>
      </c>
      <c r="CF81" s="13" t="e">
        <f t="shared" si="154"/>
        <v>#NAME?</v>
      </c>
      <c r="CG81" s="13"/>
      <c r="CH81" s="13" t="e">
        <f t="shared" si="155"/>
        <v>#NAME?</v>
      </c>
      <c r="CI81" s="13" t="e">
        <f t="shared" si="156"/>
        <v>#NAME?</v>
      </c>
      <c r="CJ81" s="13" t="e">
        <f t="shared" si="157"/>
        <v>#NAME?</v>
      </c>
      <c r="CK81" s="13" t="e">
        <f t="shared" si="158"/>
        <v>#NAME?</v>
      </c>
      <c r="CL81">
        <f t="shared" si="159"/>
        <v>0</v>
      </c>
      <c r="CM81">
        <f t="shared" si="160"/>
        <v>0</v>
      </c>
      <c r="CN81">
        <v>0</v>
      </c>
      <c r="CO81">
        <f t="shared" si="161"/>
        <v>0</v>
      </c>
      <c r="CP81">
        <v>0</v>
      </c>
      <c r="CQ81">
        <v>0</v>
      </c>
      <c r="CR81">
        <v>0</v>
      </c>
      <c r="CS81">
        <v>0</v>
      </c>
      <c r="CT81">
        <v>0</v>
      </c>
      <c r="CU81">
        <v>0</v>
      </c>
      <c r="CV81">
        <v>0</v>
      </c>
      <c r="CW81">
        <v>0</v>
      </c>
      <c r="CX81">
        <v>0</v>
      </c>
      <c r="CY81" s="20" t="e">
        <f t="shared" si="162"/>
        <v>#NAME?</v>
      </c>
      <c r="CZ81" t="e">
        <f t="shared" si="163"/>
        <v>#NAME?</v>
      </c>
      <c r="DM81" t="s">
        <v>290</v>
      </c>
      <c r="DN81">
        <v>0</v>
      </c>
      <c r="DQ81" t="s">
        <v>244</v>
      </c>
      <c r="DR81">
        <v>0</v>
      </c>
      <c r="DU81">
        <v>511</v>
      </c>
      <c r="DV81">
        <v>740463.56359548739</v>
      </c>
      <c r="DX81" t="s">
        <v>241</v>
      </c>
      <c r="DY81">
        <v>0</v>
      </c>
      <c r="EA81" t="s">
        <v>241</v>
      </c>
      <c r="EB81">
        <v>0</v>
      </c>
      <c r="ED81" t="s">
        <v>241</v>
      </c>
      <c r="EE81">
        <v>0</v>
      </c>
      <c r="EI81">
        <v>1735</v>
      </c>
      <c r="EJ81">
        <v>2132</v>
      </c>
      <c r="GQ81" t="s">
        <v>289</v>
      </c>
      <c r="GR81">
        <v>163</v>
      </c>
      <c r="GU81">
        <v>203</v>
      </c>
      <c r="GV81" s="20">
        <v>94097.966438391973</v>
      </c>
      <c r="HM81">
        <v>216</v>
      </c>
      <c r="HN81" t="s">
        <v>315</v>
      </c>
      <c r="HO81">
        <v>1867914.06</v>
      </c>
      <c r="HR81">
        <v>203</v>
      </c>
      <c r="HS81">
        <v>2219</v>
      </c>
    </row>
    <row r="82" spans="1:227">
      <c r="A82">
        <v>164</v>
      </c>
      <c r="D82" t="s">
        <v>291</v>
      </c>
      <c r="F82" s="13" t="e">
        <f t="shared" si="83"/>
        <v>#NAME?</v>
      </c>
      <c r="G82" s="13" t="e">
        <f t="shared" si="84"/>
        <v>#NAME?</v>
      </c>
      <c r="H82" s="13" t="e">
        <f t="shared" si="85"/>
        <v>#NAME?</v>
      </c>
      <c r="I82" s="13" t="e">
        <f t="shared" si="86"/>
        <v>#NAME?</v>
      </c>
      <c r="J82" s="13"/>
      <c r="K82" s="13" t="e">
        <f t="shared" si="87"/>
        <v>#NAME?</v>
      </c>
      <c r="L82" s="13" t="e">
        <f t="shared" si="88"/>
        <v>#NAME?</v>
      </c>
      <c r="M82" s="13" t="e">
        <f t="shared" si="89"/>
        <v>#NAME?</v>
      </c>
      <c r="N82" s="13" t="e">
        <f t="shared" si="90"/>
        <v>#NAME?</v>
      </c>
      <c r="O82" s="13" t="e">
        <f t="shared" si="91"/>
        <v>#NAME?</v>
      </c>
      <c r="P82" s="13" t="e">
        <f t="shared" si="92"/>
        <v>#NAME?</v>
      </c>
      <c r="Q82" s="13" t="e">
        <f t="shared" si="93"/>
        <v>#NAME?</v>
      </c>
      <c r="R82" s="13" t="e">
        <f t="shared" si="94"/>
        <v>#NAME?</v>
      </c>
      <c r="S82" s="13" t="e">
        <f t="shared" si="95"/>
        <v>#NAME?</v>
      </c>
      <c r="T82" s="13" t="e">
        <f t="shared" si="96"/>
        <v>#NAME?</v>
      </c>
      <c r="U82" s="13" t="e">
        <f t="shared" si="97"/>
        <v>#NAME?</v>
      </c>
      <c r="V82" s="13" t="e">
        <f t="shared" si="98"/>
        <v>#NAME?</v>
      </c>
      <c r="W82" s="13" t="e">
        <f t="shared" si="99"/>
        <v>#NAME?</v>
      </c>
      <c r="X82" s="13" t="e">
        <f t="shared" si="100"/>
        <v>#NAME?</v>
      </c>
      <c r="Y82" s="13" t="e">
        <f t="shared" si="101"/>
        <v>#NAME?</v>
      </c>
      <c r="Z82" s="13" t="e">
        <f t="shared" si="102"/>
        <v>#NAME?</v>
      </c>
      <c r="AA82" s="13" t="e">
        <f t="shared" si="103"/>
        <v>#NAME?</v>
      </c>
      <c r="AB82" s="13"/>
      <c r="AC82" s="13"/>
      <c r="AD82" s="13" t="e">
        <f t="shared" si="104"/>
        <v>#NAME?</v>
      </c>
      <c r="AE82" s="13" t="e">
        <f t="shared" si="105"/>
        <v>#NAME?</v>
      </c>
      <c r="AF82" s="13" t="e">
        <f t="shared" si="106"/>
        <v>#NAME?</v>
      </c>
      <c r="AG82" s="13" t="e">
        <f t="shared" si="107"/>
        <v>#NAME?</v>
      </c>
      <c r="AH82" s="13" t="e">
        <f t="shared" si="108"/>
        <v>#NAME?</v>
      </c>
      <c r="AI82" s="13" t="e">
        <f t="shared" si="109"/>
        <v>#NAME?</v>
      </c>
      <c r="AJ82" s="13" t="e">
        <f t="shared" si="110"/>
        <v>#NAME?</v>
      </c>
      <c r="AK82" s="13" t="e">
        <f t="shared" si="111"/>
        <v>#NAME?</v>
      </c>
      <c r="AL82" s="13" t="e">
        <f t="shared" si="112"/>
        <v>#NAME?</v>
      </c>
      <c r="AM82" s="13" t="e">
        <f t="shared" si="113"/>
        <v>#NAME?</v>
      </c>
      <c r="AN82" s="13" t="e">
        <f t="shared" si="114"/>
        <v>#NAME?</v>
      </c>
      <c r="AO82" s="13" t="e">
        <f t="shared" si="115"/>
        <v>#NAME?</v>
      </c>
      <c r="AP82" s="13" t="e">
        <f t="shared" si="116"/>
        <v>#NAME?</v>
      </c>
      <c r="AQ82" s="13" t="e">
        <f t="shared" si="117"/>
        <v>#NAME?</v>
      </c>
      <c r="AR82" s="13" t="e">
        <f t="shared" si="118"/>
        <v>#NAME?</v>
      </c>
      <c r="AS82" s="13" t="e">
        <f t="shared" si="119"/>
        <v>#NAME?</v>
      </c>
      <c r="AT82" s="13" t="e">
        <f t="shared" si="120"/>
        <v>#NAME?</v>
      </c>
      <c r="AU82" s="13" t="e">
        <f t="shared" si="121"/>
        <v>#NAME?</v>
      </c>
      <c r="AV82" s="13" t="e">
        <f t="shared" si="122"/>
        <v>#NAME?</v>
      </c>
      <c r="AW82" s="13" t="e">
        <f t="shared" si="123"/>
        <v>#NAME?</v>
      </c>
      <c r="AX82" s="13" t="e">
        <f t="shared" si="124"/>
        <v>#NAME?</v>
      </c>
      <c r="AY82" s="13" t="e">
        <f t="shared" si="125"/>
        <v>#NAME?</v>
      </c>
      <c r="AZ82" s="13" t="e">
        <f t="shared" si="126"/>
        <v>#NAME?</v>
      </c>
      <c r="BA82" s="13" t="e">
        <f t="shared" si="127"/>
        <v>#NAME?</v>
      </c>
      <c r="BB82" s="13" t="e">
        <f t="shared" si="128"/>
        <v>#NAME?</v>
      </c>
      <c r="BC82" s="13" t="e">
        <f t="shared" si="129"/>
        <v>#NAME?</v>
      </c>
      <c r="BD82" s="13" t="e">
        <f t="shared" si="130"/>
        <v>#NAME?</v>
      </c>
      <c r="BE82" s="13" t="e">
        <f t="shared" si="131"/>
        <v>#NAME?</v>
      </c>
      <c r="BF82" s="13" t="e">
        <f t="shared" si="132"/>
        <v>#NAME?</v>
      </c>
      <c r="BG82" s="13" t="e">
        <f t="shared" si="133"/>
        <v>#NAME?</v>
      </c>
      <c r="BH82" s="13" t="e">
        <f t="shared" si="134"/>
        <v>#NAME?</v>
      </c>
      <c r="BI82" s="13" t="e">
        <f t="shared" si="135"/>
        <v>#NAME?</v>
      </c>
      <c r="BJ82" s="13" t="e">
        <f t="shared" si="136"/>
        <v>#NAME?</v>
      </c>
      <c r="BK82" s="13" t="e">
        <f t="shared" si="137"/>
        <v>#NAME?</v>
      </c>
      <c r="BL82" s="13" t="e">
        <f t="shared" si="138"/>
        <v>#NAME?</v>
      </c>
      <c r="BM82" s="13" t="e">
        <f t="shared" si="139"/>
        <v>#NAME?</v>
      </c>
      <c r="BN82" s="13"/>
      <c r="BO82" s="15"/>
      <c r="BP82" s="13" t="e">
        <f t="shared" si="140"/>
        <v>#NAME?</v>
      </c>
      <c r="BQ82" s="13" t="e">
        <f t="shared" si="141"/>
        <v>#NAME?</v>
      </c>
      <c r="BR82" s="13" t="e">
        <f t="shared" si="142"/>
        <v>#NAME?</v>
      </c>
      <c r="BS82" s="13" t="e">
        <f t="shared" si="143"/>
        <v>#NAME?</v>
      </c>
      <c r="BT82" s="13" t="e">
        <f t="shared" si="144"/>
        <v>#NAME?</v>
      </c>
      <c r="BU82" s="13" t="e">
        <f t="shared" si="145"/>
        <v>#NAME?</v>
      </c>
      <c r="BV82" s="13"/>
      <c r="BW82" s="13" t="e">
        <f t="shared" si="146"/>
        <v>#NAME?</v>
      </c>
      <c r="BX82" s="13"/>
      <c r="BY82" s="13" t="e">
        <f t="shared" si="147"/>
        <v>#NAME?</v>
      </c>
      <c r="BZ82" s="13" t="e">
        <f t="shared" si="148"/>
        <v>#NAME?</v>
      </c>
      <c r="CA82" s="13" t="e">
        <f t="shared" si="149"/>
        <v>#NAME?</v>
      </c>
      <c r="CB82" s="13" t="e">
        <f t="shared" si="150"/>
        <v>#NAME?</v>
      </c>
      <c r="CC82" s="14">
        <f t="shared" si="151"/>
        <v>0</v>
      </c>
      <c r="CD82" s="14" t="e">
        <f t="shared" si="152"/>
        <v>#NAME?</v>
      </c>
      <c r="CE82" s="13">
        <f t="shared" si="153"/>
        <v>8381611.6900000004</v>
      </c>
      <c r="CF82" s="13" t="e">
        <f t="shared" si="154"/>
        <v>#NAME?</v>
      </c>
      <c r="CG82" s="13"/>
      <c r="CH82" s="13" t="e">
        <f t="shared" si="155"/>
        <v>#NAME?</v>
      </c>
      <c r="CI82" s="13" t="e">
        <f t="shared" si="156"/>
        <v>#NAME?</v>
      </c>
      <c r="CJ82" s="13" t="e">
        <f t="shared" si="157"/>
        <v>#NAME?</v>
      </c>
      <c r="CK82" s="13" t="e">
        <f t="shared" si="158"/>
        <v>#NAME?</v>
      </c>
      <c r="CL82">
        <f t="shared" si="159"/>
        <v>0</v>
      </c>
      <c r="CM82">
        <f t="shared" si="160"/>
        <v>0</v>
      </c>
      <c r="CN82">
        <v>0</v>
      </c>
      <c r="CO82">
        <f t="shared" si="161"/>
        <v>0</v>
      </c>
      <c r="CP82" t="e">
        <f>VLOOKUP(A82,taal,5,FALSE)</f>
        <v>#NAME?</v>
      </c>
      <c r="CQ82">
        <v>50000</v>
      </c>
      <c r="CR82">
        <v>0</v>
      </c>
      <c r="CS82">
        <v>0</v>
      </c>
      <c r="CT82" t="e">
        <f>VLOOKUP(A82,w_g31,3,FALSE)</f>
        <v>#NAME?</v>
      </c>
      <c r="CU82">
        <v>0</v>
      </c>
      <c r="CV82" t="e">
        <f>VLOOKUP(A82,delta,3,FALSE)</f>
        <v>#NAME?</v>
      </c>
      <c r="CW82" t="e">
        <f>VLOOKUP(A82,vrouw,3,FALSE)</f>
        <v>#NAME?</v>
      </c>
      <c r="CX82">
        <v>0</v>
      </c>
      <c r="CY82" s="20" t="e">
        <f t="shared" si="162"/>
        <v>#NAME?</v>
      </c>
      <c r="CZ82" t="e">
        <f t="shared" si="163"/>
        <v>#NAME?</v>
      </c>
      <c r="DM82" t="s">
        <v>292</v>
      </c>
      <c r="DN82">
        <v>0</v>
      </c>
      <c r="DQ82" t="s">
        <v>246</v>
      </c>
      <c r="DR82">
        <v>0</v>
      </c>
      <c r="DU82">
        <v>351</v>
      </c>
      <c r="DV82">
        <v>907103.03029758821</v>
      </c>
      <c r="DX82" t="s">
        <v>243</v>
      </c>
      <c r="DY82">
        <v>0</v>
      </c>
      <c r="EA82" t="s">
        <v>243</v>
      </c>
      <c r="EB82">
        <v>0</v>
      </c>
      <c r="ED82" t="s">
        <v>243</v>
      </c>
      <c r="EE82">
        <v>0</v>
      </c>
      <c r="EI82">
        <v>166</v>
      </c>
      <c r="EJ82">
        <v>3552.25</v>
      </c>
      <c r="GQ82" t="s">
        <v>291</v>
      </c>
      <c r="GR82">
        <v>164</v>
      </c>
      <c r="GU82">
        <v>209</v>
      </c>
      <c r="GV82" s="20">
        <v>52276.648021328874</v>
      </c>
      <c r="HM82">
        <v>148</v>
      </c>
      <c r="HN82" t="s">
        <v>280</v>
      </c>
      <c r="HO82">
        <v>1850750.87</v>
      </c>
      <c r="HR82">
        <v>209</v>
      </c>
      <c r="HS82">
        <v>1533.25</v>
      </c>
    </row>
    <row r="83" spans="1:227">
      <c r="A83">
        <v>1735</v>
      </c>
      <c r="D83" t="s">
        <v>293</v>
      </c>
      <c r="F83" s="13" t="e">
        <f t="shared" si="83"/>
        <v>#NAME?</v>
      </c>
      <c r="G83" s="13" t="e">
        <f t="shared" si="84"/>
        <v>#NAME?</v>
      </c>
      <c r="H83" s="13" t="e">
        <f t="shared" si="85"/>
        <v>#NAME?</v>
      </c>
      <c r="I83" s="13" t="e">
        <f t="shared" si="86"/>
        <v>#NAME?</v>
      </c>
      <c r="J83" s="13"/>
      <c r="K83" s="13" t="e">
        <f t="shared" si="87"/>
        <v>#NAME?</v>
      </c>
      <c r="L83" s="13" t="e">
        <f t="shared" si="88"/>
        <v>#NAME?</v>
      </c>
      <c r="M83" s="13" t="e">
        <f t="shared" si="89"/>
        <v>#NAME?</v>
      </c>
      <c r="N83" s="13" t="e">
        <f t="shared" si="90"/>
        <v>#NAME?</v>
      </c>
      <c r="O83" s="13" t="e">
        <f t="shared" si="91"/>
        <v>#NAME?</v>
      </c>
      <c r="P83" s="13" t="e">
        <f t="shared" si="92"/>
        <v>#NAME?</v>
      </c>
      <c r="Q83" s="13" t="e">
        <f t="shared" si="93"/>
        <v>#NAME?</v>
      </c>
      <c r="R83" s="13" t="e">
        <f t="shared" si="94"/>
        <v>#NAME?</v>
      </c>
      <c r="S83" s="13" t="e">
        <f t="shared" si="95"/>
        <v>#NAME?</v>
      </c>
      <c r="T83" s="13" t="e">
        <f t="shared" si="96"/>
        <v>#NAME?</v>
      </c>
      <c r="U83" s="13" t="e">
        <f t="shared" si="97"/>
        <v>#NAME?</v>
      </c>
      <c r="V83" s="13" t="e">
        <f t="shared" si="98"/>
        <v>#NAME?</v>
      </c>
      <c r="W83" s="13" t="e">
        <f t="shared" si="99"/>
        <v>#NAME?</v>
      </c>
      <c r="X83" s="13" t="e">
        <f t="shared" si="100"/>
        <v>#NAME?</v>
      </c>
      <c r="Y83" s="13" t="e">
        <f t="shared" si="101"/>
        <v>#NAME?</v>
      </c>
      <c r="Z83" s="13" t="e">
        <f t="shared" si="102"/>
        <v>#NAME?</v>
      </c>
      <c r="AA83" s="13" t="e">
        <f t="shared" si="103"/>
        <v>#NAME?</v>
      </c>
      <c r="AB83" s="13"/>
      <c r="AC83" s="13"/>
      <c r="AD83" s="13" t="e">
        <f t="shared" si="104"/>
        <v>#NAME?</v>
      </c>
      <c r="AE83" s="13" t="e">
        <f t="shared" si="105"/>
        <v>#NAME?</v>
      </c>
      <c r="AF83" s="13" t="e">
        <f t="shared" si="106"/>
        <v>#NAME?</v>
      </c>
      <c r="AG83" s="13" t="e">
        <f t="shared" si="107"/>
        <v>#NAME?</v>
      </c>
      <c r="AH83" s="13" t="e">
        <f t="shared" si="108"/>
        <v>#NAME?</v>
      </c>
      <c r="AI83" s="13" t="e">
        <f t="shared" si="109"/>
        <v>#NAME?</v>
      </c>
      <c r="AJ83" s="13" t="e">
        <f t="shared" si="110"/>
        <v>#NAME?</v>
      </c>
      <c r="AK83" s="13" t="e">
        <f t="shared" si="111"/>
        <v>#NAME?</v>
      </c>
      <c r="AL83" s="13" t="e">
        <f t="shared" si="112"/>
        <v>#NAME?</v>
      </c>
      <c r="AM83" s="13" t="e">
        <f t="shared" si="113"/>
        <v>#NAME?</v>
      </c>
      <c r="AN83" s="13" t="e">
        <f t="shared" si="114"/>
        <v>#NAME?</v>
      </c>
      <c r="AO83" s="13" t="e">
        <f t="shared" si="115"/>
        <v>#NAME?</v>
      </c>
      <c r="AP83" s="13" t="e">
        <f t="shared" si="116"/>
        <v>#NAME?</v>
      </c>
      <c r="AQ83" s="13" t="e">
        <f t="shared" si="117"/>
        <v>#NAME?</v>
      </c>
      <c r="AR83" s="13" t="e">
        <f t="shared" si="118"/>
        <v>#NAME?</v>
      </c>
      <c r="AS83" s="13" t="e">
        <f t="shared" si="119"/>
        <v>#NAME?</v>
      </c>
      <c r="AT83" s="13" t="e">
        <f t="shared" si="120"/>
        <v>#NAME?</v>
      </c>
      <c r="AU83" s="13" t="e">
        <f t="shared" si="121"/>
        <v>#NAME?</v>
      </c>
      <c r="AV83" s="13" t="e">
        <f t="shared" si="122"/>
        <v>#NAME?</v>
      </c>
      <c r="AW83" s="13" t="e">
        <f t="shared" si="123"/>
        <v>#NAME?</v>
      </c>
      <c r="AX83" s="13" t="e">
        <f t="shared" si="124"/>
        <v>#NAME?</v>
      </c>
      <c r="AY83" s="13" t="e">
        <f t="shared" si="125"/>
        <v>#NAME?</v>
      </c>
      <c r="AZ83" s="13" t="e">
        <f t="shared" si="126"/>
        <v>#NAME?</v>
      </c>
      <c r="BA83" s="13" t="e">
        <f t="shared" si="127"/>
        <v>#NAME?</v>
      </c>
      <c r="BB83" s="13" t="e">
        <f t="shared" si="128"/>
        <v>#NAME?</v>
      </c>
      <c r="BC83" s="13" t="e">
        <f t="shared" si="129"/>
        <v>#NAME?</v>
      </c>
      <c r="BD83" s="13" t="e">
        <f t="shared" si="130"/>
        <v>#NAME?</v>
      </c>
      <c r="BE83" s="13" t="e">
        <f t="shared" si="131"/>
        <v>#NAME?</v>
      </c>
      <c r="BF83" s="13" t="e">
        <f t="shared" si="132"/>
        <v>#NAME?</v>
      </c>
      <c r="BG83" s="13" t="e">
        <f t="shared" si="133"/>
        <v>#NAME?</v>
      </c>
      <c r="BH83" s="13" t="e">
        <f t="shared" si="134"/>
        <v>#NAME?</v>
      </c>
      <c r="BI83" s="13" t="e">
        <f t="shared" si="135"/>
        <v>#NAME?</v>
      </c>
      <c r="BJ83" s="13" t="e">
        <f t="shared" si="136"/>
        <v>#NAME?</v>
      </c>
      <c r="BK83" s="13" t="e">
        <f t="shared" si="137"/>
        <v>#NAME?</v>
      </c>
      <c r="BL83" s="13" t="e">
        <f t="shared" si="138"/>
        <v>#NAME?</v>
      </c>
      <c r="BM83" s="13" t="e">
        <f t="shared" si="139"/>
        <v>#NAME?</v>
      </c>
      <c r="BN83" s="13"/>
      <c r="BO83" s="15"/>
      <c r="BP83" s="13" t="e">
        <f t="shared" si="140"/>
        <v>#NAME?</v>
      </c>
      <c r="BQ83" s="13" t="e">
        <f t="shared" si="141"/>
        <v>#NAME?</v>
      </c>
      <c r="BR83" s="13" t="e">
        <f t="shared" si="142"/>
        <v>#NAME?</v>
      </c>
      <c r="BS83" s="13" t="e">
        <f t="shared" si="143"/>
        <v>#NAME?</v>
      </c>
      <c r="BT83" s="13" t="e">
        <f t="shared" si="144"/>
        <v>#NAME?</v>
      </c>
      <c r="BU83" s="13" t="e">
        <f t="shared" si="145"/>
        <v>#NAME?</v>
      </c>
      <c r="BV83" s="13"/>
      <c r="BW83" s="13" t="e">
        <f t="shared" si="146"/>
        <v>#NAME?</v>
      </c>
      <c r="BX83" s="13"/>
      <c r="BY83" s="13" t="e">
        <f t="shared" si="147"/>
        <v>#NAME?</v>
      </c>
      <c r="BZ83" s="13" t="e">
        <f t="shared" si="148"/>
        <v>#NAME?</v>
      </c>
      <c r="CA83" s="13" t="e">
        <f t="shared" si="149"/>
        <v>#NAME?</v>
      </c>
      <c r="CB83" s="13" t="e">
        <f t="shared" si="150"/>
        <v>#NAME?</v>
      </c>
      <c r="CC83" s="14">
        <f t="shared" si="151"/>
        <v>0</v>
      </c>
      <c r="CD83" s="14" t="e">
        <f t="shared" si="152"/>
        <v>#NAME?</v>
      </c>
      <c r="CE83" s="13">
        <f t="shared" si="153"/>
        <v>3262715.56</v>
      </c>
      <c r="CF83" s="13" t="e">
        <f t="shared" si="154"/>
        <v>#NAME?</v>
      </c>
      <c r="CG83" s="13"/>
      <c r="CH83" s="13" t="e">
        <f t="shared" si="155"/>
        <v>#NAME?</v>
      </c>
      <c r="CI83" s="13" t="e">
        <f t="shared" si="156"/>
        <v>#NAME?</v>
      </c>
      <c r="CJ83" s="13" t="e">
        <f t="shared" si="157"/>
        <v>#NAME?</v>
      </c>
      <c r="CK83" s="13" t="e">
        <f t="shared" si="158"/>
        <v>#NAME?</v>
      </c>
      <c r="CL83">
        <f t="shared" si="159"/>
        <v>0</v>
      </c>
      <c r="CM83">
        <f t="shared" si="160"/>
        <v>0</v>
      </c>
      <c r="CN83">
        <v>0</v>
      </c>
      <c r="CO83">
        <f t="shared" si="161"/>
        <v>0</v>
      </c>
      <c r="CP83">
        <v>0</v>
      </c>
      <c r="CQ83">
        <v>0</v>
      </c>
      <c r="CR83">
        <v>0</v>
      </c>
      <c r="CS83">
        <v>0</v>
      </c>
      <c r="CT83">
        <v>0</v>
      </c>
      <c r="CU83">
        <v>0</v>
      </c>
      <c r="CV83">
        <v>0</v>
      </c>
      <c r="CW83">
        <v>0</v>
      </c>
      <c r="CX83">
        <v>0</v>
      </c>
      <c r="CY83" s="20" t="e">
        <f t="shared" si="162"/>
        <v>#NAME?</v>
      </c>
      <c r="CZ83" t="e">
        <f t="shared" si="163"/>
        <v>#NAME?</v>
      </c>
      <c r="DM83" t="s">
        <v>294</v>
      </c>
      <c r="DN83">
        <v>0</v>
      </c>
      <c r="DQ83" t="s">
        <v>248</v>
      </c>
      <c r="DR83">
        <v>0</v>
      </c>
      <c r="DU83">
        <v>244</v>
      </c>
      <c r="DV83">
        <v>1004745.1743084536</v>
      </c>
      <c r="DX83" t="s">
        <v>244</v>
      </c>
      <c r="DY83">
        <v>0</v>
      </c>
      <c r="EA83" t="s">
        <v>244</v>
      </c>
      <c r="EB83">
        <v>0</v>
      </c>
      <c r="ED83" t="s">
        <v>244</v>
      </c>
      <c r="EE83">
        <v>0</v>
      </c>
      <c r="EI83">
        <v>168</v>
      </c>
      <c r="EJ83">
        <v>2047.5</v>
      </c>
      <c r="GQ83" t="s">
        <v>293</v>
      </c>
      <c r="GR83">
        <v>1735</v>
      </c>
      <c r="GU83">
        <v>213</v>
      </c>
      <c r="GV83" s="20">
        <v>49662.81562026243</v>
      </c>
      <c r="HM83">
        <v>65</v>
      </c>
      <c r="HN83" t="s">
        <v>215</v>
      </c>
      <c r="HO83">
        <v>1944186.58</v>
      </c>
      <c r="HR83">
        <v>213</v>
      </c>
      <c r="HS83">
        <v>1305</v>
      </c>
    </row>
    <row r="84" spans="1:227">
      <c r="A84">
        <v>166</v>
      </c>
      <c r="D84" t="s">
        <v>295</v>
      </c>
      <c r="F84" s="13" t="e">
        <f t="shared" si="83"/>
        <v>#NAME?</v>
      </c>
      <c r="G84" s="13" t="e">
        <f t="shared" si="84"/>
        <v>#NAME?</v>
      </c>
      <c r="H84" s="13" t="e">
        <f t="shared" si="85"/>
        <v>#NAME?</v>
      </c>
      <c r="I84" s="13" t="e">
        <f t="shared" si="86"/>
        <v>#NAME?</v>
      </c>
      <c r="J84" s="13"/>
      <c r="K84" s="13" t="e">
        <f t="shared" si="87"/>
        <v>#NAME?</v>
      </c>
      <c r="L84" s="13" t="e">
        <f t="shared" si="88"/>
        <v>#NAME?</v>
      </c>
      <c r="M84" s="13" t="e">
        <f t="shared" si="89"/>
        <v>#NAME?</v>
      </c>
      <c r="N84" s="13" t="e">
        <f t="shared" si="90"/>
        <v>#NAME?</v>
      </c>
      <c r="O84" s="13" t="e">
        <f t="shared" si="91"/>
        <v>#NAME?</v>
      </c>
      <c r="P84" s="13" t="e">
        <f t="shared" si="92"/>
        <v>#NAME?</v>
      </c>
      <c r="Q84" s="13" t="e">
        <f t="shared" si="93"/>
        <v>#NAME?</v>
      </c>
      <c r="R84" s="13" t="e">
        <f t="shared" si="94"/>
        <v>#NAME?</v>
      </c>
      <c r="S84" s="13" t="e">
        <f t="shared" si="95"/>
        <v>#NAME?</v>
      </c>
      <c r="T84" s="13" t="e">
        <f t="shared" si="96"/>
        <v>#NAME?</v>
      </c>
      <c r="U84" s="13" t="e">
        <f t="shared" si="97"/>
        <v>#NAME?</v>
      </c>
      <c r="V84" s="13" t="e">
        <f t="shared" si="98"/>
        <v>#NAME?</v>
      </c>
      <c r="W84" s="13" t="e">
        <f t="shared" si="99"/>
        <v>#NAME?</v>
      </c>
      <c r="X84" s="13" t="e">
        <f t="shared" si="100"/>
        <v>#NAME?</v>
      </c>
      <c r="Y84" s="13" t="e">
        <f t="shared" si="101"/>
        <v>#NAME?</v>
      </c>
      <c r="Z84" s="13" t="e">
        <f t="shared" si="102"/>
        <v>#NAME?</v>
      </c>
      <c r="AA84" s="13" t="e">
        <f t="shared" si="103"/>
        <v>#NAME?</v>
      </c>
      <c r="AB84" s="13"/>
      <c r="AC84" s="13"/>
      <c r="AD84" s="13" t="e">
        <f t="shared" si="104"/>
        <v>#NAME?</v>
      </c>
      <c r="AE84" s="13" t="e">
        <f t="shared" si="105"/>
        <v>#NAME?</v>
      </c>
      <c r="AF84" s="13" t="e">
        <f t="shared" si="106"/>
        <v>#NAME?</v>
      </c>
      <c r="AG84" s="13" t="e">
        <f t="shared" si="107"/>
        <v>#NAME?</v>
      </c>
      <c r="AH84" s="13" t="e">
        <f t="shared" si="108"/>
        <v>#NAME?</v>
      </c>
      <c r="AI84" s="13" t="e">
        <f t="shared" si="109"/>
        <v>#NAME?</v>
      </c>
      <c r="AJ84" s="13" t="e">
        <f t="shared" si="110"/>
        <v>#NAME?</v>
      </c>
      <c r="AK84" s="13" t="e">
        <f t="shared" si="111"/>
        <v>#NAME?</v>
      </c>
      <c r="AL84" s="13" t="e">
        <f t="shared" si="112"/>
        <v>#NAME?</v>
      </c>
      <c r="AM84" s="13" t="e">
        <f t="shared" si="113"/>
        <v>#NAME?</v>
      </c>
      <c r="AN84" s="13" t="e">
        <f t="shared" si="114"/>
        <v>#NAME?</v>
      </c>
      <c r="AO84" s="13" t="e">
        <f t="shared" si="115"/>
        <v>#NAME?</v>
      </c>
      <c r="AP84" s="13" t="e">
        <f t="shared" si="116"/>
        <v>#NAME?</v>
      </c>
      <c r="AQ84" s="13" t="e">
        <f t="shared" si="117"/>
        <v>#NAME?</v>
      </c>
      <c r="AR84" s="13" t="e">
        <f t="shared" si="118"/>
        <v>#NAME?</v>
      </c>
      <c r="AS84" s="13" t="e">
        <f t="shared" si="119"/>
        <v>#NAME?</v>
      </c>
      <c r="AT84" s="13" t="e">
        <f t="shared" si="120"/>
        <v>#NAME?</v>
      </c>
      <c r="AU84" s="13" t="e">
        <f t="shared" si="121"/>
        <v>#NAME?</v>
      </c>
      <c r="AV84" s="13" t="e">
        <f t="shared" si="122"/>
        <v>#NAME?</v>
      </c>
      <c r="AW84" s="13" t="e">
        <f t="shared" si="123"/>
        <v>#NAME?</v>
      </c>
      <c r="AX84" s="13" t="e">
        <f t="shared" si="124"/>
        <v>#NAME?</v>
      </c>
      <c r="AY84" s="13" t="e">
        <f t="shared" si="125"/>
        <v>#NAME?</v>
      </c>
      <c r="AZ84" s="13" t="e">
        <f t="shared" si="126"/>
        <v>#NAME?</v>
      </c>
      <c r="BA84" s="13" t="e">
        <f t="shared" si="127"/>
        <v>#NAME?</v>
      </c>
      <c r="BB84" s="13" t="e">
        <f t="shared" si="128"/>
        <v>#NAME?</v>
      </c>
      <c r="BC84" s="13" t="e">
        <f t="shared" si="129"/>
        <v>#NAME?</v>
      </c>
      <c r="BD84" s="13" t="e">
        <f t="shared" si="130"/>
        <v>#NAME?</v>
      </c>
      <c r="BE84" s="13" t="e">
        <f t="shared" si="131"/>
        <v>#NAME?</v>
      </c>
      <c r="BF84" s="13" t="e">
        <f t="shared" si="132"/>
        <v>#NAME?</v>
      </c>
      <c r="BG84" s="13" t="e">
        <f t="shared" si="133"/>
        <v>#NAME?</v>
      </c>
      <c r="BH84" s="13" t="e">
        <f t="shared" si="134"/>
        <v>#NAME?</v>
      </c>
      <c r="BI84" s="13" t="e">
        <f t="shared" si="135"/>
        <v>#NAME?</v>
      </c>
      <c r="BJ84" s="13" t="e">
        <f t="shared" si="136"/>
        <v>#NAME?</v>
      </c>
      <c r="BK84" s="13" t="e">
        <f t="shared" si="137"/>
        <v>#NAME?</v>
      </c>
      <c r="BL84" s="13" t="e">
        <f t="shared" si="138"/>
        <v>#NAME?</v>
      </c>
      <c r="BM84" s="13" t="e">
        <f t="shared" si="139"/>
        <v>#NAME?</v>
      </c>
      <c r="BN84" s="13"/>
      <c r="BO84" s="15"/>
      <c r="BP84" s="13" t="e">
        <f t="shared" si="140"/>
        <v>#NAME?</v>
      </c>
      <c r="BQ84" s="13" t="e">
        <f t="shared" si="141"/>
        <v>#NAME?</v>
      </c>
      <c r="BR84" s="13" t="e">
        <f t="shared" si="142"/>
        <v>#NAME?</v>
      </c>
      <c r="BS84" s="13" t="e">
        <f t="shared" si="143"/>
        <v>#NAME?</v>
      </c>
      <c r="BT84" s="13" t="e">
        <f t="shared" si="144"/>
        <v>#NAME?</v>
      </c>
      <c r="BU84" s="13" t="e">
        <f t="shared" si="145"/>
        <v>#NAME?</v>
      </c>
      <c r="BV84" s="13"/>
      <c r="BW84" s="13" t="e">
        <f t="shared" si="146"/>
        <v>#NAME?</v>
      </c>
      <c r="BX84" s="13"/>
      <c r="BY84" s="13" t="e">
        <f t="shared" si="147"/>
        <v>#NAME?</v>
      </c>
      <c r="BZ84" s="13" t="e">
        <f t="shared" si="148"/>
        <v>#NAME?</v>
      </c>
      <c r="CA84" s="13" t="e">
        <f t="shared" si="149"/>
        <v>#NAME?</v>
      </c>
      <c r="CB84" s="13" t="e">
        <f t="shared" si="150"/>
        <v>#NAME?</v>
      </c>
      <c r="CC84" s="14">
        <f t="shared" si="151"/>
        <v>0</v>
      </c>
      <c r="CD84" s="14" t="e">
        <f t="shared" si="152"/>
        <v>#NAME?</v>
      </c>
      <c r="CE84" s="13">
        <f t="shared" si="153"/>
        <v>4083032.57</v>
      </c>
      <c r="CF84" s="13" t="e">
        <f t="shared" si="154"/>
        <v>#NAME?</v>
      </c>
      <c r="CG84" s="13"/>
      <c r="CH84" s="13" t="e">
        <f t="shared" si="155"/>
        <v>#NAME?</v>
      </c>
      <c r="CI84" s="13" t="e">
        <f t="shared" si="156"/>
        <v>#NAME?</v>
      </c>
      <c r="CJ84" s="13" t="e">
        <f t="shared" si="157"/>
        <v>#NAME?</v>
      </c>
      <c r="CK84" s="13" t="e">
        <f t="shared" si="158"/>
        <v>#NAME?</v>
      </c>
      <c r="CL84">
        <f t="shared" si="159"/>
        <v>0</v>
      </c>
      <c r="CM84">
        <f t="shared" si="160"/>
        <v>0</v>
      </c>
      <c r="CN84">
        <v>0</v>
      </c>
      <c r="CO84">
        <f t="shared" si="161"/>
        <v>0</v>
      </c>
      <c r="CP84">
        <v>0</v>
      </c>
      <c r="CQ84">
        <v>0</v>
      </c>
      <c r="CR84">
        <v>0</v>
      </c>
      <c r="CS84">
        <v>0</v>
      </c>
      <c r="CT84">
        <v>0</v>
      </c>
      <c r="CU84">
        <v>0</v>
      </c>
      <c r="CV84">
        <v>0</v>
      </c>
      <c r="CW84">
        <v>0</v>
      </c>
      <c r="CX84">
        <v>0</v>
      </c>
      <c r="CY84" s="20" t="e">
        <f t="shared" si="162"/>
        <v>#NAME?</v>
      </c>
      <c r="CZ84" t="e">
        <f t="shared" si="163"/>
        <v>#NAME?</v>
      </c>
      <c r="DM84" t="s">
        <v>296</v>
      </c>
      <c r="DN84">
        <v>0</v>
      </c>
      <c r="DQ84" t="s">
        <v>250</v>
      </c>
      <c r="DR84">
        <v>0</v>
      </c>
      <c r="DU84">
        <v>1702</v>
      </c>
      <c r="DV84">
        <v>990007.91760774911</v>
      </c>
      <c r="DX84" t="s">
        <v>246</v>
      </c>
      <c r="DY84">
        <v>0</v>
      </c>
      <c r="EA84" t="s">
        <v>246</v>
      </c>
      <c r="EB84">
        <v>0</v>
      </c>
      <c r="ED84" t="s">
        <v>246</v>
      </c>
      <c r="EE84">
        <v>0</v>
      </c>
      <c r="EI84">
        <v>173</v>
      </c>
      <c r="EJ84">
        <v>2596.25</v>
      </c>
      <c r="GQ84" t="s">
        <v>295</v>
      </c>
      <c r="GR84">
        <v>166</v>
      </c>
      <c r="GU84">
        <v>214</v>
      </c>
      <c r="GV84" s="20">
        <v>54890.480422395318</v>
      </c>
      <c r="HM84">
        <v>310</v>
      </c>
      <c r="HN84" t="s">
        <v>318</v>
      </c>
      <c r="HO84">
        <v>4737430.6900000004</v>
      </c>
      <c r="HR84">
        <v>214</v>
      </c>
      <c r="HS84">
        <v>1304.25</v>
      </c>
    </row>
    <row r="85" spans="1:227">
      <c r="A85">
        <v>168</v>
      </c>
      <c r="D85" t="s">
        <v>297</v>
      </c>
      <c r="F85" s="13" t="e">
        <f t="shared" si="83"/>
        <v>#NAME?</v>
      </c>
      <c r="G85" s="13" t="e">
        <f t="shared" si="84"/>
        <v>#NAME?</v>
      </c>
      <c r="H85" s="13" t="e">
        <f t="shared" si="85"/>
        <v>#NAME?</v>
      </c>
      <c r="I85" s="13" t="e">
        <f t="shared" si="86"/>
        <v>#NAME?</v>
      </c>
      <c r="J85" s="13"/>
      <c r="K85" s="13" t="e">
        <f t="shared" si="87"/>
        <v>#NAME?</v>
      </c>
      <c r="L85" s="13" t="e">
        <f t="shared" si="88"/>
        <v>#NAME?</v>
      </c>
      <c r="M85" s="13" t="e">
        <f t="shared" si="89"/>
        <v>#NAME?</v>
      </c>
      <c r="N85" s="13" t="e">
        <f t="shared" si="90"/>
        <v>#NAME?</v>
      </c>
      <c r="O85" s="13" t="e">
        <f t="shared" si="91"/>
        <v>#NAME?</v>
      </c>
      <c r="P85" s="13" t="e">
        <f t="shared" si="92"/>
        <v>#NAME?</v>
      </c>
      <c r="Q85" s="13" t="e">
        <f t="shared" si="93"/>
        <v>#NAME?</v>
      </c>
      <c r="R85" s="13" t="e">
        <f t="shared" si="94"/>
        <v>#NAME?</v>
      </c>
      <c r="S85" s="13" t="e">
        <f t="shared" si="95"/>
        <v>#NAME?</v>
      </c>
      <c r="T85" s="13" t="e">
        <f t="shared" si="96"/>
        <v>#NAME?</v>
      </c>
      <c r="U85" s="13" t="e">
        <f t="shared" si="97"/>
        <v>#NAME?</v>
      </c>
      <c r="V85" s="13" t="e">
        <f t="shared" si="98"/>
        <v>#NAME?</v>
      </c>
      <c r="W85" s="13" t="e">
        <f t="shared" si="99"/>
        <v>#NAME?</v>
      </c>
      <c r="X85" s="13" t="e">
        <f t="shared" si="100"/>
        <v>#NAME?</v>
      </c>
      <c r="Y85" s="13" t="e">
        <f t="shared" si="101"/>
        <v>#NAME?</v>
      </c>
      <c r="Z85" s="13" t="e">
        <f t="shared" si="102"/>
        <v>#NAME?</v>
      </c>
      <c r="AA85" s="13" t="e">
        <f t="shared" si="103"/>
        <v>#NAME?</v>
      </c>
      <c r="AB85" s="13"/>
      <c r="AC85" s="13"/>
      <c r="AD85" s="13" t="e">
        <f t="shared" si="104"/>
        <v>#NAME?</v>
      </c>
      <c r="AE85" s="13" t="e">
        <f t="shared" si="105"/>
        <v>#NAME?</v>
      </c>
      <c r="AF85" s="13" t="e">
        <f t="shared" si="106"/>
        <v>#NAME?</v>
      </c>
      <c r="AG85" s="13" t="e">
        <f t="shared" si="107"/>
        <v>#NAME?</v>
      </c>
      <c r="AH85" s="13" t="e">
        <f t="shared" si="108"/>
        <v>#NAME?</v>
      </c>
      <c r="AI85" s="13" t="e">
        <f t="shared" si="109"/>
        <v>#NAME?</v>
      </c>
      <c r="AJ85" s="13" t="e">
        <f t="shared" si="110"/>
        <v>#NAME?</v>
      </c>
      <c r="AK85" s="13" t="e">
        <f t="shared" si="111"/>
        <v>#NAME?</v>
      </c>
      <c r="AL85" s="13" t="e">
        <f t="shared" si="112"/>
        <v>#NAME?</v>
      </c>
      <c r="AM85" s="13" t="e">
        <f t="shared" si="113"/>
        <v>#NAME?</v>
      </c>
      <c r="AN85" s="13" t="e">
        <f t="shared" si="114"/>
        <v>#NAME?</v>
      </c>
      <c r="AO85" s="13" t="e">
        <f t="shared" si="115"/>
        <v>#NAME?</v>
      </c>
      <c r="AP85" s="13" t="e">
        <f t="shared" si="116"/>
        <v>#NAME?</v>
      </c>
      <c r="AQ85" s="13" t="e">
        <f t="shared" si="117"/>
        <v>#NAME?</v>
      </c>
      <c r="AR85" s="13" t="e">
        <f t="shared" si="118"/>
        <v>#NAME?</v>
      </c>
      <c r="AS85" s="13" t="e">
        <f t="shared" si="119"/>
        <v>#NAME?</v>
      </c>
      <c r="AT85" s="13" t="e">
        <f t="shared" si="120"/>
        <v>#NAME?</v>
      </c>
      <c r="AU85" s="13" t="e">
        <f t="shared" si="121"/>
        <v>#NAME?</v>
      </c>
      <c r="AV85" s="13" t="e">
        <f t="shared" si="122"/>
        <v>#NAME?</v>
      </c>
      <c r="AW85" s="13" t="e">
        <f t="shared" si="123"/>
        <v>#NAME?</v>
      </c>
      <c r="AX85" s="13" t="e">
        <f t="shared" si="124"/>
        <v>#NAME?</v>
      </c>
      <c r="AY85" s="13" t="e">
        <f t="shared" si="125"/>
        <v>#NAME?</v>
      </c>
      <c r="AZ85" s="13" t="e">
        <f t="shared" si="126"/>
        <v>#NAME?</v>
      </c>
      <c r="BA85" s="13" t="e">
        <f t="shared" si="127"/>
        <v>#NAME?</v>
      </c>
      <c r="BB85" s="13" t="e">
        <f t="shared" si="128"/>
        <v>#NAME?</v>
      </c>
      <c r="BC85" s="13" t="e">
        <f t="shared" si="129"/>
        <v>#NAME?</v>
      </c>
      <c r="BD85" s="13" t="e">
        <f t="shared" si="130"/>
        <v>#NAME?</v>
      </c>
      <c r="BE85" s="13" t="e">
        <f t="shared" si="131"/>
        <v>#NAME?</v>
      </c>
      <c r="BF85" s="13" t="e">
        <f t="shared" si="132"/>
        <v>#NAME?</v>
      </c>
      <c r="BG85" s="13" t="e">
        <f t="shared" si="133"/>
        <v>#NAME?</v>
      </c>
      <c r="BH85" s="13" t="e">
        <f t="shared" si="134"/>
        <v>#NAME?</v>
      </c>
      <c r="BI85" s="13" t="e">
        <f t="shared" si="135"/>
        <v>#NAME?</v>
      </c>
      <c r="BJ85" s="13" t="e">
        <f t="shared" si="136"/>
        <v>#NAME?</v>
      </c>
      <c r="BK85" s="13" t="e">
        <f t="shared" si="137"/>
        <v>#NAME?</v>
      </c>
      <c r="BL85" s="13" t="e">
        <f t="shared" si="138"/>
        <v>#NAME?</v>
      </c>
      <c r="BM85" s="13" t="e">
        <f t="shared" si="139"/>
        <v>#NAME?</v>
      </c>
      <c r="BN85" s="13"/>
      <c r="BO85" s="15"/>
      <c r="BP85" s="13" t="e">
        <f t="shared" si="140"/>
        <v>#NAME?</v>
      </c>
      <c r="BQ85" s="13" t="e">
        <f t="shared" si="141"/>
        <v>#NAME?</v>
      </c>
      <c r="BR85" s="13" t="e">
        <f t="shared" si="142"/>
        <v>#NAME?</v>
      </c>
      <c r="BS85" s="13" t="e">
        <f t="shared" si="143"/>
        <v>#NAME?</v>
      </c>
      <c r="BT85" s="13" t="e">
        <f t="shared" si="144"/>
        <v>#NAME?</v>
      </c>
      <c r="BU85" s="13" t="e">
        <f t="shared" si="145"/>
        <v>#NAME?</v>
      </c>
      <c r="BV85" s="13"/>
      <c r="BW85" s="13" t="e">
        <f t="shared" si="146"/>
        <v>#NAME?</v>
      </c>
      <c r="BX85" s="13"/>
      <c r="BY85" s="13" t="e">
        <f t="shared" si="147"/>
        <v>#NAME?</v>
      </c>
      <c r="BZ85" s="13" t="e">
        <f t="shared" si="148"/>
        <v>#NAME?</v>
      </c>
      <c r="CA85" s="13" t="e">
        <f t="shared" si="149"/>
        <v>#NAME?</v>
      </c>
      <c r="CB85" s="13" t="e">
        <f t="shared" si="150"/>
        <v>#NAME?</v>
      </c>
      <c r="CC85" s="14">
        <f t="shared" si="151"/>
        <v>0</v>
      </c>
      <c r="CD85" s="14" t="e">
        <f t="shared" si="152"/>
        <v>#NAME?</v>
      </c>
      <c r="CE85" s="13">
        <f t="shared" si="153"/>
        <v>2151905.7000000002</v>
      </c>
      <c r="CF85" s="13" t="e">
        <f t="shared" si="154"/>
        <v>#NAME?</v>
      </c>
      <c r="CG85" s="13"/>
      <c r="CH85" s="13" t="e">
        <f t="shared" si="155"/>
        <v>#NAME?</v>
      </c>
      <c r="CI85" s="13" t="e">
        <f t="shared" si="156"/>
        <v>#NAME?</v>
      </c>
      <c r="CJ85" s="13" t="e">
        <f t="shared" si="157"/>
        <v>#NAME?</v>
      </c>
      <c r="CK85" s="13" t="e">
        <f t="shared" si="158"/>
        <v>#NAME?</v>
      </c>
      <c r="CL85">
        <f t="shared" si="159"/>
        <v>0</v>
      </c>
      <c r="CM85">
        <f t="shared" si="160"/>
        <v>0</v>
      </c>
      <c r="CN85" t="e">
        <f>VLOOKUP(A85,sport,6,FALSE)</f>
        <v>#NAME?</v>
      </c>
      <c r="CO85">
        <f t="shared" si="161"/>
        <v>0</v>
      </c>
      <c r="CP85">
        <v>0</v>
      </c>
      <c r="CQ85">
        <v>0</v>
      </c>
      <c r="CR85">
        <v>0</v>
      </c>
      <c r="CS85">
        <v>0</v>
      </c>
      <c r="CT85">
        <v>0</v>
      </c>
      <c r="CU85">
        <v>0</v>
      </c>
      <c r="CV85">
        <v>0</v>
      </c>
      <c r="CW85">
        <v>0</v>
      </c>
      <c r="CX85">
        <v>0</v>
      </c>
      <c r="CY85" s="20" t="e">
        <f t="shared" si="162"/>
        <v>#NAME?</v>
      </c>
      <c r="CZ85" t="e">
        <f t="shared" si="163"/>
        <v>#NAME?</v>
      </c>
      <c r="DM85" t="s">
        <v>298</v>
      </c>
      <c r="DN85">
        <v>0</v>
      </c>
      <c r="DQ85" t="s">
        <v>252</v>
      </c>
      <c r="DR85">
        <v>0</v>
      </c>
      <c r="DU85">
        <v>304</v>
      </c>
      <c r="DV85">
        <v>832795.8132342078</v>
      </c>
      <c r="DX85" t="s">
        <v>248</v>
      </c>
      <c r="DY85">
        <v>0</v>
      </c>
      <c r="EA85" t="s">
        <v>248</v>
      </c>
      <c r="EB85">
        <v>0</v>
      </c>
      <c r="ED85" t="s">
        <v>248</v>
      </c>
      <c r="EE85">
        <v>0</v>
      </c>
      <c r="EI85">
        <v>1773</v>
      </c>
      <c r="EJ85">
        <v>1266.5</v>
      </c>
      <c r="GQ85" t="s">
        <v>297</v>
      </c>
      <c r="GR85">
        <v>168</v>
      </c>
      <c r="GU85">
        <v>216</v>
      </c>
      <c r="GV85" s="20">
        <v>67959.642427727522</v>
      </c>
      <c r="HM85">
        <v>1663</v>
      </c>
      <c r="HN85" t="s">
        <v>149</v>
      </c>
      <c r="HO85">
        <v>1185740.1299999999</v>
      </c>
      <c r="HR85">
        <v>216</v>
      </c>
      <c r="HS85">
        <v>1721.25</v>
      </c>
    </row>
    <row r="86" spans="1:227">
      <c r="A86">
        <v>173</v>
      </c>
      <c r="D86" t="s">
        <v>299</v>
      </c>
      <c r="F86" s="13" t="e">
        <f t="shared" si="83"/>
        <v>#NAME?</v>
      </c>
      <c r="G86" s="13" t="e">
        <f t="shared" si="84"/>
        <v>#NAME?</v>
      </c>
      <c r="H86" s="13" t="e">
        <f t="shared" si="85"/>
        <v>#NAME?</v>
      </c>
      <c r="I86" s="13" t="e">
        <f t="shared" si="86"/>
        <v>#NAME?</v>
      </c>
      <c r="J86" s="13"/>
      <c r="K86" s="13" t="e">
        <f t="shared" si="87"/>
        <v>#NAME?</v>
      </c>
      <c r="L86" s="13" t="e">
        <f t="shared" si="88"/>
        <v>#NAME?</v>
      </c>
      <c r="M86" s="13" t="e">
        <f t="shared" si="89"/>
        <v>#NAME?</v>
      </c>
      <c r="N86" s="13" t="e">
        <f t="shared" si="90"/>
        <v>#NAME?</v>
      </c>
      <c r="O86" s="13" t="e">
        <f t="shared" si="91"/>
        <v>#NAME?</v>
      </c>
      <c r="P86" s="13" t="e">
        <f t="shared" si="92"/>
        <v>#NAME?</v>
      </c>
      <c r="Q86" s="13" t="e">
        <f t="shared" si="93"/>
        <v>#NAME?</v>
      </c>
      <c r="R86" s="13" t="e">
        <f t="shared" si="94"/>
        <v>#NAME?</v>
      </c>
      <c r="S86" s="13" t="e">
        <f t="shared" si="95"/>
        <v>#NAME?</v>
      </c>
      <c r="T86" s="13" t="e">
        <f t="shared" si="96"/>
        <v>#NAME?</v>
      </c>
      <c r="U86" s="13" t="e">
        <f t="shared" si="97"/>
        <v>#NAME?</v>
      </c>
      <c r="V86" s="13" t="e">
        <f t="shared" si="98"/>
        <v>#NAME?</v>
      </c>
      <c r="W86" s="13" t="e">
        <f t="shared" si="99"/>
        <v>#NAME?</v>
      </c>
      <c r="X86" s="13" t="e">
        <f t="shared" si="100"/>
        <v>#NAME?</v>
      </c>
      <c r="Y86" s="13" t="e">
        <f t="shared" si="101"/>
        <v>#NAME?</v>
      </c>
      <c r="Z86" s="13" t="e">
        <f t="shared" si="102"/>
        <v>#NAME?</v>
      </c>
      <c r="AA86" s="13" t="e">
        <f t="shared" si="103"/>
        <v>#NAME?</v>
      </c>
      <c r="AB86" s="13"/>
      <c r="AC86" s="13"/>
      <c r="AD86" s="13" t="e">
        <f t="shared" si="104"/>
        <v>#NAME?</v>
      </c>
      <c r="AE86" s="13" t="e">
        <f t="shared" si="105"/>
        <v>#NAME?</v>
      </c>
      <c r="AF86" s="13" t="e">
        <f t="shared" si="106"/>
        <v>#NAME?</v>
      </c>
      <c r="AG86" s="13" t="e">
        <f t="shared" si="107"/>
        <v>#NAME?</v>
      </c>
      <c r="AH86" s="13" t="e">
        <f t="shared" si="108"/>
        <v>#NAME?</v>
      </c>
      <c r="AI86" s="13" t="e">
        <f t="shared" si="109"/>
        <v>#NAME?</v>
      </c>
      <c r="AJ86" s="13" t="e">
        <f t="shared" si="110"/>
        <v>#NAME?</v>
      </c>
      <c r="AK86" s="13" t="e">
        <f t="shared" si="111"/>
        <v>#NAME?</v>
      </c>
      <c r="AL86" s="13" t="e">
        <f t="shared" si="112"/>
        <v>#NAME?</v>
      </c>
      <c r="AM86" s="13" t="e">
        <f t="shared" si="113"/>
        <v>#NAME?</v>
      </c>
      <c r="AN86" s="13" t="e">
        <f t="shared" si="114"/>
        <v>#NAME?</v>
      </c>
      <c r="AO86" s="13" t="e">
        <f t="shared" si="115"/>
        <v>#NAME?</v>
      </c>
      <c r="AP86" s="13" t="e">
        <f t="shared" si="116"/>
        <v>#NAME?</v>
      </c>
      <c r="AQ86" s="13" t="e">
        <f t="shared" si="117"/>
        <v>#NAME?</v>
      </c>
      <c r="AR86" s="13" t="e">
        <f t="shared" si="118"/>
        <v>#NAME?</v>
      </c>
      <c r="AS86" s="13" t="e">
        <f t="shared" si="119"/>
        <v>#NAME?</v>
      </c>
      <c r="AT86" s="13" t="e">
        <f t="shared" si="120"/>
        <v>#NAME?</v>
      </c>
      <c r="AU86" s="13" t="e">
        <f t="shared" si="121"/>
        <v>#NAME?</v>
      </c>
      <c r="AV86" s="13" t="e">
        <f t="shared" si="122"/>
        <v>#NAME?</v>
      </c>
      <c r="AW86" s="13" t="e">
        <f t="shared" si="123"/>
        <v>#NAME?</v>
      </c>
      <c r="AX86" s="13" t="e">
        <f t="shared" si="124"/>
        <v>#NAME?</v>
      </c>
      <c r="AY86" s="13" t="e">
        <f t="shared" si="125"/>
        <v>#NAME?</v>
      </c>
      <c r="AZ86" s="13" t="e">
        <f t="shared" si="126"/>
        <v>#NAME?</v>
      </c>
      <c r="BA86" s="13" t="e">
        <f t="shared" si="127"/>
        <v>#NAME?</v>
      </c>
      <c r="BB86" s="13" t="e">
        <f t="shared" si="128"/>
        <v>#NAME?</v>
      </c>
      <c r="BC86" s="13" t="e">
        <f t="shared" si="129"/>
        <v>#NAME?</v>
      </c>
      <c r="BD86" s="13" t="e">
        <f t="shared" si="130"/>
        <v>#NAME?</v>
      </c>
      <c r="BE86" s="13" t="e">
        <f t="shared" si="131"/>
        <v>#NAME?</v>
      </c>
      <c r="BF86" s="13" t="e">
        <f t="shared" si="132"/>
        <v>#NAME?</v>
      </c>
      <c r="BG86" s="13" t="e">
        <f t="shared" si="133"/>
        <v>#NAME?</v>
      </c>
      <c r="BH86" s="13" t="e">
        <f t="shared" si="134"/>
        <v>#NAME?</v>
      </c>
      <c r="BI86" s="13" t="e">
        <f t="shared" si="135"/>
        <v>#NAME?</v>
      </c>
      <c r="BJ86" s="13" t="e">
        <f t="shared" si="136"/>
        <v>#NAME?</v>
      </c>
      <c r="BK86" s="13" t="e">
        <f t="shared" si="137"/>
        <v>#NAME?</v>
      </c>
      <c r="BL86" s="13" t="e">
        <f t="shared" si="138"/>
        <v>#NAME?</v>
      </c>
      <c r="BM86" s="13" t="e">
        <f t="shared" si="139"/>
        <v>#NAME?</v>
      </c>
      <c r="BN86" s="13"/>
      <c r="BO86" s="15"/>
      <c r="BP86" s="13" t="e">
        <f t="shared" si="140"/>
        <v>#NAME?</v>
      </c>
      <c r="BQ86" s="13" t="e">
        <f t="shared" si="141"/>
        <v>#NAME?</v>
      </c>
      <c r="BR86" s="13" t="e">
        <f t="shared" si="142"/>
        <v>#NAME?</v>
      </c>
      <c r="BS86" s="13" t="e">
        <f t="shared" si="143"/>
        <v>#NAME?</v>
      </c>
      <c r="BT86" s="13" t="e">
        <f t="shared" si="144"/>
        <v>#NAME?</v>
      </c>
      <c r="BU86" s="13" t="e">
        <f t="shared" si="145"/>
        <v>#NAME?</v>
      </c>
      <c r="BV86" s="13"/>
      <c r="BW86" s="13" t="e">
        <f t="shared" si="146"/>
        <v>#NAME?</v>
      </c>
      <c r="BX86" s="13"/>
      <c r="BY86" s="13" t="e">
        <f t="shared" si="147"/>
        <v>#NAME?</v>
      </c>
      <c r="BZ86" s="13" t="e">
        <f t="shared" si="148"/>
        <v>#NAME?</v>
      </c>
      <c r="CA86" s="13" t="e">
        <f t="shared" si="149"/>
        <v>#NAME?</v>
      </c>
      <c r="CB86" s="13" t="e">
        <f t="shared" si="150"/>
        <v>#NAME?</v>
      </c>
      <c r="CC86" s="14">
        <f t="shared" si="151"/>
        <v>0</v>
      </c>
      <c r="CD86" s="14" t="e">
        <f t="shared" si="152"/>
        <v>#NAME?</v>
      </c>
      <c r="CE86" s="13">
        <f t="shared" si="153"/>
        <v>2909354.96</v>
      </c>
      <c r="CF86" s="13" t="e">
        <f t="shared" si="154"/>
        <v>#NAME?</v>
      </c>
      <c r="CG86" s="13"/>
      <c r="CH86" s="13" t="e">
        <f t="shared" si="155"/>
        <v>#NAME?</v>
      </c>
      <c r="CI86" s="13" t="e">
        <f t="shared" si="156"/>
        <v>#NAME?</v>
      </c>
      <c r="CJ86" s="13" t="e">
        <f t="shared" si="157"/>
        <v>#NAME?</v>
      </c>
      <c r="CK86" s="13" t="e">
        <f t="shared" si="158"/>
        <v>#NAME?</v>
      </c>
      <c r="CL86">
        <f t="shared" si="159"/>
        <v>0</v>
      </c>
      <c r="CM86">
        <f t="shared" si="160"/>
        <v>0</v>
      </c>
      <c r="CN86">
        <v>0</v>
      </c>
      <c r="CO86">
        <f t="shared" si="161"/>
        <v>0</v>
      </c>
      <c r="CP86">
        <v>0</v>
      </c>
      <c r="CQ86">
        <v>0</v>
      </c>
      <c r="CR86">
        <v>0</v>
      </c>
      <c r="CS86">
        <v>0</v>
      </c>
      <c r="CT86">
        <v>0</v>
      </c>
      <c r="CU86">
        <v>0</v>
      </c>
      <c r="CV86">
        <v>0</v>
      </c>
      <c r="CW86">
        <v>0</v>
      </c>
      <c r="CX86">
        <v>0</v>
      </c>
      <c r="CY86" s="20" t="e">
        <f t="shared" si="162"/>
        <v>#NAME?</v>
      </c>
      <c r="CZ86" t="e">
        <f t="shared" si="163"/>
        <v>#NAME?</v>
      </c>
      <c r="DM86" t="s">
        <v>300</v>
      </c>
      <c r="DN86">
        <v>0</v>
      </c>
      <c r="DQ86" t="s">
        <v>254</v>
      </c>
      <c r="DR86">
        <v>0</v>
      </c>
      <c r="DU86">
        <v>710</v>
      </c>
      <c r="DV86">
        <v>912331.36520570784</v>
      </c>
      <c r="DX86" t="s">
        <v>250</v>
      </c>
      <c r="DY86">
        <v>0</v>
      </c>
      <c r="EA86" t="s">
        <v>250</v>
      </c>
      <c r="EB86">
        <v>0</v>
      </c>
      <c r="ED86" t="s">
        <v>250</v>
      </c>
      <c r="EE86">
        <v>0</v>
      </c>
      <c r="EI86">
        <v>175</v>
      </c>
      <c r="EJ86">
        <v>1211</v>
      </c>
      <c r="GQ86" t="s">
        <v>299</v>
      </c>
      <c r="GR86">
        <v>173</v>
      </c>
      <c r="GU86">
        <v>221</v>
      </c>
      <c r="GV86" s="20">
        <v>33979.821213863761</v>
      </c>
      <c r="HM86">
        <v>736</v>
      </c>
      <c r="HN86" t="s">
        <v>319</v>
      </c>
      <c r="HO86">
        <v>2125866.9300000002</v>
      </c>
      <c r="HR86">
        <v>221</v>
      </c>
      <c r="HS86">
        <v>1134</v>
      </c>
    </row>
    <row r="87" spans="1:227">
      <c r="A87">
        <v>1773</v>
      </c>
      <c r="D87" t="s">
        <v>301</v>
      </c>
      <c r="F87" s="13" t="e">
        <f t="shared" si="83"/>
        <v>#NAME?</v>
      </c>
      <c r="G87" s="13" t="e">
        <f t="shared" si="84"/>
        <v>#NAME?</v>
      </c>
      <c r="H87" s="13" t="e">
        <f t="shared" si="85"/>
        <v>#NAME?</v>
      </c>
      <c r="I87" s="13" t="e">
        <f t="shared" si="86"/>
        <v>#NAME?</v>
      </c>
      <c r="J87" s="13"/>
      <c r="K87" s="13" t="e">
        <f t="shared" si="87"/>
        <v>#NAME?</v>
      </c>
      <c r="L87" s="13" t="e">
        <f t="shared" si="88"/>
        <v>#NAME?</v>
      </c>
      <c r="M87" s="13" t="e">
        <f t="shared" si="89"/>
        <v>#NAME?</v>
      </c>
      <c r="N87" s="13" t="e">
        <f t="shared" si="90"/>
        <v>#NAME?</v>
      </c>
      <c r="O87" s="13" t="e">
        <f t="shared" si="91"/>
        <v>#NAME?</v>
      </c>
      <c r="P87" s="13" t="e">
        <f t="shared" si="92"/>
        <v>#NAME?</v>
      </c>
      <c r="Q87" s="13" t="e">
        <f t="shared" si="93"/>
        <v>#NAME?</v>
      </c>
      <c r="R87" s="13" t="e">
        <f t="shared" si="94"/>
        <v>#NAME?</v>
      </c>
      <c r="S87" s="13" t="e">
        <f t="shared" si="95"/>
        <v>#NAME?</v>
      </c>
      <c r="T87" s="13" t="e">
        <f t="shared" si="96"/>
        <v>#NAME?</v>
      </c>
      <c r="U87" s="13" t="e">
        <f t="shared" si="97"/>
        <v>#NAME?</v>
      </c>
      <c r="V87" s="13" t="e">
        <f t="shared" si="98"/>
        <v>#NAME?</v>
      </c>
      <c r="W87" s="13" t="e">
        <f t="shared" si="99"/>
        <v>#NAME?</v>
      </c>
      <c r="X87" s="13" t="e">
        <f t="shared" si="100"/>
        <v>#NAME?</v>
      </c>
      <c r="Y87" s="13" t="e">
        <f t="shared" si="101"/>
        <v>#NAME?</v>
      </c>
      <c r="Z87" s="13" t="e">
        <f t="shared" si="102"/>
        <v>#NAME?</v>
      </c>
      <c r="AA87" s="13" t="e">
        <f t="shared" si="103"/>
        <v>#NAME?</v>
      </c>
      <c r="AB87" s="13"/>
      <c r="AC87" s="13"/>
      <c r="AD87" s="13" t="e">
        <f t="shared" si="104"/>
        <v>#NAME?</v>
      </c>
      <c r="AE87" s="13" t="e">
        <f t="shared" si="105"/>
        <v>#NAME?</v>
      </c>
      <c r="AF87" s="13" t="e">
        <f t="shared" si="106"/>
        <v>#NAME?</v>
      </c>
      <c r="AG87" s="13" t="e">
        <f t="shared" si="107"/>
        <v>#NAME?</v>
      </c>
      <c r="AH87" s="13" t="e">
        <f t="shared" si="108"/>
        <v>#NAME?</v>
      </c>
      <c r="AI87" s="13" t="e">
        <f t="shared" si="109"/>
        <v>#NAME?</v>
      </c>
      <c r="AJ87" s="13" t="e">
        <f t="shared" si="110"/>
        <v>#NAME?</v>
      </c>
      <c r="AK87" s="13" t="e">
        <f t="shared" si="111"/>
        <v>#NAME?</v>
      </c>
      <c r="AL87" s="13" t="e">
        <f t="shared" si="112"/>
        <v>#NAME?</v>
      </c>
      <c r="AM87" s="13" t="e">
        <f t="shared" si="113"/>
        <v>#NAME?</v>
      </c>
      <c r="AN87" s="13" t="e">
        <f t="shared" si="114"/>
        <v>#NAME?</v>
      </c>
      <c r="AO87" s="13" t="e">
        <f t="shared" si="115"/>
        <v>#NAME?</v>
      </c>
      <c r="AP87" s="13" t="e">
        <f t="shared" si="116"/>
        <v>#NAME?</v>
      </c>
      <c r="AQ87" s="13" t="e">
        <f t="shared" si="117"/>
        <v>#NAME?</v>
      </c>
      <c r="AR87" s="13" t="e">
        <f t="shared" si="118"/>
        <v>#NAME?</v>
      </c>
      <c r="AS87" s="13" t="e">
        <f t="shared" si="119"/>
        <v>#NAME?</v>
      </c>
      <c r="AT87" s="13" t="e">
        <f t="shared" si="120"/>
        <v>#NAME?</v>
      </c>
      <c r="AU87" s="13" t="e">
        <f t="shared" si="121"/>
        <v>#NAME?</v>
      </c>
      <c r="AV87" s="13" t="e">
        <f t="shared" si="122"/>
        <v>#NAME?</v>
      </c>
      <c r="AW87" s="13" t="e">
        <f t="shared" si="123"/>
        <v>#NAME?</v>
      </c>
      <c r="AX87" s="13" t="e">
        <f t="shared" si="124"/>
        <v>#NAME?</v>
      </c>
      <c r="AY87" s="13" t="e">
        <f t="shared" si="125"/>
        <v>#NAME?</v>
      </c>
      <c r="AZ87" s="13" t="e">
        <f t="shared" si="126"/>
        <v>#NAME?</v>
      </c>
      <c r="BA87" s="13" t="e">
        <f t="shared" si="127"/>
        <v>#NAME?</v>
      </c>
      <c r="BB87" s="13" t="e">
        <f t="shared" si="128"/>
        <v>#NAME?</v>
      </c>
      <c r="BC87" s="13" t="e">
        <f t="shared" si="129"/>
        <v>#NAME?</v>
      </c>
      <c r="BD87" s="13" t="e">
        <f t="shared" si="130"/>
        <v>#NAME?</v>
      </c>
      <c r="BE87" s="13" t="e">
        <f t="shared" si="131"/>
        <v>#NAME?</v>
      </c>
      <c r="BF87" s="13" t="e">
        <f t="shared" si="132"/>
        <v>#NAME?</v>
      </c>
      <c r="BG87" s="13" t="e">
        <f t="shared" si="133"/>
        <v>#NAME?</v>
      </c>
      <c r="BH87" s="13" t="e">
        <f t="shared" si="134"/>
        <v>#NAME?</v>
      </c>
      <c r="BI87" s="13" t="e">
        <f t="shared" si="135"/>
        <v>#NAME?</v>
      </c>
      <c r="BJ87" s="13" t="e">
        <f t="shared" si="136"/>
        <v>#NAME?</v>
      </c>
      <c r="BK87" s="13" t="e">
        <f t="shared" si="137"/>
        <v>#NAME?</v>
      </c>
      <c r="BL87" s="13" t="e">
        <f t="shared" si="138"/>
        <v>#NAME?</v>
      </c>
      <c r="BM87" s="13" t="e">
        <f t="shared" si="139"/>
        <v>#NAME?</v>
      </c>
      <c r="BN87" s="13"/>
      <c r="BO87" s="15"/>
      <c r="BP87" s="13" t="e">
        <f t="shared" si="140"/>
        <v>#NAME?</v>
      </c>
      <c r="BQ87" s="13" t="e">
        <f t="shared" si="141"/>
        <v>#NAME?</v>
      </c>
      <c r="BR87" s="13" t="e">
        <f t="shared" si="142"/>
        <v>#NAME?</v>
      </c>
      <c r="BS87" s="13" t="e">
        <f t="shared" si="143"/>
        <v>#NAME?</v>
      </c>
      <c r="BT87" s="13" t="e">
        <f t="shared" si="144"/>
        <v>#NAME?</v>
      </c>
      <c r="BU87" s="13" t="e">
        <f t="shared" si="145"/>
        <v>#NAME?</v>
      </c>
      <c r="BV87" s="13"/>
      <c r="BW87" s="13" t="e">
        <f t="shared" si="146"/>
        <v>#NAME?</v>
      </c>
      <c r="BX87" s="13"/>
      <c r="BY87" s="13" t="e">
        <f t="shared" si="147"/>
        <v>#NAME?</v>
      </c>
      <c r="BZ87" s="13" t="e">
        <f t="shared" si="148"/>
        <v>#NAME?</v>
      </c>
      <c r="CA87" s="13" t="e">
        <f t="shared" si="149"/>
        <v>#NAME?</v>
      </c>
      <c r="CB87" s="13" t="e">
        <f t="shared" si="150"/>
        <v>#NAME?</v>
      </c>
      <c r="CC87" s="14">
        <f t="shared" si="151"/>
        <v>0</v>
      </c>
      <c r="CD87" s="14" t="e">
        <f t="shared" si="152"/>
        <v>#NAME?</v>
      </c>
      <c r="CE87" s="13">
        <f t="shared" si="153"/>
        <v>1495652.96</v>
      </c>
      <c r="CF87" s="13" t="e">
        <f t="shared" si="154"/>
        <v>#NAME?</v>
      </c>
      <c r="CG87" s="13"/>
      <c r="CH87" s="13" t="e">
        <f t="shared" si="155"/>
        <v>#NAME?</v>
      </c>
      <c r="CI87" s="13" t="e">
        <f t="shared" si="156"/>
        <v>#NAME?</v>
      </c>
      <c r="CJ87" s="13" t="e">
        <f t="shared" si="157"/>
        <v>#NAME?</v>
      </c>
      <c r="CK87" s="13" t="e">
        <f t="shared" si="158"/>
        <v>#NAME?</v>
      </c>
      <c r="CL87">
        <f t="shared" si="159"/>
        <v>0</v>
      </c>
      <c r="CM87">
        <f t="shared" si="160"/>
        <v>0</v>
      </c>
      <c r="CN87">
        <v>0</v>
      </c>
      <c r="CO87">
        <f t="shared" si="161"/>
        <v>0</v>
      </c>
      <c r="CP87">
        <v>0</v>
      </c>
      <c r="CQ87">
        <v>0</v>
      </c>
      <c r="CR87">
        <v>0</v>
      </c>
      <c r="CS87">
        <v>0</v>
      </c>
      <c r="CT87">
        <v>0</v>
      </c>
      <c r="CU87">
        <v>0</v>
      </c>
      <c r="CV87">
        <v>0</v>
      </c>
      <c r="CW87">
        <v>0</v>
      </c>
      <c r="CX87">
        <v>0</v>
      </c>
      <c r="CY87" s="20" t="e">
        <f t="shared" si="162"/>
        <v>#NAME?</v>
      </c>
      <c r="CZ87" t="e">
        <f t="shared" si="163"/>
        <v>#NAME?</v>
      </c>
      <c r="DM87" t="s">
        <v>302</v>
      </c>
      <c r="DN87">
        <v>0</v>
      </c>
      <c r="DQ87" t="s">
        <v>256</v>
      </c>
      <c r="DR87">
        <v>0</v>
      </c>
      <c r="DU87">
        <v>412</v>
      </c>
      <c r="DV87">
        <v>727458.19490187941</v>
      </c>
      <c r="DX87" t="s">
        <v>252</v>
      </c>
      <c r="DY87">
        <v>0</v>
      </c>
      <c r="EA87" t="s">
        <v>252</v>
      </c>
      <c r="EB87">
        <v>0</v>
      </c>
      <c r="ED87" t="s">
        <v>252</v>
      </c>
      <c r="EE87">
        <v>0</v>
      </c>
      <c r="EI87">
        <v>177</v>
      </c>
      <c r="EJ87">
        <v>2371</v>
      </c>
      <c r="GQ87" t="s">
        <v>301</v>
      </c>
      <c r="GR87">
        <v>1773</v>
      </c>
      <c r="GU87">
        <v>222</v>
      </c>
      <c r="GV87" s="20">
        <v>172512.93847038527</v>
      </c>
      <c r="HM87">
        <v>1690</v>
      </c>
      <c r="HN87" t="s">
        <v>268</v>
      </c>
      <c r="HO87">
        <v>2187575.33</v>
      </c>
      <c r="HR87">
        <v>222</v>
      </c>
      <c r="HS87">
        <v>5044.75</v>
      </c>
    </row>
    <row r="88" spans="1:227">
      <c r="A88">
        <v>175</v>
      </c>
      <c r="D88" t="s">
        <v>303</v>
      </c>
      <c r="F88" s="13" t="e">
        <f t="shared" si="83"/>
        <v>#NAME?</v>
      </c>
      <c r="G88" s="13" t="e">
        <f t="shared" si="84"/>
        <v>#NAME?</v>
      </c>
      <c r="H88" s="13" t="e">
        <f t="shared" si="85"/>
        <v>#NAME?</v>
      </c>
      <c r="I88" s="13" t="e">
        <f t="shared" si="86"/>
        <v>#NAME?</v>
      </c>
      <c r="J88" s="13"/>
      <c r="K88" s="13" t="e">
        <f t="shared" si="87"/>
        <v>#NAME?</v>
      </c>
      <c r="L88" s="13" t="e">
        <f t="shared" si="88"/>
        <v>#NAME?</v>
      </c>
      <c r="M88" s="13" t="e">
        <f t="shared" si="89"/>
        <v>#NAME?</v>
      </c>
      <c r="N88" s="13" t="e">
        <f t="shared" si="90"/>
        <v>#NAME?</v>
      </c>
      <c r="O88" s="13" t="e">
        <f t="shared" si="91"/>
        <v>#NAME?</v>
      </c>
      <c r="P88" s="13" t="e">
        <f t="shared" si="92"/>
        <v>#NAME?</v>
      </c>
      <c r="Q88" s="13" t="e">
        <f t="shared" si="93"/>
        <v>#NAME?</v>
      </c>
      <c r="R88" s="13" t="e">
        <f t="shared" si="94"/>
        <v>#NAME?</v>
      </c>
      <c r="S88" s="13" t="e">
        <f t="shared" si="95"/>
        <v>#NAME?</v>
      </c>
      <c r="T88" s="13" t="e">
        <f t="shared" si="96"/>
        <v>#NAME?</v>
      </c>
      <c r="U88" s="13" t="e">
        <f t="shared" si="97"/>
        <v>#NAME?</v>
      </c>
      <c r="V88" s="13" t="e">
        <f t="shared" si="98"/>
        <v>#NAME?</v>
      </c>
      <c r="W88" s="13" t="e">
        <f t="shared" si="99"/>
        <v>#NAME?</v>
      </c>
      <c r="X88" s="13" t="e">
        <f t="shared" si="100"/>
        <v>#NAME?</v>
      </c>
      <c r="Y88" s="13" t="e">
        <f t="shared" si="101"/>
        <v>#NAME?</v>
      </c>
      <c r="Z88" s="13" t="e">
        <f t="shared" si="102"/>
        <v>#NAME?</v>
      </c>
      <c r="AA88" s="13" t="e">
        <f t="shared" si="103"/>
        <v>#NAME?</v>
      </c>
      <c r="AB88" s="13"/>
      <c r="AC88" s="13"/>
      <c r="AD88" s="13" t="e">
        <f t="shared" si="104"/>
        <v>#NAME?</v>
      </c>
      <c r="AE88" s="13" t="e">
        <f t="shared" si="105"/>
        <v>#NAME?</v>
      </c>
      <c r="AF88" s="13" t="e">
        <f t="shared" si="106"/>
        <v>#NAME?</v>
      </c>
      <c r="AG88" s="13" t="e">
        <f t="shared" si="107"/>
        <v>#NAME?</v>
      </c>
      <c r="AH88" s="13" t="e">
        <f t="shared" si="108"/>
        <v>#NAME?</v>
      </c>
      <c r="AI88" s="13" t="e">
        <f t="shared" si="109"/>
        <v>#NAME?</v>
      </c>
      <c r="AJ88" s="13" t="e">
        <f t="shared" si="110"/>
        <v>#NAME?</v>
      </c>
      <c r="AK88" s="13" t="e">
        <f t="shared" si="111"/>
        <v>#NAME?</v>
      </c>
      <c r="AL88" s="13" t="e">
        <f t="shared" si="112"/>
        <v>#NAME?</v>
      </c>
      <c r="AM88" s="13" t="e">
        <f t="shared" si="113"/>
        <v>#NAME?</v>
      </c>
      <c r="AN88" s="13" t="e">
        <f t="shared" si="114"/>
        <v>#NAME?</v>
      </c>
      <c r="AO88" s="13" t="e">
        <f t="shared" si="115"/>
        <v>#NAME?</v>
      </c>
      <c r="AP88" s="13" t="e">
        <f t="shared" si="116"/>
        <v>#NAME?</v>
      </c>
      <c r="AQ88" s="13" t="e">
        <f t="shared" si="117"/>
        <v>#NAME?</v>
      </c>
      <c r="AR88" s="13" t="e">
        <f t="shared" si="118"/>
        <v>#NAME?</v>
      </c>
      <c r="AS88" s="13" t="e">
        <f t="shared" si="119"/>
        <v>#NAME?</v>
      </c>
      <c r="AT88" s="13" t="e">
        <f t="shared" si="120"/>
        <v>#NAME?</v>
      </c>
      <c r="AU88" s="13" t="e">
        <f t="shared" si="121"/>
        <v>#NAME?</v>
      </c>
      <c r="AV88" s="13" t="e">
        <f t="shared" si="122"/>
        <v>#NAME?</v>
      </c>
      <c r="AW88" s="13" t="e">
        <f t="shared" si="123"/>
        <v>#NAME?</v>
      </c>
      <c r="AX88" s="13" t="e">
        <f t="shared" si="124"/>
        <v>#NAME?</v>
      </c>
      <c r="AY88" s="13" t="e">
        <f t="shared" si="125"/>
        <v>#NAME?</v>
      </c>
      <c r="AZ88" s="13" t="e">
        <f t="shared" si="126"/>
        <v>#NAME?</v>
      </c>
      <c r="BA88" s="13" t="e">
        <f t="shared" si="127"/>
        <v>#NAME?</v>
      </c>
      <c r="BB88" s="13" t="e">
        <f t="shared" si="128"/>
        <v>#NAME?</v>
      </c>
      <c r="BC88" s="13" t="e">
        <f t="shared" si="129"/>
        <v>#NAME?</v>
      </c>
      <c r="BD88" s="13" t="e">
        <f t="shared" si="130"/>
        <v>#NAME?</v>
      </c>
      <c r="BE88" s="13" t="e">
        <f t="shared" si="131"/>
        <v>#NAME?</v>
      </c>
      <c r="BF88" s="13" t="e">
        <f t="shared" si="132"/>
        <v>#NAME?</v>
      </c>
      <c r="BG88" s="13" t="e">
        <f t="shared" si="133"/>
        <v>#NAME?</v>
      </c>
      <c r="BH88" s="13" t="e">
        <f t="shared" si="134"/>
        <v>#NAME?</v>
      </c>
      <c r="BI88" s="13" t="e">
        <f t="shared" si="135"/>
        <v>#NAME?</v>
      </c>
      <c r="BJ88" s="13" t="e">
        <f t="shared" si="136"/>
        <v>#NAME?</v>
      </c>
      <c r="BK88" s="13" t="e">
        <f t="shared" si="137"/>
        <v>#NAME?</v>
      </c>
      <c r="BL88" s="13" t="e">
        <f t="shared" si="138"/>
        <v>#NAME?</v>
      </c>
      <c r="BM88" s="13" t="e">
        <f t="shared" si="139"/>
        <v>#NAME?</v>
      </c>
      <c r="BN88" s="13"/>
      <c r="BO88" s="15"/>
      <c r="BP88" s="13" t="e">
        <f t="shared" si="140"/>
        <v>#NAME?</v>
      </c>
      <c r="BQ88" s="13" t="e">
        <f t="shared" si="141"/>
        <v>#NAME?</v>
      </c>
      <c r="BR88" s="13" t="e">
        <f t="shared" si="142"/>
        <v>#NAME?</v>
      </c>
      <c r="BS88" s="13" t="e">
        <f t="shared" si="143"/>
        <v>#NAME?</v>
      </c>
      <c r="BT88" s="13" t="e">
        <f t="shared" si="144"/>
        <v>#NAME?</v>
      </c>
      <c r="BU88" s="13" t="e">
        <f t="shared" si="145"/>
        <v>#NAME?</v>
      </c>
      <c r="BV88" s="13"/>
      <c r="BW88" s="13" t="e">
        <f t="shared" si="146"/>
        <v>#NAME?</v>
      </c>
      <c r="BX88" s="13"/>
      <c r="BY88" s="13" t="e">
        <f t="shared" si="147"/>
        <v>#NAME?</v>
      </c>
      <c r="BZ88" s="13" t="e">
        <f t="shared" si="148"/>
        <v>#NAME?</v>
      </c>
      <c r="CA88" s="13" t="e">
        <f t="shared" si="149"/>
        <v>#NAME?</v>
      </c>
      <c r="CB88" s="13" t="e">
        <f t="shared" si="150"/>
        <v>#NAME?</v>
      </c>
      <c r="CC88" s="14">
        <f t="shared" si="151"/>
        <v>0</v>
      </c>
      <c r="CD88" s="14" t="e">
        <f t="shared" si="152"/>
        <v>#NAME?</v>
      </c>
      <c r="CE88" s="13">
        <f t="shared" si="153"/>
        <v>1444965.44</v>
      </c>
      <c r="CF88" s="13" t="e">
        <f t="shared" si="154"/>
        <v>#NAME?</v>
      </c>
      <c r="CG88" s="13"/>
      <c r="CH88" s="13" t="e">
        <f t="shared" si="155"/>
        <v>#NAME?</v>
      </c>
      <c r="CI88" s="13" t="e">
        <f t="shared" si="156"/>
        <v>#NAME?</v>
      </c>
      <c r="CJ88" s="13" t="e">
        <f t="shared" si="157"/>
        <v>#NAME?</v>
      </c>
      <c r="CK88" s="13" t="e">
        <f t="shared" si="158"/>
        <v>#NAME?</v>
      </c>
      <c r="CL88">
        <f t="shared" si="159"/>
        <v>0</v>
      </c>
      <c r="CM88">
        <f t="shared" si="160"/>
        <v>0</v>
      </c>
      <c r="CN88">
        <v>0</v>
      </c>
      <c r="CO88">
        <f t="shared" si="161"/>
        <v>0</v>
      </c>
      <c r="CP88">
        <v>0</v>
      </c>
      <c r="CQ88">
        <v>0</v>
      </c>
      <c r="CR88">
        <v>0</v>
      </c>
      <c r="CS88">
        <v>0</v>
      </c>
      <c r="CT88">
        <v>0</v>
      </c>
      <c r="CU88">
        <v>0</v>
      </c>
      <c r="CV88">
        <v>0</v>
      </c>
      <c r="CW88">
        <v>0</v>
      </c>
      <c r="CX88">
        <v>0</v>
      </c>
      <c r="CY88" s="20" t="e">
        <f t="shared" si="162"/>
        <v>#NAME?</v>
      </c>
      <c r="CZ88" t="e">
        <f t="shared" si="163"/>
        <v>#NAME?</v>
      </c>
      <c r="DM88" t="s">
        <v>304</v>
      </c>
      <c r="DN88">
        <v>0</v>
      </c>
      <c r="DQ88" t="s">
        <v>258</v>
      </c>
      <c r="DR88">
        <v>0</v>
      </c>
      <c r="DU88">
        <v>678</v>
      </c>
      <c r="DV88">
        <v>924118.63859818911</v>
      </c>
      <c r="DX88" t="s">
        <v>254</v>
      </c>
      <c r="DY88">
        <v>0</v>
      </c>
      <c r="EA88" t="s">
        <v>254</v>
      </c>
      <c r="EB88">
        <v>0</v>
      </c>
      <c r="ED88" t="s">
        <v>254</v>
      </c>
      <c r="EE88">
        <v>0</v>
      </c>
      <c r="EI88">
        <v>1742</v>
      </c>
      <c r="EJ88">
        <v>2083.25</v>
      </c>
      <c r="GQ88" t="s">
        <v>303</v>
      </c>
      <c r="GR88">
        <v>175</v>
      </c>
      <c r="GU88">
        <v>225</v>
      </c>
      <c r="GV88" s="20">
        <v>39207.486015996656</v>
      </c>
      <c r="HM88">
        <v>503</v>
      </c>
      <c r="HN88" t="s">
        <v>182</v>
      </c>
      <c r="HO88">
        <v>8686024.4600000009</v>
      </c>
      <c r="HR88">
        <v>225</v>
      </c>
      <c r="HS88">
        <v>1386.5</v>
      </c>
    </row>
    <row r="89" spans="1:227">
      <c r="A89">
        <v>177</v>
      </c>
      <c r="D89" t="s">
        <v>305</v>
      </c>
      <c r="F89" s="13" t="e">
        <f t="shared" si="83"/>
        <v>#NAME?</v>
      </c>
      <c r="G89" s="13" t="e">
        <f t="shared" si="84"/>
        <v>#NAME?</v>
      </c>
      <c r="H89" s="13" t="e">
        <f t="shared" si="85"/>
        <v>#NAME?</v>
      </c>
      <c r="I89" s="13" t="e">
        <f t="shared" si="86"/>
        <v>#NAME?</v>
      </c>
      <c r="J89" s="13"/>
      <c r="K89" s="13" t="e">
        <f t="shared" si="87"/>
        <v>#NAME?</v>
      </c>
      <c r="L89" s="13" t="e">
        <f t="shared" si="88"/>
        <v>#NAME?</v>
      </c>
      <c r="M89" s="13" t="e">
        <f t="shared" si="89"/>
        <v>#NAME?</v>
      </c>
      <c r="N89" s="13" t="e">
        <f t="shared" si="90"/>
        <v>#NAME?</v>
      </c>
      <c r="O89" s="13" t="e">
        <f t="shared" si="91"/>
        <v>#NAME?</v>
      </c>
      <c r="P89" s="13" t="e">
        <f t="shared" si="92"/>
        <v>#NAME?</v>
      </c>
      <c r="Q89" s="13" t="e">
        <f t="shared" si="93"/>
        <v>#NAME?</v>
      </c>
      <c r="R89" s="13" t="e">
        <f t="shared" si="94"/>
        <v>#NAME?</v>
      </c>
      <c r="S89" s="13" t="e">
        <f t="shared" si="95"/>
        <v>#NAME?</v>
      </c>
      <c r="T89" s="13" t="e">
        <f t="shared" si="96"/>
        <v>#NAME?</v>
      </c>
      <c r="U89" s="13" t="e">
        <f t="shared" si="97"/>
        <v>#NAME?</v>
      </c>
      <c r="V89" s="13" t="e">
        <f t="shared" si="98"/>
        <v>#NAME?</v>
      </c>
      <c r="W89" s="13" t="e">
        <f t="shared" si="99"/>
        <v>#NAME?</v>
      </c>
      <c r="X89" s="13" t="e">
        <f t="shared" si="100"/>
        <v>#NAME?</v>
      </c>
      <c r="Y89" s="13" t="e">
        <f t="shared" si="101"/>
        <v>#NAME?</v>
      </c>
      <c r="Z89" s="13" t="e">
        <f t="shared" si="102"/>
        <v>#NAME?</v>
      </c>
      <c r="AA89" s="13" t="e">
        <f t="shared" si="103"/>
        <v>#NAME?</v>
      </c>
      <c r="AB89" s="13"/>
      <c r="AC89" s="13"/>
      <c r="AD89" s="13" t="e">
        <f t="shared" si="104"/>
        <v>#NAME?</v>
      </c>
      <c r="AE89" s="13" t="e">
        <f t="shared" si="105"/>
        <v>#NAME?</v>
      </c>
      <c r="AF89" s="13" t="e">
        <f t="shared" si="106"/>
        <v>#NAME?</v>
      </c>
      <c r="AG89" s="13" t="e">
        <f t="shared" si="107"/>
        <v>#NAME?</v>
      </c>
      <c r="AH89" s="13" t="e">
        <f t="shared" si="108"/>
        <v>#NAME?</v>
      </c>
      <c r="AI89" s="13" t="e">
        <f t="shared" si="109"/>
        <v>#NAME?</v>
      </c>
      <c r="AJ89" s="13" t="e">
        <f t="shared" si="110"/>
        <v>#NAME?</v>
      </c>
      <c r="AK89" s="13" t="e">
        <f t="shared" si="111"/>
        <v>#NAME?</v>
      </c>
      <c r="AL89" s="13" t="e">
        <f t="shared" si="112"/>
        <v>#NAME?</v>
      </c>
      <c r="AM89" s="13" t="e">
        <f t="shared" si="113"/>
        <v>#NAME?</v>
      </c>
      <c r="AN89" s="13" t="e">
        <f t="shared" si="114"/>
        <v>#NAME?</v>
      </c>
      <c r="AO89" s="13" t="e">
        <f t="shared" si="115"/>
        <v>#NAME?</v>
      </c>
      <c r="AP89" s="13" t="e">
        <f t="shared" si="116"/>
        <v>#NAME?</v>
      </c>
      <c r="AQ89" s="13" t="e">
        <f t="shared" si="117"/>
        <v>#NAME?</v>
      </c>
      <c r="AR89" s="13" t="e">
        <f t="shared" si="118"/>
        <v>#NAME?</v>
      </c>
      <c r="AS89" s="13" t="e">
        <f t="shared" si="119"/>
        <v>#NAME?</v>
      </c>
      <c r="AT89" s="13" t="e">
        <f t="shared" si="120"/>
        <v>#NAME?</v>
      </c>
      <c r="AU89" s="13" t="e">
        <f t="shared" si="121"/>
        <v>#NAME?</v>
      </c>
      <c r="AV89" s="13" t="e">
        <f t="shared" si="122"/>
        <v>#NAME?</v>
      </c>
      <c r="AW89" s="13" t="e">
        <f t="shared" si="123"/>
        <v>#NAME?</v>
      </c>
      <c r="AX89" s="13" t="e">
        <f t="shared" si="124"/>
        <v>#NAME?</v>
      </c>
      <c r="AY89" s="13" t="e">
        <f t="shared" si="125"/>
        <v>#NAME?</v>
      </c>
      <c r="AZ89" s="13" t="e">
        <f t="shared" si="126"/>
        <v>#NAME?</v>
      </c>
      <c r="BA89" s="13" t="e">
        <f t="shared" si="127"/>
        <v>#NAME?</v>
      </c>
      <c r="BB89" s="13" t="e">
        <f t="shared" si="128"/>
        <v>#NAME?</v>
      </c>
      <c r="BC89" s="13" t="e">
        <f t="shared" si="129"/>
        <v>#NAME?</v>
      </c>
      <c r="BD89" s="13" t="e">
        <f t="shared" si="130"/>
        <v>#NAME?</v>
      </c>
      <c r="BE89" s="13" t="e">
        <f t="shared" si="131"/>
        <v>#NAME?</v>
      </c>
      <c r="BF89" s="13" t="e">
        <f t="shared" si="132"/>
        <v>#NAME?</v>
      </c>
      <c r="BG89" s="13" t="e">
        <f t="shared" si="133"/>
        <v>#NAME?</v>
      </c>
      <c r="BH89" s="13" t="e">
        <f t="shared" si="134"/>
        <v>#NAME?</v>
      </c>
      <c r="BI89" s="13" t="e">
        <f t="shared" si="135"/>
        <v>#NAME?</v>
      </c>
      <c r="BJ89" s="13" t="e">
        <f t="shared" si="136"/>
        <v>#NAME?</v>
      </c>
      <c r="BK89" s="13" t="e">
        <f t="shared" si="137"/>
        <v>#NAME?</v>
      </c>
      <c r="BL89" s="13" t="e">
        <f t="shared" si="138"/>
        <v>#NAME?</v>
      </c>
      <c r="BM89" s="13" t="e">
        <f t="shared" si="139"/>
        <v>#NAME?</v>
      </c>
      <c r="BN89" s="13"/>
      <c r="BO89" s="15"/>
      <c r="BP89" s="13" t="e">
        <f t="shared" si="140"/>
        <v>#NAME?</v>
      </c>
      <c r="BQ89" s="13" t="e">
        <f t="shared" si="141"/>
        <v>#NAME?</v>
      </c>
      <c r="BR89" s="13" t="e">
        <f t="shared" si="142"/>
        <v>#NAME?</v>
      </c>
      <c r="BS89" s="13" t="e">
        <f t="shared" si="143"/>
        <v>#NAME?</v>
      </c>
      <c r="BT89" s="13" t="e">
        <f t="shared" si="144"/>
        <v>#NAME?</v>
      </c>
      <c r="BU89" s="13" t="e">
        <f t="shared" si="145"/>
        <v>#NAME?</v>
      </c>
      <c r="BV89" s="13"/>
      <c r="BW89" s="13" t="e">
        <f t="shared" si="146"/>
        <v>#NAME?</v>
      </c>
      <c r="BX89" s="13"/>
      <c r="BY89" s="13" t="e">
        <f t="shared" si="147"/>
        <v>#NAME?</v>
      </c>
      <c r="BZ89" s="13" t="e">
        <f t="shared" si="148"/>
        <v>#NAME?</v>
      </c>
      <c r="CA89" s="13" t="e">
        <f t="shared" si="149"/>
        <v>#NAME?</v>
      </c>
      <c r="CB89" s="13" t="e">
        <f t="shared" si="150"/>
        <v>#NAME?</v>
      </c>
      <c r="CC89" s="14">
        <f t="shared" si="151"/>
        <v>0</v>
      </c>
      <c r="CD89" s="14" t="e">
        <f t="shared" si="152"/>
        <v>#NAME?</v>
      </c>
      <c r="CE89" s="13">
        <f t="shared" si="153"/>
        <v>2914774.48</v>
      </c>
      <c r="CF89" s="13" t="e">
        <f t="shared" si="154"/>
        <v>#NAME?</v>
      </c>
      <c r="CG89" s="13"/>
      <c r="CH89" s="13" t="e">
        <f t="shared" si="155"/>
        <v>#NAME?</v>
      </c>
      <c r="CI89" s="13" t="e">
        <f t="shared" si="156"/>
        <v>#NAME?</v>
      </c>
      <c r="CJ89" s="13" t="e">
        <f t="shared" si="157"/>
        <v>#NAME?</v>
      </c>
      <c r="CK89" s="13" t="e">
        <f t="shared" si="158"/>
        <v>#NAME?</v>
      </c>
      <c r="CL89">
        <f t="shared" si="159"/>
        <v>0</v>
      </c>
      <c r="CM89">
        <f t="shared" si="160"/>
        <v>0</v>
      </c>
      <c r="CN89">
        <v>0</v>
      </c>
      <c r="CO89">
        <f t="shared" si="161"/>
        <v>0</v>
      </c>
      <c r="CP89">
        <v>0</v>
      </c>
      <c r="CQ89">
        <v>0</v>
      </c>
      <c r="CR89">
        <v>0</v>
      </c>
      <c r="CS89">
        <v>0</v>
      </c>
      <c r="CT89">
        <v>0</v>
      </c>
      <c r="CU89">
        <v>0</v>
      </c>
      <c r="CV89">
        <v>0</v>
      </c>
      <c r="CW89">
        <v>0</v>
      </c>
      <c r="CX89">
        <v>0</v>
      </c>
      <c r="CY89" s="20" t="e">
        <f t="shared" si="162"/>
        <v>#NAME?</v>
      </c>
      <c r="CZ89" t="e">
        <f t="shared" si="163"/>
        <v>#NAME?</v>
      </c>
      <c r="DM89" t="s">
        <v>306</v>
      </c>
      <c r="DN89">
        <v>0</v>
      </c>
      <c r="DQ89" t="s">
        <v>260</v>
      </c>
      <c r="DR89">
        <v>0</v>
      </c>
      <c r="DU89">
        <v>608</v>
      </c>
      <c r="DV89">
        <v>973033.00653989287</v>
      </c>
      <c r="DX89" t="s">
        <v>256</v>
      </c>
      <c r="DY89">
        <v>0</v>
      </c>
      <c r="EA89" t="s">
        <v>256</v>
      </c>
      <c r="EB89">
        <v>0</v>
      </c>
      <c r="ED89" t="s">
        <v>256</v>
      </c>
      <c r="EE89">
        <v>0</v>
      </c>
      <c r="EI89">
        <v>180</v>
      </c>
      <c r="EJ89">
        <v>586.75</v>
      </c>
      <c r="GQ89" t="s">
        <v>305</v>
      </c>
      <c r="GR89">
        <v>177</v>
      </c>
      <c r="GU89">
        <v>226</v>
      </c>
      <c r="GV89" s="20">
        <v>52276.648021328874</v>
      </c>
      <c r="HM89">
        <v>10</v>
      </c>
      <c r="HN89" t="s">
        <v>153</v>
      </c>
      <c r="HO89">
        <v>3173595.35</v>
      </c>
      <c r="HR89">
        <v>226</v>
      </c>
      <c r="HS89">
        <v>1444.75</v>
      </c>
    </row>
    <row r="90" spans="1:227">
      <c r="A90">
        <v>1742</v>
      </c>
      <c r="D90" t="s">
        <v>307</v>
      </c>
      <c r="F90" s="13" t="e">
        <f t="shared" si="83"/>
        <v>#NAME?</v>
      </c>
      <c r="G90" s="13" t="e">
        <f t="shared" si="84"/>
        <v>#NAME?</v>
      </c>
      <c r="H90" s="13" t="e">
        <f t="shared" si="85"/>
        <v>#NAME?</v>
      </c>
      <c r="I90" s="13" t="e">
        <f t="shared" si="86"/>
        <v>#NAME?</v>
      </c>
      <c r="J90" s="13"/>
      <c r="K90" s="13" t="e">
        <f t="shared" si="87"/>
        <v>#NAME?</v>
      </c>
      <c r="L90" s="13" t="e">
        <f t="shared" si="88"/>
        <v>#NAME?</v>
      </c>
      <c r="M90" s="13" t="e">
        <f t="shared" si="89"/>
        <v>#NAME?</v>
      </c>
      <c r="N90" s="13" t="e">
        <f t="shared" si="90"/>
        <v>#NAME?</v>
      </c>
      <c r="O90" s="13" t="e">
        <f t="shared" si="91"/>
        <v>#NAME?</v>
      </c>
      <c r="P90" s="13" t="e">
        <f t="shared" si="92"/>
        <v>#NAME?</v>
      </c>
      <c r="Q90" s="13" t="e">
        <f t="shared" si="93"/>
        <v>#NAME?</v>
      </c>
      <c r="R90" s="13" t="e">
        <f t="shared" si="94"/>
        <v>#NAME?</v>
      </c>
      <c r="S90" s="13" t="e">
        <f t="shared" si="95"/>
        <v>#NAME?</v>
      </c>
      <c r="T90" s="13" t="e">
        <f t="shared" si="96"/>
        <v>#NAME?</v>
      </c>
      <c r="U90" s="13" t="e">
        <f t="shared" si="97"/>
        <v>#NAME?</v>
      </c>
      <c r="V90" s="13" t="e">
        <f t="shared" si="98"/>
        <v>#NAME?</v>
      </c>
      <c r="W90" s="13" t="e">
        <f t="shared" si="99"/>
        <v>#NAME?</v>
      </c>
      <c r="X90" s="13" t="e">
        <f t="shared" si="100"/>
        <v>#NAME?</v>
      </c>
      <c r="Y90" s="13" t="e">
        <f t="shared" si="101"/>
        <v>#NAME?</v>
      </c>
      <c r="Z90" s="13" t="e">
        <f t="shared" si="102"/>
        <v>#NAME?</v>
      </c>
      <c r="AA90" s="13" t="e">
        <f t="shared" si="103"/>
        <v>#NAME?</v>
      </c>
      <c r="AB90" s="13"/>
      <c r="AC90" s="13"/>
      <c r="AD90" s="13" t="e">
        <f t="shared" si="104"/>
        <v>#NAME?</v>
      </c>
      <c r="AE90" s="13" t="e">
        <f t="shared" si="105"/>
        <v>#NAME?</v>
      </c>
      <c r="AF90" s="13" t="e">
        <f t="shared" si="106"/>
        <v>#NAME?</v>
      </c>
      <c r="AG90" s="13" t="e">
        <f t="shared" si="107"/>
        <v>#NAME?</v>
      </c>
      <c r="AH90" s="13" t="e">
        <f t="shared" si="108"/>
        <v>#NAME?</v>
      </c>
      <c r="AI90" s="13" t="e">
        <f t="shared" si="109"/>
        <v>#NAME?</v>
      </c>
      <c r="AJ90" s="13" t="e">
        <f t="shared" si="110"/>
        <v>#NAME?</v>
      </c>
      <c r="AK90" s="13" t="e">
        <f t="shared" si="111"/>
        <v>#NAME?</v>
      </c>
      <c r="AL90" s="13" t="e">
        <f t="shared" si="112"/>
        <v>#NAME?</v>
      </c>
      <c r="AM90" s="13" t="e">
        <f t="shared" si="113"/>
        <v>#NAME?</v>
      </c>
      <c r="AN90" s="13" t="e">
        <f t="shared" si="114"/>
        <v>#NAME?</v>
      </c>
      <c r="AO90" s="13" t="e">
        <f t="shared" si="115"/>
        <v>#NAME?</v>
      </c>
      <c r="AP90" s="13" t="e">
        <f t="shared" si="116"/>
        <v>#NAME?</v>
      </c>
      <c r="AQ90" s="13" t="e">
        <f t="shared" si="117"/>
        <v>#NAME?</v>
      </c>
      <c r="AR90" s="13" t="e">
        <f t="shared" si="118"/>
        <v>#NAME?</v>
      </c>
      <c r="AS90" s="13" t="e">
        <f t="shared" si="119"/>
        <v>#NAME?</v>
      </c>
      <c r="AT90" s="13" t="e">
        <f t="shared" si="120"/>
        <v>#NAME?</v>
      </c>
      <c r="AU90" s="13" t="e">
        <f t="shared" si="121"/>
        <v>#NAME?</v>
      </c>
      <c r="AV90" s="13" t="e">
        <f t="shared" si="122"/>
        <v>#NAME?</v>
      </c>
      <c r="AW90" s="13" t="e">
        <f t="shared" si="123"/>
        <v>#NAME?</v>
      </c>
      <c r="AX90" s="13" t="e">
        <f t="shared" si="124"/>
        <v>#NAME?</v>
      </c>
      <c r="AY90" s="13" t="e">
        <f t="shared" si="125"/>
        <v>#NAME?</v>
      </c>
      <c r="AZ90" s="13" t="e">
        <f t="shared" si="126"/>
        <v>#NAME?</v>
      </c>
      <c r="BA90" s="13" t="e">
        <f t="shared" si="127"/>
        <v>#NAME?</v>
      </c>
      <c r="BB90" s="13" t="e">
        <f t="shared" si="128"/>
        <v>#NAME?</v>
      </c>
      <c r="BC90" s="13" t="e">
        <f t="shared" si="129"/>
        <v>#NAME?</v>
      </c>
      <c r="BD90" s="13" t="e">
        <f t="shared" si="130"/>
        <v>#NAME?</v>
      </c>
      <c r="BE90" s="13" t="e">
        <f t="shared" si="131"/>
        <v>#NAME?</v>
      </c>
      <c r="BF90" s="13" t="e">
        <f t="shared" si="132"/>
        <v>#NAME?</v>
      </c>
      <c r="BG90" s="13" t="e">
        <f t="shared" si="133"/>
        <v>#NAME?</v>
      </c>
      <c r="BH90" s="13" t="e">
        <f t="shared" si="134"/>
        <v>#NAME?</v>
      </c>
      <c r="BI90" s="13" t="e">
        <f t="shared" si="135"/>
        <v>#NAME?</v>
      </c>
      <c r="BJ90" s="13" t="e">
        <f t="shared" si="136"/>
        <v>#NAME?</v>
      </c>
      <c r="BK90" s="13" t="e">
        <f t="shared" si="137"/>
        <v>#NAME?</v>
      </c>
      <c r="BL90" s="13" t="e">
        <f t="shared" si="138"/>
        <v>#NAME?</v>
      </c>
      <c r="BM90" s="13" t="e">
        <f t="shared" si="139"/>
        <v>#NAME?</v>
      </c>
      <c r="BN90" s="13"/>
      <c r="BO90" s="15"/>
      <c r="BP90" s="13" t="e">
        <f t="shared" si="140"/>
        <v>#NAME?</v>
      </c>
      <c r="BQ90" s="13" t="e">
        <f t="shared" si="141"/>
        <v>#NAME?</v>
      </c>
      <c r="BR90" s="13" t="e">
        <f t="shared" si="142"/>
        <v>#NAME?</v>
      </c>
      <c r="BS90" s="13" t="e">
        <f t="shared" si="143"/>
        <v>#NAME?</v>
      </c>
      <c r="BT90" s="13" t="e">
        <f t="shared" si="144"/>
        <v>#NAME?</v>
      </c>
      <c r="BU90" s="13" t="e">
        <f t="shared" si="145"/>
        <v>#NAME?</v>
      </c>
      <c r="BV90" s="13"/>
      <c r="BW90" s="13" t="e">
        <f t="shared" si="146"/>
        <v>#NAME?</v>
      </c>
      <c r="BX90" s="13"/>
      <c r="BY90" s="13" t="e">
        <f t="shared" si="147"/>
        <v>#NAME?</v>
      </c>
      <c r="BZ90" s="13" t="e">
        <f t="shared" si="148"/>
        <v>#NAME?</v>
      </c>
      <c r="CA90" s="13" t="e">
        <f t="shared" si="149"/>
        <v>#NAME?</v>
      </c>
      <c r="CB90" s="13" t="e">
        <f t="shared" si="150"/>
        <v>#NAME?</v>
      </c>
      <c r="CC90" s="14">
        <f t="shared" si="151"/>
        <v>0</v>
      </c>
      <c r="CD90" s="14" t="e">
        <f t="shared" si="152"/>
        <v>#NAME?</v>
      </c>
      <c r="CE90" s="13">
        <f t="shared" si="153"/>
        <v>2788601.27</v>
      </c>
      <c r="CF90" s="13" t="e">
        <f t="shared" si="154"/>
        <v>#NAME?</v>
      </c>
      <c r="CG90" s="13"/>
      <c r="CH90" s="13" t="e">
        <f t="shared" si="155"/>
        <v>#NAME?</v>
      </c>
      <c r="CI90" s="13" t="e">
        <f t="shared" si="156"/>
        <v>#NAME?</v>
      </c>
      <c r="CJ90" s="13" t="e">
        <f t="shared" si="157"/>
        <v>#NAME?</v>
      </c>
      <c r="CK90" s="13" t="e">
        <f t="shared" si="158"/>
        <v>#NAME?</v>
      </c>
      <c r="CL90">
        <f t="shared" si="159"/>
        <v>0</v>
      </c>
      <c r="CM90">
        <f t="shared" si="160"/>
        <v>0</v>
      </c>
      <c r="CN90">
        <v>0</v>
      </c>
      <c r="CO90">
        <f t="shared" si="161"/>
        <v>0</v>
      </c>
      <c r="CP90">
        <v>0</v>
      </c>
      <c r="CQ90">
        <v>0</v>
      </c>
      <c r="CR90">
        <v>0</v>
      </c>
      <c r="CS90">
        <v>0</v>
      </c>
      <c r="CT90">
        <v>0</v>
      </c>
      <c r="CU90">
        <v>0</v>
      </c>
      <c r="CV90">
        <v>0</v>
      </c>
      <c r="CW90">
        <v>0</v>
      </c>
      <c r="CX90">
        <v>0</v>
      </c>
      <c r="CY90" s="20" t="e">
        <f t="shared" si="162"/>
        <v>#NAME?</v>
      </c>
      <c r="CZ90" t="e">
        <f t="shared" si="163"/>
        <v>#NAME?</v>
      </c>
      <c r="DM90" t="s">
        <v>266</v>
      </c>
      <c r="DN90">
        <v>0</v>
      </c>
      <c r="DQ90" t="s">
        <v>184</v>
      </c>
      <c r="DR90">
        <v>0</v>
      </c>
      <c r="DU90">
        <v>3</v>
      </c>
      <c r="DV90">
        <v>1742305.2340957965</v>
      </c>
      <c r="DX90" t="s">
        <v>258</v>
      </c>
      <c r="DY90">
        <v>0</v>
      </c>
      <c r="EA90" t="s">
        <v>258</v>
      </c>
      <c r="EB90">
        <v>0</v>
      </c>
      <c r="ED90" t="s">
        <v>258</v>
      </c>
      <c r="EE90">
        <v>0</v>
      </c>
      <c r="EI90">
        <v>1708</v>
      </c>
      <c r="EJ90">
        <v>3270.25</v>
      </c>
      <c r="GQ90" t="s">
        <v>307</v>
      </c>
      <c r="GR90">
        <v>1742</v>
      </c>
      <c r="GU90">
        <v>228</v>
      </c>
      <c r="GV90" s="20">
        <v>235244.91609597992</v>
      </c>
      <c r="HM90">
        <v>400</v>
      </c>
      <c r="HN90" t="s">
        <v>173</v>
      </c>
      <c r="HO90">
        <v>5666086.6900000004</v>
      </c>
      <c r="HR90">
        <v>228</v>
      </c>
      <c r="HS90">
        <v>6795</v>
      </c>
    </row>
    <row r="91" spans="1:227">
      <c r="A91">
        <v>180</v>
      </c>
      <c r="D91" t="s">
        <v>308</v>
      </c>
      <c r="F91" s="13" t="e">
        <f t="shared" si="83"/>
        <v>#NAME?</v>
      </c>
      <c r="G91" s="13" t="e">
        <f t="shared" si="84"/>
        <v>#NAME?</v>
      </c>
      <c r="H91" s="13" t="e">
        <f t="shared" si="85"/>
        <v>#NAME?</v>
      </c>
      <c r="I91" s="13" t="e">
        <f t="shared" si="86"/>
        <v>#NAME?</v>
      </c>
      <c r="J91" s="13"/>
      <c r="K91" s="13" t="e">
        <f t="shared" si="87"/>
        <v>#NAME?</v>
      </c>
      <c r="L91" s="13" t="e">
        <f t="shared" si="88"/>
        <v>#NAME?</v>
      </c>
      <c r="M91" s="13" t="e">
        <f t="shared" si="89"/>
        <v>#NAME?</v>
      </c>
      <c r="N91" s="13" t="e">
        <f t="shared" si="90"/>
        <v>#NAME?</v>
      </c>
      <c r="O91" s="13" t="e">
        <f t="shared" si="91"/>
        <v>#NAME?</v>
      </c>
      <c r="P91" s="13" t="e">
        <f t="shared" si="92"/>
        <v>#NAME?</v>
      </c>
      <c r="Q91" s="13" t="e">
        <f t="shared" si="93"/>
        <v>#NAME?</v>
      </c>
      <c r="R91" s="13" t="e">
        <f t="shared" si="94"/>
        <v>#NAME?</v>
      </c>
      <c r="S91" s="13" t="e">
        <f t="shared" si="95"/>
        <v>#NAME?</v>
      </c>
      <c r="T91" s="13" t="e">
        <f t="shared" si="96"/>
        <v>#NAME?</v>
      </c>
      <c r="U91" s="13" t="e">
        <f t="shared" si="97"/>
        <v>#NAME?</v>
      </c>
      <c r="V91" s="13" t="e">
        <f t="shared" si="98"/>
        <v>#NAME?</v>
      </c>
      <c r="W91" s="13" t="e">
        <f t="shared" si="99"/>
        <v>#NAME?</v>
      </c>
      <c r="X91" s="13" t="e">
        <f t="shared" si="100"/>
        <v>#NAME?</v>
      </c>
      <c r="Y91" s="13" t="e">
        <f t="shared" si="101"/>
        <v>#NAME?</v>
      </c>
      <c r="Z91" s="13" t="e">
        <f t="shared" si="102"/>
        <v>#NAME?</v>
      </c>
      <c r="AA91" s="13" t="e">
        <f t="shared" si="103"/>
        <v>#NAME?</v>
      </c>
      <c r="AB91" s="13"/>
      <c r="AC91" s="13"/>
      <c r="AD91" s="13" t="e">
        <f t="shared" si="104"/>
        <v>#NAME?</v>
      </c>
      <c r="AE91" s="13" t="e">
        <f t="shared" si="105"/>
        <v>#NAME?</v>
      </c>
      <c r="AF91" s="13" t="e">
        <f t="shared" si="106"/>
        <v>#NAME?</v>
      </c>
      <c r="AG91" s="13" t="e">
        <f t="shared" si="107"/>
        <v>#NAME?</v>
      </c>
      <c r="AH91" s="13" t="e">
        <f t="shared" si="108"/>
        <v>#NAME?</v>
      </c>
      <c r="AI91" s="13" t="e">
        <f t="shared" si="109"/>
        <v>#NAME?</v>
      </c>
      <c r="AJ91" s="13" t="e">
        <f t="shared" si="110"/>
        <v>#NAME?</v>
      </c>
      <c r="AK91" s="13" t="e">
        <f t="shared" si="111"/>
        <v>#NAME?</v>
      </c>
      <c r="AL91" s="13" t="e">
        <f t="shared" si="112"/>
        <v>#NAME?</v>
      </c>
      <c r="AM91" s="13" t="e">
        <f t="shared" si="113"/>
        <v>#NAME?</v>
      </c>
      <c r="AN91" s="13" t="e">
        <f t="shared" si="114"/>
        <v>#NAME?</v>
      </c>
      <c r="AO91" s="13" t="e">
        <f t="shared" si="115"/>
        <v>#NAME?</v>
      </c>
      <c r="AP91" s="13" t="e">
        <f t="shared" si="116"/>
        <v>#NAME?</v>
      </c>
      <c r="AQ91" s="13" t="e">
        <f t="shared" si="117"/>
        <v>#NAME?</v>
      </c>
      <c r="AR91" s="13" t="e">
        <f t="shared" si="118"/>
        <v>#NAME?</v>
      </c>
      <c r="AS91" s="13" t="e">
        <f t="shared" si="119"/>
        <v>#NAME?</v>
      </c>
      <c r="AT91" s="13" t="e">
        <f t="shared" si="120"/>
        <v>#NAME?</v>
      </c>
      <c r="AU91" s="13" t="e">
        <f t="shared" si="121"/>
        <v>#NAME?</v>
      </c>
      <c r="AV91" s="13" t="e">
        <f t="shared" si="122"/>
        <v>#NAME?</v>
      </c>
      <c r="AW91" s="13" t="e">
        <f t="shared" si="123"/>
        <v>#NAME?</v>
      </c>
      <c r="AX91" s="13" t="e">
        <f t="shared" si="124"/>
        <v>#NAME?</v>
      </c>
      <c r="AY91" s="13" t="e">
        <f t="shared" si="125"/>
        <v>#NAME?</v>
      </c>
      <c r="AZ91" s="13" t="e">
        <f t="shared" si="126"/>
        <v>#NAME?</v>
      </c>
      <c r="BA91" s="13" t="e">
        <f t="shared" si="127"/>
        <v>#NAME?</v>
      </c>
      <c r="BB91" s="13" t="e">
        <f t="shared" si="128"/>
        <v>#NAME?</v>
      </c>
      <c r="BC91" s="13" t="e">
        <f t="shared" si="129"/>
        <v>#NAME?</v>
      </c>
      <c r="BD91" s="13" t="e">
        <f t="shared" si="130"/>
        <v>#NAME?</v>
      </c>
      <c r="BE91" s="13" t="e">
        <f t="shared" si="131"/>
        <v>#NAME?</v>
      </c>
      <c r="BF91" s="13" t="e">
        <f t="shared" si="132"/>
        <v>#NAME?</v>
      </c>
      <c r="BG91" s="13" t="e">
        <f t="shared" si="133"/>
        <v>#NAME?</v>
      </c>
      <c r="BH91" s="13" t="e">
        <f t="shared" si="134"/>
        <v>#NAME?</v>
      </c>
      <c r="BI91" s="13" t="e">
        <f t="shared" si="135"/>
        <v>#NAME?</v>
      </c>
      <c r="BJ91" s="13" t="e">
        <f t="shared" si="136"/>
        <v>#NAME?</v>
      </c>
      <c r="BK91" s="13" t="e">
        <f t="shared" si="137"/>
        <v>#NAME?</v>
      </c>
      <c r="BL91" s="13" t="e">
        <f t="shared" si="138"/>
        <v>#NAME?</v>
      </c>
      <c r="BM91" s="13" t="e">
        <f t="shared" si="139"/>
        <v>#NAME?</v>
      </c>
      <c r="BN91" s="13"/>
      <c r="BO91" s="15"/>
      <c r="BP91" s="13" t="e">
        <f t="shared" si="140"/>
        <v>#NAME?</v>
      </c>
      <c r="BQ91" s="13" t="e">
        <f t="shared" si="141"/>
        <v>#NAME?</v>
      </c>
      <c r="BR91" s="13" t="e">
        <f t="shared" si="142"/>
        <v>#NAME?</v>
      </c>
      <c r="BS91" s="13" t="e">
        <f t="shared" si="143"/>
        <v>#NAME?</v>
      </c>
      <c r="BT91" s="13" t="e">
        <f t="shared" si="144"/>
        <v>#NAME?</v>
      </c>
      <c r="BU91" s="13" t="e">
        <f t="shared" si="145"/>
        <v>#NAME?</v>
      </c>
      <c r="BV91" s="13"/>
      <c r="BW91" s="13" t="e">
        <f t="shared" si="146"/>
        <v>#NAME?</v>
      </c>
      <c r="BX91" s="13"/>
      <c r="BY91" s="13" t="e">
        <f t="shared" si="147"/>
        <v>#NAME?</v>
      </c>
      <c r="BZ91" s="13" t="e">
        <f t="shared" si="148"/>
        <v>#NAME?</v>
      </c>
      <c r="CA91" s="13" t="e">
        <f t="shared" si="149"/>
        <v>#NAME?</v>
      </c>
      <c r="CB91" s="13" t="e">
        <f t="shared" si="150"/>
        <v>#NAME?</v>
      </c>
      <c r="CC91" s="14">
        <f t="shared" si="151"/>
        <v>0</v>
      </c>
      <c r="CD91" s="14" t="e">
        <f t="shared" si="152"/>
        <v>#NAME?</v>
      </c>
      <c r="CE91" s="13">
        <f t="shared" si="153"/>
        <v>848795.95</v>
      </c>
      <c r="CF91" s="13" t="e">
        <f t="shared" si="154"/>
        <v>#NAME?</v>
      </c>
      <c r="CG91" s="13"/>
      <c r="CH91" s="13" t="e">
        <f t="shared" si="155"/>
        <v>#NAME?</v>
      </c>
      <c r="CI91" s="13" t="e">
        <f t="shared" si="156"/>
        <v>#NAME?</v>
      </c>
      <c r="CJ91" s="13" t="e">
        <f t="shared" si="157"/>
        <v>#NAME?</v>
      </c>
      <c r="CK91" s="13" t="e">
        <f t="shared" si="158"/>
        <v>#NAME?</v>
      </c>
      <c r="CL91">
        <f t="shared" si="159"/>
        <v>0</v>
      </c>
      <c r="CM91">
        <f t="shared" si="160"/>
        <v>0</v>
      </c>
      <c r="CN91">
        <v>0</v>
      </c>
      <c r="CO91">
        <f t="shared" si="161"/>
        <v>0</v>
      </c>
      <c r="CP91">
        <v>0</v>
      </c>
      <c r="CQ91">
        <v>0</v>
      </c>
      <c r="CR91">
        <v>0</v>
      </c>
      <c r="CS91">
        <v>0</v>
      </c>
      <c r="CT91">
        <v>0</v>
      </c>
      <c r="CU91">
        <v>0</v>
      </c>
      <c r="CV91">
        <v>0</v>
      </c>
      <c r="CW91">
        <v>0</v>
      </c>
      <c r="CX91">
        <v>0</v>
      </c>
      <c r="CY91" s="20" t="e">
        <f t="shared" si="162"/>
        <v>#NAME?</v>
      </c>
      <c r="CZ91" t="e">
        <f t="shared" si="163"/>
        <v>#NAME?</v>
      </c>
      <c r="DM91" t="s">
        <v>309</v>
      </c>
      <c r="DN91">
        <v>0</v>
      </c>
      <c r="DQ91" t="s">
        <v>264</v>
      </c>
      <c r="DR91">
        <v>0</v>
      </c>
      <c r="DU91">
        <v>450</v>
      </c>
      <c r="DV91">
        <v>711324.16703522508</v>
      </c>
      <c r="DX91" t="s">
        <v>260</v>
      </c>
      <c r="DY91">
        <v>0</v>
      </c>
      <c r="EA91" t="s">
        <v>260</v>
      </c>
      <c r="EB91">
        <v>0</v>
      </c>
      <c r="ED91" t="s">
        <v>260</v>
      </c>
      <c r="EE91">
        <v>0</v>
      </c>
      <c r="EI91">
        <v>183</v>
      </c>
      <c r="EJ91">
        <v>1145.25</v>
      </c>
      <c r="GQ91" t="s">
        <v>308</v>
      </c>
      <c r="GR91">
        <v>180</v>
      </c>
      <c r="GU91">
        <v>230</v>
      </c>
      <c r="GV91" s="20">
        <v>44435.150818129543</v>
      </c>
      <c r="HM91">
        <v>762</v>
      </c>
      <c r="HN91" t="s">
        <v>320</v>
      </c>
      <c r="HO91">
        <v>2512079.44</v>
      </c>
      <c r="HR91">
        <v>230</v>
      </c>
      <c r="HS91">
        <v>1342.5</v>
      </c>
    </row>
    <row r="92" spans="1:227">
      <c r="A92">
        <v>1708</v>
      </c>
      <c r="D92" t="s">
        <v>310</v>
      </c>
      <c r="F92" s="13" t="e">
        <f t="shared" si="83"/>
        <v>#NAME?</v>
      </c>
      <c r="G92" s="13" t="e">
        <f t="shared" si="84"/>
        <v>#NAME?</v>
      </c>
      <c r="H92" s="13" t="e">
        <f t="shared" si="85"/>
        <v>#NAME?</v>
      </c>
      <c r="I92" s="13" t="e">
        <f t="shared" si="86"/>
        <v>#NAME?</v>
      </c>
      <c r="J92" s="13"/>
      <c r="K92" s="13" t="e">
        <f t="shared" si="87"/>
        <v>#NAME?</v>
      </c>
      <c r="L92" s="13" t="e">
        <f t="shared" si="88"/>
        <v>#NAME?</v>
      </c>
      <c r="M92" s="13" t="e">
        <f t="shared" si="89"/>
        <v>#NAME?</v>
      </c>
      <c r="N92" s="13" t="e">
        <f t="shared" si="90"/>
        <v>#NAME?</v>
      </c>
      <c r="O92" s="13" t="e">
        <f t="shared" si="91"/>
        <v>#NAME?</v>
      </c>
      <c r="P92" s="13" t="e">
        <f t="shared" si="92"/>
        <v>#NAME?</v>
      </c>
      <c r="Q92" s="13" t="e">
        <f t="shared" si="93"/>
        <v>#NAME?</v>
      </c>
      <c r="R92" s="13" t="e">
        <f t="shared" si="94"/>
        <v>#NAME?</v>
      </c>
      <c r="S92" s="13" t="e">
        <f t="shared" si="95"/>
        <v>#NAME?</v>
      </c>
      <c r="T92" s="13" t="e">
        <f t="shared" si="96"/>
        <v>#NAME?</v>
      </c>
      <c r="U92" s="13" t="e">
        <f t="shared" si="97"/>
        <v>#NAME?</v>
      </c>
      <c r="V92" s="13" t="e">
        <f t="shared" si="98"/>
        <v>#NAME?</v>
      </c>
      <c r="W92" s="13" t="e">
        <f t="shared" si="99"/>
        <v>#NAME?</v>
      </c>
      <c r="X92" s="13" t="e">
        <f t="shared" si="100"/>
        <v>#NAME?</v>
      </c>
      <c r="Y92" s="13" t="e">
        <f t="shared" si="101"/>
        <v>#NAME?</v>
      </c>
      <c r="Z92" s="13" t="e">
        <f t="shared" si="102"/>
        <v>#NAME?</v>
      </c>
      <c r="AA92" s="13" t="e">
        <f t="shared" si="103"/>
        <v>#NAME?</v>
      </c>
      <c r="AB92" s="13"/>
      <c r="AC92" s="13"/>
      <c r="AD92" s="13" t="e">
        <f t="shared" si="104"/>
        <v>#NAME?</v>
      </c>
      <c r="AE92" s="13" t="e">
        <f t="shared" si="105"/>
        <v>#NAME?</v>
      </c>
      <c r="AF92" s="13" t="e">
        <f t="shared" si="106"/>
        <v>#NAME?</v>
      </c>
      <c r="AG92" s="13" t="e">
        <f t="shared" si="107"/>
        <v>#NAME?</v>
      </c>
      <c r="AH92" s="13" t="e">
        <f t="shared" si="108"/>
        <v>#NAME?</v>
      </c>
      <c r="AI92" s="13" t="e">
        <f t="shared" si="109"/>
        <v>#NAME?</v>
      </c>
      <c r="AJ92" s="13" t="e">
        <f t="shared" si="110"/>
        <v>#NAME?</v>
      </c>
      <c r="AK92" s="13" t="e">
        <f t="shared" si="111"/>
        <v>#NAME?</v>
      </c>
      <c r="AL92" s="13" t="e">
        <f t="shared" si="112"/>
        <v>#NAME?</v>
      </c>
      <c r="AM92" s="13" t="e">
        <f t="shared" si="113"/>
        <v>#NAME?</v>
      </c>
      <c r="AN92" s="13" t="e">
        <f t="shared" si="114"/>
        <v>#NAME?</v>
      </c>
      <c r="AO92" s="13" t="e">
        <f t="shared" si="115"/>
        <v>#NAME?</v>
      </c>
      <c r="AP92" s="13" t="e">
        <f t="shared" si="116"/>
        <v>#NAME?</v>
      </c>
      <c r="AQ92" s="13" t="e">
        <f t="shared" si="117"/>
        <v>#NAME?</v>
      </c>
      <c r="AR92" s="13" t="e">
        <f t="shared" si="118"/>
        <v>#NAME?</v>
      </c>
      <c r="AS92" s="13" t="e">
        <f t="shared" si="119"/>
        <v>#NAME?</v>
      </c>
      <c r="AT92" s="13" t="e">
        <f t="shared" si="120"/>
        <v>#NAME?</v>
      </c>
      <c r="AU92" s="13" t="e">
        <f t="shared" si="121"/>
        <v>#NAME?</v>
      </c>
      <c r="AV92" s="13" t="e">
        <f t="shared" si="122"/>
        <v>#NAME?</v>
      </c>
      <c r="AW92" s="13" t="e">
        <f t="shared" si="123"/>
        <v>#NAME?</v>
      </c>
      <c r="AX92" s="13" t="e">
        <f t="shared" si="124"/>
        <v>#NAME?</v>
      </c>
      <c r="AY92" s="13" t="e">
        <f t="shared" si="125"/>
        <v>#NAME?</v>
      </c>
      <c r="AZ92" s="13" t="e">
        <f t="shared" si="126"/>
        <v>#NAME?</v>
      </c>
      <c r="BA92" s="13" t="e">
        <f t="shared" si="127"/>
        <v>#NAME?</v>
      </c>
      <c r="BB92" s="13" t="e">
        <f t="shared" si="128"/>
        <v>#NAME?</v>
      </c>
      <c r="BC92" s="13" t="e">
        <f t="shared" si="129"/>
        <v>#NAME?</v>
      </c>
      <c r="BD92" s="13" t="e">
        <f t="shared" si="130"/>
        <v>#NAME?</v>
      </c>
      <c r="BE92" s="13" t="e">
        <f t="shared" si="131"/>
        <v>#NAME?</v>
      </c>
      <c r="BF92" s="13" t="e">
        <f t="shared" si="132"/>
        <v>#NAME?</v>
      </c>
      <c r="BG92" s="13" t="e">
        <f t="shared" si="133"/>
        <v>#NAME?</v>
      </c>
      <c r="BH92" s="13" t="e">
        <f t="shared" si="134"/>
        <v>#NAME?</v>
      </c>
      <c r="BI92" s="13" t="e">
        <f t="shared" si="135"/>
        <v>#NAME?</v>
      </c>
      <c r="BJ92" s="13" t="e">
        <f t="shared" si="136"/>
        <v>#NAME?</v>
      </c>
      <c r="BK92" s="13" t="e">
        <f t="shared" si="137"/>
        <v>#NAME?</v>
      </c>
      <c r="BL92" s="13" t="e">
        <f t="shared" si="138"/>
        <v>#NAME?</v>
      </c>
      <c r="BM92" s="13" t="e">
        <f t="shared" si="139"/>
        <v>#NAME?</v>
      </c>
      <c r="BN92" s="13"/>
      <c r="BO92" s="15"/>
      <c r="BP92" s="13" t="e">
        <f t="shared" si="140"/>
        <v>#NAME?</v>
      </c>
      <c r="BQ92" s="13" t="e">
        <f t="shared" si="141"/>
        <v>#NAME?</v>
      </c>
      <c r="BR92" s="13" t="e">
        <f t="shared" si="142"/>
        <v>#NAME?</v>
      </c>
      <c r="BS92" s="13" t="e">
        <f t="shared" si="143"/>
        <v>#NAME?</v>
      </c>
      <c r="BT92" s="13" t="e">
        <f t="shared" si="144"/>
        <v>#NAME?</v>
      </c>
      <c r="BU92" s="13" t="e">
        <f t="shared" si="145"/>
        <v>#NAME?</v>
      </c>
      <c r="BV92" s="13"/>
      <c r="BW92" s="13" t="e">
        <f t="shared" si="146"/>
        <v>#NAME?</v>
      </c>
      <c r="BX92" s="13"/>
      <c r="BY92" s="13" t="e">
        <f t="shared" si="147"/>
        <v>#NAME?</v>
      </c>
      <c r="BZ92" s="13" t="e">
        <f t="shared" si="148"/>
        <v>#NAME?</v>
      </c>
      <c r="CA92" s="13" t="e">
        <f t="shared" si="149"/>
        <v>#NAME?</v>
      </c>
      <c r="CB92" s="13" t="e">
        <f t="shared" si="150"/>
        <v>#NAME?</v>
      </c>
      <c r="CC92" s="14">
        <f t="shared" si="151"/>
        <v>0</v>
      </c>
      <c r="CD92" s="14" t="e">
        <f t="shared" si="152"/>
        <v>#NAME?</v>
      </c>
      <c r="CE92" s="13">
        <f t="shared" si="153"/>
        <v>4352826.26</v>
      </c>
      <c r="CF92" s="13" t="e">
        <f t="shared" si="154"/>
        <v>#NAME?</v>
      </c>
      <c r="CG92" s="13"/>
      <c r="CH92" s="13" t="e">
        <f t="shared" si="155"/>
        <v>#NAME?</v>
      </c>
      <c r="CI92" s="13" t="e">
        <f t="shared" si="156"/>
        <v>#NAME?</v>
      </c>
      <c r="CJ92" s="13" t="e">
        <f t="shared" si="157"/>
        <v>#NAME?</v>
      </c>
      <c r="CK92" s="13" t="e">
        <f t="shared" si="158"/>
        <v>#NAME?</v>
      </c>
      <c r="CL92">
        <f t="shared" si="159"/>
        <v>0</v>
      </c>
      <c r="CM92">
        <f t="shared" si="160"/>
        <v>0</v>
      </c>
      <c r="CN92" t="e">
        <f>VLOOKUP(A92,sport,6,FALSE)</f>
        <v>#NAME?</v>
      </c>
      <c r="CO92">
        <f t="shared" si="161"/>
        <v>0</v>
      </c>
      <c r="CP92">
        <v>0</v>
      </c>
      <c r="CQ92">
        <v>0</v>
      </c>
      <c r="CR92">
        <v>0</v>
      </c>
      <c r="CS92">
        <v>0</v>
      </c>
      <c r="CT92">
        <v>0</v>
      </c>
      <c r="CU92">
        <v>0</v>
      </c>
      <c r="CV92">
        <v>0</v>
      </c>
      <c r="CW92">
        <v>0</v>
      </c>
      <c r="CX92">
        <v>0</v>
      </c>
      <c r="CY92" s="20" t="e">
        <f t="shared" si="162"/>
        <v>#NAME?</v>
      </c>
      <c r="CZ92" t="e">
        <f t="shared" si="163"/>
        <v>#NAME?</v>
      </c>
      <c r="DM92" t="s">
        <v>311</v>
      </c>
      <c r="DN92">
        <v>0</v>
      </c>
      <c r="DQ92" t="s">
        <v>266</v>
      </c>
      <c r="DR92">
        <v>0</v>
      </c>
      <c r="DU92">
        <v>15</v>
      </c>
      <c r="DV92">
        <v>961979.21483988944</v>
      </c>
      <c r="DX92" t="s">
        <v>184</v>
      </c>
      <c r="DY92">
        <v>0</v>
      </c>
      <c r="EA92" t="s">
        <v>184</v>
      </c>
      <c r="EB92">
        <v>0</v>
      </c>
      <c r="ED92" t="s">
        <v>184</v>
      </c>
      <c r="EE92">
        <v>0</v>
      </c>
      <c r="EI92">
        <v>1700</v>
      </c>
      <c r="EJ92">
        <v>2850.5</v>
      </c>
      <c r="GQ92" t="s">
        <v>310</v>
      </c>
      <c r="GR92">
        <v>1708</v>
      </c>
      <c r="GU92">
        <v>232</v>
      </c>
      <c r="GV92" s="20">
        <v>81028.804433059748</v>
      </c>
      <c r="HM92">
        <v>150</v>
      </c>
      <c r="HN92" t="s">
        <v>143</v>
      </c>
      <c r="HO92">
        <v>9181421.75</v>
      </c>
      <c r="HR92">
        <v>232</v>
      </c>
      <c r="HS92">
        <v>2434.75</v>
      </c>
    </row>
    <row r="93" spans="1:227">
      <c r="A93">
        <v>183</v>
      </c>
      <c r="D93" t="s">
        <v>312</v>
      </c>
      <c r="F93" s="13" t="e">
        <f t="shared" si="83"/>
        <v>#NAME?</v>
      </c>
      <c r="G93" s="13" t="e">
        <f t="shared" si="84"/>
        <v>#NAME?</v>
      </c>
      <c r="H93" s="13" t="e">
        <f t="shared" si="85"/>
        <v>#NAME?</v>
      </c>
      <c r="I93" s="13" t="e">
        <f t="shared" si="86"/>
        <v>#NAME?</v>
      </c>
      <c r="J93" s="13"/>
      <c r="K93" s="13" t="e">
        <f t="shared" si="87"/>
        <v>#NAME?</v>
      </c>
      <c r="L93" s="13" t="e">
        <f t="shared" si="88"/>
        <v>#NAME?</v>
      </c>
      <c r="M93" s="13" t="e">
        <f t="shared" si="89"/>
        <v>#NAME?</v>
      </c>
      <c r="N93" s="13" t="e">
        <f t="shared" si="90"/>
        <v>#NAME?</v>
      </c>
      <c r="O93" s="13" t="e">
        <f t="shared" si="91"/>
        <v>#NAME?</v>
      </c>
      <c r="P93" s="13" t="e">
        <f t="shared" si="92"/>
        <v>#NAME?</v>
      </c>
      <c r="Q93" s="13" t="e">
        <f t="shared" si="93"/>
        <v>#NAME?</v>
      </c>
      <c r="R93" s="13" t="e">
        <f t="shared" si="94"/>
        <v>#NAME?</v>
      </c>
      <c r="S93" s="13" t="e">
        <f t="shared" si="95"/>
        <v>#NAME?</v>
      </c>
      <c r="T93" s="13" t="e">
        <f t="shared" si="96"/>
        <v>#NAME?</v>
      </c>
      <c r="U93" s="13" t="e">
        <f t="shared" si="97"/>
        <v>#NAME?</v>
      </c>
      <c r="V93" s="13" t="e">
        <f t="shared" si="98"/>
        <v>#NAME?</v>
      </c>
      <c r="W93" s="13" t="e">
        <f t="shared" si="99"/>
        <v>#NAME?</v>
      </c>
      <c r="X93" s="13" t="e">
        <f t="shared" si="100"/>
        <v>#NAME?</v>
      </c>
      <c r="Y93" s="13" t="e">
        <f t="shared" si="101"/>
        <v>#NAME?</v>
      </c>
      <c r="Z93" s="13" t="e">
        <f t="shared" si="102"/>
        <v>#NAME?</v>
      </c>
      <c r="AA93" s="13" t="e">
        <f t="shared" si="103"/>
        <v>#NAME?</v>
      </c>
      <c r="AB93" s="13"/>
      <c r="AC93" s="13"/>
      <c r="AD93" s="13" t="e">
        <f t="shared" si="104"/>
        <v>#NAME?</v>
      </c>
      <c r="AE93" s="13" t="e">
        <f t="shared" si="105"/>
        <v>#NAME?</v>
      </c>
      <c r="AF93" s="13" t="e">
        <f t="shared" si="106"/>
        <v>#NAME?</v>
      </c>
      <c r="AG93" s="13" t="e">
        <f t="shared" si="107"/>
        <v>#NAME?</v>
      </c>
      <c r="AH93" s="13" t="e">
        <f t="shared" si="108"/>
        <v>#NAME?</v>
      </c>
      <c r="AI93" s="13" t="e">
        <f t="shared" si="109"/>
        <v>#NAME?</v>
      </c>
      <c r="AJ93" s="13" t="e">
        <f t="shared" si="110"/>
        <v>#NAME?</v>
      </c>
      <c r="AK93" s="13" t="e">
        <f t="shared" si="111"/>
        <v>#NAME?</v>
      </c>
      <c r="AL93" s="13" t="e">
        <f t="shared" si="112"/>
        <v>#NAME?</v>
      </c>
      <c r="AM93" s="13" t="e">
        <f t="shared" si="113"/>
        <v>#NAME?</v>
      </c>
      <c r="AN93" s="13" t="e">
        <f t="shared" si="114"/>
        <v>#NAME?</v>
      </c>
      <c r="AO93" s="13" t="e">
        <f t="shared" si="115"/>
        <v>#NAME?</v>
      </c>
      <c r="AP93" s="13" t="e">
        <f t="shared" si="116"/>
        <v>#NAME?</v>
      </c>
      <c r="AQ93" s="13" t="e">
        <f t="shared" si="117"/>
        <v>#NAME?</v>
      </c>
      <c r="AR93" s="13" t="e">
        <f t="shared" si="118"/>
        <v>#NAME?</v>
      </c>
      <c r="AS93" s="13" t="e">
        <f t="shared" si="119"/>
        <v>#NAME?</v>
      </c>
      <c r="AT93" s="13" t="e">
        <f t="shared" si="120"/>
        <v>#NAME?</v>
      </c>
      <c r="AU93" s="13" t="e">
        <f t="shared" si="121"/>
        <v>#NAME?</v>
      </c>
      <c r="AV93" s="13" t="e">
        <f t="shared" si="122"/>
        <v>#NAME?</v>
      </c>
      <c r="AW93" s="13" t="e">
        <f t="shared" si="123"/>
        <v>#NAME?</v>
      </c>
      <c r="AX93" s="13" t="e">
        <f t="shared" si="124"/>
        <v>#NAME?</v>
      </c>
      <c r="AY93" s="13" t="e">
        <f t="shared" si="125"/>
        <v>#NAME?</v>
      </c>
      <c r="AZ93" s="13" t="e">
        <f t="shared" si="126"/>
        <v>#NAME?</v>
      </c>
      <c r="BA93" s="13" t="e">
        <f t="shared" si="127"/>
        <v>#NAME?</v>
      </c>
      <c r="BB93" s="13" t="e">
        <f t="shared" si="128"/>
        <v>#NAME?</v>
      </c>
      <c r="BC93" s="13" t="e">
        <f t="shared" si="129"/>
        <v>#NAME?</v>
      </c>
      <c r="BD93" s="13" t="e">
        <f t="shared" si="130"/>
        <v>#NAME?</v>
      </c>
      <c r="BE93" s="13" t="e">
        <f t="shared" si="131"/>
        <v>#NAME?</v>
      </c>
      <c r="BF93" s="13" t="e">
        <f t="shared" si="132"/>
        <v>#NAME?</v>
      </c>
      <c r="BG93" s="13" t="e">
        <f t="shared" si="133"/>
        <v>#NAME?</v>
      </c>
      <c r="BH93" s="13" t="e">
        <f t="shared" si="134"/>
        <v>#NAME?</v>
      </c>
      <c r="BI93" s="13" t="e">
        <f t="shared" si="135"/>
        <v>#NAME?</v>
      </c>
      <c r="BJ93" s="13" t="e">
        <f t="shared" si="136"/>
        <v>#NAME?</v>
      </c>
      <c r="BK93" s="13" t="e">
        <f t="shared" si="137"/>
        <v>#NAME?</v>
      </c>
      <c r="BL93" s="13" t="e">
        <f t="shared" si="138"/>
        <v>#NAME?</v>
      </c>
      <c r="BM93" s="13" t="e">
        <f t="shared" si="139"/>
        <v>#NAME?</v>
      </c>
      <c r="BN93" s="13"/>
      <c r="BO93" s="15"/>
      <c r="BP93" s="13" t="e">
        <f t="shared" si="140"/>
        <v>#NAME?</v>
      </c>
      <c r="BQ93" s="13" t="e">
        <f t="shared" si="141"/>
        <v>#NAME?</v>
      </c>
      <c r="BR93" s="13" t="e">
        <f t="shared" si="142"/>
        <v>#NAME?</v>
      </c>
      <c r="BS93" s="13" t="e">
        <f t="shared" si="143"/>
        <v>#NAME?</v>
      </c>
      <c r="BT93" s="13" t="e">
        <f t="shared" si="144"/>
        <v>#NAME?</v>
      </c>
      <c r="BU93" s="13" t="e">
        <f t="shared" si="145"/>
        <v>#NAME?</v>
      </c>
      <c r="BV93" s="13"/>
      <c r="BW93" s="13" t="e">
        <f t="shared" si="146"/>
        <v>#NAME?</v>
      </c>
      <c r="BX93" s="13"/>
      <c r="BY93" s="13" t="e">
        <f t="shared" si="147"/>
        <v>#NAME?</v>
      </c>
      <c r="BZ93" s="13" t="e">
        <f t="shared" si="148"/>
        <v>#NAME?</v>
      </c>
      <c r="CA93" s="13" t="e">
        <f t="shared" si="149"/>
        <v>#NAME?</v>
      </c>
      <c r="CB93" s="13" t="e">
        <f t="shared" si="150"/>
        <v>#NAME?</v>
      </c>
      <c r="CC93" s="14">
        <f t="shared" si="151"/>
        <v>0</v>
      </c>
      <c r="CD93" s="14" t="e">
        <f t="shared" si="152"/>
        <v>#NAME?</v>
      </c>
      <c r="CE93" s="13">
        <f t="shared" si="153"/>
        <v>1294271.83</v>
      </c>
      <c r="CF93" s="13" t="e">
        <f t="shared" si="154"/>
        <v>#NAME?</v>
      </c>
      <c r="CG93" s="13"/>
      <c r="CH93" s="13" t="e">
        <f t="shared" si="155"/>
        <v>#NAME?</v>
      </c>
      <c r="CI93" s="13" t="e">
        <f t="shared" si="156"/>
        <v>#NAME?</v>
      </c>
      <c r="CJ93" s="13" t="e">
        <f t="shared" si="157"/>
        <v>#NAME?</v>
      </c>
      <c r="CK93" s="13" t="e">
        <f t="shared" si="158"/>
        <v>#NAME?</v>
      </c>
      <c r="CL93">
        <f t="shared" si="159"/>
        <v>0</v>
      </c>
      <c r="CM93">
        <f t="shared" si="160"/>
        <v>0</v>
      </c>
      <c r="CN93">
        <v>0</v>
      </c>
      <c r="CO93">
        <f t="shared" si="161"/>
        <v>0</v>
      </c>
      <c r="CP93">
        <v>0</v>
      </c>
      <c r="CQ93">
        <v>0</v>
      </c>
      <c r="CR93">
        <v>0</v>
      </c>
      <c r="CS93">
        <v>0</v>
      </c>
      <c r="CT93">
        <v>0</v>
      </c>
      <c r="CU93">
        <v>0</v>
      </c>
      <c r="CV93">
        <v>0</v>
      </c>
      <c r="CW93">
        <v>0</v>
      </c>
      <c r="CX93">
        <v>0</v>
      </c>
      <c r="CY93" s="20" t="e">
        <f t="shared" si="162"/>
        <v>#NAME?</v>
      </c>
      <c r="CZ93" t="e">
        <f t="shared" si="163"/>
        <v>#NAME?</v>
      </c>
      <c r="DM93" t="s">
        <v>313</v>
      </c>
      <c r="DN93">
        <v>0</v>
      </c>
      <c r="DQ93" t="s">
        <v>268</v>
      </c>
      <c r="DR93">
        <v>0</v>
      </c>
      <c r="DU93">
        <v>1667</v>
      </c>
      <c r="DV93">
        <v>859130.84399946278</v>
      </c>
      <c r="DX93" t="s">
        <v>144</v>
      </c>
      <c r="DY93">
        <v>0</v>
      </c>
      <c r="EA93" t="s">
        <v>144</v>
      </c>
      <c r="EB93">
        <v>0</v>
      </c>
      <c r="ED93" t="s">
        <v>144</v>
      </c>
      <c r="EE93">
        <v>0</v>
      </c>
      <c r="EI93">
        <v>189</v>
      </c>
      <c r="EJ93">
        <v>1403.25</v>
      </c>
      <c r="GQ93" t="s">
        <v>312</v>
      </c>
      <c r="GR93">
        <v>183</v>
      </c>
      <c r="GU93">
        <v>233</v>
      </c>
      <c r="GV93" s="20">
        <v>70573.474828793987</v>
      </c>
      <c r="HM93">
        <v>384</v>
      </c>
      <c r="HN93" t="s">
        <v>321</v>
      </c>
      <c r="HO93">
        <v>1859870.7</v>
      </c>
      <c r="HR93">
        <v>233</v>
      </c>
      <c r="HS93">
        <v>2148</v>
      </c>
    </row>
    <row r="94" spans="1:227">
      <c r="A94">
        <v>1700</v>
      </c>
      <c r="D94" t="s">
        <v>314</v>
      </c>
      <c r="F94" s="13" t="e">
        <f t="shared" si="83"/>
        <v>#NAME?</v>
      </c>
      <c r="G94" s="13" t="e">
        <f t="shared" si="84"/>
        <v>#NAME?</v>
      </c>
      <c r="H94" s="13" t="e">
        <f t="shared" si="85"/>
        <v>#NAME?</v>
      </c>
      <c r="I94" s="13" t="e">
        <f t="shared" si="86"/>
        <v>#NAME?</v>
      </c>
      <c r="J94" s="13"/>
      <c r="K94" s="13" t="e">
        <f t="shared" si="87"/>
        <v>#NAME?</v>
      </c>
      <c r="L94" s="13" t="e">
        <f t="shared" si="88"/>
        <v>#NAME?</v>
      </c>
      <c r="M94" s="13" t="e">
        <f t="shared" si="89"/>
        <v>#NAME?</v>
      </c>
      <c r="N94" s="13" t="e">
        <f t="shared" si="90"/>
        <v>#NAME?</v>
      </c>
      <c r="O94" s="13" t="e">
        <f t="shared" si="91"/>
        <v>#NAME?</v>
      </c>
      <c r="P94" s="13" t="e">
        <f t="shared" si="92"/>
        <v>#NAME?</v>
      </c>
      <c r="Q94" s="13" t="e">
        <f t="shared" si="93"/>
        <v>#NAME?</v>
      </c>
      <c r="R94" s="13" t="e">
        <f t="shared" si="94"/>
        <v>#NAME?</v>
      </c>
      <c r="S94" s="13" t="e">
        <f t="shared" si="95"/>
        <v>#NAME?</v>
      </c>
      <c r="T94" s="13" t="e">
        <f t="shared" si="96"/>
        <v>#NAME?</v>
      </c>
      <c r="U94" s="13" t="e">
        <f t="shared" si="97"/>
        <v>#NAME?</v>
      </c>
      <c r="V94" s="13" t="e">
        <f t="shared" si="98"/>
        <v>#NAME?</v>
      </c>
      <c r="W94" s="13" t="e">
        <f t="shared" si="99"/>
        <v>#NAME?</v>
      </c>
      <c r="X94" s="13" t="e">
        <f t="shared" si="100"/>
        <v>#NAME?</v>
      </c>
      <c r="Y94" s="13" t="e">
        <f t="shared" si="101"/>
        <v>#NAME?</v>
      </c>
      <c r="Z94" s="13" t="e">
        <f t="shared" si="102"/>
        <v>#NAME?</v>
      </c>
      <c r="AA94" s="13" t="e">
        <f t="shared" si="103"/>
        <v>#NAME?</v>
      </c>
      <c r="AB94" s="13"/>
      <c r="AC94" s="13"/>
      <c r="AD94" s="13" t="e">
        <f t="shared" si="104"/>
        <v>#NAME?</v>
      </c>
      <c r="AE94" s="13" t="e">
        <f t="shared" si="105"/>
        <v>#NAME?</v>
      </c>
      <c r="AF94" s="13" t="e">
        <f t="shared" si="106"/>
        <v>#NAME?</v>
      </c>
      <c r="AG94" s="13" t="e">
        <f t="shared" si="107"/>
        <v>#NAME?</v>
      </c>
      <c r="AH94" s="13" t="e">
        <f t="shared" si="108"/>
        <v>#NAME?</v>
      </c>
      <c r="AI94" s="13" t="e">
        <f t="shared" si="109"/>
        <v>#NAME?</v>
      </c>
      <c r="AJ94" s="13" t="e">
        <f t="shared" si="110"/>
        <v>#NAME?</v>
      </c>
      <c r="AK94" s="13" t="e">
        <f t="shared" si="111"/>
        <v>#NAME?</v>
      </c>
      <c r="AL94" s="13" t="e">
        <f t="shared" si="112"/>
        <v>#NAME?</v>
      </c>
      <c r="AM94" s="13" t="e">
        <f t="shared" si="113"/>
        <v>#NAME?</v>
      </c>
      <c r="AN94" s="13" t="e">
        <f t="shared" si="114"/>
        <v>#NAME?</v>
      </c>
      <c r="AO94" s="13" t="e">
        <f t="shared" si="115"/>
        <v>#NAME?</v>
      </c>
      <c r="AP94" s="13" t="e">
        <f t="shared" si="116"/>
        <v>#NAME?</v>
      </c>
      <c r="AQ94" s="13" t="e">
        <f t="shared" si="117"/>
        <v>#NAME?</v>
      </c>
      <c r="AR94" s="13" t="e">
        <f t="shared" si="118"/>
        <v>#NAME?</v>
      </c>
      <c r="AS94" s="13" t="e">
        <f t="shared" si="119"/>
        <v>#NAME?</v>
      </c>
      <c r="AT94" s="13" t="e">
        <f t="shared" si="120"/>
        <v>#NAME?</v>
      </c>
      <c r="AU94" s="13" t="e">
        <f t="shared" si="121"/>
        <v>#NAME?</v>
      </c>
      <c r="AV94" s="13" t="e">
        <f t="shared" si="122"/>
        <v>#NAME?</v>
      </c>
      <c r="AW94" s="13" t="e">
        <f t="shared" si="123"/>
        <v>#NAME?</v>
      </c>
      <c r="AX94" s="13" t="e">
        <f t="shared" si="124"/>
        <v>#NAME?</v>
      </c>
      <c r="AY94" s="13" t="e">
        <f t="shared" si="125"/>
        <v>#NAME?</v>
      </c>
      <c r="AZ94" s="13" t="e">
        <f t="shared" si="126"/>
        <v>#NAME?</v>
      </c>
      <c r="BA94" s="13" t="e">
        <f t="shared" si="127"/>
        <v>#NAME?</v>
      </c>
      <c r="BB94" s="13" t="e">
        <f t="shared" si="128"/>
        <v>#NAME?</v>
      </c>
      <c r="BC94" s="13" t="e">
        <f t="shared" si="129"/>
        <v>#NAME?</v>
      </c>
      <c r="BD94" s="13" t="e">
        <f t="shared" si="130"/>
        <v>#NAME?</v>
      </c>
      <c r="BE94" s="13" t="e">
        <f t="shared" si="131"/>
        <v>#NAME?</v>
      </c>
      <c r="BF94" s="13" t="e">
        <f t="shared" si="132"/>
        <v>#NAME?</v>
      </c>
      <c r="BG94" s="13" t="e">
        <f t="shared" si="133"/>
        <v>#NAME?</v>
      </c>
      <c r="BH94" s="13" t="e">
        <f t="shared" si="134"/>
        <v>#NAME?</v>
      </c>
      <c r="BI94" s="13" t="e">
        <f t="shared" si="135"/>
        <v>#NAME?</v>
      </c>
      <c r="BJ94" s="13" t="e">
        <f t="shared" si="136"/>
        <v>#NAME?</v>
      </c>
      <c r="BK94" s="13" t="e">
        <f t="shared" si="137"/>
        <v>#NAME?</v>
      </c>
      <c r="BL94" s="13" t="e">
        <f t="shared" si="138"/>
        <v>#NAME?</v>
      </c>
      <c r="BM94" s="13" t="e">
        <f t="shared" si="139"/>
        <v>#NAME?</v>
      </c>
      <c r="BN94" s="13"/>
      <c r="BO94" s="15"/>
      <c r="BP94" s="13" t="e">
        <f t="shared" si="140"/>
        <v>#NAME?</v>
      </c>
      <c r="BQ94" s="13" t="e">
        <f t="shared" si="141"/>
        <v>#NAME?</v>
      </c>
      <c r="BR94" s="13" t="e">
        <f t="shared" si="142"/>
        <v>#NAME?</v>
      </c>
      <c r="BS94" s="13" t="e">
        <f t="shared" si="143"/>
        <v>#NAME?</v>
      </c>
      <c r="BT94" s="13" t="e">
        <f t="shared" si="144"/>
        <v>#NAME?</v>
      </c>
      <c r="BU94" s="13" t="e">
        <f t="shared" si="145"/>
        <v>#NAME?</v>
      </c>
      <c r="BV94" s="13"/>
      <c r="BW94" s="13" t="e">
        <f t="shared" si="146"/>
        <v>#NAME?</v>
      </c>
      <c r="BX94" s="13"/>
      <c r="BY94" s="13" t="e">
        <f t="shared" si="147"/>
        <v>#NAME?</v>
      </c>
      <c r="BZ94" s="13" t="e">
        <f t="shared" si="148"/>
        <v>#NAME?</v>
      </c>
      <c r="CA94" s="13" t="e">
        <f t="shared" si="149"/>
        <v>#NAME?</v>
      </c>
      <c r="CB94" s="13" t="e">
        <f t="shared" si="150"/>
        <v>#NAME?</v>
      </c>
      <c r="CC94" s="14">
        <f t="shared" si="151"/>
        <v>0</v>
      </c>
      <c r="CD94" s="14" t="e">
        <f t="shared" si="152"/>
        <v>#NAME?</v>
      </c>
      <c r="CE94" s="13">
        <f t="shared" si="153"/>
        <v>2647306.0699999998</v>
      </c>
      <c r="CF94" s="13" t="e">
        <f t="shared" si="154"/>
        <v>#NAME?</v>
      </c>
      <c r="CG94" s="13"/>
      <c r="CH94" s="13" t="e">
        <f t="shared" si="155"/>
        <v>#NAME?</v>
      </c>
      <c r="CI94" s="13" t="e">
        <f t="shared" si="156"/>
        <v>#NAME?</v>
      </c>
      <c r="CJ94" s="13" t="e">
        <f t="shared" si="157"/>
        <v>#NAME?</v>
      </c>
      <c r="CK94" s="13" t="e">
        <f t="shared" si="158"/>
        <v>#NAME?</v>
      </c>
      <c r="CL94">
        <f t="shared" si="159"/>
        <v>0</v>
      </c>
      <c r="CM94">
        <f t="shared" si="160"/>
        <v>0</v>
      </c>
      <c r="CN94" t="e">
        <f>VLOOKUP(A94,sport,6,FALSE)</f>
        <v>#NAME?</v>
      </c>
      <c r="CO94">
        <f t="shared" si="161"/>
        <v>0</v>
      </c>
      <c r="CP94">
        <v>0</v>
      </c>
      <c r="CQ94">
        <v>0</v>
      </c>
      <c r="CR94">
        <v>0</v>
      </c>
      <c r="CS94">
        <v>0</v>
      </c>
      <c r="CT94">
        <v>0</v>
      </c>
      <c r="CU94">
        <v>0</v>
      </c>
      <c r="CV94">
        <v>0</v>
      </c>
      <c r="CW94">
        <v>0</v>
      </c>
      <c r="CX94">
        <v>0</v>
      </c>
      <c r="CY94" s="20" t="e">
        <f t="shared" si="162"/>
        <v>#NAME?</v>
      </c>
      <c r="CZ94" t="e">
        <f t="shared" si="163"/>
        <v>#NAME?</v>
      </c>
      <c r="DM94" t="s">
        <v>315</v>
      </c>
      <c r="DN94">
        <v>0</v>
      </c>
      <c r="DQ94" t="s">
        <v>272</v>
      </c>
      <c r="DR94">
        <v>0</v>
      </c>
      <c r="DU94">
        <v>738</v>
      </c>
      <c r="DV94">
        <v>779779.80135360896</v>
      </c>
      <c r="DX94" t="s">
        <v>264</v>
      </c>
      <c r="DY94">
        <v>0</v>
      </c>
      <c r="EA94" t="s">
        <v>264</v>
      </c>
      <c r="EB94">
        <v>0</v>
      </c>
      <c r="ED94" t="s">
        <v>264</v>
      </c>
      <c r="EE94">
        <v>0</v>
      </c>
      <c r="EI94">
        <v>1896</v>
      </c>
      <c r="EJ94">
        <v>1002.5</v>
      </c>
      <c r="GQ94" t="s">
        <v>314</v>
      </c>
      <c r="GR94">
        <v>1700</v>
      </c>
      <c r="GU94">
        <v>236</v>
      </c>
      <c r="GV94" s="20">
        <v>47048.983219195987</v>
      </c>
      <c r="HM94">
        <v>1774</v>
      </c>
      <c r="HN94" t="s">
        <v>283</v>
      </c>
      <c r="HO94">
        <v>1936043.21</v>
      </c>
      <c r="HR94">
        <v>236</v>
      </c>
      <c r="HS94">
        <v>1328.75</v>
      </c>
    </row>
    <row r="95" spans="1:227">
      <c r="A95">
        <v>189</v>
      </c>
      <c r="D95" t="s">
        <v>316</v>
      </c>
      <c r="F95" s="13" t="e">
        <f t="shared" si="83"/>
        <v>#NAME?</v>
      </c>
      <c r="G95" s="13" t="e">
        <f t="shared" si="84"/>
        <v>#NAME?</v>
      </c>
      <c r="H95" s="13" t="e">
        <f t="shared" si="85"/>
        <v>#NAME?</v>
      </c>
      <c r="I95" s="13" t="e">
        <f t="shared" si="86"/>
        <v>#NAME?</v>
      </c>
      <c r="J95" s="13"/>
      <c r="K95" s="13" t="e">
        <f t="shared" si="87"/>
        <v>#NAME?</v>
      </c>
      <c r="L95" s="13" t="e">
        <f t="shared" si="88"/>
        <v>#NAME?</v>
      </c>
      <c r="M95" s="13" t="e">
        <f t="shared" si="89"/>
        <v>#NAME?</v>
      </c>
      <c r="N95" s="13" t="e">
        <f t="shared" si="90"/>
        <v>#NAME?</v>
      </c>
      <c r="O95" s="13" t="e">
        <f t="shared" si="91"/>
        <v>#NAME?</v>
      </c>
      <c r="P95" s="13" t="e">
        <f t="shared" si="92"/>
        <v>#NAME?</v>
      </c>
      <c r="Q95" s="13" t="e">
        <f t="shared" si="93"/>
        <v>#NAME?</v>
      </c>
      <c r="R95" s="13" t="e">
        <f t="shared" si="94"/>
        <v>#NAME?</v>
      </c>
      <c r="S95" s="13" t="e">
        <f t="shared" si="95"/>
        <v>#NAME?</v>
      </c>
      <c r="T95" s="13" t="e">
        <f t="shared" si="96"/>
        <v>#NAME?</v>
      </c>
      <c r="U95" s="13" t="e">
        <f t="shared" si="97"/>
        <v>#NAME?</v>
      </c>
      <c r="V95" s="13" t="e">
        <f t="shared" si="98"/>
        <v>#NAME?</v>
      </c>
      <c r="W95" s="13" t="e">
        <f t="shared" si="99"/>
        <v>#NAME?</v>
      </c>
      <c r="X95" s="13" t="e">
        <f t="shared" si="100"/>
        <v>#NAME?</v>
      </c>
      <c r="Y95" s="13" t="e">
        <f t="shared" si="101"/>
        <v>#NAME?</v>
      </c>
      <c r="Z95" s="13" t="e">
        <f t="shared" si="102"/>
        <v>#NAME?</v>
      </c>
      <c r="AA95" s="13" t="e">
        <f t="shared" si="103"/>
        <v>#NAME?</v>
      </c>
      <c r="AB95" s="13"/>
      <c r="AC95" s="13"/>
      <c r="AD95" s="13" t="e">
        <f t="shared" si="104"/>
        <v>#NAME?</v>
      </c>
      <c r="AE95" s="13" t="e">
        <f t="shared" si="105"/>
        <v>#NAME?</v>
      </c>
      <c r="AF95" s="13" t="e">
        <f t="shared" si="106"/>
        <v>#NAME?</v>
      </c>
      <c r="AG95" s="13" t="e">
        <f t="shared" si="107"/>
        <v>#NAME?</v>
      </c>
      <c r="AH95" s="13" t="e">
        <f t="shared" si="108"/>
        <v>#NAME?</v>
      </c>
      <c r="AI95" s="13" t="e">
        <f t="shared" si="109"/>
        <v>#NAME?</v>
      </c>
      <c r="AJ95" s="13" t="e">
        <f t="shared" si="110"/>
        <v>#NAME?</v>
      </c>
      <c r="AK95" s="13" t="e">
        <f t="shared" si="111"/>
        <v>#NAME?</v>
      </c>
      <c r="AL95" s="13" t="e">
        <f t="shared" si="112"/>
        <v>#NAME?</v>
      </c>
      <c r="AM95" s="13" t="e">
        <f t="shared" si="113"/>
        <v>#NAME?</v>
      </c>
      <c r="AN95" s="13" t="e">
        <f t="shared" si="114"/>
        <v>#NAME?</v>
      </c>
      <c r="AO95" s="13" t="e">
        <f t="shared" si="115"/>
        <v>#NAME?</v>
      </c>
      <c r="AP95" s="13" t="e">
        <f t="shared" si="116"/>
        <v>#NAME?</v>
      </c>
      <c r="AQ95" s="13" t="e">
        <f t="shared" si="117"/>
        <v>#NAME?</v>
      </c>
      <c r="AR95" s="13" t="e">
        <f t="shared" si="118"/>
        <v>#NAME?</v>
      </c>
      <c r="AS95" s="13" t="e">
        <f t="shared" si="119"/>
        <v>#NAME?</v>
      </c>
      <c r="AT95" s="13" t="e">
        <f t="shared" si="120"/>
        <v>#NAME?</v>
      </c>
      <c r="AU95" s="13" t="e">
        <f t="shared" si="121"/>
        <v>#NAME?</v>
      </c>
      <c r="AV95" s="13" t="e">
        <f t="shared" si="122"/>
        <v>#NAME?</v>
      </c>
      <c r="AW95" s="13" t="e">
        <f t="shared" si="123"/>
        <v>#NAME?</v>
      </c>
      <c r="AX95" s="13" t="e">
        <f t="shared" si="124"/>
        <v>#NAME?</v>
      </c>
      <c r="AY95" s="13" t="e">
        <f t="shared" si="125"/>
        <v>#NAME?</v>
      </c>
      <c r="AZ95" s="13" t="e">
        <f t="shared" si="126"/>
        <v>#NAME?</v>
      </c>
      <c r="BA95" s="13" t="e">
        <f t="shared" si="127"/>
        <v>#NAME?</v>
      </c>
      <c r="BB95" s="13" t="e">
        <f t="shared" si="128"/>
        <v>#NAME?</v>
      </c>
      <c r="BC95" s="13" t="e">
        <f t="shared" si="129"/>
        <v>#NAME?</v>
      </c>
      <c r="BD95" s="13" t="e">
        <f t="shared" si="130"/>
        <v>#NAME?</v>
      </c>
      <c r="BE95" s="13" t="e">
        <f t="shared" si="131"/>
        <v>#NAME?</v>
      </c>
      <c r="BF95" s="13" t="e">
        <f t="shared" si="132"/>
        <v>#NAME?</v>
      </c>
      <c r="BG95" s="13" t="e">
        <f t="shared" si="133"/>
        <v>#NAME?</v>
      </c>
      <c r="BH95" s="13" t="e">
        <f t="shared" si="134"/>
        <v>#NAME?</v>
      </c>
      <c r="BI95" s="13" t="e">
        <f t="shared" si="135"/>
        <v>#NAME?</v>
      </c>
      <c r="BJ95" s="13" t="e">
        <f t="shared" si="136"/>
        <v>#NAME?</v>
      </c>
      <c r="BK95" s="13" t="e">
        <f t="shared" si="137"/>
        <v>#NAME?</v>
      </c>
      <c r="BL95" s="13" t="e">
        <f t="shared" si="138"/>
        <v>#NAME?</v>
      </c>
      <c r="BM95" s="13" t="e">
        <f t="shared" si="139"/>
        <v>#NAME?</v>
      </c>
      <c r="BN95" s="13"/>
      <c r="BO95" s="15"/>
      <c r="BP95" s="13" t="e">
        <f t="shared" si="140"/>
        <v>#NAME?</v>
      </c>
      <c r="BQ95" s="13" t="e">
        <f t="shared" si="141"/>
        <v>#NAME?</v>
      </c>
      <c r="BR95" s="13" t="e">
        <f t="shared" si="142"/>
        <v>#NAME?</v>
      </c>
      <c r="BS95" s="13" t="e">
        <f t="shared" si="143"/>
        <v>#NAME?</v>
      </c>
      <c r="BT95" s="13" t="e">
        <f t="shared" si="144"/>
        <v>#NAME?</v>
      </c>
      <c r="BU95" s="13" t="e">
        <f t="shared" si="145"/>
        <v>#NAME?</v>
      </c>
      <c r="BV95" s="13"/>
      <c r="BW95" s="13" t="e">
        <f t="shared" si="146"/>
        <v>#NAME?</v>
      </c>
      <c r="BX95" s="13"/>
      <c r="BY95" s="13" t="e">
        <f t="shared" si="147"/>
        <v>#NAME?</v>
      </c>
      <c r="BZ95" s="13" t="e">
        <f t="shared" si="148"/>
        <v>#NAME?</v>
      </c>
      <c r="CA95" s="13" t="e">
        <f t="shared" si="149"/>
        <v>#NAME?</v>
      </c>
      <c r="CB95" s="13" t="e">
        <f t="shared" si="150"/>
        <v>#NAME?</v>
      </c>
      <c r="CC95" s="14">
        <f t="shared" si="151"/>
        <v>0</v>
      </c>
      <c r="CD95" s="14" t="e">
        <f t="shared" si="152"/>
        <v>#NAME?</v>
      </c>
      <c r="CE95" s="13">
        <f t="shared" si="153"/>
        <v>1624387.51</v>
      </c>
      <c r="CF95" s="13" t="e">
        <f t="shared" si="154"/>
        <v>#NAME?</v>
      </c>
      <c r="CG95" s="13"/>
      <c r="CH95" s="13" t="e">
        <f t="shared" si="155"/>
        <v>#NAME?</v>
      </c>
      <c r="CI95" s="13" t="e">
        <f t="shared" si="156"/>
        <v>#NAME?</v>
      </c>
      <c r="CJ95" s="13" t="e">
        <f t="shared" si="157"/>
        <v>#NAME?</v>
      </c>
      <c r="CK95" s="13" t="e">
        <f t="shared" si="158"/>
        <v>#NAME?</v>
      </c>
      <c r="CL95">
        <f t="shared" si="159"/>
        <v>0</v>
      </c>
      <c r="CM95">
        <f t="shared" si="160"/>
        <v>0</v>
      </c>
      <c r="CN95">
        <v>0</v>
      </c>
      <c r="CO95">
        <f t="shared" si="161"/>
        <v>0</v>
      </c>
      <c r="CP95">
        <v>0</v>
      </c>
      <c r="CQ95">
        <v>0</v>
      </c>
      <c r="CR95">
        <v>0</v>
      </c>
      <c r="CS95">
        <v>0</v>
      </c>
      <c r="CT95">
        <v>0</v>
      </c>
      <c r="CU95">
        <v>0</v>
      </c>
      <c r="CV95">
        <v>0</v>
      </c>
      <c r="CW95">
        <v>0</v>
      </c>
      <c r="CX95">
        <v>0</v>
      </c>
      <c r="CY95" s="20" t="e">
        <f t="shared" si="162"/>
        <v>#NAME?</v>
      </c>
      <c r="CZ95" t="e">
        <f t="shared" si="163"/>
        <v>#NAME?</v>
      </c>
      <c r="DM95" t="s">
        <v>280</v>
      </c>
      <c r="DN95">
        <v>0</v>
      </c>
      <c r="DQ95" t="s">
        <v>274</v>
      </c>
      <c r="DR95">
        <v>0</v>
      </c>
      <c r="DU95">
        <v>1987</v>
      </c>
      <c r="DV95">
        <v>1129514.0200785585</v>
      </c>
      <c r="DX95" t="s">
        <v>266</v>
      </c>
      <c r="DY95">
        <v>0</v>
      </c>
      <c r="EA95" t="s">
        <v>266</v>
      </c>
      <c r="EB95">
        <v>0</v>
      </c>
      <c r="ED95" t="s">
        <v>266</v>
      </c>
      <c r="EE95">
        <v>0</v>
      </c>
      <c r="EI95">
        <v>193</v>
      </c>
      <c r="EJ95">
        <v>9525.5</v>
      </c>
      <c r="GQ95" t="s">
        <v>316</v>
      </c>
      <c r="GR95">
        <v>189</v>
      </c>
      <c r="GU95">
        <v>241</v>
      </c>
      <c r="GV95" s="20">
        <v>57504.312823461762</v>
      </c>
      <c r="HM95">
        <v>504</v>
      </c>
      <c r="HN95" t="s">
        <v>322</v>
      </c>
      <c r="HO95">
        <v>713545.93</v>
      </c>
      <c r="HR95">
        <v>241</v>
      </c>
      <c r="HS95">
        <v>1741.5</v>
      </c>
    </row>
    <row r="96" spans="1:227">
      <c r="A96">
        <v>1896</v>
      </c>
      <c r="D96" t="s">
        <v>317</v>
      </c>
      <c r="F96" s="13" t="e">
        <f t="shared" si="83"/>
        <v>#NAME?</v>
      </c>
      <c r="G96" s="13" t="e">
        <f t="shared" si="84"/>
        <v>#NAME?</v>
      </c>
      <c r="H96" s="13" t="e">
        <f t="shared" si="85"/>
        <v>#NAME?</v>
      </c>
      <c r="I96" s="13" t="e">
        <f t="shared" si="86"/>
        <v>#NAME?</v>
      </c>
      <c r="J96" s="13"/>
      <c r="K96" s="13" t="e">
        <f t="shared" si="87"/>
        <v>#NAME?</v>
      </c>
      <c r="L96" s="13" t="e">
        <f t="shared" si="88"/>
        <v>#NAME?</v>
      </c>
      <c r="M96" s="13" t="e">
        <f t="shared" si="89"/>
        <v>#NAME?</v>
      </c>
      <c r="N96" s="13" t="e">
        <f t="shared" si="90"/>
        <v>#NAME?</v>
      </c>
      <c r="O96" s="13" t="e">
        <f t="shared" si="91"/>
        <v>#NAME?</v>
      </c>
      <c r="P96" s="13" t="e">
        <f t="shared" si="92"/>
        <v>#NAME?</v>
      </c>
      <c r="Q96" s="13" t="e">
        <f t="shared" si="93"/>
        <v>#NAME?</v>
      </c>
      <c r="R96" s="13" t="e">
        <f t="shared" si="94"/>
        <v>#NAME?</v>
      </c>
      <c r="S96" s="13" t="e">
        <f t="shared" si="95"/>
        <v>#NAME?</v>
      </c>
      <c r="T96" s="13" t="e">
        <f t="shared" si="96"/>
        <v>#NAME?</v>
      </c>
      <c r="U96" s="13" t="e">
        <f t="shared" si="97"/>
        <v>#NAME?</v>
      </c>
      <c r="V96" s="13" t="e">
        <f t="shared" si="98"/>
        <v>#NAME?</v>
      </c>
      <c r="W96" s="13" t="e">
        <f t="shared" si="99"/>
        <v>#NAME?</v>
      </c>
      <c r="X96" s="13" t="e">
        <f t="shared" si="100"/>
        <v>#NAME?</v>
      </c>
      <c r="Y96" s="13" t="e">
        <f t="shared" si="101"/>
        <v>#NAME?</v>
      </c>
      <c r="Z96" s="13" t="e">
        <f t="shared" si="102"/>
        <v>#NAME?</v>
      </c>
      <c r="AA96" s="13" t="e">
        <f t="shared" si="103"/>
        <v>#NAME?</v>
      </c>
      <c r="AB96" s="13"/>
      <c r="AC96" s="13"/>
      <c r="AD96" s="13" t="e">
        <f t="shared" si="104"/>
        <v>#NAME?</v>
      </c>
      <c r="AE96" s="13" t="e">
        <f t="shared" si="105"/>
        <v>#NAME?</v>
      </c>
      <c r="AF96" s="13" t="e">
        <f t="shared" si="106"/>
        <v>#NAME?</v>
      </c>
      <c r="AG96" s="13" t="e">
        <f t="shared" si="107"/>
        <v>#NAME?</v>
      </c>
      <c r="AH96" s="13" t="e">
        <f t="shared" si="108"/>
        <v>#NAME?</v>
      </c>
      <c r="AI96" s="13" t="e">
        <f t="shared" si="109"/>
        <v>#NAME?</v>
      </c>
      <c r="AJ96" s="13" t="e">
        <f t="shared" si="110"/>
        <v>#NAME?</v>
      </c>
      <c r="AK96" s="13" t="e">
        <f t="shared" si="111"/>
        <v>#NAME?</v>
      </c>
      <c r="AL96" s="13" t="e">
        <f t="shared" si="112"/>
        <v>#NAME?</v>
      </c>
      <c r="AM96" s="13" t="e">
        <f t="shared" si="113"/>
        <v>#NAME?</v>
      </c>
      <c r="AN96" s="13" t="e">
        <f t="shared" si="114"/>
        <v>#NAME?</v>
      </c>
      <c r="AO96" s="13" t="e">
        <f t="shared" si="115"/>
        <v>#NAME?</v>
      </c>
      <c r="AP96" s="13" t="e">
        <f t="shared" si="116"/>
        <v>#NAME?</v>
      </c>
      <c r="AQ96" s="13" t="e">
        <f t="shared" si="117"/>
        <v>#NAME?</v>
      </c>
      <c r="AR96" s="13" t="e">
        <f t="shared" si="118"/>
        <v>#NAME?</v>
      </c>
      <c r="AS96" s="13" t="e">
        <f t="shared" si="119"/>
        <v>#NAME?</v>
      </c>
      <c r="AT96" s="13" t="e">
        <f t="shared" si="120"/>
        <v>#NAME?</v>
      </c>
      <c r="AU96" s="13" t="e">
        <f t="shared" si="121"/>
        <v>#NAME?</v>
      </c>
      <c r="AV96" s="13" t="e">
        <f t="shared" si="122"/>
        <v>#NAME?</v>
      </c>
      <c r="AW96" s="13" t="e">
        <f t="shared" si="123"/>
        <v>#NAME?</v>
      </c>
      <c r="AX96" s="13" t="e">
        <f t="shared" si="124"/>
        <v>#NAME?</v>
      </c>
      <c r="AY96" s="13" t="e">
        <f t="shared" si="125"/>
        <v>#NAME?</v>
      </c>
      <c r="AZ96" s="13" t="e">
        <f t="shared" si="126"/>
        <v>#NAME?</v>
      </c>
      <c r="BA96" s="13" t="e">
        <f t="shared" si="127"/>
        <v>#NAME?</v>
      </c>
      <c r="BB96" s="13" t="e">
        <f t="shared" si="128"/>
        <v>#NAME?</v>
      </c>
      <c r="BC96" s="13" t="e">
        <f t="shared" si="129"/>
        <v>#NAME?</v>
      </c>
      <c r="BD96" s="13" t="e">
        <f t="shared" si="130"/>
        <v>#NAME?</v>
      </c>
      <c r="BE96" s="13" t="e">
        <f t="shared" si="131"/>
        <v>#NAME?</v>
      </c>
      <c r="BF96" s="13" t="e">
        <f t="shared" si="132"/>
        <v>#NAME?</v>
      </c>
      <c r="BG96" s="13" t="e">
        <f t="shared" si="133"/>
        <v>#NAME?</v>
      </c>
      <c r="BH96" s="13" t="e">
        <f t="shared" si="134"/>
        <v>#NAME?</v>
      </c>
      <c r="BI96" s="13" t="e">
        <f t="shared" si="135"/>
        <v>#NAME?</v>
      </c>
      <c r="BJ96" s="13" t="e">
        <f t="shared" si="136"/>
        <v>#NAME?</v>
      </c>
      <c r="BK96" s="13" t="e">
        <f t="shared" si="137"/>
        <v>#NAME?</v>
      </c>
      <c r="BL96" s="13" t="e">
        <f t="shared" si="138"/>
        <v>#NAME?</v>
      </c>
      <c r="BM96" s="13" t="e">
        <f t="shared" si="139"/>
        <v>#NAME?</v>
      </c>
      <c r="BN96" s="13"/>
      <c r="BO96" s="15"/>
      <c r="BP96" s="13" t="e">
        <f t="shared" si="140"/>
        <v>#NAME?</v>
      </c>
      <c r="BQ96" s="13" t="e">
        <f t="shared" si="141"/>
        <v>#NAME?</v>
      </c>
      <c r="BR96" s="13" t="e">
        <f t="shared" si="142"/>
        <v>#NAME?</v>
      </c>
      <c r="BS96" s="13" t="e">
        <f t="shared" si="143"/>
        <v>#NAME?</v>
      </c>
      <c r="BT96" s="13" t="e">
        <f t="shared" si="144"/>
        <v>#NAME?</v>
      </c>
      <c r="BU96" s="13" t="e">
        <f t="shared" si="145"/>
        <v>#NAME?</v>
      </c>
      <c r="BV96" s="13"/>
      <c r="BW96" s="13" t="e">
        <f t="shared" si="146"/>
        <v>#NAME?</v>
      </c>
      <c r="BX96" s="13"/>
      <c r="BY96" s="13" t="e">
        <f t="shared" si="147"/>
        <v>#NAME?</v>
      </c>
      <c r="BZ96" s="13" t="e">
        <f t="shared" si="148"/>
        <v>#NAME?</v>
      </c>
      <c r="CA96" s="13" t="e">
        <f t="shared" si="149"/>
        <v>#NAME?</v>
      </c>
      <c r="CB96" s="13" t="e">
        <f t="shared" si="150"/>
        <v>#NAME?</v>
      </c>
      <c r="CC96" s="14">
        <f t="shared" si="151"/>
        <v>0</v>
      </c>
      <c r="CD96" s="14" t="e">
        <f t="shared" si="152"/>
        <v>#NAME?</v>
      </c>
      <c r="CE96" s="13">
        <f t="shared" si="153"/>
        <v>1456911.3600000001</v>
      </c>
      <c r="CF96" s="13" t="e">
        <f t="shared" si="154"/>
        <v>#NAME?</v>
      </c>
      <c r="CG96" s="13"/>
      <c r="CH96" s="13" t="e">
        <f t="shared" si="155"/>
        <v>#NAME?</v>
      </c>
      <c r="CI96" s="13" t="e">
        <f t="shared" si="156"/>
        <v>#NAME?</v>
      </c>
      <c r="CJ96" s="13" t="e">
        <f t="shared" si="157"/>
        <v>#NAME?</v>
      </c>
      <c r="CK96" s="13" t="e">
        <f t="shared" si="158"/>
        <v>#NAME?</v>
      </c>
      <c r="CL96">
        <f t="shared" si="159"/>
        <v>0</v>
      </c>
      <c r="CM96">
        <f t="shared" si="160"/>
        <v>0</v>
      </c>
      <c r="CN96">
        <v>0</v>
      </c>
      <c r="CO96">
        <f t="shared" si="161"/>
        <v>0</v>
      </c>
      <c r="CP96">
        <v>0</v>
      </c>
      <c r="CQ96">
        <v>0</v>
      </c>
      <c r="CR96">
        <v>0</v>
      </c>
      <c r="CS96">
        <v>0</v>
      </c>
      <c r="CT96">
        <v>0</v>
      </c>
      <c r="CU96">
        <v>0</v>
      </c>
      <c r="CV96">
        <v>0</v>
      </c>
      <c r="CW96">
        <v>0</v>
      </c>
      <c r="CX96">
        <v>0</v>
      </c>
      <c r="CY96" s="20" t="e">
        <f t="shared" si="162"/>
        <v>#NAME?</v>
      </c>
      <c r="CZ96" t="e">
        <f t="shared" si="163"/>
        <v>#NAME?</v>
      </c>
      <c r="DM96" t="s">
        <v>215</v>
      </c>
      <c r="DN96">
        <v>0</v>
      </c>
      <c r="DQ96" t="s">
        <v>276</v>
      </c>
      <c r="DR96">
        <v>0</v>
      </c>
      <c r="DU96">
        <v>568</v>
      </c>
      <c r="DV96">
        <v>842321.16606528801</v>
      </c>
      <c r="DX96" t="s">
        <v>268</v>
      </c>
      <c r="DY96">
        <v>0</v>
      </c>
      <c r="EA96" t="s">
        <v>268</v>
      </c>
      <c r="EB96">
        <v>0</v>
      </c>
      <c r="ED96" t="s">
        <v>268</v>
      </c>
      <c r="EE96">
        <v>0</v>
      </c>
      <c r="EI96">
        <v>197</v>
      </c>
      <c r="EJ96">
        <v>2050.25</v>
      </c>
      <c r="GQ96" t="s">
        <v>317</v>
      </c>
      <c r="GR96">
        <v>1896</v>
      </c>
      <c r="GU96">
        <v>243</v>
      </c>
      <c r="GV96" s="20">
        <v>99325.631240524861</v>
      </c>
      <c r="HM96">
        <v>221</v>
      </c>
      <c r="HN96" t="s">
        <v>323</v>
      </c>
      <c r="HO96">
        <v>1086475.74</v>
      </c>
      <c r="HR96">
        <v>243</v>
      </c>
      <c r="HS96">
        <v>3012.75</v>
      </c>
    </row>
    <row r="97" spans="1:227">
      <c r="A97">
        <v>193</v>
      </c>
      <c r="D97" t="s">
        <v>148</v>
      </c>
      <c r="F97" s="13" t="e">
        <f t="shared" si="83"/>
        <v>#NAME?</v>
      </c>
      <c r="G97" s="13" t="e">
        <f t="shared" si="84"/>
        <v>#NAME?</v>
      </c>
      <c r="H97" s="13" t="e">
        <f t="shared" si="85"/>
        <v>#NAME?</v>
      </c>
      <c r="I97" s="13" t="e">
        <f t="shared" si="86"/>
        <v>#NAME?</v>
      </c>
      <c r="J97" s="13"/>
      <c r="K97" s="13" t="e">
        <f t="shared" si="87"/>
        <v>#NAME?</v>
      </c>
      <c r="L97" s="13" t="e">
        <f t="shared" si="88"/>
        <v>#NAME?</v>
      </c>
      <c r="M97" s="13" t="e">
        <f t="shared" si="89"/>
        <v>#NAME?</v>
      </c>
      <c r="N97" s="13" t="e">
        <f t="shared" si="90"/>
        <v>#NAME?</v>
      </c>
      <c r="O97" s="13" t="e">
        <f t="shared" si="91"/>
        <v>#NAME?</v>
      </c>
      <c r="P97" s="13" t="e">
        <f t="shared" si="92"/>
        <v>#NAME?</v>
      </c>
      <c r="Q97" s="13" t="e">
        <f t="shared" si="93"/>
        <v>#NAME?</v>
      </c>
      <c r="R97" s="13" t="e">
        <f t="shared" si="94"/>
        <v>#NAME?</v>
      </c>
      <c r="S97" s="13" t="e">
        <f t="shared" si="95"/>
        <v>#NAME?</v>
      </c>
      <c r="T97" s="13" t="e">
        <f t="shared" si="96"/>
        <v>#NAME?</v>
      </c>
      <c r="U97" s="13" t="e">
        <f t="shared" si="97"/>
        <v>#NAME?</v>
      </c>
      <c r="V97" s="13" t="e">
        <f t="shared" si="98"/>
        <v>#NAME?</v>
      </c>
      <c r="W97" s="13" t="e">
        <f t="shared" si="99"/>
        <v>#NAME?</v>
      </c>
      <c r="X97" s="13" t="e">
        <f t="shared" si="100"/>
        <v>#NAME?</v>
      </c>
      <c r="Y97" s="13" t="e">
        <f t="shared" si="101"/>
        <v>#NAME?</v>
      </c>
      <c r="Z97" s="13" t="e">
        <f t="shared" si="102"/>
        <v>#NAME?</v>
      </c>
      <c r="AA97" s="13" t="e">
        <f t="shared" si="103"/>
        <v>#NAME?</v>
      </c>
      <c r="AB97" s="13"/>
      <c r="AC97" s="13"/>
      <c r="AD97" s="13" t="e">
        <f t="shared" si="104"/>
        <v>#NAME?</v>
      </c>
      <c r="AE97" s="13" t="e">
        <f t="shared" si="105"/>
        <v>#NAME?</v>
      </c>
      <c r="AF97" s="13" t="e">
        <f t="shared" si="106"/>
        <v>#NAME?</v>
      </c>
      <c r="AG97" s="13" t="e">
        <f t="shared" si="107"/>
        <v>#NAME?</v>
      </c>
      <c r="AH97" s="13" t="e">
        <f t="shared" si="108"/>
        <v>#NAME?</v>
      </c>
      <c r="AI97" s="13" t="e">
        <f t="shared" si="109"/>
        <v>#NAME?</v>
      </c>
      <c r="AJ97" s="13" t="e">
        <f t="shared" si="110"/>
        <v>#NAME?</v>
      </c>
      <c r="AK97" s="13" t="e">
        <f t="shared" si="111"/>
        <v>#NAME?</v>
      </c>
      <c r="AL97" s="13" t="e">
        <f t="shared" si="112"/>
        <v>#NAME?</v>
      </c>
      <c r="AM97" s="13" t="e">
        <f t="shared" si="113"/>
        <v>#NAME?</v>
      </c>
      <c r="AN97" s="13" t="e">
        <f t="shared" si="114"/>
        <v>#NAME?</v>
      </c>
      <c r="AO97" s="13" t="e">
        <f t="shared" si="115"/>
        <v>#NAME?</v>
      </c>
      <c r="AP97" s="13" t="e">
        <f t="shared" si="116"/>
        <v>#NAME?</v>
      </c>
      <c r="AQ97" s="13" t="e">
        <f t="shared" si="117"/>
        <v>#NAME?</v>
      </c>
      <c r="AR97" s="13" t="e">
        <f t="shared" si="118"/>
        <v>#NAME?</v>
      </c>
      <c r="AS97" s="13" t="e">
        <f t="shared" si="119"/>
        <v>#NAME?</v>
      </c>
      <c r="AT97" s="13" t="e">
        <f t="shared" si="120"/>
        <v>#NAME?</v>
      </c>
      <c r="AU97" s="13" t="e">
        <f t="shared" si="121"/>
        <v>#NAME?</v>
      </c>
      <c r="AV97" s="13" t="e">
        <f t="shared" si="122"/>
        <v>#NAME?</v>
      </c>
      <c r="AW97" s="13" t="e">
        <f t="shared" si="123"/>
        <v>#NAME?</v>
      </c>
      <c r="AX97" s="13" t="e">
        <f t="shared" si="124"/>
        <v>#NAME?</v>
      </c>
      <c r="AY97" s="13" t="e">
        <f t="shared" si="125"/>
        <v>#NAME?</v>
      </c>
      <c r="AZ97" s="13" t="e">
        <f t="shared" si="126"/>
        <v>#NAME?</v>
      </c>
      <c r="BA97" s="13" t="e">
        <f t="shared" si="127"/>
        <v>#NAME?</v>
      </c>
      <c r="BB97" s="13" t="e">
        <f t="shared" si="128"/>
        <v>#NAME?</v>
      </c>
      <c r="BC97" s="13" t="e">
        <f t="shared" si="129"/>
        <v>#NAME?</v>
      </c>
      <c r="BD97" s="13" t="e">
        <f t="shared" si="130"/>
        <v>#NAME?</v>
      </c>
      <c r="BE97" s="13" t="e">
        <f t="shared" si="131"/>
        <v>#NAME?</v>
      </c>
      <c r="BF97" s="13" t="e">
        <f t="shared" si="132"/>
        <v>#NAME?</v>
      </c>
      <c r="BG97" s="13" t="e">
        <f t="shared" si="133"/>
        <v>#NAME?</v>
      </c>
      <c r="BH97" s="13" t="e">
        <f t="shared" si="134"/>
        <v>#NAME?</v>
      </c>
      <c r="BI97" s="13" t="e">
        <f t="shared" si="135"/>
        <v>#NAME?</v>
      </c>
      <c r="BJ97" s="13" t="e">
        <f t="shared" si="136"/>
        <v>#NAME?</v>
      </c>
      <c r="BK97" s="13" t="e">
        <f t="shared" si="137"/>
        <v>#NAME?</v>
      </c>
      <c r="BL97" s="13" t="e">
        <f t="shared" si="138"/>
        <v>#NAME?</v>
      </c>
      <c r="BM97" s="13" t="e">
        <f t="shared" si="139"/>
        <v>#NAME?</v>
      </c>
      <c r="BN97" s="13"/>
      <c r="BO97" s="15"/>
      <c r="BP97" s="13" t="e">
        <f t="shared" si="140"/>
        <v>#NAME?</v>
      </c>
      <c r="BQ97" s="13" t="e">
        <f t="shared" si="141"/>
        <v>#NAME?</v>
      </c>
      <c r="BR97" s="13" t="e">
        <f t="shared" si="142"/>
        <v>#NAME?</v>
      </c>
      <c r="BS97" s="13" t="e">
        <f t="shared" si="143"/>
        <v>#NAME?</v>
      </c>
      <c r="BT97" s="13" t="e">
        <f t="shared" si="144"/>
        <v>#NAME?</v>
      </c>
      <c r="BU97" s="13" t="e">
        <f t="shared" si="145"/>
        <v>#NAME?</v>
      </c>
      <c r="BV97" s="13"/>
      <c r="BW97" s="13" t="e">
        <f t="shared" si="146"/>
        <v>#NAME?</v>
      </c>
      <c r="BX97" s="13"/>
      <c r="BY97" s="13" t="e">
        <f t="shared" si="147"/>
        <v>#NAME?</v>
      </c>
      <c r="BZ97" s="13" t="e">
        <f t="shared" si="148"/>
        <v>#NAME?</v>
      </c>
      <c r="CA97" s="13" t="e">
        <f t="shared" si="149"/>
        <v>#NAME?</v>
      </c>
      <c r="CB97" s="13" t="e">
        <f t="shared" si="150"/>
        <v>#NAME?</v>
      </c>
      <c r="CC97" s="14">
        <f t="shared" si="151"/>
        <v>0</v>
      </c>
      <c r="CD97" s="14" t="e">
        <f t="shared" si="152"/>
        <v>#NAME?</v>
      </c>
      <c r="CE97" s="13">
        <f t="shared" si="153"/>
        <v>9623831.6899999995</v>
      </c>
      <c r="CF97" s="13" t="e">
        <f t="shared" si="154"/>
        <v>#NAME?</v>
      </c>
      <c r="CG97" s="13"/>
      <c r="CH97" s="13" t="e">
        <f t="shared" si="155"/>
        <v>#NAME?</v>
      </c>
      <c r="CI97" s="13" t="e">
        <f t="shared" si="156"/>
        <v>#NAME?</v>
      </c>
      <c r="CJ97" s="13" t="e">
        <f t="shared" si="157"/>
        <v>#NAME?</v>
      </c>
      <c r="CK97" s="13" t="e">
        <f t="shared" si="158"/>
        <v>#NAME?</v>
      </c>
      <c r="CL97">
        <f t="shared" si="159"/>
        <v>83300</v>
      </c>
      <c r="CM97">
        <f t="shared" si="160"/>
        <v>15000</v>
      </c>
      <c r="CN97">
        <v>0</v>
      </c>
      <c r="CO97">
        <f t="shared" si="161"/>
        <v>0</v>
      </c>
      <c r="CP97">
        <v>0</v>
      </c>
      <c r="CQ97">
        <v>0</v>
      </c>
      <c r="CR97">
        <v>0</v>
      </c>
      <c r="CS97">
        <v>0</v>
      </c>
      <c r="CT97" t="e">
        <f>VLOOKUP(A97,w_g31,3,FALSE)</f>
        <v>#NAME?</v>
      </c>
      <c r="CU97">
        <v>0</v>
      </c>
      <c r="CV97" t="e">
        <f>VLOOKUP(A97,delta,3,FALSE)</f>
        <v>#NAME?</v>
      </c>
      <c r="CW97">
        <v>0</v>
      </c>
      <c r="CX97">
        <v>0</v>
      </c>
      <c r="CY97" s="20" t="e">
        <f t="shared" si="162"/>
        <v>#NAME?</v>
      </c>
      <c r="CZ97" t="e">
        <f t="shared" si="163"/>
        <v>#NAME?</v>
      </c>
      <c r="DM97" t="s">
        <v>318</v>
      </c>
      <c r="DN97">
        <v>0</v>
      </c>
      <c r="DQ97" t="s">
        <v>277</v>
      </c>
      <c r="DR97">
        <v>0</v>
      </c>
      <c r="DU97">
        <v>600</v>
      </c>
      <c r="DV97">
        <v>966226.33642244595</v>
      </c>
      <c r="DX97" t="s">
        <v>137</v>
      </c>
      <c r="DY97">
        <v>0</v>
      </c>
      <c r="EA97" t="s">
        <v>137</v>
      </c>
      <c r="EB97">
        <v>0</v>
      </c>
      <c r="ED97" t="s">
        <v>137</v>
      </c>
      <c r="EE97">
        <v>107000</v>
      </c>
      <c r="EI97">
        <v>200</v>
      </c>
      <c r="EJ97">
        <v>13298.75</v>
      </c>
      <c r="GQ97" t="s">
        <v>148</v>
      </c>
      <c r="GR97">
        <v>193</v>
      </c>
      <c r="GU97">
        <v>244</v>
      </c>
      <c r="GV97" s="20">
        <v>20910.65920853155</v>
      </c>
      <c r="HM97">
        <v>222</v>
      </c>
      <c r="HN97" t="s">
        <v>324</v>
      </c>
      <c r="HO97">
        <v>5671350.7400000002</v>
      </c>
      <c r="HR97">
        <v>244</v>
      </c>
      <c r="HS97">
        <v>659.75</v>
      </c>
    </row>
    <row r="98" spans="1:227">
      <c r="A98">
        <v>197</v>
      </c>
      <c r="D98" t="s">
        <v>192</v>
      </c>
      <c r="F98" s="13" t="e">
        <f t="shared" si="83"/>
        <v>#NAME?</v>
      </c>
      <c r="G98" s="13" t="e">
        <f t="shared" si="84"/>
        <v>#NAME?</v>
      </c>
      <c r="H98" s="13" t="e">
        <f t="shared" si="85"/>
        <v>#NAME?</v>
      </c>
      <c r="I98" s="13" t="e">
        <f t="shared" si="86"/>
        <v>#NAME?</v>
      </c>
      <c r="J98" s="13"/>
      <c r="K98" s="13" t="e">
        <f t="shared" si="87"/>
        <v>#NAME?</v>
      </c>
      <c r="L98" s="13" t="e">
        <f t="shared" si="88"/>
        <v>#NAME?</v>
      </c>
      <c r="M98" s="13" t="e">
        <f t="shared" si="89"/>
        <v>#NAME?</v>
      </c>
      <c r="N98" s="13" t="e">
        <f t="shared" si="90"/>
        <v>#NAME?</v>
      </c>
      <c r="O98" s="13" t="e">
        <f t="shared" si="91"/>
        <v>#NAME?</v>
      </c>
      <c r="P98" s="13" t="e">
        <f t="shared" si="92"/>
        <v>#NAME?</v>
      </c>
      <c r="Q98" s="13" t="e">
        <f t="shared" si="93"/>
        <v>#NAME?</v>
      </c>
      <c r="R98" s="13" t="e">
        <f t="shared" si="94"/>
        <v>#NAME?</v>
      </c>
      <c r="S98" s="13" t="e">
        <f t="shared" si="95"/>
        <v>#NAME?</v>
      </c>
      <c r="T98" s="13" t="e">
        <f t="shared" si="96"/>
        <v>#NAME?</v>
      </c>
      <c r="U98" s="13" t="e">
        <f t="shared" si="97"/>
        <v>#NAME?</v>
      </c>
      <c r="V98" s="13" t="e">
        <f t="shared" si="98"/>
        <v>#NAME?</v>
      </c>
      <c r="W98" s="13" t="e">
        <f t="shared" si="99"/>
        <v>#NAME?</v>
      </c>
      <c r="X98" s="13" t="e">
        <f t="shared" si="100"/>
        <v>#NAME?</v>
      </c>
      <c r="Y98" s="13" t="e">
        <f t="shared" si="101"/>
        <v>#NAME?</v>
      </c>
      <c r="Z98" s="13" t="e">
        <f t="shared" si="102"/>
        <v>#NAME?</v>
      </c>
      <c r="AA98" s="13" t="e">
        <f t="shared" si="103"/>
        <v>#NAME?</v>
      </c>
      <c r="AB98" s="13"/>
      <c r="AC98" s="13"/>
      <c r="AD98" s="13" t="e">
        <f t="shared" si="104"/>
        <v>#NAME?</v>
      </c>
      <c r="AE98" s="13" t="e">
        <f t="shared" si="105"/>
        <v>#NAME?</v>
      </c>
      <c r="AF98" s="13" t="e">
        <f t="shared" si="106"/>
        <v>#NAME?</v>
      </c>
      <c r="AG98" s="13" t="e">
        <f t="shared" si="107"/>
        <v>#NAME?</v>
      </c>
      <c r="AH98" s="13" t="e">
        <f t="shared" si="108"/>
        <v>#NAME?</v>
      </c>
      <c r="AI98" s="13" t="e">
        <f t="shared" si="109"/>
        <v>#NAME?</v>
      </c>
      <c r="AJ98" s="13" t="e">
        <f t="shared" si="110"/>
        <v>#NAME?</v>
      </c>
      <c r="AK98" s="13" t="e">
        <f t="shared" si="111"/>
        <v>#NAME?</v>
      </c>
      <c r="AL98" s="13" t="e">
        <f t="shared" si="112"/>
        <v>#NAME?</v>
      </c>
      <c r="AM98" s="13" t="e">
        <f t="shared" si="113"/>
        <v>#NAME?</v>
      </c>
      <c r="AN98" s="13" t="e">
        <f t="shared" si="114"/>
        <v>#NAME?</v>
      </c>
      <c r="AO98" s="13" t="e">
        <f t="shared" si="115"/>
        <v>#NAME?</v>
      </c>
      <c r="AP98" s="13" t="e">
        <f t="shared" si="116"/>
        <v>#NAME?</v>
      </c>
      <c r="AQ98" s="13" t="e">
        <f t="shared" si="117"/>
        <v>#NAME?</v>
      </c>
      <c r="AR98" s="13" t="e">
        <f t="shared" si="118"/>
        <v>#NAME?</v>
      </c>
      <c r="AS98" s="13" t="e">
        <f t="shared" si="119"/>
        <v>#NAME?</v>
      </c>
      <c r="AT98" s="13" t="e">
        <f t="shared" si="120"/>
        <v>#NAME?</v>
      </c>
      <c r="AU98" s="13" t="e">
        <f t="shared" si="121"/>
        <v>#NAME?</v>
      </c>
      <c r="AV98" s="13" t="e">
        <f t="shared" si="122"/>
        <v>#NAME?</v>
      </c>
      <c r="AW98" s="13" t="e">
        <f t="shared" si="123"/>
        <v>#NAME?</v>
      </c>
      <c r="AX98" s="13" t="e">
        <f t="shared" si="124"/>
        <v>#NAME?</v>
      </c>
      <c r="AY98" s="13" t="e">
        <f t="shared" si="125"/>
        <v>#NAME?</v>
      </c>
      <c r="AZ98" s="13" t="e">
        <f t="shared" si="126"/>
        <v>#NAME?</v>
      </c>
      <c r="BA98" s="13" t="e">
        <f t="shared" si="127"/>
        <v>#NAME?</v>
      </c>
      <c r="BB98" s="13" t="e">
        <f t="shared" si="128"/>
        <v>#NAME?</v>
      </c>
      <c r="BC98" s="13" t="e">
        <f t="shared" si="129"/>
        <v>#NAME?</v>
      </c>
      <c r="BD98" s="13" t="e">
        <f t="shared" si="130"/>
        <v>#NAME?</v>
      </c>
      <c r="BE98" s="13" t="e">
        <f t="shared" si="131"/>
        <v>#NAME?</v>
      </c>
      <c r="BF98" s="13" t="e">
        <f t="shared" si="132"/>
        <v>#NAME?</v>
      </c>
      <c r="BG98" s="13" t="e">
        <f t="shared" si="133"/>
        <v>#NAME?</v>
      </c>
      <c r="BH98" s="13" t="e">
        <f t="shared" si="134"/>
        <v>#NAME?</v>
      </c>
      <c r="BI98" s="13" t="e">
        <f t="shared" si="135"/>
        <v>#NAME?</v>
      </c>
      <c r="BJ98" s="13" t="e">
        <f t="shared" si="136"/>
        <v>#NAME?</v>
      </c>
      <c r="BK98" s="13" t="e">
        <f t="shared" si="137"/>
        <v>#NAME?</v>
      </c>
      <c r="BL98" s="13" t="e">
        <f t="shared" si="138"/>
        <v>#NAME?</v>
      </c>
      <c r="BM98" s="13" t="e">
        <f t="shared" si="139"/>
        <v>#NAME?</v>
      </c>
      <c r="BN98" s="13"/>
      <c r="BO98" s="15"/>
      <c r="BP98" s="13" t="e">
        <f t="shared" si="140"/>
        <v>#NAME?</v>
      </c>
      <c r="BQ98" s="13" t="e">
        <f t="shared" si="141"/>
        <v>#NAME?</v>
      </c>
      <c r="BR98" s="13" t="e">
        <f t="shared" si="142"/>
        <v>#NAME?</v>
      </c>
      <c r="BS98" s="13" t="e">
        <f t="shared" si="143"/>
        <v>#NAME?</v>
      </c>
      <c r="BT98" s="13" t="e">
        <f t="shared" si="144"/>
        <v>#NAME?</v>
      </c>
      <c r="BU98" s="13" t="e">
        <f t="shared" si="145"/>
        <v>#NAME?</v>
      </c>
      <c r="BV98" s="13"/>
      <c r="BW98" s="13" t="e">
        <f t="shared" si="146"/>
        <v>#NAME?</v>
      </c>
      <c r="BX98" s="13"/>
      <c r="BY98" s="13" t="e">
        <f t="shared" si="147"/>
        <v>#NAME?</v>
      </c>
      <c r="BZ98" s="13" t="e">
        <f t="shared" si="148"/>
        <v>#NAME?</v>
      </c>
      <c r="CA98" s="13" t="e">
        <f t="shared" si="149"/>
        <v>#NAME?</v>
      </c>
      <c r="CB98" s="13" t="e">
        <f t="shared" si="150"/>
        <v>#NAME?</v>
      </c>
      <c r="CC98" s="14">
        <f t="shared" si="151"/>
        <v>0</v>
      </c>
      <c r="CD98" s="14" t="e">
        <f t="shared" si="152"/>
        <v>#NAME?</v>
      </c>
      <c r="CE98" s="13">
        <f t="shared" si="153"/>
        <v>2770574.19</v>
      </c>
      <c r="CF98" s="13" t="e">
        <f t="shared" si="154"/>
        <v>#NAME?</v>
      </c>
      <c r="CG98" s="13"/>
      <c r="CH98" s="13" t="e">
        <f t="shared" si="155"/>
        <v>#NAME?</v>
      </c>
      <c r="CI98" s="13" t="e">
        <f t="shared" si="156"/>
        <v>#NAME?</v>
      </c>
      <c r="CJ98" s="13" t="e">
        <f t="shared" si="157"/>
        <v>#NAME?</v>
      </c>
      <c r="CK98" s="13" t="e">
        <f t="shared" si="158"/>
        <v>#NAME?</v>
      </c>
      <c r="CL98">
        <f t="shared" si="159"/>
        <v>0</v>
      </c>
      <c r="CM98">
        <f t="shared" si="160"/>
        <v>0</v>
      </c>
      <c r="CN98">
        <v>0</v>
      </c>
      <c r="CO98">
        <f t="shared" si="161"/>
        <v>0</v>
      </c>
      <c r="CP98">
        <v>0</v>
      </c>
      <c r="CQ98">
        <v>0</v>
      </c>
      <c r="CR98">
        <v>0</v>
      </c>
      <c r="CS98">
        <v>0</v>
      </c>
      <c r="CT98">
        <v>0</v>
      </c>
      <c r="CU98">
        <v>0</v>
      </c>
      <c r="CV98">
        <v>0</v>
      </c>
      <c r="CW98">
        <v>0</v>
      </c>
      <c r="CX98">
        <v>0</v>
      </c>
      <c r="CY98" s="20" t="e">
        <f t="shared" si="162"/>
        <v>#NAME?</v>
      </c>
      <c r="CZ98" t="e">
        <f t="shared" si="163"/>
        <v>#NAME?</v>
      </c>
      <c r="DM98" t="s">
        <v>149</v>
      </c>
      <c r="DN98">
        <v>0</v>
      </c>
      <c r="DQ98" t="s">
        <v>208</v>
      </c>
      <c r="DR98">
        <v>0</v>
      </c>
      <c r="DU98">
        <v>463</v>
      </c>
      <c r="DV98">
        <v>1128821.3796534953</v>
      </c>
      <c r="DX98" t="s">
        <v>99</v>
      </c>
      <c r="DY98">
        <v>0</v>
      </c>
      <c r="EA98" t="s">
        <v>99</v>
      </c>
      <c r="EB98">
        <v>0</v>
      </c>
      <c r="ED98" t="s">
        <v>99</v>
      </c>
      <c r="EE98">
        <v>0</v>
      </c>
      <c r="EI98">
        <v>202</v>
      </c>
      <c r="EJ98">
        <v>15748.25</v>
      </c>
      <c r="GQ98" t="s">
        <v>192</v>
      </c>
      <c r="GR98">
        <v>197</v>
      </c>
      <c r="GU98">
        <v>246</v>
      </c>
      <c r="GV98" s="20">
        <v>36593.653614930212</v>
      </c>
      <c r="HM98">
        <v>766</v>
      </c>
      <c r="HN98" t="s">
        <v>326</v>
      </c>
      <c r="HO98">
        <v>1874962.06</v>
      </c>
      <c r="HR98">
        <v>246</v>
      </c>
      <c r="HS98">
        <v>1218.25</v>
      </c>
    </row>
    <row r="99" spans="1:227">
      <c r="A99">
        <v>200</v>
      </c>
      <c r="D99" t="s">
        <v>152</v>
      </c>
      <c r="F99" s="13" t="e">
        <f t="shared" si="83"/>
        <v>#NAME?</v>
      </c>
      <c r="G99" s="13" t="e">
        <f t="shared" si="84"/>
        <v>#NAME?</v>
      </c>
      <c r="H99" s="13" t="e">
        <f t="shared" si="85"/>
        <v>#NAME?</v>
      </c>
      <c r="I99" s="13" t="e">
        <f t="shared" si="86"/>
        <v>#NAME?</v>
      </c>
      <c r="J99" s="13"/>
      <c r="K99" s="13" t="e">
        <f t="shared" si="87"/>
        <v>#NAME?</v>
      </c>
      <c r="L99" s="13" t="e">
        <f t="shared" si="88"/>
        <v>#NAME?</v>
      </c>
      <c r="M99" s="13" t="e">
        <f t="shared" si="89"/>
        <v>#NAME?</v>
      </c>
      <c r="N99" s="13" t="e">
        <f t="shared" si="90"/>
        <v>#NAME?</v>
      </c>
      <c r="O99" s="13" t="e">
        <f t="shared" si="91"/>
        <v>#NAME?</v>
      </c>
      <c r="P99" s="13" t="e">
        <f t="shared" si="92"/>
        <v>#NAME?</v>
      </c>
      <c r="Q99" s="13" t="e">
        <f t="shared" si="93"/>
        <v>#NAME?</v>
      </c>
      <c r="R99" s="13" t="e">
        <f t="shared" si="94"/>
        <v>#NAME?</v>
      </c>
      <c r="S99" s="13" t="e">
        <f t="shared" si="95"/>
        <v>#NAME?</v>
      </c>
      <c r="T99" s="13" t="e">
        <f t="shared" si="96"/>
        <v>#NAME?</v>
      </c>
      <c r="U99" s="13" t="e">
        <f t="shared" si="97"/>
        <v>#NAME?</v>
      </c>
      <c r="V99" s="13" t="e">
        <f t="shared" si="98"/>
        <v>#NAME?</v>
      </c>
      <c r="W99" s="13" t="e">
        <f t="shared" si="99"/>
        <v>#NAME?</v>
      </c>
      <c r="X99" s="13" t="e">
        <f t="shared" si="100"/>
        <v>#NAME?</v>
      </c>
      <c r="Y99" s="13" t="e">
        <f t="shared" si="101"/>
        <v>#NAME?</v>
      </c>
      <c r="Z99" s="13" t="e">
        <f t="shared" si="102"/>
        <v>#NAME?</v>
      </c>
      <c r="AA99" s="13" t="e">
        <f t="shared" si="103"/>
        <v>#NAME?</v>
      </c>
      <c r="AB99" s="13"/>
      <c r="AC99" s="13"/>
      <c r="AD99" s="13" t="e">
        <f t="shared" si="104"/>
        <v>#NAME?</v>
      </c>
      <c r="AE99" s="13" t="e">
        <f t="shared" si="105"/>
        <v>#NAME?</v>
      </c>
      <c r="AF99" s="13" t="e">
        <f t="shared" si="106"/>
        <v>#NAME?</v>
      </c>
      <c r="AG99" s="13" t="e">
        <f t="shared" si="107"/>
        <v>#NAME?</v>
      </c>
      <c r="AH99" s="13" t="e">
        <f t="shared" si="108"/>
        <v>#NAME?</v>
      </c>
      <c r="AI99" s="13" t="e">
        <f t="shared" si="109"/>
        <v>#NAME?</v>
      </c>
      <c r="AJ99" s="13" t="e">
        <f t="shared" si="110"/>
        <v>#NAME?</v>
      </c>
      <c r="AK99" s="13" t="e">
        <f t="shared" si="111"/>
        <v>#NAME?</v>
      </c>
      <c r="AL99" s="13" t="e">
        <f t="shared" si="112"/>
        <v>#NAME?</v>
      </c>
      <c r="AM99" s="13" t="e">
        <f t="shared" si="113"/>
        <v>#NAME?</v>
      </c>
      <c r="AN99" s="13" t="e">
        <f t="shared" si="114"/>
        <v>#NAME?</v>
      </c>
      <c r="AO99" s="13" t="e">
        <f t="shared" si="115"/>
        <v>#NAME?</v>
      </c>
      <c r="AP99" s="13" t="e">
        <f t="shared" si="116"/>
        <v>#NAME?</v>
      </c>
      <c r="AQ99" s="13" t="e">
        <f t="shared" si="117"/>
        <v>#NAME?</v>
      </c>
      <c r="AR99" s="13" t="e">
        <f t="shared" si="118"/>
        <v>#NAME?</v>
      </c>
      <c r="AS99" s="13" t="e">
        <f t="shared" si="119"/>
        <v>#NAME?</v>
      </c>
      <c r="AT99" s="13" t="e">
        <f t="shared" si="120"/>
        <v>#NAME?</v>
      </c>
      <c r="AU99" s="13" t="e">
        <f t="shared" si="121"/>
        <v>#NAME?</v>
      </c>
      <c r="AV99" s="13" t="e">
        <f t="shared" si="122"/>
        <v>#NAME?</v>
      </c>
      <c r="AW99" s="13" t="e">
        <f t="shared" si="123"/>
        <v>#NAME?</v>
      </c>
      <c r="AX99" s="13" t="e">
        <f t="shared" si="124"/>
        <v>#NAME?</v>
      </c>
      <c r="AY99" s="13" t="e">
        <f t="shared" si="125"/>
        <v>#NAME?</v>
      </c>
      <c r="AZ99" s="13" t="e">
        <f t="shared" si="126"/>
        <v>#NAME?</v>
      </c>
      <c r="BA99" s="13" t="e">
        <f t="shared" si="127"/>
        <v>#NAME?</v>
      </c>
      <c r="BB99" s="13" t="e">
        <f t="shared" si="128"/>
        <v>#NAME?</v>
      </c>
      <c r="BC99" s="13" t="e">
        <f t="shared" si="129"/>
        <v>#NAME?</v>
      </c>
      <c r="BD99" s="13" t="e">
        <f t="shared" si="130"/>
        <v>#NAME?</v>
      </c>
      <c r="BE99" s="13" t="e">
        <f t="shared" si="131"/>
        <v>#NAME?</v>
      </c>
      <c r="BF99" s="13" t="e">
        <f t="shared" si="132"/>
        <v>#NAME?</v>
      </c>
      <c r="BG99" s="13" t="e">
        <f t="shared" si="133"/>
        <v>#NAME?</v>
      </c>
      <c r="BH99" s="13" t="e">
        <f t="shared" si="134"/>
        <v>#NAME?</v>
      </c>
      <c r="BI99" s="13" t="e">
        <f t="shared" si="135"/>
        <v>#NAME?</v>
      </c>
      <c r="BJ99" s="13" t="e">
        <f t="shared" si="136"/>
        <v>#NAME?</v>
      </c>
      <c r="BK99" s="13" t="e">
        <f t="shared" si="137"/>
        <v>#NAME?</v>
      </c>
      <c r="BL99" s="13" t="e">
        <f t="shared" si="138"/>
        <v>#NAME?</v>
      </c>
      <c r="BM99" s="13" t="e">
        <f t="shared" si="139"/>
        <v>#NAME?</v>
      </c>
      <c r="BN99" s="13"/>
      <c r="BO99" s="15"/>
      <c r="BP99" s="13" t="e">
        <f t="shared" si="140"/>
        <v>#NAME?</v>
      </c>
      <c r="BQ99" s="13" t="e">
        <f t="shared" si="141"/>
        <v>#NAME?</v>
      </c>
      <c r="BR99" s="13" t="e">
        <f t="shared" si="142"/>
        <v>#NAME?</v>
      </c>
      <c r="BS99" s="13" t="e">
        <f t="shared" si="143"/>
        <v>#NAME?</v>
      </c>
      <c r="BT99" s="13" t="e">
        <f t="shared" si="144"/>
        <v>#NAME?</v>
      </c>
      <c r="BU99" s="13" t="e">
        <f t="shared" si="145"/>
        <v>#NAME?</v>
      </c>
      <c r="BV99" s="13"/>
      <c r="BW99" s="13" t="e">
        <f t="shared" si="146"/>
        <v>#NAME?</v>
      </c>
      <c r="BX99" s="13"/>
      <c r="BY99" s="13" t="e">
        <f t="shared" si="147"/>
        <v>#NAME?</v>
      </c>
      <c r="BZ99" s="13" t="e">
        <f t="shared" si="148"/>
        <v>#NAME?</v>
      </c>
      <c r="CA99" s="13" t="e">
        <f t="shared" si="149"/>
        <v>#NAME?</v>
      </c>
      <c r="CB99" s="13" t="e">
        <f t="shared" si="150"/>
        <v>#NAME?</v>
      </c>
      <c r="CC99" s="14">
        <f t="shared" si="151"/>
        <v>54273</v>
      </c>
      <c r="CD99" s="14" t="e">
        <f t="shared" si="152"/>
        <v>#NAME?</v>
      </c>
      <c r="CE99" s="13">
        <f t="shared" si="153"/>
        <v>15356270.369999999</v>
      </c>
      <c r="CF99" s="13" t="e">
        <f t="shared" si="154"/>
        <v>#NAME?</v>
      </c>
      <c r="CG99" s="13"/>
      <c r="CH99" s="13" t="e">
        <f t="shared" si="155"/>
        <v>#NAME?</v>
      </c>
      <c r="CI99" s="13" t="e">
        <f t="shared" si="156"/>
        <v>#NAME?</v>
      </c>
      <c r="CJ99" s="13" t="e">
        <f t="shared" si="157"/>
        <v>#NAME?</v>
      </c>
      <c r="CK99" s="13" t="e">
        <f t="shared" si="158"/>
        <v>#NAME?</v>
      </c>
      <c r="CL99">
        <f t="shared" si="159"/>
        <v>83300</v>
      </c>
      <c r="CM99">
        <f t="shared" si="160"/>
        <v>0</v>
      </c>
      <c r="CN99">
        <v>0</v>
      </c>
      <c r="CO99">
        <f t="shared" si="161"/>
        <v>0</v>
      </c>
      <c r="CP99" t="e">
        <f>VLOOKUP(A99,taal,5,FALSE)</f>
        <v>#NAME?</v>
      </c>
      <c r="CQ99">
        <v>0</v>
      </c>
      <c r="CR99">
        <v>0</v>
      </c>
      <c r="CS99">
        <v>0</v>
      </c>
      <c r="CT99">
        <v>0</v>
      </c>
      <c r="CU99">
        <v>0</v>
      </c>
      <c r="CV99" t="e">
        <f>VLOOKUP(A99,delta,3,FALSE)</f>
        <v>#NAME?</v>
      </c>
      <c r="CW99">
        <v>0</v>
      </c>
      <c r="CX99">
        <v>0</v>
      </c>
      <c r="CY99" s="20" t="e">
        <f t="shared" si="162"/>
        <v>#NAME?</v>
      </c>
      <c r="CZ99" t="e">
        <f t="shared" si="163"/>
        <v>#NAME?</v>
      </c>
      <c r="DM99" t="s">
        <v>319</v>
      </c>
      <c r="DN99">
        <v>0</v>
      </c>
      <c r="DQ99" t="s">
        <v>278</v>
      </c>
      <c r="DR99">
        <v>0</v>
      </c>
      <c r="DU99">
        <v>786</v>
      </c>
      <c r="DV99">
        <v>1071417.033184384</v>
      </c>
      <c r="DX99" t="s">
        <v>272</v>
      </c>
      <c r="DY99">
        <v>0</v>
      </c>
      <c r="EA99" t="s">
        <v>272</v>
      </c>
      <c r="EB99">
        <v>0</v>
      </c>
      <c r="ED99" t="s">
        <v>272</v>
      </c>
      <c r="EE99">
        <v>0</v>
      </c>
      <c r="EI99">
        <v>203</v>
      </c>
      <c r="EJ99">
        <v>2238</v>
      </c>
      <c r="GQ99" t="s">
        <v>152</v>
      </c>
      <c r="GR99">
        <v>200</v>
      </c>
      <c r="GU99">
        <v>252</v>
      </c>
      <c r="GV99" s="20">
        <v>31365.988812797321</v>
      </c>
      <c r="HM99">
        <v>58</v>
      </c>
      <c r="HN99" t="s">
        <v>216</v>
      </c>
      <c r="HO99">
        <v>2486534.38</v>
      </c>
      <c r="HR99">
        <v>252</v>
      </c>
      <c r="HS99">
        <v>980.75</v>
      </c>
    </row>
    <row r="100" spans="1:227">
      <c r="A100">
        <v>202</v>
      </c>
      <c r="D100" t="s">
        <v>156</v>
      </c>
      <c r="F100" s="13" t="e">
        <f t="shared" si="83"/>
        <v>#NAME?</v>
      </c>
      <c r="G100" s="13" t="e">
        <f t="shared" si="84"/>
        <v>#NAME?</v>
      </c>
      <c r="H100" s="13" t="e">
        <f t="shared" si="85"/>
        <v>#NAME?</v>
      </c>
      <c r="I100" s="13" t="e">
        <f t="shared" si="86"/>
        <v>#NAME?</v>
      </c>
      <c r="J100" s="13"/>
      <c r="K100" s="13" t="e">
        <f t="shared" si="87"/>
        <v>#NAME?</v>
      </c>
      <c r="L100" s="13" t="e">
        <f t="shared" si="88"/>
        <v>#NAME?</v>
      </c>
      <c r="M100" s="13" t="e">
        <f t="shared" si="89"/>
        <v>#NAME?</v>
      </c>
      <c r="N100" s="13" t="e">
        <f t="shared" si="90"/>
        <v>#NAME?</v>
      </c>
      <c r="O100" s="13" t="e">
        <f t="shared" si="91"/>
        <v>#NAME?</v>
      </c>
      <c r="P100" s="13" t="e">
        <f t="shared" si="92"/>
        <v>#NAME?</v>
      </c>
      <c r="Q100" s="13" t="e">
        <f t="shared" si="93"/>
        <v>#NAME?</v>
      </c>
      <c r="R100" s="13" t="e">
        <f t="shared" si="94"/>
        <v>#NAME?</v>
      </c>
      <c r="S100" s="13" t="e">
        <f t="shared" si="95"/>
        <v>#NAME?</v>
      </c>
      <c r="T100" s="13" t="e">
        <f t="shared" si="96"/>
        <v>#NAME?</v>
      </c>
      <c r="U100" s="13" t="e">
        <f t="shared" si="97"/>
        <v>#NAME?</v>
      </c>
      <c r="V100" s="13" t="e">
        <f t="shared" si="98"/>
        <v>#NAME?</v>
      </c>
      <c r="W100" s="13" t="e">
        <f t="shared" si="99"/>
        <v>#NAME?</v>
      </c>
      <c r="X100" s="13" t="e">
        <f t="shared" si="100"/>
        <v>#NAME?</v>
      </c>
      <c r="Y100" s="13" t="e">
        <f t="shared" si="101"/>
        <v>#NAME?</v>
      </c>
      <c r="Z100" s="13" t="e">
        <f t="shared" si="102"/>
        <v>#NAME?</v>
      </c>
      <c r="AA100" s="13" t="e">
        <f t="shared" si="103"/>
        <v>#NAME?</v>
      </c>
      <c r="AB100" s="13"/>
      <c r="AC100" s="13"/>
      <c r="AD100" s="13" t="e">
        <f t="shared" si="104"/>
        <v>#NAME?</v>
      </c>
      <c r="AE100" s="13" t="e">
        <f t="shared" si="105"/>
        <v>#NAME?</v>
      </c>
      <c r="AF100" s="13" t="e">
        <f t="shared" si="106"/>
        <v>#NAME?</v>
      </c>
      <c r="AG100" s="13" t="e">
        <f t="shared" si="107"/>
        <v>#NAME?</v>
      </c>
      <c r="AH100" s="13" t="e">
        <f t="shared" si="108"/>
        <v>#NAME?</v>
      </c>
      <c r="AI100" s="13" t="e">
        <f t="shared" si="109"/>
        <v>#NAME?</v>
      </c>
      <c r="AJ100" s="13" t="e">
        <f t="shared" si="110"/>
        <v>#NAME?</v>
      </c>
      <c r="AK100" s="13" t="e">
        <f t="shared" si="111"/>
        <v>#NAME?</v>
      </c>
      <c r="AL100" s="13" t="e">
        <f t="shared" si="112"/>
        <v>#NAME?</v>
      </c>
      <c r="AM100" s="13" t="e">
        <f t="shared" si="113"/>
        <v>#NAME?</v>
      </c>
      <c r="AN100" s="13" t="e">
        <f t="shared" si="114"/>
        <v>#NAME?</v>
      </c>
      <c r="AO100" s="13" t="e">
        <f t="shared" si="115"/>
        <v>#NAME?</v>
      </c>
      <c r="AP100" s="13" t="e">
        <f t="shared" si="116"/>
        <v>#NAME?</v>
      </c>
      <c r="AQ100" s="13" t="e">
        <f t="shared" si="117"/>
        <v>#NAME?</v>
      </c>
      <c r="AR100" s="13" t="e">
        <f t="shared" si="118"/>
        <v>#NAME?</v>
      </c>
      <c r="AS100" s="13" t="e">
        <f t="shared" si="119"/>
        <v>#NAME?</v>
      </c>
      <c r="AT100" s="13" t="e">
        <f t="shared" si="120"/>
        <v>#NAME?</v>
      </c>
      <c r="AU100" s="13" t="e">
        <f t="shared" si="121"/>
        <v>#NAME?</v>
      </c>
      <c r="AV100" s="13" t="e">
        <f t="shared" si="122"/>
        <v>#NAME?</v>
      </c>
      <c r="AW100" s="13" t="e">
        <f t="shared" si="123"/>
        <v>#NAME?</v>
      </c>
      <c r="AX100" s="13" t="e">
        <f t="shared" si="124"/>
        <v>#NAME?</v>
      </c>
      <c r="AY100" s="13" t="e">
        <f t="shared" si="125"/>
        <v>#NAME?</v>
      </c>
      <c r="AZ100" s="13" t="e">
        <f t="shared" si="126"/>
        <v>#NAME?</v>
      </c>
      <c r="BA100" s="13" t="e">
        <f t="shared" si="127"/>
        <v>#NAME?</v>
      </c>
      <c r="BB100" s="13" t="e">
        <f t="shared" si="128"/>
        <v>#NAME?</v>
      </c>
      <c r="BC100" s="13" t="e">
        <f t="shared" si="129"/>
        <v>#NAME?</v>
      </c>
      <c r="BD100" s="13" t="e">
        <f t="shared" si="130"/>
        <v>#NAME?</v>
      </c>
      <c r="BE100" s="13" t="e">
        <f t="shared" si="131"/>
        <v>#NAME?</v>
      </c>
      <c r="BF100" s="13" t="e">
        <f t="shared" si="132"/>
        <v>#NAME?</v>
      </c>
      <c r="BG100" s="13" t="e">
        <f t="shared" si="133"/>
        <v>#NAME?</v>
      </c>
      <c r="BH100" s="13" t="e">
        <f t="shared" si="134"/>
        <v>#NAME?</v>
      </c>
      <c r="BI100" s="13" t="e">
        <f t="shared" si="135"/>
        <v>#NAME?</v>
      </c>
      <c r="BJ100" s="13" t="e">
        <f t="shared" si="136"/>
        <v>#NAME?</v>
      </c>
      <c r="BK100" s="13" t="e">
        <f t="shared" si="137"/>
        <v>#NAME?</v>
      </c>
      <c r="BL100" s="13" t="e">
        <f t="shared" si="138"/>
        <v>#NAME?</v>
      </c>
      <c r="BM100" s="13" t="e">
        <f t="shared" si="139"/>
        <v>#NAME?</v>
      </c>
      <c r="BN100" s="13"/>
      <c r="BO100" s="15"/>
      <c r="BP100" s="13" t="e">
        <f t="shared" si="140"/>
        <v>#NAME?</v>
      </c>
      <c r="BQ100" s="13" t="e">
        <f t="shared" si="141"/>
        <v>#NAME?</v>
      </c>
      <c r="BR100" s="13" t="e">
        <f t="shared" si="142"/>
        <v>#NAME?</v>
      </c>
      <c r="BS100" s="13" t="e">
        <f t="shared" si="143"/>
        <v>#NAME?</v>
      </c>
      <c r="BT100" s="13" t="e">
        <f t="shared" si="144"/>
        <v>#NAME?</v>
      </c>
      <c r="BU100" s="13" t="e">
        <f t="shared" si="145"/>
        <v>#NAME?</v>
      </c>
      <c r="BV100" s="13"/>
      <c r="BW100" s="13" t="e">
        <f t="shared" si="146"/>
        <v>#NAME?</v>
      </c>
      <c r="BX100" s="13"/>
      <c r="BY100" s="13" t="e">
        <f t="shared" si="147"/>
        <v>#NAME?</v>
      </c>
      <c r="BZ100" s="13" t="e">
        <f t="shared" si="148"/>
        <v>#NAME?</v>
      </c>
      <c r="CA100" s="13" t="e">
        <f t="shared" si="149"/>
        <v>#NAME?</v>
      </c>
      <c r="CB100" s="13" t="e">
        <f t="shared" si="150"/>
        <v>#NAME?</v>
      </c>
      <c r="CC100" s="14">
        <f t="shared" si="151"/>
        <v>0</v>
      </c>
      <c r="CD100" s="14" t="e">
        <f t="shared" si="152"/>
        <v>#NAME?</v>
      </c>
      <c r="CE100" s="13">
        <f t="shared" si="153"/>
        <v>13932755.77</v>
      </c>
      <c r="CF100" s="13" t="e">
        <f t="shared" si="154"/>
        <v>#NAME?</v>
      </c>
      <c r="CG100" s="13"/>
      <c r="CH100" s="13" t="e">
        <f t="shared" si="155"/>
        <v>#NAME?</v>
      </c>
      <c r="CI100" s="13" t="e">
        <f t="shared" si="156"/>
        <v>#NAME?</v>
      </c>
      <c r="CJ100" s="13" t="e">
        <f t="shared" si="157"/>
        <v>#NAME?</v>
      </c>
      <c r="CK100" s="13" t="e">
        <f t="shared" si="158"/>
        <v>#NAME?</v>
      </c>
      <c r="CL100">
        <f t="shared" si="159"/>
        <v>83300</v>
      </c>
      <c r="CM100">
        <f t="shared" si="160"/>
        <v>15000</v>
      </c>
      <c r="CN100" t="e">
        <f>VLOOKUP(A100,sport,6,FALSE)</f>
        <v>#NAME?</v>
      </c>
      <c r="CO100">
        <f t="shared" si="161"/>
        <v>530000</v>
      </c>
      <c r="CP100" t="e">
        <f>VLOOKUP(A100,taal,5,FALSE)</f>
        <v>#NAME?</v>
      </c>
      <c r="CQ100">
        <v>0</v>
      </c>
      <c r="CR100">
        <v>0</v>
      </c>
      <c r="CS100">
        <v>0</v>
      </c>
      <c r="CT100" t="e">
        <f>VLOOKUP(A100,w_g31,3,FALSE)</f>
        <v>#NAME?</v>
      </c>
      <c r="CU100" t="e">
        <f>VLOOKUP(A100,actie,3,FALSE)</f>
        <v>#NAME?</v>
      </c>
      <c r="CV100" t="e">
        <f>VLOOKUP(A100,delta,3,FALSE)</f>
        <v>#NAME?</v>
      </c>
      <c r="CW100" t="e">
        <f>VLOOKUP(A100,vrouw,3,FALSE)</f>
        <v>#NAME?</v>
      </c>
      <c r="CX100">
        <v>0</v>
      </c>
      <c r="CY100" s="20" t="e">
        <f t="shared" si="162"/>
        <v>#NAME?</v>
      </c>
      <c r="CZ100" t="e">
        <f t="shared" si="163"/>
        <v>#NAME?</v>
      </c>
      <c r="DM100" t="s">
        <v>268</v>
      </c>
      <c r="DN100">
        <v>0</v>
      </c>
      <c r="DQ100" t="s">
        <v>280</v>
      </c>
      <c r="DR100">
        <v>0</v>
      </c>
      <c r="DU100">
        <v>986</v>
      </c>
      <c r="DV100">
        <v>1150907.4265169513</v>
      </c>
      <c r="DX100" t="s">
        <v>274</v>
      </c>
      <c r="DY100">
        <v>0</v>
      </c>
      <c r="EA100" t="s">
        <v>274</v>
      </c>
      <c r="EB100">
        <v>0</v>
      </c>
      <c r="ED100" t="s">
        <v>274</v>
      </c>
      <c r="EE100">
        <v>0</v>
      </c>
      <c r="EI100">
        <v>1859</v>
      </c>
      <c r="EJ100">
        <v>3281</v>
      </c>
      <c r="GQ100" t="s">
        <v>156</v>
      </c>
      <c r="GR100">
        <v>202</v>
      </c>
      <c r="GU100">
        <v>262</v>
      </c>
      <c r="GV100" s="20">
        <v>78414.972031993311</v>
      </c>
      <c r="HM100">
        <v>505</v>
      </c>
      <c r="HN100" t="s">
        <v>165</v>
      </c>
      <c r="HO100">
        <v>11731838.84</v>
      </c>
      <c r="HR100">
        <v>262</v>
      </c>
      <c r="HS100">
        <v>1993</v>
      </c>
    </row>
    <row r="101" spans="1:227">
      <c r="A101">
        <v>203</v>
      </c>
      <c r="D101" t="s">
        <v>235</v>
      </c>
      <c r="F101" s="13" t="e">
        <f t="shared" si="83"/>
        <v>#NAME?</v>
      </c>
      <c r="G101" s="13" t="e">
        <f t="shared" si="84"/>
        <v>#NAME?</v>
      </c>
      <c r="H101" s="13" t="e">
        <f t="shared" si="85"/>
        <v>#NAME?</v>
      </c>
      <c r="I101" s="13" t="e">
        <f t="shared" si="86"/>
        <v>#NAME?</v>
      </c>
      <c r="J101" s="13"/>
      <c r="K101" s="13" t="e">
        <f t="shared" si="87"/>
        <v>#NAME?</v>
      </c>
      <c r="L101" s="13" t="e">
        <f t="shared" si="88"/>
        <v>#NAME?</v>
      </c>
      <c r="M101" s="13" t="e">
        <f t="shared" si="89"/>
        <v>#NAME?</v>
      </c>
      <c r="N101" s="13" t="e">
        <f t="shared" si="90"/>
        <v>#NAME?</v>
      </c>
      <c r="O101" s="13" t="e">
        <f t="shared" si="91"/>
        <v>#NAME?</v>
      </c>
      <c r="P101" s="13" t="e">
        <f t="shared" si="92"/>
        <v>#NAME?</v>
      </c>
      <c r="Q101" s="13" t="e">
        <f t="shared" si="93"/>
        <v>#NAME?</v>
      </c>
      <c r="R101" s="13" t="e">
        <f t="shared" si="94"/>
        <v>#NAME?</v>
      </c>
      <c r="S101" s="13" t="e">
        <f t="shared" si="95"/>
        <v>#NAME?</v>
      </c>
      <c r="T101" s="13" t="e">
        <f t="shared" si="96"/>
        <v>#NAME?</v>
      </c>
      <c r="U101" s="13" t="e">
        <f t="shared" si="97"/>
        <v>#NAME?</v>
      </c>
      <c r="V101" s="13" t="e">
        <f t="shared" si="98"/>
        <v>#NAME?</v>
      </c>
      <c r="W101" s="13" t="e">
        <f t="shared" si="99"/>
        <v>#NAME?</v>
      </c>
      <c r="X101" s="13" t="e">
        <f t="shared" si="100"/>
        <v>#NAME?</v>
      </c>
      <c r="Y101" s="13" t="e">
        <f t="shared" si="101"/>
        <v>#NAME?</v>
      </c>
      <c r="Z101" s="13" t="e">
        <f t="shared" si="102"/>
        <v>#NAME?</v>
      </c>
      <c r="AA101" s="13" t="e">
        <f t="shared" si="103"/>
        <v>#NAME?</v>
      </c>
      <c r="AB101" s="13"/>
      <c r="AC101" s="13"/>
      <c r="AD101" s="13" t="e">
        <f t="shared" si="104"/>
        <v>#NAME?</v>
      </c>
      <c r="AE101" s="13" t="e">
        <f t="shared" si="105"/>
        <v>#NAME?</v>
      </c>
      <c r="AF101" s="13" t="e">
        <f t="shared" si="106"/>
        <v>#NAME?</v>
      </c>
      <c r="AG101" s="13" t="e">
        <f t="shared" si="107"/>
        <v>#NAME?</v>
      </c>
      <c r="AH101" s="13" t="e">
        <f t="shared" si="108"/>
        <v>#NAME?</v>
      </c>
      <c r="AI101" s="13" t="e">
        <f t="shared" si="109"/>
        <v>#NAME?</v>
      </c>
      <c r="AJ101" s="13" t="e">
        <f t="shared" si="110"/>
        <v>#NAME?</v>
      </c>
      <c r="AK101" s="13" t="e">
        <f t="shared" si="111"/>
        <v>#NAME?</v>
      </c>
      <c r="AL101" s="13" t="e">
        <f t="shared" si="112"/>
        <v>#NAME?</v>
      </c>
      <c r="AM101" s="13" t="e">
        <f t="shared" si="113"/>
        <v>#NAME?</v>
      </c>
      <c r="AN101" s="13" t="e">
        <f t="shared" si="114"/>
        <v>#NAME?</v>
      </c>
      <c r="AO101" s="13" t="e">
        <f t="shared" si="115"/>
        <v>#NAME?</v>
      </c>
      <c r="AP101" s="13" t="e">
        <f t="shared" si="116"/>
        <v>#NAME?</v>
      </c>
      <c r="AQ101" s="13" t="e">
        <f t="shared" si="117"/>
        <v>#NAME?</v>
      </c>
      <c r="AR101" s="13" t="e">
        <f t="shared" si="118"/>
        <v>#NAME?</v>
      </c>
      <c r="AS101" s="13" t="e">
        <f t="shared" si="119"/>
        <v>#NAME?</v>
      </c>
      <c r="AT101" s="13" t="e">
        <f t="shared" si="120"/>
        <v>#NAME?</v>
      </c>
      <c r="AU101" s="13" t="e">
        <f t="shared" si="121"/>
        <v>#NAME?</v>
      </c>
      <c r="AV101" s="13" t="e">
        <f t="shared" si="122"/>
        <v>#NAME?</v>
      </c>
      <c r="AW101" s="13" t="e">
        <f t="shared" si="123"/>
        <v>#NAME?</v>
      </c>
      <c r="AX101" s="13" t="e">
        <f t="shared" si="124"/>
        <v>#NAME?</v>
      </c>
      <c r="AY101" s="13" t="e">
        <f t="shared" si="125"/>
        <v>#NAME?</v>
      </c>
      <c r="AZ101" s="13" t="e">
        <f t="shared" si="126"/>
        <v>#NAME?</v>
      </c>
      <c r="BA101" s="13" t="e">
        <f t="shared" si="127"/>
        <v>#NAME?</v>
      </c>
      <c r="BB101" s="13" t="e">
        <f t="shared" si="128"/>
        <v>#NAME?</v>
      </c>
      <c r="BC101" s="13" t="e">
        <f t="shared" si="129"/>
        <v>#NAME?</v>
      </c>
      <c r="BD101" s="13" t="e">
        <f t="shared" si="130"/>
        <v>#NAME?</v>
      </c>
      <c r="BE101" s="13" t="e">
        <f t="shared" si="131"/>
        <v>#NAME?</v>
      </c>
      <c r="BF101" s="13" t="e">
        <f t="shared" si="132"/>
        <v>#NAME?</v>
      </c>
      <c r="BG101" s="13" t="e">
        <f t="shared" si="133"/>
        <v>#NAME?</v>
      </c>
      <c r="BH101" s="13" t="e">
        <f t="shared" si="134"/>
        <v>#NAME?</v>
      </c>
      <c r="BI101" s="13" t="e">
        <f t="shared" si="135"/>
        <v>#NAME?</v>
      </c>
      <c r="BJ101" s="13" t="e">
        <f t="shared" si="136"/>
        <v>#NAME?</v>
      </c>
      <c r="BK101" s="13" t="e">
        <f t="shared" si="137"/>
        <v>#NAME?</v>
      </c>
      <c r="BL101" s="13" t="e">
        <f t="shared" si="138"/>
        <v>#NAME?</v>
      </c>
      <c r="BM101" s="13" t="e">
        <f t="shared" si="139"/>
        <v>#NAME?</v>
      </c>
      <c r="BN101" s="13"/>
      <c r="BO101" s="15"/>
      <c r="BP101" s="13" t="e">
        <f t="shared" si="140"/>
        <v>#NAME?</v>
      </c>
      <c r="BQ101" s="13" t="e">
        <f t="shared" si="141"/>
        <v>#NAME?</v>
      </c>
      <c r="BR101" s="13" t="e">
        <f t="shared" si="142"/>
        <v>#NAME?</v>
      </c>
      <c r="BS101" s="13" t="e">
        <f t="shared" si="143"/>
        <v>#NAME?</v>
      </c>
      <c r="BT101" s="13" t="e">
        <f t="shared" si="144"/>
        <v>#NAME?</v>
      </c>
      <c r="BU101" s="13" t="e">
        <f t="shared" si="145"/>
        <v>#NAME?</v>
      </c>
      <c r="BV101" s="13"/>
      <c r="BW101" s="13" t="e">
        <f t="shared" si="146"/>
        <v>#NAME?</v>
      </c>
      <c r="BX101" s="13"/>
      <c r="BY101" s="13" t="e">
        <f t="shared" si="147"/>
        <v>#NAME?</v>
      </c>
      <c r="BZ101" s="13" t="e">
        <f t="shared" si="148"/>
        <v>#NAME?</v>
      </c>
      <c r="CA101" s="13" t="e">
        <f t="shared" si="149"/>
        <v>#NAME?</v>
      </c>
      <c r="CB101" s="13" t="e">
        <f t="shared" si="150"/>
        <v>#NAME?</v>
      </c>
      <c r="CC101" s="14">
        <f t="shared" si="151"/>
        <v>0</v>
      </c>
      <c r="CD101" s="14" t="e">
        <f t="shared" si="152"/>
        <v>#NAME?</v>
      </c>
      <c r="CE101" s="13">
        <f t="shared" si="153"/>
        <v>2949212.71</v>
      </c>
      <c r="CF101" s="13" t="e">
        <f t="shared" si="154"/>
        <v>#NAME?</v>
      </c>
      <c r="CG101" s="13"/>
      <c r="CH101" s="13" t="e">
        <f t="shared" si="155"/>
        <v>#NAME?</v>
      </c>
      <c r="CI101" s="13" t="e">
        <f t="shared" si="156"/>
        <v>#NAME?</v>
      </c>
      <c r="CJ101" s="13" t="e">
        <f t="shared" si="157"/>
        <v>#NAME?</v>
      </c>
      <c r="CK101" s="13" t="e">
        <f t="shared" si="158"/>
        <v>#NAME?</v>
      </c>
      <c r="CL101">
        <f t="shared" si="159"/>
        <v>0</v>
      </c>
      <c r="CM101">
        <f t="shared" si="160"/>
        <v>0</v>
      </c>
      <c r="CN101">
        <v>0</v>
      </c>
      <c r="CO101">
        <f t="shared" si="161"/>
        <v>0</v>
      </c>
      <c r="CP101">
        <v>0</v>
      </c>
      <c r="CQ101">
        <v>0</v>
      </c>
      <c r="CR101">
        <v>0</v>
      </c>
      <c r="CS101">
        <v>0</v>
      </c>
      <c r="CT101">
        <v>0</v>
      </c>
      <c r="CU101">
        <v>0</v>
      </c>
      <c r="CV101">
        <v>0</v>
      </c>
      <c r="CW101">
        <v>0</v>
      </c>
      <c r="CX101">
        <v>0</v>
      </c>
      <c r="CY101" s="20" t="e">
        <f t="shared" si="162"/>
        <v>#NAME?</v>
      </c>
      <c r="CZ101" t="e">
        <f t="shared" si="163"/>
        <v>#NAME?</v>
      </c>
      <c r="DM101" t="s">
        <v>182</v>
      </c>
      <c r="DN101">
        <v>0</v>
      </c>
      <c r="DQ101" t="s">
        <v>143</v>
      </c>
      <c r="DR101">
        <v>0</v>
      </c>
      <c r="DU101">
        <v>595</v>
      </c>
      <c r="DV101">
        <v>846512.27861612639</v>
      </c>
      <c r="DX101" t="s">
        <v>276</v>
      </c>
      <c r="DY101">
        <v>0</v>
      </c>
      <c r="EA101" t="s">
        <v>276</v>
      </c>
      <c r="EB101">
        <v>0</v>
      </c>
      <c r="ED101" t="s">
        <v>276</v>
      </c>
      <c r="EE101">
        <v>0</v>
      </c>
      <c r="EI101">
        <v>209</v>
      </c>
      <c r="EJ101">
        <v>1527.25</v>
      </c>
      <c r="GQ101" t="s">
        <v>235</v>
      </c>
      <c r="GR101">
        <v>203</v>
      </c>
      <c r="GU101">
        <v>263</v>
      </c>
      <c r="GV101" s="20">
        <v>54890.480422395318</v>
      </c>
      <c r="HM101">
        <v>498</v>
      </c>
      <c r="HN101" t="s">
        <v>328</v>
      </c>
      <c r="HO101">
        <v>1238688.3999999999</v>
      </c>
      <c r="HR101">
        <v>263</v>
      </c>
      <c r="HS101">
        <v>1358</v>
      </c>
    </row>
    <row r="102" spans="1:227">
      <c r="A102">
        <v>1859</v>
      </c>
      <c r="D102" t="s">
        <v>257</v>
      </c>
      <c r="F102" s="13" t="e">
        <f t="shared" si="83"/>
        <v>#NAME?</v>
      </c>
      <c r="G102" s="13" t="e">
        <f t="shared" si="84"/>
        <v>#NAME?</v>
      </c>
      <c r="H102" s="13" t="e">
        <f t="shared" si="85"/>
        <v>#NAME?</v>
      </c>
      <c r="I102" s="13" t="e">
        <f t="shared" si="86"/>
        <v>#NAME?</v>
      </c>
      <c r="J102" s="13"/>
      <c r="K102" s="13" t="e">
        <f t="shared" si="87"/>
        <v>#NAME?</v>
      </c>
      <c r="L102" s="13" t="e">
        <f t="shared" si="88"/>
        <v>#NAME?</v>
      </c>
      <c r="M102" s="13" t="e">
        <f t="shared" si="89"/>
        <v>#NAME?</v>
      </c>
      <c r="N102" s="13" t="e">
        <f t="shared" si="90"/>
        <v>#NAME?</v>
      </c>
      <c r="O102" s="13" t="e">
        <f t="shared" si="91"/>
        <v>#NAME?</v>
      </c>
      <c r="P102" s="13" t="e">
        <f t="shared" si="92"/>
        <v>#NAME?</v>
      </c>
      <c r="Q102" s="13" t="e">
        <f t="shared" si="93"/>
        <v>#NAME?</v>
      </c>
      <c r="R102" s="13" t="e">
        <f t="shared" si="94"/>
        <v>#NAME?</v>
      </c>
      <c r="S102" s="13" t="e">
        <f t="shared" si="95"/>
        <v>#NAME?</v>
      </c>
      <c r="T102" s="13" t="e">
        <f t="shared" si="96"/>
        <v>#NAME?</v>
      </c>
      <c r="U102" s="13" t="e">
        <f t="shared" si="97"/>
        <v>#NAME?</v>
      </c>
      <c r="V102" s="13" t="e">
        <f t="shared" si="98"/>
        <v>#NAME?</v>
      </c>
      <c r="W102" s="13" t="e">
        <f t="shared" si="99"/>
        <v>#NAME?</v>
      </c>
      <c r="X102" s="13" t="e">
        <f t="shared" si="100"/>
        <v>#NAME?</v>
      </c>
      <c r="Y102" s="13" t="e">
        <f t="shared" si="101"/>
        <v>#NAME?</v>
      </c>
      <c r="Z102" s="13" t="e">
        <f t="shared" si="102"/>
        <v>#NAME?</v>
      </c>
      <c r="AA102" s="13" t="e">
        <f t="shared" si="103"/>
        <v>#NAME?</v>
      </c>
      <c r="AB102" s="13"/>
      <c r="AC102" s="13"/>
      <c r="AD102" s="13" t="e">
        <f t="shared" si="104"/>
        <v>#NAME?</v>
      </c>
      <c r="AE102" s="13" t="e">
        <f t="shared" si="105"/>
        <v>#NAME?</v>
      </c>
      <c r="AF102" s="13" t="e">
        <f t="shared" si="106"/>
        <v>#NAME?</v>
      </c>
      <c r="AG102" s="13" t="e">
        <f t="shared" si="107"/>
        <v>#NAME?</v>
      </c>
      <c r="AH102" s="13" t="e">
        <f t="shared" si="108"/>
        <v>#NAME?</v>
      </c>
      <c r="AI102" s="13" t="e">
        <f t="shared" si="109"/>
        <v>#NAME?</v>
      </c>
      <c r="AJ102" s="13" t="e">
        <f t="shared" si="110"/>
        <v>#NAME?</v>
      </c>
      <c r="AK102" s="13" t="e">
        <f t="shared" si="111"/>
        <v>#NAME?</v>
      </c>
      <c r="AL102" s="13" t="e">
        <f t="shared" si="112"/>
        <v>#NAME?</v>
      </c>
      <c r="AM102" s="13" t="e">
        <f t="shared" si="113"/>
        <v>#NAME?</v>
      </c>
      <c r="AN102" s="13" t="e">
        <f t="shared" si="114"/>
        <v>#NAME?</v>
      </c>
      <c r="AO102" s="13" t="e">
        <f t="shared" si="115"/>
        <v>#NAME?</v>
      </c>
      <c r="AP102" s="13" t="e">
        <f t="shared" si="116"/>
        <v>#NAME?</v>
      </c>
      <c r="AQ102" s="13" t="e">
        <f t="shared" si="117"/>
        <v>#NAME?</v>
      </c>
      <c r="AR102" s="13" t="e">
        <f t="shared" si="118"/>
        <v>#NAME?</v>
      </c>
      <c r="AS102" s="13" t="e">
        <f t="shared" si="119"/>
        <v>#NAME?</v>
      </c>
      <c r="AT102" s="13" t="e">
        <f t="shared" si="120"/>
        <v>#NAME?</v>
      </c>
      <c r="AU102" s="13" t="e">
        <f t="shared" si="121"/>
        <v>#NAME?</v>
      </c>
      <c r="AV102" s="13" t="e">
        <f t="shared" si="122"/>
        <v>#NAME?</v>
      </c>
      <c r="AW102" s="13" t="e">
        <f t="shared" si="123"/>
        <v>#NAME?</v>
      </c>
      <c r="AX102" s="13" t="e">
        <f t="shared" si="124"/>
        <v>#NAME?</v>
      </c>
      <c r="AY102" s="13" t="e">
        <f t="shared" si="125"/>
        <v>#NAME?</v>
      </c>
      <c r="AZ102" s="13" t="e">
        <f t="shared" si="126"/>
        <v>#NAME?</v>
      </c>
      <c r="BA102" s="13" t="e">
        <f t="shared" si="127"/>
        <v>#NAME?</v>
      </c>
      <c r="BB102" s="13" t="e">
        <f t="shared" si="128"/>
        <v>#NAME?</v>
      </c>
      <c r="BC102" s="13" t="e">
        <f t="shared" si="129"/>
        <v>#NAME?</v>
      </c>
      <c r="BD102" s="13" t="e">
        <f t="shared" si="130"/>
        <v>#NAME?</v>
      </c>
      <c r="BE102" s="13" t="e">
        <f t="shared" si="131"/>
        <v>#NAME?</v>
      </c>
      <c r="BF102" s="13" t="e">
        <f t="shared" si="132"/>
        <v>#NAME?</v>
      </c>
      <c r="BG102" s="13" t="e">
        <f t="shared" si="133"/>
        <v>#NAME?</v>
      </c>
      <c r="BH102" s="13" t="e">
        <f t="shared" si="134"/>
        <v>#NAME?</v>
      </c>
      <c r="BI102" s="13" t="e">
        <f t="shared" si="135"/>
        <v>#NAME?</v>
      </c>
      <c r="BJ102" s="13" t="e">
        <f t="shared" si="136"/>
        <v>#NAME?</v>
      </c>
      <c r="BK102" s="13" t="e">
        <f t="shared" si="137"/>
        <v>#NAME?</v>
      </c>
      <c r="BL102" s="13" t="e">
        <f t="shared" si="138"/>
        <v>#NAME?</v>
      </c>
      <c r="BM102" s="13" t="e">
        <f t="shared" si="139"/>
        <v>#NAME?</v>
      </c>
      <c r="BN102" s="13"/>
      <c r="BO102" s="15"/>
      <c r="BP102" s="13" t="e">
        <f t="shared" si="140"/>
        <v>#NAME?</v>
      </c>
      <c r="BQ102" s="13" t="e">
        <f t="shared" si="141"/>
        <v>#NAME?</v>
      </c>
      <c r="BR102" s="13" t="e">
        <f t="shared" si="142"/>
        <v>#NAME?</v>
      </c>
      <c r="BS102" s="13" t="e">
        <f t="shared" si="143"/>
        <v>#NAME?</v>
      </c>
      <c r="BT102" s="13" t="e">
        <f t="shared" si="144"/>
        <v>#NAME?</v>
      </c>
      <c r="BU102" s="13" t="e">
        <f t="shared" si="145"/>
        <v>#NAME?</v>
      </c>
      <c r="BV102" s="13"/>
      <c r="BW102" s="13" t="e">
        <f t="shared" si="146"/>
        <v>#NAME?</v>
      </c>
      <c r="BX102" s="13"/>
      <c r="BY102" s="13" t="e">
        <f t="shared" si="147"/>
        <v>#NAME?</v>
      </c>
      <c r="BZ102" s="13" t="e">
        <f t="shared" si="148"/>
        <v>#NAME?</v>
      </c>
      <c r="CA102" s="13" t="e">
        <f t="shared" si="149"/>
        <v>#NAME?</v>
      </c>
      <c r="CB102" s="13" t="e">
        <f t="shared" si="150"/>
        <v>#NAME?</v>
      </c>
      <c r="CC102" s="14">
        <f t="shared" si="151"/>
        <v>0</v>
      </c>
      <c r="CD102" s="14" t="e">
        <f t="shared" si="152"/>
        <v>#NAME?</v>
      </c>
      <c r="CE102" s="13">
        <f t="shared" si="153"/>
        <v>3956445.79</v>
      </c>
      <c r="CF102" s="13" t="e">
        <f t="shared" si="154"/>
        <v>#NAME?</v>
      </c>
      <c r="CG102" s="13"/>
      <c r="CH102" s="13" t="e">
        <f t="shared" si="155"/>
        <v>#NAME?</v>
      </c>
      <c r="CI102" s="13" t="e">
        <f t="shared" si="156"/>
        <v>#NAME?</v>
      </c>
      <c r="CJ102" s="13" t="e">
        <f t="shared" si="157"/>
        <v>#NAME?</v>
      </c>
      <c r="CK102" s="13" t="e">
        <f t="shared" si="158"/>
        <v>#NAME?</v>
      </c>
      <c r="CL102">
        <f t="shared" si="159"/>
        <v>0</v>
      </c>
      <c r="CM102">
        <f t="shared" si="160"/>
        <v>0</v>
      </c>
      <c r="CN102">
        <v>0</v>
      </c>
      <c r="CO102">
        <f t="shared" si="161"/>
        <v>0</v>
      </c>
      <c r="CP102">
        <v>0</v>
      </c>
      <c r="CQ102">
        <v>0</v>
      </c>
      <c r="CR102">
        <v>0</v>
      </c>
      <c r="CS102">
        <v>0</v>
      </c>
      <c r="CT102">
        <v>0</v>
      </c>
      <c r="CU102">
        <v>0</v>
      </c>
      <c r="CV102">
        <v>0</v>
      </c>
      <c r="CW102">
        <v>0</v>
      </c>
      <c r="CX102">
        <v>0</v>
      </c>
      <c r="CY102" s="20" t="e">
        <f t="shared" si="162"/>
        <v>#NAME?</v>
      </c>
      <c r="CZ102" t="e">
        <f t="shared" si="163"/>
        <v>#NAME?</v>
      </c>
      <c r="DM102" t="s">
        <v>153</v>
      </c>
      <c r="DN102">
        <v>0</v>
      </c>
      <c r="DQ102" t="s">
        <v>283</v>
      </c>
      <c r="DR102">
        <v>0</v>
      </c>
      <c r="DU102">
        <v>611</v>
      </c>
      <c r="DV102">
        <v>924513.42407302081</v>
      </c>
      <c r="DX102" t="s">
        <v>277</v>
      </c>
      <c r="DY102">
        <v>0</v>
      </c>
      <c r="EA102" t="s">
        <v>277</v>
      </c>
      <c r="EB102">
        <v>0</v>
      </c>
      <c r="ED102" t="s">
        <v>277</v>
      </c>
      <c r="EE102">
        <v>0</v>
      </c>
      <c r="EI102">
        <v>1876</v>
      </c>
      <c r="EJ102">
        <v>2216.5</v>
      </c>
      <c r="GQ102" t="s">
        <v>257</v>
      </c>
      <c r="GR102">
        <v>1859</v>
      </c>
      <c r="GU102">
        <v>265</v>
      </c>
      <c r="GV102" s="20">
        <v>15682.99440639866</v>
      </c>
      <c r="HM102">
        <v>1719</v>
      </c>
      <c r="HN102" t="s">
        <v>330</v>
      </c>
      <c r="HO102">
        <v>1996677.1200000001</v>
      </c>
      <c r="HR102">
        <v>265</v>
      </c>
      <c r="HS102">
        <v>389</v>
      </c>
    </row>
    <row r="103" spans="1:227">
      <c r="A103">
        <v>209</v>
      </c>
      <c r="D103" t="s">
        <v>263</v>
      </c>
      <c r="F103" s="13" t="e">
        <f t="shared" si="83"/>
        <v>#NAME?</v>
      </c>
      <c r="G103" s="13" t="e">
        <f t="shared" si="84"/>
        <v>#NAME?</v>
      </c>
      <c r="H103" s="13" t="e">
        <f t="shared" si="85"/>
        <v>#NAME?</v>
      </c>
      <c r="I103" s="13" t="e">
        <f t="shared" si="86"/>
        <v>#NAME?</v>
      </c>
      <c r="J103" s="13"/>
      <c r="K103" s="13" t="e">
        <f t="shared" si="87"/>
        <v>#NAME?</v>
      </c>
      <c r="L103" s="13" t="e">
        <f t="shared" si="88"/>
        <v>#NAME?</v>
      </c>
      <c r="M103" s="13" t="e">
        <f t="shared" si="89"/>
        <v>#NAME?</v>
      </c>
      <c r="N103" s="13" t="e">
        <f t="shared" si="90"/>
        <v>#NAME?</v>
      </c>
      <c r="O103" s="13" t="e">
        <f t="shared" si="91"/>
        <v>#NAME?</v>
      </c>
      <c r="P103" s="13" t="e">
        <f t="shared" si="92"/>
        <v>#NAME?</v>
      </c>
      <c r="Q103" s="13" t="e">
        <f t="shared" si="93"/>
        <v>#NAME?</v>
      </c>
      <c r="R103" s="13" t="e">
        <f t="shared" si="94"/>
        <v>#NAME?</v>
      </c>
      <c r="S103" s="13" t="e">
        <f t="shared" si="95"/>
        <v>#NAME?</v>
      </c>
      <c r="T103" s="13" t="e">
        <f t="shared" si="96"/>
        <v>#NAME?</v>
      </c>
      <c r="U103" s="13" t="e">
        <f t="shared" si="97"/>
        <v>#NAME?</v>
      </c>
      <c r="V103" s="13" t="e">
        <f t="shared" si="98"/>
        <v>#NAME?</v>
      </c>
      <c r="W103" s="13" t="e">
        <f t="shared" si="99"/>
        <v>#NAME?</v>
      </c>
      <c r="X103" s="13" t="e">
        <f t="shared" si="100"/>
        <v>#NAME?</v>
      </c>
      <c r="Y103" s="13" t="e">
        <f t="shared" si="101"/>
        <v>#NAME?</v>
      </c>
      <c r="Z103" s="13" t="e">
        <f t="shared" si="102"/>
        <v>#NAME?</v>
      </c>
      <c r="AA103" s="13" t="e">
        <f t="shared" si="103"/>
        <v>#NAME?</v>
      </c>
      <c r="AB103" s="13"/>
      <c r="AC103" s="13"/>
      <c r="AD103" s="13" t="e">
        <f t="shared" si="104"/>
        <v>#NAME?</v>
      </c>
      <c r="AE103" s="13" t="e">
        <f t="shared" si="105"/>
        <v>#NAME?</v>
      </c>
      <c r="AF103" s="13" t="e">
        <f t="shared" si="106"/>
        <v>#NAME?</v>
      </c>
      <c r="AG103" s="13" t="e">
        <f t="shared" si="107"/>
        <v>#NAME?</v>
      </c>
      <c r="AH103" s="13" t="e">
        <f t="shared" si="108"/>
        <v>#NAME?</v>
      </c>
      <c r="AI103" s="13" t="e">
        <f t="shared" si="109"/>
        <v>#NAME?</v>
      </c>
      <c r="AJ103" s="13" t="e">
        <f t="shared" si="110"/>
        <v>#NAME?</v>
      </c>
      <c r="AK103" s="13" t="e">
        <f t="shared" si="111"/>
        <v>#NAME?</v>
      </c>
      <c r="AL103" s="13" t="e">
        <f t="shared" si="112"/>
        <v>#NAME?</v>
      </c>
      <c r="AM103" s="13" t="e">
        <f t="shared" si="113"/>
        <v>#NAME?</v>
      </c>
      <c r="AN103" s="13" t="e">
        <f t="shared" si="114"/>
        <v>#NAME?</v>
      </c>
      <c r="AO103" s="13" t="e">
        <f t="shared" si="115"/>
        <v>#NAME?</v>
      </c>
      <c r="AP103" s="13" t="e">
        <f t="shared" si="116"/>
        <v>#NAME?</v>
      </c>
      <c r="AQ103" s="13" t="e">
        <f t="shared" si="117"/>
        <v>#NAME?</v>
      </c>
      <c r="AR103" s="13" t="e">
        <f t="shared" si="118"/>
        <v>#NAME?</v>
      </c>
      <c r="AS103" s="13" t="e">
        <f t="shared" si="119"/>
        <v>#NAME?</v>
      </c>
      <c r="AT103" s="13" t="e">
        <f t="shared" si="120"/>
        <v>#NAME?</v>
      </c>
      <c r="AU103" s="13" t="e">
        <f t="shared" si="121"/>
        <v>#NAME?</v>
      </c>
      <c r="AV103" s="13" t="e">
        <f t="shared" si="122"/>
        <v>#NAME?</v>
      </c>
      <c r="AW103" s="13" t="e">
        <f t="shared" si="123"/>
        <v>#NAME?</v>
      </c>
      <c r="AX103" s="13" t="e">
        <f t="shared" si="124"/>
        <v>#NAME?</v>
      </c>
      <c r="AY103" s="13" t="e">
        <f t="shared" si="125"/>
        <v>#NAME?</v>
      </c>
      <c r="AZ103" s="13" t="e">
        <f t="shared" si="126"/>
        <v>#NAME?</v>
      </c>
      <c r="BA103" s="13" t="e">
        <f t="shared" si="127"/>
        <v>#NAME?</v>
      </c>
      <c r="BB103" s="13" t="e">
        <f t="shared" si="128"/>
        <v>#NAME?</v>
      </c>
      <c r="BC103" s="13" t="e">
        <f t="shared" si="129"/>
        <v>#NAME?</v>
      </c>
      <c r="BD103" s="13" t="e">
        <f t="shared" si="130"/>
        <v>#NAME?</v>
      </c>
      <c r="BE103" s="13" t="e">
        <f t="shared" si="131"/>
        <v>#NAME?</v>
      </c>
      <c r="BF103" s="13" t="e">
        <f t="shared" si="132"/>
        <v>#NAME?</v>
      </c>
      <c r="BG103" s="13" t="e">
        <f t="shared" si="133"/>
        <v>#NAME?</v>
      </c>
      <c r="BH103" s="13" t="e">
        <f t="shared" si="134"/>
        <v>#NAME?</v>
      </c>
      <c r="BI103" s="13" t="e">
        <f t="shared" si="135"/>
        <v>#NAME?</v>
      </c>
      <c r="BJ103" s="13" t="e">
        <f t="shared" si="136"/>
        <v>#NAME?</v>
      </c>
      <c r="BK103" s="13" t="e">
        <f t="shared" si="137"/>
        <v>#NAME?</v>
      </c>
      <c r="BL103" s="13" t="e">
        <f t="shared" si="138"/>
        <v>#NAME?</v>
      </c>
      <c r="BM103" s="13" t="e">
        <f t="shared" si="139"/>
        <v>#NAME?</v>
      </c>
      <c r="BN103" s="13"/>
      <c r="BO103" s="15"/>
      <c r="BP103" s="13" t="e">
        <f t="shared" si="140"/>
        <v>#NAME?</v>
      </c>
      <c r="BQ103" s="13" t="e">
        <f t="shared" si="141"/>
        <v>#NAME?</v>
      </c>
      <c r="BR103" s="13" t="e">
        <f t="shared" si="142"/>
        <v>#NAME?</v>
      </c>
      <c r="BS103" s="13" t="e">
        <f t="shared" si="143"/>
        <v>#NAME?</v>
      </c>
      <c r="BT103" s="13" t="e">
        <f t="shared" si="144"/>
        <v>#NAME?</v>
      </c>
      <c r="BU103" s="13" t="e">
        <f t="shared" si="145"/>
        <v>#NAME?</v>
      </c>
      <c r="BV103" s="13"/>
      <c r="BW103" s="13" t="e">
        <f t="shared" si="146"/>
        <v>#NAME?</v>
      </c>
      <c r="BX103" s="13"/>
      <c r="BY103" s="13" t="e">
        <f t="shared" si="147"/>
        <v>#NAME?</v>
      </c>
      <c r="BZ103" s="13" t="e">
        <f t="shared" si="148"/>
        <v>#NAME?</v>
      </c>
      <c r="CA103" s="13" t="e">
        <f t="shared" si="149"/>
        <v>#NAME?</v>
      </c>
      <c r="CB103" s="13" t="e">
        <f t="shared" si="150"/>
        <v>#NAME?</v>
      </c>
      <c r="CC103" s="14">
        <f t="shared" si="151"/>
        <v>0</v>
      </c>
      <c r="CD103" s="14" t="e">
        <f t="shared" si="152"/>
        <v>#NAME?</v>
      </c>
      <c r="CE103" s="13">
        <f t="shared" si="153"/>
        <v>1531545.68</v>
      </c>
      <c r="CF103" s="13" t="e">
        <f t="shared" si="154"/>
        <v>#NAME?</v>
      </c>
      <c r="CG103" s="13"/>
      <c r="CH103" s="13" t="e">
        <f t="shared" si="155"/>
        <v>#NAME?</v>
      </c>
      <c r="CI103" s="13" t="e">
        <f t="shared" si="156"/>
        <v>#NAME?</v>
      </c>
      <c r="CJ103" s="13" t="e">
        <f t="shared" si="157"/>
        <v>#NAME?</v>
      </c>
      <c r="CK103" s="13" t="e">
        <f t="shared" si="158"/>
        <v>#NAME?</v>
      </c>
      <c r="CL103">
        <f t="shared" si="159"/>
        <v>0</v>
      </c>
      <c r="CM103">
        <f t="shared" si="160"/>
        <v>0</v>
      </c>
      <c r="CN103">
        <v>0</v>
      </c>
      <c r="CO103">
        <f t="shared" si="161"/>
        <v>0</v>
      </c>
      <c r="CP103">
        <v>0</v>
      </c>
      <c r="CQ103">
        <v>0</v>
      </c>
      <c r="CR103">
        <v>0</v>
      </c>
      <c r="CS103">
        <v>0</v>
      </c>
      <c r="CT103">
        <v>0</v>
      </c>
      <c r="CU103">
        <v>0</v>
      </c>
      <c r="CV103">
        <v>0</v>
      </c>
      <c r="CW103">
        <v>0</v>
      </c>
      <c r="CX103">
        <v>0</v>
      </c>
      <c r="CY103" s="20" t="e">
        <f t="shared" si="162"/>
        <v>#NAME?</v>
      </c>
      <c r="CZ103" t="e">
        <f t="shared" si="163"/>
        <v>#NAME?</v>
      </c>
      <c r="DM103" t="s">
        <v>173</v>
      </c>
      <c r="DN103">
        <v>0</v>
      </c>
      <c r="DQ103" t="s">
        <v>285</v>
      </c>
      <c r="DR103">
        <v>0</v>
      </c>
      <c r="DU103">
        <v>934</v>
      </c>
      <c r="DV103">
        <v>786000.51133334357</v>
      </c>
      <c r="DX103" t="s">
        <v>208</v>
      </c>
      <c r="DY103">
        <v>0</v>
      </c>
      <c r="EA103" t="s">
        <v>208</v>
      </c>
      <c r="EB103">
        <v>0</v>
      </c>
      <c r="ED103" t="s">
        <v>208</v>
      </c>
      <c r="EE103">
        <v>0</v>
      </c>
      <c r="EI103">
        <v>213</v>
      </c>
      <c r="EJ103">
        <v>1338</v>
      </c>
      <c r="GQ103" t="s">
        <v>263</v>
      </c>
      <c r="GR103">
        <v>209</v>
      </c>
      <c r="GU103">
        <v>267</v>
      </c>
      <c r="GV103" s="20">
        <v>75801.13963092686</v>
      </c>
      <c r="HM103">
        <v>303</v>
      </c>
      <c r="HN103" t="s">
        <v>332</v>
      </c>
      <c r="HO103">
        <v>2355101.58</v>
      </c>
      <c r="HR103">
        <v>267</v>
      </c>
      <c r="HS103">
        <v>2012.5</v>
      </c>
    </row>
    <row r="104" spans="1:227">
      <c r="A104">
        <v>1876</v>
      </c>
      <c r="D104" t="s">
        <v>290</v>
      </c>
      <c r="F104" s="13" t="e">
        <f t="shared" si="83"/>
        <v>#NAME?</v>
      </c>
      <c r="G104" s="13" t="e">
        <f t="shared" si="84"/>
        <v>#NAME?</v>
      </c>
      <c r="H104" s="13" t="e">
        <f t="shared" si="85"/>
        <v>#NAME?</v>
      </c>
      <c r="I104" s="13" t="e">
        <f t="shared" si="86"/>
        <v>#NAME?</v>
      </c>
      <c r="J104" s="13"/>
      <c r="K104" s="13" t="e">
        <f t="shared" si="87"/>
        <v>#NAME?</v>
      </c>
      <c r="L104" s="13" t="e">
        <f t="shared" si="88"/>
        <v>#NAME?</v>
      </c>
      <c r="M104" s="13" t="e">
        <f t="shared" si="89"/>
        <v>#NAME?</v>
      </c>
      <c r="N104" s="13" t="e">
        <f t="shared" si="90"/>
        <v>#NAME?</v>
      </c>
      <c r="O104" s="13" t="e">
        <f t="shared" si="91"/>
        <v>#NAME?</v>
      </c>
      <c r="P104" s="13" t="e">
        <f t="shared" si="92"/>
        <v>#NAME?</v>
      </c>
      <c r="Q104" s="13" t="e">
        <f t="shared" si="93"/>
        <v>#NAME?</v>
      </c>
      <c r="R104" s="13" t="e">
        <f t="shared" si="94"/>
        <v>#NAME?</v>
      </c>
      <c r="S104" s="13" t="e">
        <f t="shared" si="95"/>
        <v>#NAME?</v>
      </c>
      <c r="T104" s="13" t="e">
        <f t="shared" si="96"/>
        <v>#NAME?</v>
      </c>
      <c r="U104" s="13" t="e">
        <f t="shared" si="97"/>
        <v>#NAME?</v>
      </c>
      <c r="V104" s="13" t="e">
        <f t="shared" si="98"/>
        <v>#NAME?</v>
      </c>
      <c r="W104" s="13" t="e">
        <f t="shared" si="99"/>
        <v>#NAME?</v>
      </c>
      <c r="X104" s="13" t="e">
        <f t="shared" si="100"/>
        <v>#NAME?</v>
      </c>
      <c r="Y104" s="13" t="e">
        <f t="shared" si="101"/>
        <v>#NAME?</v>
      </c>
      <c r="Z104" s="13" t="e">
        <f t="shared" si="102"/>
        <v>#NAME?</v>
      </c>
      <c r="AA104" s="13" t="e">
        <f t="shared" si="103"/>
        <v>#NAME?</v>
      </c>
      <c r="AB104" s="13"/>
      <c r="AC104" s="13"/>
      <c r="AD104" s="13" t="e">
        <f t="shared" si="104"/>
        <v>#NAME?</v>
      </c>
      <c r="AE104" s="13" t="e">
        <f t="shared" si="105"/>
        <v>#NAME?</v>
      </c>
      <c r="AF104" s="13" t="e">
        <f t="shared" si="106"/>
        <v>#NAME?</v>
      </c>
      <c r="AG104" s="13" t="e">
        <f t="shared" si="107"/>
        <v>#NAME?</v>
      </c>
      <c r="AH104" s="13" t="e">
        <f t="shared" si="108"/>
        <v>#NAME?</v>
      </c>
      <c r="AI104" s="13" t="e">
        <f t="shared" si="109"/>
        <v>#NAME?</v>
      </c>
      <c r="AJ104" s="13" t="e">
        <f t="shared" si="110"/>
        <v>#NAME?</v>
      </c>
      <c r="AK104" s="13" t="e">
        <f t="shared" si="111"/>
        <v>#NAME?</v>
      </c>
      <c r="AL104" s="13" t="e">
        <f t="shared" si="112"/>
        <v>#NAME?</v>
      </c>
      <c r="AM104" s="13" t="e">
        <f t="shared" si="113"/>
        <v>#NAME?</v>
      </c>
      <c r="AN104" s="13" t="e">
        <f t="shared" si="114"/>
        <v>#NAME?</v>
      </c>
      <c r="AO104" s="13" t="e">
        <f t="shared" si="115"/>
        <v>#NAME?</v>
      </c>
      <c r="AP104" s="13" t="e">
        <f t="shared" si="116"/>
        <v>#NAME?</v>
      </c>
      <c r="AQ104" s="13" t="e">
        <f t="shared" si="117"/>
        <v>#NAME?</v>
      </c>
      <c r="AR104" s="13" t="e">
        <f t="shared" si="118"/>
        <v>#NAME?</v>
      </c>
      <c r="AS104" s="13" t="e">
        <f t="shared" si="119"/>
        <v>#NAME?</v>
      </c>
      <c r="AT104" s="13" t="e">
        <f t="shared" si="120"/>
        <v>#NAME?</v>
      </c>
      <c r="AU104" s="13" t="e">
        <f t="shared" si="121"/>
        <v>#NAME?</v>
      </c>
      <c r="AV104" s="13" t="e">
        <f t="shared" si="122"/>
        <v>#NAME?</v>
      </c>
      <c r="AW104" s="13" t="e">
        <f t="shared" si="123"/>
        <v>#NAME?</v>
      </c>
      <c r="AX104" s="13" t="e">
        <f t="shared" si="124"/>
        <v>#NAME?</v>
      </c>
      <c r="AY104" s="13" t="e">
        <f t="shared" si="125"/>
        <v>#NAME?</v>
      </c>
      <c r="AZ104" s="13" t="e">
        <f t="shared" si="126"/>
        <v>#NAME?</v>
      </c>
      <c r="BA104" s="13" t="e">
        <f t="shared" si="127"/>
        <v>#NAME?</v>
      </c>
      <c r="BB104" s="13" t="e">
        <f t="shared" si="128"/>
        <v>#NAME?</v>
      </c>
      <c r="BC104" s="13" t="e">
        <f t="shared" si="129"/>
        <v>#NAME?</v>
      </c>
      <c r="BD104" s="13" t="e">
        <f t="shared" si="130"/>
        <v>#NAME?</v>
      </c>
      <c r="BE104" s="13" t="e">
        <f t="shared" si="131"/>
        <v>#NAME?</v>
      </c>
      <c r="BF104" s="13" t="e">
        <f t="shared" si="132"/>
        <v>#NAME?</v>
      </c>
      <c r="BG104" s="13" t="e">
        <f t="shared" si="133"/>
        <v>#NAME?</v>
      </c>
      <c r="BH104" s="13" t="e">
        <f t="shared" si="134"/>
        <v>#NAME?</v>
      </c>
      <c r="BI104" s="13" t="e">
        <f t="shared" si="135"/>
        <v>#NAME?</v>
      </c>
      <c r="BJ104" s="13" t="e">
        <f t="shared" si="136"/>
        <v>#NAME?</v>
      </c>
      <c r="BK104" s="13" t="e">
        <f t="shared" si="137"/>
        <v>#NAME?</v>
      </c>
      <c r="BL104" s="13" t="e">
        <f t="shared" si="138"/>
        <v>#NAME?</v>
      </c>
      <c r="BM104" s="13" t="e">
        <f t="shared" si="139"/>
        <v>#NAME?</v>
      </c>
      <c r="BN104" s="13"/>
      <c r="BO104" s="15"/>
      <c r="BP104" s="13" t="e">
        <f t="shared" si="140"/>
        <v>#NAME?</v>
      </c>
      <c r="BQ104" s="13" t="e">
        <f t="shared" si="141"/>
        <v>#NAME?</v>
      </c>
      <c r="BR104" s="13" t="e">
        <f t="shared" si="142"/>
        <v>#NAME?</v>
      </c>
      <c r="BS104" s="13" t="e">
        <f t="shared" si="143"/>
        <v>#NAME?</v>
      </c>
      <c r="BT104" s="13" t="e">
        <f t="shared" si="144"/>
        <v>#NAME?</v>
      </c>
      <c r="BU104" s="13" t="e">
        <f t="shared" si="145"/>
        <v>#NAME?</v>
      </c>
      <c r="BV104" s="13"/>
      <c r="BW104" s="13" t="e">
        <f t="shared" si="146"/>
        <v>#NAME?</v>
      </c>
      <c r="BX104" s="13"/>
      <c r="BY104" s="13" t="e">
        <f t="shared" si="147"/>
        <v>#NAME?</v>
      </c>
      <c r="BZ104" s="13" t="e">
        <f t="shared" si="148"/>
        <v>#NAME?</v>
      </c>
      <c r="CA104" s="13" t="e">
        <f t="shared" si="149"/>
        <v>#NAME?</v>
      </c>
      <c r="CB104" s="13" t="e">
        <f t="shared" si="150"/>
        <v>#NAME?</v>
      </c>
      <c r="CC104" s="14">
        <f t="shared" si="151"/>
        <v>0</v>
      </c>
      <c r="CD104" s="14" t="e">
        <f t="shared" si="152"/>
        <v>#NAME?</v>
      </c>
      <c r="CE104" s="13">
        <f t="shared" si="153"/>
        <v>3455852.64</v>
      </c>
      <c r="CF104" s="13" t="e">
        <f t="shared" si="154"/>
        <v>#NAME?</v>
      </c>
      <c r="CG104" s="13"/>
      <c r="CH104" s="13" t="e">
        <f t="shared" si="155"/>
        <v>#NAME?</v>
      </c>
      <c r="CI104" s="13" t="e">
        <f t="shared" si="156"/>
        <v>#NAME?</v>
      </c>
      <c r="CJ104" s="13" t="e">
        <f t="shared" si="157"/>
        <v>#NAME?</v>
      </c>
      <c r="CK104" s="13" t="e">
        <f t="shared" si="158"/>
        <v>#NAME?</v>
      </c>
      <c r="CL104">
        <f t="shared" si="159"/>
        <v>0</v>
      </c>
      <c r="CM104">
        <f t="shared" si="160"/>
        <v>0</v>
      </c>
      <c r="CN104">
        <v>0</v>
      </c>
      <c r="CO104">
        <f t="shared" si="161"/>
        <v>0</v>
      </c>
      <c r="CP104">
        <v>0</v>
      </c>
      <c r="CQ104">
        <v>0</v>
      </c>
      <c r="CR104">
        <v>0</v>
      </c>
      <c r="CS104">
        <v>0</v>
      </c>
      <c r="CT104">
        <v>0</v>
      </c>
      <c r="CU104">
        <v>0</v>
      </c>
      <c r="CV104">
        <v>0</v>
      </c>
      <c r="CW104">
        <v>0</v>
      </c>
      <c r="CX104">
        <v>0</v>
      </c>
      <c r="CY104" s="20" t="e">
        <f t="shared" si="162"/>
        <v>#NAME?</v>
      </c>
      <c r="CZ104" t="e">
        <f t="shared" si="163"/>
        <v>#NAME?</v>
      </c>
      <c r="DM104" t="s">
        <v>320</v>
      </c>
      <c r="DN104">
        <v>0</v>
      </c>
      <c r="DQ104" t="s">
        <v>287</v>
      </c>
      <c r="DR104">
        <v>0</v>
      </c>
      <c r="DU104">
        <v>437</v>
      </c>
      <c r="DV104">
        <v>1130590.2972083583</v>
      </c>
      <c r="DX104" t="s">
        <v>278</v>
      </c>
      <c r="DY104">
        <v>0</v>
      </c>
      <c r="EA104" t="s">
        <v>278</v>
      </c>
      <c r="EB104">
        <v>0</v>
      </c>
      <c r="ED104" t="s">
        <v>278</v>
      </c>
      <c r="EE104">
        <v>0</v>
      </c>
      <c r="EI104">
        <v>214</v>
      </c>
      <c r="EJ104">
        <v>1341.25</v>
      </c>
      <c r="GQ104" t="s">
        <v>290</v>
      </c>
      <c r="GR104">
        <v>1876</v>
      </c>
      <c r="GU104">
        <v>268</v>
      </c>
      <c r="GV104" s="20">
        <v>671754.92707407603</v>
      </c>
      <c r="HM104">
        <v>225</v>
      </c>
      <c r="HN104" t="s">
        <v>325</v>
      </c>
      <c r="HO104">
        <v>1368232.27</v>
      </c>
      <c r="HR104">
        <v>268</v>
      </c>
      <c r="HS104">
        <v>15148.5</v>
      </c>
    </row>
    <row r="105" spans="1:227">
      <c r="A105">
        <v>213</v>
      </c>
      <c r="D105" t="s">
        <v>292</v>
      </c>
      <c r="F105" s="13" t="e">
        <f t="shared" si="83"/>
        <v>#NAME?</v>
      </c>
      <c r="G105" s="13" t="e">
        <f t="shared" si="84"/>
        <v>#NAME?</v>
      </c>
      <c r="H105" s="13" t="e">
        <f t="shared" si="85"/>
        <v>#NAME?</v>
      </c>
      <c r="I105" s="13" t="e">
        <f t="shared" si="86"/>
        <v>#NAME?</v>
      </c>
      <c r="J105" s="13"/>
      <c r="K105" s="13" t="e">
        <f t="shared" si="87"/>
        <v>#NAME?</v>
      </c>
      <c r="L105" s="13" t="e">
        <f t="shared" si="88"/>
        <v>#NAME?</v>
      </c>
      <c r="M105" s="13" t="e">
        <f t="shared" si="89"/>
        <v>#NAME?</v>
      </c>
      <c r="N105" s="13" t="e">
        <f t="shared" si="90"/>
        <v>#NAME?</v>
      </c>
      <c r="O105" s="13" t="e">
        <f t="shared" si="91"/>
        <v>#NAME?</v>
      </c>
      <c r="P105" s="13" t="e">
        <f t="shared" si="92"/>
        <v>#NAME?</v>
      </c>
      <c r="Q105" s="13" t="e">
        <f t="shared" si="93"/>
        <v>#NAME?</v>
      </c>
      <c r="R105" s="13" t="e">
        <f t="shared" si="94"/>
        <v>#NAME?</v>
      </c>
      <c r="S105" s="13" t="e">
        <f t="shared" si="95"/>
        <v>#NAME?</v>
      </c>
      <c r="T105" s="13" t="e">
        <f t="shared" si="96"/>
        <v>#NAME?</v>
      </c>
      <c r="U105" s="13" t="e">
        <f t="shared" si="97"/>
        <v>#NAME?</v>
      </c>
      <c r="V105" s="13" t="e">
        <f t="shared" si="98"/>
        <v>#NAME?</v>
      </c>
      <c r="W105" s="13" t="e">
        <f t="shared" si="99"/>
        <v>#NAME?</v>
      </c>
      <c r="X105" s="13" t="e">
        <f t="shared" si="100"/>
        <v>#NAME?</v>
      </c>
      <c r="Y105" s="13" t="e">
        <f t="shared" si="101"/>
        <v>#NAME?</v>
      </c>
      <c r="Z105" s="13" t="e">
        <f t="shared" si="102"/>
        <v>#NAME?</v>
      </c>
      <c r="AA105" s="13" t="e">
        <f t="shared" si="103"/>
        <v>#NAME?</v>
      </c>
      <c r="AB105" s="13"/>
      <c r="AC105" s="13"/>
      <c r="AD105" s="13" t="e">
        <f t="shared" si="104"/>
        <v>#NAME?</v>
      </c>
      <c r="AE105" s="13" t="e">
        <f t="shared" si="105"/>
        <v>#NAME?</v>
      </c>
      <c r="AF105" s="13" t="e">
        <f t="shared" si="106"/>
        <v>#NAME?</v>
      </c>
      <c r="AG105" s="13" t="e">
        <f t="shared" si="107"/>
        <v>#NAME?</v>
      </c>
      <c r="AH105" s="13" t="e">
        <f t="shared" si="108"/>
        <v>#NAME?</v>
      </c>
      <c r="AI105" s="13" t="e">
        <f t="shared" si="109"/>
        <v>#NAME?</v>
      </c>
      <c r="AJ105" s="13" t="e">
        <f t="shared" si="110"/>
        <v>#NAME?</v>
      </c>
      <c r="AK105" s="13" t="e">
        <f t="shared" si="111"/>
        <v>#NAME?</v>
      </c>
      <c r="AL105" s="13" t="e">
        <f t="shared" si="112"/>
        <v>#NAME?</v>
      </c>
      <c r="AM105" s="13" t="e">
        <f t="shared" si="113"/>
        <v>#NAME?</v>
      </c>
      <c r="AN105" s="13" t="e">
        <f t="shared" si="114"/>
        <v>#NAME?</v>
      </c>
      <c r="AO105" s="13" t="e">
        <f t="shared" si="115"/>
        <v>#NAME?</v>
      </c>
      <c r="AP105" s="13" t="e">
        <f t="shared" si="116"/>
        <v>#NAME?</v>
      </c>
      <c r="AQ105" s="13" t="e">
        <f t="shared" si="117"/>
        <v>#NAME?</v>
      </c>
      <c r="AR105" s="13" t="e">
        <f t="shared" si="118"/>
        <v>#NAME?</v>
      </c>
      <c r="AS105" s="13" t="e">
        <f t="shared" si="119"/>
        <v>#NAME?</v>
      </c>
      <c r="AT105" s="13" t="e">
        <f t="shared" si="120"/>
        <v>#NAME?</v>
      </c>
      <c r="AU105" s="13" t="e">
        <f t="shared" si="121"/>
        <v>#NAME?</v>
      </c>
      <c r="AV105" s="13" t="e">
        <f t="shared" si="122"/>
        <v>#NAME?</v>
      </c>
      <c r="AW105" s="13" t="e">
        <f t="shared" si="123"/>
        <v>#NAME?</v>
      </c>
      <c r="AX105" s="13" t="e">
        <f t="shared" si="124"/>
        <v>#NAME?</v>
      </c>
      <c r="AY105" s="13" t="e">
        <f t="shared" si="125"/>
        <v>#NAME?</v>
      </c>
      <c r="AZ105" s="13" t="e">
        <f t="shared" si="126"/>
        <v>#NAME?</v>
      </c>
      <c r="BA105" s="13" t="e">
        <f t="shared" si="127"/>
        <v>#NAME?</v>
      </c>
      <c r="BB105" s="13" t="e">
        <f t="shared" si="128"/>
        <v>#NAME?</v>
      </c>
      <c r="BC105" s="13" t="e">
        <f t="shared" si="129"/>
        <v>#NAME?</v>
      </c>
      <c r="BD105" s="13" t="e">
        <f t="shared" si="130"/>
        <v>#NAME?</v>
      </c>
      <c r="BE105" s="13" t="e">
        <f t="shared" si="131"/>
        <v>#NAME?</v>
      </c>
      <c r="BF105" s="13" t="e">
        <f t="shared" si="132"/>
        <v>#NAME?</v>
      </c>
      <c r="BG105" s="13" t="e">
        <f t="shared" si="133"/>
        <v>#NAME?</v>
      </c>
      <c r="BH105" s="13" t="e">
        <f t="shared" si="134"/>
        <v>#NAME?</v>
      </c>
      <c r="BI105" s="13" t="e">
        <f t="shared" si="135"/>
        <v>#NAME?</v>
      </c>
      <c r="BJ105" s="13" t="e">
        <f t="shared" si="136"/>
        <v>#NAME?</v>
      </c>
      <c r="BK105" s="13" t="e">
        <f t="shared" si="137"/>
        <v>#NAME?</v>
      </c>
      <c r="BL105" s="13" t="e">
        <f t="shared" si="138"/>
        <v>#NAME?</v>
      </c>
      <c r="BM105" s="13" t="e">
        <f t="shared" si="139"/>
        <v>#NAME?</v>
      </c>
      <c r="BN105" s="13"/>
      <c r="BO105" s="15"/>
      <c r="BP105" s="13" t="e">
        <f t="shared" si="140"/>
        <v>#NAME?</v>
      </c>
      <c r="BQ105" s="13" t="e">
        <f t="shared" si="141"/>
        <v>#NAME?</v>
      </c>
      <c r="BR105" s="13" t="e">
        <f t="shared" si="142"/>
        <v>#NAME?</v>
      </c>
      <c r="BS105" s="13" t="e">
        <f t="shared" si="143"/>
        <v>#NAME?</v>
      </c>
      <c r="BT105" s="13" t="e">
        <f t="shared" si="144"/>
        <v>#NAME?</v>
      </c>
      <c r="BU105" s="13" t="e">
        <f t="shared" si="145"/>
        <v>#NAME?</v>
      </c>
      <c r="BV105" s="13"/>
      <c r="BW105" s="13" t="e">
        <f t="shared" si="146"/>
        <v>#NAME?</v>
      </c>
      <c r="BX105" s="13"/>
      <c r="BY105" s="13" t="e">
        <f t="shared" si="147"/>
        <v>#NAME?</v>
      </c>
      <c r="BZ105" s="13" t="e">
        <f t="shared" si="148"/>
        <v>#NAME?</v>
      </c>
      <c r="CA105" s="13" t="e">
        <f t="shared" si="149"/>
        <v>#NAME?</v>
      </c>
      <c r="CB105" s="13" t="e">
        <f t="shared" si="150"/>
        <v>#NAME?</v>
      </c>
      <c r="CC105" s="14">
        <f t="shared" si="151"/>
        <v>0</v>
      </c>
      <c r="CD105" s="14" t="e">
        <f t="shared" si="152"/>
        <v>#NAME?</v>
      </c>
      <c r="CE105" s="13">
        <f t="shared" si="153"/>
        <v>1951024.47</v>
      </c>
      <c r="CF105" s="13" t="e">
        <f t="shared" si="154"/>
        <v>#NAME?</v>
      </c>
      <c r="CG105" s="13"/>
      <c r="CH105" s="13" t="e">
        <f t="shared" si="155"/>
        <v>#NAME?</v>
      </c>
      <c r="CI105" s="13" t="e">
        <f t="shared" si="156"/>
        <v>#NAME?</v>
      </c>
      <c r="CJ105" s="13" t="e">
        <f t="shared" si="157"/>
        <v>#NAME?</v>
      </c>
      <c r="CK105" s="13" t="e">
        <f t="shared" si="158"/>
        <v>#NAME?</v>
      </c>
      <c r="CL105">
        <f t="shared" si="159"/>
        <v>0</v>
      </c>
      <c r="CM105">
        <f t="shared" si="160"/>
        <v>0</v>
      </c>
      <c r="CN105">
        <v>0</v>
      </c>
      <c r="CO105">
        <f t="shared" si="161"/>
        <v>0</v>
      </c>
      <c r="CP105">
        <v>0</v>
      </c>
      <c r="CQ105">
        <v>0</v>
      </c>
      <c r="CR105">
        <v>0</v>
      </c>
      <c r="CS105">
        <v>0</v>
      </c>
      <c r="CT105">
        <v>0</v>
      </c>
      <c r="CU105">
        <v>0</v>
      </c>
      <c r="CV105">
        <v>0</v>
      </c>
      <c r="CW105">
        <v>0</v>
      </c>
      <c r="CX105">
        <v>0</v>
      </c>
      <c r="CY105" s="20" t="e">
        <f t="shared" si="162"/>
        <v>#NAME?</v>
      </c>
      <c r="CZ105" t="e">
        <f t="shared" si="163"/>
        <v>#NAME?</v>
      </c>
      <c r="DM105" t="s">
        <v>321</v>
      </c>
      <c r="DN105">
        <v>0</v>
      </c>
      <c r="DQ105" t="s">
        <v>289</v>
      </c>
      <c r="DR105">
        <v>0</v>
      </c>
      <c r="DU105">
        <v>79</v>
      </c>
      <c r="DV105">
        <v>1192170.2919895169</v>
      </c>
      <c r="DX105" t="s">
        <v>280</v>
      </c>
      <c r="DY105">
        <v>0</v>
      </c>
      <c r="EA105" t="s">
        <v>280</v>
      </c>
      <c r="EB105">
        <v>0</v>
      </c>
      <c r="ED105" t="s">
        <v>280</v>
      </c>
      <c r="EE105">
        <v>0</v>
      </c>
      <c r="EI105">
        <v>216</v>
      </c>
      <c r="EJ105">
        <v>1735.25</v>
      </c>
      <c r="GQ105" t="s">
        <v>292</v>
      </c>
      <c r="GR105">
        <v>213</v>
      </c>
      <c r="GU105">
        <v>269</v>
      </c>
      <c r="GV105" s="20">
        <v>31365.988812797321</v>
      </c>
      <c r="HM105">
        <v>226</v>
      </c>
      <c r="HN105" t="s">
        <v>327</v>
      </c>
      <c r="HO105">
        <v>1571414.55</v>
      </c>
      <c r="HR105">
        <v>269</v>
      </c>
      <c r="HS105">
        <v>1263.5</v>
      </c>
    </row>
    <row r="106" spans="1:227">
      <c r="A106">
        <v>214</v>
      </c>
      <c r="D106" t="s">
        <v>300</v>
      </c>
      <c r="F106" s="13" t="e">
        <f t="shared" si="83"/>
        <v>#NAME?</v>
      </c>
      <c r="G106" s="13" t="e">
        <f t="shared" si="84"/>
        <v>#NAME?</v>
      </c>
      <c r="H106" s="13" t="e">
        <f t="shared" si="85"/>
        <v>#NAME?</v>
      </c>
      <c r="I106" s="13" t="e">
        <f t="shared" si="86"/>
        <v>#NAME?</v>
      </c>
      <c r="J106" s="13"/>
      <c r="K106" s="13" t="e">
        <f t="shared" si="87"/>
        <v>#NAME?</v>
      </c>
      <c r="L106" s="13" t="e">
        <f t="shared" si="88"/>
        <v>#NAME?</v>
      </c>
      <c r="M106" s="13" t="e">
        <f t="shared" si="89"/>
        <v>#NAME?</v>
      </c>
      <c r="N106" s="13" t="e">
        <f t="shared" si="90"/>
        <v>#NAME?</v>
      </c>
      <c r="O106" s="13" t="e">
        <f t="shared" si="91"/>
        <v>#NAME?</v>
      </c>
      <c r="P106" s="13" t="e">
        <f t="shared" si="92"/>
        <v>#NAME?</v>
      </c>
      <c r="Q106" s="13" t="e">
        <f t="shared" si="93"/>
        <v>#NAME?</v>
      </c>
      <c r="R106" s="13" t="e">
        <f t="shared" si="94"/>
        <v>#NAME?</v>
      </c>
      <c r="S106" s="13" t="e">
        <f t="shared" si="95"/>
        <v>#NAME?</v>
      </c>
      <c r="T106" s="13" t="e">
        <f t="shared" si="96"/>
        <v>#NAME?</v>
      </c>
      <c r="U106" s="13" t="e">
        <f t="shared" si="97"/>
        <v>#NAME?</v>
      </c>
      <c r="V106" s="13" t="e">
        <f t="shared" si="98"/>
        <v>#NAME?</v>
      </c>
      <c r="W106" s="13" t="e">
        <f t="shared" si="99"/>
        <v>#NAME?</v>
      </c>
      <c r="X106" s="13" t="e">
        <f t="shared" si="100"/>
        <v>#NAME?</v>
      </c>
      <c r="Y106" s="13" t="e">
        <f t="shared" si="101"/>
        <v>#NAME?</v>
      </c>
      <c r="Z106" s="13" t="e">
        <f t="shared" si="102"/>
        <v>#NAME?</v>
      </c>
      <c r="AA106" s="13" t="e">
        <f t="shared" si="103"/>
        <v>#NAME?</v>
      </c>
      <c r="AB106" s="13"/>
      <c r="AC106" s="13"/>
      <c r="AD106" s="13" t="e">
        <f t="shared" si="104"/>
        <v>#NAME?</v>
      </c>
      <c r="AE106" s="13" t="e">
        <f t="shared" si="105"/>
        <v>#NAME?</v>
      </c>
      <c r="AF106" s="13" t="e">
        <f t="shared" si="106"/>
        <v>#NAME?</v>
      </c>
      <c r="AG106" s="13" t="e">
        <f t="shared" si="107"/>
        <v>#NAME?</v>
      </c>
      <c r="AH106" s="13" t="e">
        <f t="shared" si="108"/>
        <v>#NAME?</v>
      </c>
      <c r="AI106" s="13" t="e">
        <f t="shared" si="109"/>
        <v>#NAME?</v>
      </c>
      <c r="AJ106" s="13" t="e">
        <f t="shared" si="110"/>
        <v>#NAME?</v>
      </c>
      <c r="AK106" s="13" t="e">
        <f t="shared" si="111"/>
        <v>#NAME?</v>
      </c>
      <c r="AL106" s="13" t="e">
        <f t="shared" si="112"/>
        <v>#NAME?</v>
      </c>
      <c r="AM106" s="13" t="e">
        <f t="shared" si="113"/>
        <v>#NAME?</v>
      </c>
      <c r="AN106" s="13" t="e">
        <f t="shared" si="114"/>
        <v>#NAME?</v>
      </c>
      <c r="AO106" s="13" t="e">
        <f t="shared" si="115"/>
        <v>#NAME?</v>
      </c>
      <c r="AP106" s="13" t="e">
        <f t="shared" si="116"/>
        <v>#NAME?</v>
      </c>
      <c r="AQ106" s="13" t="e">
        <f t="shared" si="117"/>
        <v>#NAME?</v>
      </c>
      <c r="AR106" s="13" t="e">
        <f t="shared" si="118"/>
        <v>#NAME?</v>
      </c>
      <c r="AS106" s="13" t="e">
        <f t="shared" si="119"/>
        <v>#NAME?</v>
      </c>
      <c r="AT106" s="13" t="e">
        <f t="shared" si="120"/>
        <v>#NAME?</v>
      </c>
      <c r="AU106" s="13" t="e">
        <f t="shared" si="121"/>
        <v>#NAME?</v>
      </c>
      <c r="AV106" s="13" t="e">
        <f t="shared" si="122"/>
        <v>#NAME?</v>
      </c>
      <c r="AW106" s="13" t="e">
        <f t="shared" si="123"/>
        <v>#NAME?</v>
      </c>
      <c r="AX106" s="13" t="e">
        <f t="shared" si="124"/>
        <v>#NAME?</v>
      </c>
      <c r="AY106" s="13" t="e">
        <f t="shared" si="125"/>
        <v>#NAME?</v>
      </c>
      <c r="AZ106" s="13" t="e">
        <f t="shared" si="126"/>
        <v>#NAME?</v>
      </c>
      <c r="BA106" s="13" t="e">
        <f t="shared" si="127"/>
        <v>#NAME?</v>
      </c>
      <c r="BB106" s="13" t="e">
        <f t="shared" si="128"/>
        <v>#NAME?</v>
      </c>
      <c r="BC106" s="13" t="e">
        <f t="shared" si="129"/>
        <v>#NAME?</v>
      </c>
      <c r="BD106" s="13" t="e">
        <f t="shared" si="130"/>
        <v>#NAME?</v>
      </c>
      <c r="BE106" s="13" t="e">
        <f t="shared" si="131"/>
        <v>#NAME?</v>
      </c>
      <c r="BF106" s="13" t="e">
        <f t="shared" si="132"/>
        <v>#NAME?</v>
      </c>
      <c r="BG106" s="13" t="e">
        <f t="shared" si="133"/>
        <v>#NAME?</v>
      </c>
      <c r="BH106" s="13" t="e">
        <f t="shared" si="134"/>
        <v>#NAME?</v>
      </c>
      <c r="BI106" s="13" t="e">
        <f t="shared" si="135"/>
        <v>#NAME?</v>
      </c>
      <c r="BJ106" s="13" t="e">
        <f t="shared" si="136"/>
        <v>#NAME?</v>
      </c>
      <c r="BK106" s="13" t="e">
        <f t="shared" si="137"/>
        <v>#NAME?</v>
      </c>
      <c r="BL106" s="13" t="e">
        <f t="shared" si="138"/>
        <v>#NAME?</v>
      </c>
      <c r="BM106" s="13" t="e">
        <f t="shared" si="139"/>
        <v>#NAME?</v>
      </c>
      <c r="BN106" s="13"/>
      <c r="BO106" s="15"/>
      <c r="BP106" s="13" t="e">
        <f t="shared" si="140"/>
        <v>#NAME?</v>
      </c>
      <c r="BQ106" s="13" t="e">
        <f t="shared" si="141"/>
        <v>#NAME?</v>
      </c>
      <c r="BR106" s="13" t="e">
        <f t="shared" si="142"/>
        <v>#NAME?</v>
      </c>
      <c r="BS106" s="13" t="e">
        <f t="shared" si="143"/>
        <v>#NAME?</v>
      </c>
      <c r="BT106" s="13" t="e">
        <f t="shared" si="144"/>
        <v>#NAME?</v>
      </c>
      <c r="BU106" s="13" t="e">
        <f t="shared" si="145"/>
        <v>#NAME?</v>
      </c>
      <c r="BV106" s="13"/>
      <c r="BW106" s="13" t="e">
        <f t="shared" si="146"/>
        <v>#NAME?</v>
      </c>
      <c r="BX106" s="13"/>
      <c r="BY106" s="13" t="e">
        <f t="shared" si="147"/>
        <v>#NAME?</v>
      </c>
      <c r="BZ106" s="13" t="e">
        <f t="shared" si="148"/>
        <v>#NAME?</v>
      </c>
      <c r="CA106" s="13" t="e">
        <f t="shared" si="149"/>
        <v>#NAME?</v>
      </c>
      <c r="CB106" s="13" t="e">
        <f t="shared" si="150"/>
        <v>#NAME?</v>
      </c>
      <c r="CC106" s="14">
        <f t="shared" si="151"/>
        <v>0</v>
      </c>
      <c r="CD106" s="14" t="e">
        <f t="shared" si="152"/>
        <v>#NAME?</v>
      </c>
      <c r="CE106" s="13">
        <f t="shared" si="153"/>
        <v>1597622.27</v>
      </c>
      <c r="CF106" s="13" t="e">
        <f t="shared" si="154"/>
        <v>#NAME?</v>
      </c>
      <c r="CG106" s="13"/>
      <c r="CH106" s="13" t="e">
        <f t="shared" si="155"/>
        <v>#NAME?</v>
      </c>
      <c r="CI106" s="13" t="e">
        <f t="shared" si="156"/>
        <v>#NAME?</v>
      </c>
      <c r="CJ106" s="13" t="e">
        <f t="shared" si="157"/>
        <v>#NAME?</v>
      </c>
      <c r="CK106" s="13" t="e">
        <f t="shared" si="158"/>
        <v>#NAME?</v>
      </c>
      <c r="CL106">
        <f t="shared" si="159"/>
        <v>0</v>
      </c>
      <c r="CM106">
        <f t="shared" si="160"/>
        <v>0</v>
      </c>
      <c r="CN106">
        <v>0</v>
      </c>
      <c r="CO106">
        <f t="shared" si="161"/>
        <v>0</v>
      </c>
      <c r="CP106">
        <v>0</v>
      </c>
      <c r="CQ106">
        <v>0</v>
      </c>
      <c r="CR106">
        <v>0</v>
      </c>
      <c r="CS106">
        <v>0</v>
      </c>
      <c r="CT106">
        <v>0</v>
      </c>
      <c r="CU106">
        <v>0</v>
      </c>
      <c r="CV106">
        <v>0</v>
      </c>
      <c r="CW106">
        <v>0</v>
      </c>
      <c r="CX106">
        <v>0</v>
      </c>
      <c r="CY106" s="20" t="e">
        <f t="shared" si="162"/>
        <v>#NAME?</v>
      </c>
      <c r="CZ106" t="e">
        <f t="shared" si="163"/>
        <v>#NAME?</v>
      </c>
      <c r="DM106" t="s">
        <v>283</v>
      </c>
      <c r="DN106">
        <v>0</v>
      </c>
      <c r="DQ106" t="s">
        <v>291</v>
      </c>
      <c r="DR106">
        <v>0</v>
      </c>
      <c r="DU106">
        <v>765</v>
      </c>
      <c r="DV106">
        <v>1693319.7336766135</v>
      </c>
      <c r="DX106" t="s">
        <v>143</v>
      </c>
      <c r="DY106">
        <v>0</v>
      </c>
      <c r="EA106" t="s">
        <v>143</v>
      </c>
      <c r="EB106">
        <v>15000</v>
      </c>
      <c r="ED106" t="s">
        <v>143</v>
      </c>
      <c r="EE106">
        <v>0</v>
      </c>
      <c r="EI106">
        <v>221</v>
      </c>
      <c r="EJ106">
        <v>1113</v>
      </c>
      <c r="GQ106" t="s">
        <v>300</v>
      </c>
      <c r="GR106">
        <v>214</v>
      </c>
      <c r="GU106">
        <v>273</v>
      </c>
      <c r="GV106" s="20">
        <v>39207.486015996656</v>
      </c>
      <c r="HM106">
        <v>1711</v>
      </c>
      <c r="HN106" t="s">
        <v>336</v>
      </c>
      <c r="HO106">
        <v>3417640.3</v>
      </c>
      <c r="HR106">
        <v>273</v>
      </c>
      <c r="HS106">
        <v>1207.75</v>
      </c>
    </row>
    <row r="107" spans="1:227">
      <c r="A107">
        <v>216</v>
      </c>
      <c r="D107" t="s">
        <v>315</v>
      </c>
      <c r="F107" s="13" t="e">
        <f t="shared" si="83"/>
        <v>#NAME?</v>
      </c>
      <c r="G107" s="13" t="e">
        <f t="shared" si="84"/>
        <v>#NAME?</v>
      </c>
      <c r="H107" s="13" t="e">
        <f t="shared" si="85"/>
        <v>#NAME?</v>
      </c>
      <c r="I107" s="13" t="e">
        <f t="shared" si="86"/>
        <v>#NAME?</v>
      </c>
      <c r="K107" s="13" t="e">
        <f t="shared" si="87"/>
        <v>#NAME?</v>
      </c>
      <c r="L107" s="13" t="e">
        <f t="shared" si="88"/>
        <v>#NAME?</v>
      </c>
      <c r="M107" s="13" t="e">
        <f t="shared" si="89"/>
        <v>#NAME?</v>
      </c>
      <c r="N107" s="13" t="e">
        <f t="shared" si="90"/>
        <v>#NAME?</v>
      </c>
      <c r="O107" s="13" t="e">
        <f t="shared" si="91"/>
        <v>#NAME?</v>
      </c>
      <c r="P107" s="13" t="e">
        <f t="shared" si="92"/>
        <v>#NAME?</v>
      </c>
      <c r="Q107" s="13" t="e">
        <f t="shared" si="93"/>
        <v>#NAME?</v>
      </c>
      <c r="R107" s="13" t="e">
        <f t="shared" si="94"/>
        <v>#NAME?</v>
      </c>
      <c r="S107" s="13" t="e">
        <f t="shared" si="95"/>
        <v>#NAME?</v>
      </c>
      <c r="T107" s="13" t="e">
        <f t="shared" si="96"/>
        <v>#NAME?</v>
      </c>
      <c r="U107" s="13" t="e">
        <f t="shared" si="97"/>
        <v>#NAME?</v>
      </c>
      <c r="V107" s="13" t="e">
        <f t="shared" si="98"/>
        <v>#NAME?</v>
      </c>
      <c r="W107" s="13" t="e">
        <f t="shared" si="99"/>
        <v>#NAME?</v>
      </c>
      <c r="X107" s="13" t="e">
        <f t="shared" si="100"/>
        <v>#NAME?</v>
      </c>
      <c r="Y107" s="13" t="e">
        <f t="shared" si="101"/>
        <v>#NAME?</v>
      </c>
      <c r="Z107" s="13" t="e">
        <f t="shared" si="102"/>
        <v>#NAME?</v>
      </c>
      <c r="AA107" s="13" t="e">
        <f t="shared" si="103"/>
        <v>#NAME?</v>
      </c>
      <c r="AB107" s="13"/>
      <c r="AC107" s="13"/>
      <c r="AD107" s="13" t="e">
        <f t="shared" si="104"/>
        <v>#NAME?</v>
      </c>
      <c r="AE107" s="13" t="e">
        <f t="shared" si="105"/>
        <v>#NAME?</v>
      </c>
      <c r="AF107" s="13" t="e">
        <f t="shared" si="106"/>
        <v>#NAME?</v>
      </c>
      <c r="AG107" s="13" t="e">
        <f t="shared" si="107"/>
        <v>#NAME?</v>
      </c>
      <c r="AH107" s="13" t="e">
        <f t="shared" si="108"/>
        <v>#NAME?</v>
      </c>
      <c r="AI107" s="13" t="e">
        <f t="shared" si="109"/>
        <v>#NAME?</v>
      </c>
      <c r="AJ107" s="13" t="e">
        <f t="shared" si="110"/>
        <v>#NAME?</v>
      </c>
      <c r="AK107" s="13" t="e">
        <f t="shared" si="111"/>
        <v>#NAME?</v>
      </c>
      <c r="AL107" s="13" t="e">
        <f t="shared" si="112"/>
        <v>#NAME?</v>
      </c>
      <c r="AM107" s="13" t="e">
        <f t="shared" si="113"/>
        <v>#NAME?</v>
      </c>
      <c r="AN107" s="13" t="e">
        <f t="shared" si="114"/>
        <v>#NAME?</v>
      </c>
      <c r="AO107" s="13" t="e">
        <f t="shared" si="115"/>
        <v>#NAME?</v>
      </c>
      <c r="AP107" s="13" t="e">
        <f t="shared" si="116"/>
        <v>#NAME?</v>
      </c>
      <c r="AQ107" s="13" t="e">
        <f t="shared" si="117"/>
        <v>#NAME?</v>
      </c>
      <c r="AR107" s="13" t="e">
        <f t="shared" si="118"/>
        <v>#NAME?</v>
      </c>
      <c r="AS107" s="13" t="e">
        <f t="shared" si="119"/>
        <v>#NAME?</v>
      </c>
      <c r="AT107" s="13" t="e">
        <f t="shared" si="120"/>
        <v>#NAME?</v>
      </c>
      <c r="AU107" s="13" t="e">
        <f t="shared" si="121"/>
        <v>#NAME?</v>
      </c>
      <c r="AV107" s="13" t="e">
        <f t="shared" si="122"/>
        <v>#NAME?</v>
      </c>
      <c r="AW107" s="13" t="e">
        <f t="shared" si="123"/>
        <v>#NAME?</v>
      </c>
      <c r="AX107" s="13" t="e">
        <f t="shared" si="124"/>
        <v>#NAME?</v>
      </c>
      <c r="AY107" s="13" t="e">
        <f t="shared" si="125"/>
        <v>#NAME?</v>
      </c>
      <c r="AZ107" s="13" t="e">
        <f t="shared" si="126"/>
        <v>#NAME?</v>
      </c>
      <c r="BA107" s="13" t="e">
        <f t="shared" si="127"/>
        <v>#NAME?</v>
      </c>
      <c r="BB107" s="13" t="e">
        <f t="shared" si="128"/>
        <v>#NAME?</v>
      </c>
      <c r="BC107" s="13" t="e">
        <f t="shared" si="129"/>
        <v>#NAME?</v>
      </c>
      <c r="BD107" s="13" t="e">
        <f t="shared" si="130"/>
        <v>#NAME?</v>
      </c>
      <c r="BE107" s="13" t="e">
        <f t="shared" si="131"/>
        <v>#NAME?</v>
      </c>
      <c r="BF107" s="13" t="e">
        <f t="shared" si="132"/>
        <v>#NAME?</v>
      </c>
      <c r="BG107" s="13" t="e">
        <f t="shared" si="133"/>
        <v>#NAME?</v>
      </c>
      <c r="BH107" s="13" t="e">
        <f t="shared" si="134"/>
        <v>#NAME?</v>
      </c>
      <c r="BI107" s="13" t="e">
        <f t="shared" si="135"/>
        <v>#NAME?</v>
      </c>
      <c r="BJ107" s="13" t="e">
        <f t="shared" si="136"/>
        <v>#NAME?</v>
      </c>
      <c r="BK107" s="13" t="e">
        <f t="shared" si="137"/>
        <v>#NAME?</v>
      </c>
      <c r="BL107" s="13" t="e">
        <f t="shared" si="138"/>
        <v>#NAME?</v>
      </c>
      <c r="BM107" s="13" t="e">
        <f t="shared" si="139"/>
        <v>#NAME?</v>
      </c>
      <c r="BN107" s="13"/>
      <c r="BO107" s="15"/>
      <c r="BP107" s="13" t="e">
        <f t="shared" si="140"/>
        <v>#NAME?</v>
      </c>
      <c r="BQ107" s="13" t="e">
        <f t="shared" si="141"/>
        <v>#NAME?</v>
      </c>
      <c r="BR107" s="13" t="e">
        <f t="shared" si="142"/>
        <v>#NAME?</v>
      </c>
      <c r="BS107" s="13" t="e">
        <f t="shared" si="143"/>
        <v>#NAME?</v>
      </c>
      <c r="BT107" s="13" t="e">
        <f t="shared" si="144"/>
        <v>#NAME?</v>
      </c>
      <c r="BU107" s="13" t="e">
        <f t="shared" si="145"/>
        <v>#NAME?</v>
      </c>
      <c r="BV107" s="13"/>
      <c r="BW107" s="13" t="e">
        <f t="shared" si="146"/>
        <v>#NAME?</v>
      </c>
      <c r="BX107" s="13"/>
      <c r="BY107" s="13" t="e">
        <f t="shared" si="147"/>
        <v>#NAME?</v>
      </c>
      <c r="BZ107" s="13" t="e">
        <f t="shared" si="148"/>
        <v>#NAME?</v>
      </c>
      <c r="CA107" s="13" t="e">
        <f t="shared" si="149"/>
        <v>#NAME?</v>
      </c>
      <c r="CB107" s="13" t="e">
        <f t="shared" si="150"/>
        <v>#NAME?</v>
      </c>
      <c r="CC107" s="14">
        <f t="shared" si="151"/>
        <v>0</v>
      </c>
      <c r="CD107" s="14" t="e">
        <f t="shared" si="152"/>
        <v>#NAME?</v>
      </c>
      <c r="CE107" s="13">
        <f t="shared" si="153"/>
        <v>1867914.06</v>
      </c>
      <c r="CF107" s="13" t="e">
        <f t="shared" si="154"/>
        <v>#NAME?</v>
      </c>
      <c r="CG107" s="13"/>
      <c r="CH107" s="13" t="e">
        <f t="shared" si="155"/>
        <v>#NAME?</v>
      </c>
      <c r="CI107" s="13" t="e">
        <f t="shared" si="156"/>
        <v>#NAME?</v>
      </c>
      <c r="CJ107" s="13" t="e">
        <f t="shared" si="157"/>
        <v>#NAME?</v>
      </c>
      <c r="CK107" s="13" t="e">
        <f t="shared" si="158"/>
        <v>#NAME?</v>
      </c>
      <c r="CL107">
        <f t="shared" si="159"/>
        <v>0</v>
      </c>
      <c r="CM107">
        <f t="shared" si="160"/>
        <v>0</v>
      </c>
      <c r="CN107">
        <v>0</v>
      </c>
      <c r="CO107">
        <f t="shared" si="161"/>
        <v>0</v>
      </c>
      <c r="CP107">
        <v>0</v>
      </c>
      <c r="CQ107">
        <v>0</v>
      </c>
      <c r="CR107">
        <v>0</v>
      </c>
      <c r="CS107">
        <v>0</v>
      </c>
      <c r="CT107">
        <v>0</v>
      </c>
      <c r="CU107">
        <v>0</v>
      </c>
      <c r="CV107">
        <v>0</v>
      </c>
      <c r="CW107">
        <v>0</v>
      </c>
      <c r="CX107">
        <v>0</v>
      </c>
      <c r="CY107" s="20" t="e">
        <f t="shared" si="162"/>
        <v>#NAME?</v>
      </c>
      <c r="CZ107" t="e">
        <f t="shared" si="163"/>
        <v>#NAME?</v>
      </c>
      <c r="DM107" t="s">
        <v>322</v>
      </c>
      <c r="DN107">
        <v>0</v>
      </c>
      <c r="DQ107" t="s">
        <v>293</v>
      </c>
      <c r="DR107">
        <v>0</v>
      </c>
      <c r="DU107">
        <v>707</v>
      </c>
      <c r="DV107">
        <v>911530.30364930036</v>
      </c>
      <c r="DX107" t="s">
        <v>283</v>
      </c>
      <c r="DY107">
        <v>0</v>
      </c>
      <c r="EA107" t="s">
        <v>283</v>
      </c>
      <c r="EB107">
        <v>0</v>
      </c>
      <c r="ED107" t="s">
        <v>283</v>
      </c>
      <c r="EE107">
        <v>0</v>
      </c>
      <c r="EI107">
        <v>222</v>
      </c>
      <c r="EJ107">
        <v>5032.75</v>
      </c>
      <c r="GQ107" t="s">
        <v>315</v>
      </c>
      <c r="GR107">
        <v>216</v>
      </c>
      <c r="GU107">
        <v>274</v>
      </c>
      <c r="GV107" s="20">
        <v>78414.972031993311</v>
      </c>
      <c r="HM107">
        <v>385</v>
      </c>
      <c r="HN107" t="s">
        <v>338</v>
      </c>
      <c r="HO107">
        <v>1782040.88</v>
      </c>
      <c r="HR107">
        <v>274</v>
      </c>
      <c r="HS107">
        <v>2159</v>
      </c>
    </row>
    <row r="108" spans="1:227">
      <c r="A108">
        <v>221</v>
      </c>
      <c r="D108" t="s">
        <v>323</v>
      </c>
      <c r="F108" s="13" t="e">
        <f t="shared" si="83"/>
        <v>#NAME?</v>
      </c>
      <c r="G108" s="13" t="e">
        <f t="shared" si="84"/>
        <v>#NAME?</v>
      </c>
      <c r="H108" s="13" t="e">
        <f t="shared" si="85"/>
        <v>#NAME?</v>
      </c>
      <c r="I108" s="13" t="e">
        <f t="shared" si="86"/>
        <v>#NAME?</v>
      </c>
      <c r="J108" s="13"/>
      <c r="K108" s="13" t="e">
        <f t="shared" si="87"/>
        <v>#NAME?</v>
      </c>
      <c r="L108" s="13" t="e">
        <f t="shared" si="88"/>
        <v>#NAME?</v>
      </c>
      <c r="M108" s="13" t="e">
        <f t="shared" si="89"/>
        <v>#NAME?</v>
      </c>
      <c r="N108" s="13" t="e">
        <f t="shared" si="90"/>
        <v>#NAME?</v>
      </c>
      <c r="O108" s="13" t="e">
        <f t="shared" si="91"/>
        <v>#NAME?</v>
      </c>
      <c r="P108" s="13" t="e">
        <f t="shared" si="92"/>
        <v>#NAME?</v>
      </c>
      <c r="Q108" s="13" t="e">
        <f t="shared" si="93"/>
        <v>#NAME?</v>
      </c>
      <c r="R108" s="13" t="e">
        <f t="shared" si="94"/>
        <v>#NAME?</v>
      </c>
      <c r="S108" s="13" t="e">
        <f t="shared" si="95"/>
        <v>#NAME?</v>
      </c>
      <c r="T108" s="13" t="e">
        <f t="shared" si="96"/>
        <v>#NAME?</v>
      </c>
      <c r="U108" s="13" t="e">
        <f t="shared" si="97"/>
        <v>#NAME?</v>
      </c>
      <c r="V108" s="13" t="e">
        <f t="shared" si="98"/>
        <v>#NAME?</v>
      </c>
      <c r="W108" s="13" t="e">
        <f t="shared" si="99"/>
        <v>#NAME?</v>
      </c>
      <c r="X108" s="13" t="e">
        <f t="shared" si="100"/>
        <v>#NAME?</v>
      </c>
      <c r="Y108" s="13" t="e">
        <f t="shared" si="101"/>
        <v>#NAME?</v>
      </c>
      <c r="Z108" s="13" t="e">
        <f t="shared" si="102"/>
        <v>#NAME?</v>
      </c>
      <c r="AA108" s="13" t="e">
        <f t="shared" si="103"/>
        <v>#NAME?</v>
      </c>
      <c r="AB108" s="13"/>
      <c r="AC108" s="13"/>
      <c r="AD108" s="13" t="e">
        <f t="shared" si="104"/>
        <v>#NAME?</v>
      </c>
      <c r="AE108" s="13" t="e">
        <f t="shared" si="105"/>
        <v>#NAME?</v>
      </c>
      <c r="AF108" s="13" t="e">
        <f t="shared" si="106"/>
        <v>#NAME?</v>
      </c>
      <c r="AG108" s="13" t="e">
        <f t="shared" si="107"/>
        <v>#NAME?</v>
      </c>
      <c r="AH108" s="13" t="e">
        <f t="shared" si="108"/>
        <v>#NAME?</v>
      </c>
      <c r="AI108" s="13" t="e">
        <f t="shared" si="109"/>
        <v>#NAME?</v>
      </c>
      <c r="AJ108" s="13" t="e">
        <f t="shared" si="110"/>
        <v>#NAME?</v>
      </c>
      <c r="AK108" s="13" t="e">
        <f t="shared" si="111"/>
        <v>#NAME?</v>
      </c>
      <c r="AL108" s="13" t="e">
        <f t="shared" si="112"/>
        <v>#NAME?</v>
      </c>
      <c r="AM108" s="13" t="e">
        <f t="shared" si="113"/>
        <v>#NAME?</v>
      </c>
      <c r="AN108" s="13" t="e">
        <f t="shared" si="114"/>
        <v>#NAME?</v>
      </c>
      <c r="AO108" s="13" t="e">
        <f t="shared" si="115"/>
        <v>#NAME?</v>
      </c>
      <c r="AP108" s="13" t="e">
        <f t="shared" si="116"/>
        <v>#NAME?</v>
      </c>
      <c r="AQ108" s="13" t="e">
        <f t="shared" si="117"/>
        <v>#NAME?</v>
      </c>
      <c r="AR108" s="13" t="e">
        <f t="shared" si="118"/>
        <v>#NAME?</v>
      </c>
      <c r="AS108" s="13" t="e">
        <f t="shared" si="119"/>
        <v>#NAME?</v>
      </c>
      <c r="AT108" s="13" t="e">
        <f t="shared" si="120"/>
        <v>#NAME?</v>
      </c>
      <c r="AU108" s="13" t="e">
        <f t="shared" si="121"/>
        <v>#NAME?</v>
      </c>
      <c r="AV108" s="13" t="e">
        <f t="shared" si="122"/>
        <v>#NAME?</v>
      </c>
      <c r="AW108" s="13" t="e">
        <f t="shared" si="123"/>
        <v>#NAME?</v>
      </c>
      <c r="AX108" s="13" t="e">
        <f t="shared" si="124"/>
        <v>#NAME?</v>
      </c>
      <c r="AY108" s="13" t="e">
        <f t="shared" si="125"/>
        <v>#NAME?</v>
      </c>
      <c r="AZ108" s="13" t="e">
        <f t="shared" si="126"/>
        <v>#NAME?</v>
      </c>
      <c r="BA108" s="13" t="e">
        <f t="shared" si="127"/>
        <v>#NAME?</v>
      </c>
      <c r="BB108" s="13" t="e">
        <f t="shared" si="128"/>
        <v>#NAME?</v>
      </c>
      <c r="BC108" s="13" t="e">
        <f t="shared" si="129"/>
        <v>#NAME?</v>
      </c>
      <c r="BD108" s="13" t="e">
        <f t="shared" si="130"/>
        <v>#NAME?</v>
      </c>
      <c r="BE108" s="13" t="e">
        <f t="shared" si="131"/>
        <v>#NAME?</v>
      </c>
      <c r="BF108" s="13" t="e">
        <f t="shared" si="132"/>
        <v>#NAME?</v>
      </c>
      <c r="BG108" s="13" t="e">
        <f t="shared" si="133"/>
        <v>#NAME?</v>
      </c>
      <c r="BH108" s="13" t="e">
        <f t="shared" si="134"/>
        <v>#NAME?</v>
      </c>
      <c r="BI108" s="13" t="e">
        <f t="shared" si="135"/>
        <v>#NAME?</v>
      </c>
      <c r="BJ108" s="13" t="e">
        <f t="shared" si="136"/>
        <v>#NAME?</v>
      </c>
      <c r="BK108" s="13" t="e">
        <f t="shared" si="137"/>
        <v>#NAME?</v>
      </c>
      <c r="BL108" s="13" t="e">
        <f t="shared" si="138"/>
        <v>#NAME?</v>
      </c>
      <c r="BM108" s="13" t="e">
        <f t="shared" si="139"/>
        <v>#NAME?</v>
      </c>
      <c r="BN108" s="13"/>
      <c r="BO108" s="15"/>
      <c r="BP108" s="13" t="e">
        <f t="shared" si="140"/>
        <v>#NAME?</v>
      </c>
      <c r="BQ108" s="13" t="e">
        <f t="shared" si="141"/>
        <v>#NAME?</v>
      </c>
      <c r="BR108" s="13" t="e">
        <f t="shared" si="142"/>
        <v>#NAME?</v>
      </c>
      <c r="BS108" s="13" t="e">
        <f t="shared" si="143"/>
        <v>#NAME?</v>
      </c>
      <c r="BT108" s="13" t="e">
        <f t="shared" si="144"/>
        <v>#NAME?</v>
      </c>
      <c r="BU108" s="13" t="e">
        <f t="shared" si="145"/>
        <v>#NAME?</v>
      </c>
      <c r="BV108" s="13"/>
      <c r="BW108" s="13" t="e">
        <f t="shared" si="146"/>
        <v>#NAME?</v>
      </c>
      <c r="BX108" s="13"/>
      <c r="BY108" s="13" t="e">
        <f t="shared" si="147"/>
        <v>#NAME?</v>
      </c>
      <c r="BZ108" s="13" t="e">
        <f t="shared" si="148"/>
        <v>#NAME?</v>
      </c>
      <c r="CA108" s="13" t="e">
        <f t="shared" si="149"/>
        <v>#NAME?</v>
      </c>
      <c r="CB108" s="13" t="e">
        <f t="shared" si="150"/>
        <v>#NAME?</v>
      </c>
      <c r="CC108" s="14">
        <f t="shared" si="151"/>
        <v>0</v>
      </c>
      <c r="CD108" s="14" t="e">
        <f t="shared" si="152"/>
        <v>#NAME?</v>
      </c>
      <c r="CE108" s="13">
        <f t="shared" si="153"/>
        <v>1086475.74</v>
      </c>
      <c r="CF108" s="13" t="e">
        <f t="shared" si="154"/>
        <v>#NAME?</v>
      </c>
      <c r="CG108" s="13"/>
      <c r="CH108" s="13" t="e">
        <f t="shared" si="155"/>
        <v>#NAME?</v>
      </c>
      <c r="CI108" s="13" t="e">
        <f t="shared" si="156"/>
        <v>#NAME?</v>
      </c>
      <c r="CJ108" s="13" t="e">
        <f t="shared" si="157"/>
        <v>#NAME?</v>
      </c>
      <c r="CK108" s="13" t="e">
        <f t="shared" si="158"/>
        <v>#NAME?</v>
      </c>
      <c r="CL108">
        <f t="shared" si="159"/>
        <v>0</v>
      </c>
      <c r="CM108">
        <f t="shared" si="160"/>
        <v>0</v>
      </c>
      <c r="CN108">
        <v>0</v>
      </c>
      <c r="CO108">
        <f t="shared" si="161"/>
        <v>0</v>
      </c>
      <c r="CP108">
        <v>0</v>
      </c>
      <c r="CQ108">
        <v>0</v>
      </c>
      <c r="CR108">
        <v>0</v>
      </c>
      <c r="CS108">
        <v>0</v>
      </c>
      <c r="CT108">
        <v>0</v>
      </c>
      <c r="CU108">
        <v>0</v>
      </c>
      <c r="CV108">
        <v>0</v>
      </c>
      <c r="CW108">
        <v>0</v>
      </c>
      <c r="CX108">
        <v>0</v>
      </c>
      <c r="CY108" s="20" t="e">
        <f t="shared" si="162"/>
        <v>#NAME?</v>
      </c>
      <c r="CZ108" t="e">
        <f t="shared" si="163"/>
        <v>#NAME?</v>
      </c>
      <c r="DM108" t="s">
        <v>323</v>
      </c>
      <c r="DN108">
        <v>0</v>
      </c>
      <c r="DQ108" t="s">
        <v>295</v>
      </c>
      <c r="DR108">
        <v>0</v>
      </c>
      <c r="DU108">
        <v>962</v>
      </c>
      <c r="DV108">
        <v>1139653.6166114882</v>
      </c>
      <c r="DX108" t="s">
        <v>285</v>
      </c>
      <c r="DY108">
        <v>0</v>
      </c>
      <c r="EA108" t="s">
        <v>285</v>
      </c>
      <c r="EB108">
        <v>0</v>
      </c>
      <c r="ED108" t="s">
        <v>285</v>
      </c>
      <c r="EE108">
        <v>0</v>
      </c>
      <c r="EI108">
        <v>225</v>
      </c>
      <c r="EJ108">
        <v>1393.5</v>
      </c>
      <c r="GQ108" t="s">
        <v>323</v>
      </c>
      <c r="GR108">
        <v>221</v>
      </c>
      <c r="GU108">
        <v>275</v>
      </c>
      <c r="GV108" s="20">
        <v>135919.28485545504</v>
      </c>
      <c r="HM108">
        <v>228</v>
      </c>
      <c r="HN108" t="s">
        <v>159</v>
      </c>
      <c r="HO108">
        <v>8192237.71</v>
      </c>
      <c r="HR108">
        <v>275</v>
      </c>
      <c r="HS108">
        <v>3486.25</v>
      </c>
    </row>
    <row r="109" spans="1:227">
      <c r="A109">
        <v>222</v>
      </c>
      <c r="D109" t="s">
        <v>324</v>
      </c>
      <c r="F109" s="13" t="e">
        <f t="shared" si="83"/>
        <v>#NAME?</v>
      </c>
      <c r="G109" s="13" t="e">
        <f t="shared" si="84"/>
        <v>#NAME?</v>
      </c>
      <c r="H109" s="13" t="e">
        <f t="shared" si="85"/>
        <v>#NAME?</v>
      </c>
      <c r="I109" s="13" t="e">
        <f t="shared" si="86"/>
        <v>#NAME?</v>
      </c>
      <c r="J109" s="13"/>
      <c r="K109" s="13" t="e">
        <f t="shared" si="87"/>
        <v>#NAME?</v>
      </c>
      <c r="L109" s="13" t="e">
        <f t="shared" si="88"/>
        <v>#NAME?</v>
      </c>
      <c r="M109" s="13" t="e">
        <f t="shared" si="89"/>
        <v>#NAME?</v>
      </c>
      <c r="N109" s="13" t="e">
        <f t="shared" si="90"/>
        <v>#NAME?</v>
      </c>
      <c r="O109" s="13" t="e">
        <f t="shared" si="91"/>
        <v>#NAME?</v>
      </c>
      <c r="P109" s="13" t="e">
        <f t="shared" si="92"/>
        <v>#NAME?</v>
      </c>
      <c r="Q109" s="13" t="e">
        <f t="shared" si="93"/>
        <v>#NAME?</v>
      </c>
      <c r="R109" s="13" t="e">
        <f t="shared" si="94"/>
        <v>#NAME?</v>
      </c>
      <c r="S109" s="13" t="e">
        <f t="shared" si="95"/>
        <v>#NAME?</v>
      </c>
      <c r="T109" s="13" t="e">
        <f t="shared" si="96"/>
        <v>#NAME?</v>
      </c>
      <c r="U109" s="13" t="e">
        <f t="shared" si="97"/>
        <v>#NAME?</v>
      </c>
      <c r="V109" s="13" t="e">
        <f t="shared" si="98"/>
        <v>#NAME?</v>
      </c>
      <c r="W109" s="13" t="e">
        <f t="shared" si="99"/>
        <v>#NAME?</v>
      </c>
      <c r="X109" s="13" t="e">
        <f t="shared" si="100"/>
        <v>#NAME?</v>
      </c>
      <c r="Y109" s="13" t="e">
        <f t="shared" si="101"/>
        <v>#NAME?</v>
      </c>
      <c r="Z109" s="13" t="e">
        <f t="shared" si="102"/>
        <v>#NAME?</v>
      </c>
      <c r="AA109" s="13" t="e">
        <f t="shared" si="103"/>
        <v>#NAME?</v>
      </c>
      <c r="AB109" s="13"/>
      <c r="AC109" s="13"/>
      <c r="AD109" s="13" t="e">
        <f t="shared" si="104"/>
        <v>#NAME?</v>
      </c>
      <c r="AE109" s="13" t="e">
        <f t="shared" si="105"/>
        <v>#NAME?</v>
      </c>
      <c r="AF109" s="13" t="e">
        <f t="shared" si="106"/>
        <v>#NAME?</v>
      </c>
      <c r="AG109" s="13" t="e">
        <f t="shared" si="107"/>
        <v>#NAME?</v>
      </c>
      <c r="AH109" s="13" t="e">
        <f t="shared" si="108"/>
        <v>#NAME?</v>
      </c>
      <c r="AI109" s="13" t="e">
        <f t="shared" si="109"/>
        <v>#NAME?</v>
      </c>
      <c r="AJ109" s="13" t="e">
        <f t="shared" si="110"/>
        <v>#NAME?</v>
      </c>
      <c r="AK109" s="13" t="e">
        <f t="shared" si="111"/>
        <v>#NAME?</v>
      </c>
      <c r="AL109" s="13" t="e">
        <f t="shared" si="112"/>
        <v>#NAME?</v>
      </c>
      <c r="AM109" s="13" t="e">
        <f t="shared" si="113"/>
        <v>#NAME?</v>
      </c>
      <c r="AN109" s="13" t="e">
        <f t="shared" si="114"/>
        <v>#NAME?</v>
      </c>
      <c r="AO109" s="13" t="e">
        <f t="shared" si="115"/>
        <v>#NAME?</v>
      </c>
      <c r="AP109" s="13" t="e">
        <f t="shared" si="116"/>
        <v>#NAME?</v>
      </c>
      <c r="AQ109" s="13" t="e">
        <f t="shared" si="117"/>
        <v>#NAME?</v>
      </c>
      <c r="AR109" s="13" t="e">
        <f t="shared" si="118"/>
        <v>#NAME?</v>
      </c>
      <c r="AS109" s="13" t="e">
        <f t="shared" si="119"/>
        <v>#NAME?</v>
      </c>
      <c r="AT109" s="13" t="e">
        <f t="shared" si="120"/>
        <v>#NAME?</v>
      </c>
      <c r="AU109" s="13" t="e">
        <f t="shared" si="121"/>
        <v>#NAME?</v>
      </c>
      <c r="AV109" s="13" t="e">
        <f t="shared" si="122"/>
        <v>#NAME?</v>
      </c>
      <c r="AW109" s="13" t="e">
        <f t="shared" si="123"/>
        <v>#NAME?</v>
      </c>
      <c r="AX109" s="13" t="e">
        <f t="shared" si="124"/>
        <v>#NAME?</v>
      </c>
      <c r="AY109" s="13" t="e">
        <f t="shared" si="125"/>
        <v>#NAME?</v>
      </c>
      <c r="AZ109" s="13" t="e">
        <f t="shared" si="126"/>
        <v>#NAME?</v>
      </c>
      <c r="BA109" s="13" t="e">
        <f t="shared" si="127"/>
        <v>#NAME?</v>
      </c>
      <c r="BB109" s="13" t="e">
        <f t="shared" si="128"/>
        <v>#NAME?</v>
      </c>
      <c r="BC109" s="13" t="e">
        <f t="shared" si="129"/>
        <v>#NAME?</v>
      </c>
      <c r="BD109" s="13" t="e">
        <f t="shared" si="130"/>
        <v>#NAME?</v>
      </c>
      <c r="BE109" s="13" t="e">
        <f t="shared" si="131"/>
        <v>#NAME?</v>
      </c>
      <c r="BF109" s="13" t="e">
        <f t="shared" si="132"/>
        <v>#NAME?</v>
      </c>
      <c r="BG109" s="13" t="e">
        <f t="shared" si="133"/>
        <v>#NAME?</v>
      </c>
      <c r="BH109" s="13" t="e">
        <f t="shared" si="134"/>
        <v>#NAME?</v>
      </c>
      <c r="BI109" s="13" t="e">
        <f t="shared" si="135"/>
        <v>#NAME?</v>
      </c>
      <c r="BJ109" s="13" t="e">
        <f t="shared" si="136"/>
        <v>#NAME?</v>
      </c>
      <c r="BK109" s="13" t="e">
        <f t="shared" si="137"/>
        <v>#NAME?</v>
      </c>
      <c r="BL109" s="13" t="e">
        <f t="shared" si="138"/>
        <v>#NAME?</v>
      </c>
      <c r="BM109" s="13" t="e">
        <f t="shared" si="139"/>
        <v>#NAME?</v>
      </c>
      <c r="BN109" s="13"/>
      <c r="BO109" s="15"/>
      <c r="BP109" s="13" t="e">
        <f t="shared" si="140"/>
        <v>#NAME?</v>
      </c>
      <c r="BQ109" s="13" t="e">
        <f t="shared" si="141"/>
        <v>#NAME?</v>
      </c>
      <c r="BR109" s="13" t="e">
        <f t="shared" si="142"/>
        <v>#NAME?</v>
      </c>
      <c r="BS109" s="13" t="e">
        <f t="shared" si="143"/>
        <v>#NAME?</v>
      </c>
      <c r="BT109" s="13" t="e">
        <f t="shared" si="144"/>
        <v>#NAME?</v>
      </c>
      <c r="BU109" s="13" t="e">
        <f t="shared" si="145"/>
        <v>#NAME?</v>
      </c>
      <c r="BV109" s="13"/>
      <c r="BW109" s="13" t="e">
        <f t="shared" si="146"/>
        <v>#NAME?</v>
      </c>
      <c r="BX109" s="13"/>
      <c r="BY109" s="13" t="e">
        <f t="shared" si="147"/>
        <v>#NAME?</v>
      </c>
      <c r="BZ109" s="13" t="e">
        <f t="shared" si="148"/>
        <v>#NAME?</v>
      </c>
      <c r="CA109" s="13" t="e">
        <f t="shared" si="149"/>
        <v>#NAME?</v>
      </c>
      <c r="CB109" s="13" t="e">
        <f t="shared" si="150"/>
        <v>#NAME?</v>
      </c>
      <c r="CC109" s="14">
        <f t="shared" si="151"/>
        <v>0</v>
      </c>
      <c r="CD109" s="14" t="e">
        <f t="shared" si="152"/>
        <v>#NAME?</v>
      </c>
      <c r="CE109" s="13">
        <f t="shared" si="153"/>
        <v>5671350.7400000002</v>
      </c>
      <c r="CF109" s="13" t="e">
        <f t="shared" si="154"/>
        <v>#NAME?</v>
      </c>
      <c r="CG109" s="13"/>
      <c r="CH109" s="13" t="e">
        <f t="shared" si="155"/>
        <v>#NAME?</v>
      </c>
      <c r="CI109" s="13" t="e">
        <f t="shared" si="156"/>
        <v>#NAME?</v>
      </c>
      <c r="CJ109" s="13" t="e">
        <f t="shared" si="157"/>
        <v>#NAME?</v>
      </c>
      <c r="CK109" s="13" t="e">
        <f t="shared" si="158"/>
        <v>#NAME?</v>
      </c>
      <c r="CL109">
        <f t="shared" si="159"/>
        <v>0</v>
      </c>
      <c r="CM109">
        <f t="shared" si="160"/>
        <v>0</v>
      </c>
      <c r="CN109">
        <v>0</v>
      </c>
      <c r="CO109">
        <f t="shared" si="161"/>
        <v>0</v>
      </c>
      <c r="CP109">
        <v>0</v>
      </c>
      <c r="CQ109">
        <v>0</v>
      </c>
      <c r="CR109">
        <v>0</v>
      </c>
      <c r="CS109">
        <v>0</v>
      </c>
      <c r="CT109">
        <v>0</v>
      </c>
      <c r="CU109">
        <v>0</v>
      </c>
      <c r="CV109">
        <v>0</v>
      </c>
      <c r="CW109">
        <v>0</v>
      </c>
      <c r="CX109">
        <v>0</v>
      </c>
      <c r="CY109" s="20" t="e">
        <f t="shared" si="162"/>
        <v>#NAME?</v>
      </c>
      <c r="CZ109" t="e">
        <f t="shared" si="163"/>
        <v>#NAME?</v>
      </c>
      <c r="DM109" t="s">
        <v>324</v>
      </c>
      <c r="DN109">
        <v>0</v>
      </c>
      <c r="DQ109" t="s">
        <v>297</v>
      </c>
      <c r="DR109">
        <v>0</v>
      </c>
      <c r="DU109">
        <v>82</v>
      </c>
      <c r="DV109">
        <v>1054896.7634634334</v>
      </c>
      <c r="DX109" t="s">
        <v>287</v>
      </c>
      <c r="DY109">
        <v>0</v>
      </c>
      <c r="EA109" t="s">
        <v>287</v>
      </c>
      <c r="EB109">
        <v>0</v>
      </c>
      <c r="ED109" t="s">
        <v>287</v>
      </c>
      <c r="EE109">
        <v>0</v>
      </c>
      <c r="EI109">
        <v>226</v>
      </c>
      <c r="EJ109">
        <v>1443.75</v>
      </c>
      <c r="GQ109" t="s">
        <v>324</v>
      </c>
      <c r="GR109">
        <v>222</v>
      </c>
      <c r="GU109">
        <v>277</v>
      </c>
      <c r="GV109" s="20">
        <v>2613.8324010664437</v>
      </c>
      <c r="HM109">
        <v>317</v>
      </c>
      <c r="HN109" t="s">
        <v>341</v>
      </c>
      <c r="HO109">
        <v>486919.18</v>
      </c>
      <c r="HR109">
        <v>277</v>
      </c>
      <c r="HS109">
        <v>46</v>
      </c>
    </row>
    <row r="110" spans="1:227">
      <c r="A110">
        <v>225</v>
      </c>
      <c r="D110" t="s">
        <v>325</v>
      </c>
      <c r="F110" s="13" t="e">
        <f t="shared" si="83"/>
        <v>#NAME?</v>
      </c>
      <c r="G110" s="13" t="e">
        <f t="shared" si="84"/>
        <v>#NAME?</v>
      </c>
      <c r="H110" s="13" t="e">
        <f t="shared" si="85"/>
        <v>#NAME?</v>
      </c>
      <c r="I110" s="13" t="e">
        <f t="shared" si="86"/>
        <v>#NAME?</v>
      </c>
      <c r="J110" s="13"/>
      <c r="K110" s="13" t="e">
        <f t="shared" si="87"/>
        <v>#NAME?</v>
      </c>
      <c r="L110" s="13" t="e">
        <f t="shared" si="88"/>
        <v>#NAME?</v>
      </c>
      <c r="M110" s="13" t="e">
        <f t="shared" si="89"/>
        <v>#NAME?</v>
      </c>
      <c r="N110" s="13" t="e">
        <f t="shared" si="90"/>
        <v>#NAME?</v>
      </c>
      <c r="O110" s="13" t="e">
        <f t="shared" si="91"/>
        <v>#NAME?</v>
      </c>
      <c r="P110" s="13" t="e">
        <f t="shared" si="92"/>
        <v>#NAME?</v>
      </c>
      <c r="Q110" s="13" t="e">
        <f t="shared" si="93"/>
        <v>#NAME?</v>
      </c>
      <c r="R110" s="13" t="e">
        <f t="shared" si="94"/>
        <v>#NAME?</v>
      </c>
      <c r="S110" s="13" t="e">
        <f t="shared" si="95"/>
        <v>#NAME?</v>
      </c>
      <c r="T110" s="13" t="e">
        <f t="shared" si="96"/>
        <v>#NAME?</v>
      </c>
      <c r="U110" s="13" t="e">
        <f t="shared" si="97"/>
        <v>#NAME?</v>
      </c>
      <c r="V110" s="13" t="e">
        <f t="shared" si="98"/>
        <v>#NAME?</v>
      </c>
      <c r="W110" s="13" t="e">
        <f t="shared" si="99"/>
        <v>#NAME?</v>
      </c>
      <c r="X110" s="13" t="e">
        <f t="shared" si="100"/>
        <v>#NAME?</v>
      </c>
      <c r="Y110" s="13" t="e">
        <f t="shared" si="101"/>
        <v>#NAME?</v>
      </c>
      <c r="Z110" s="13" t="e">
        <f t="shared" si="102"/>
        <v>#NAME?</v>
      </c>
      <c r="AA110" s="13" t="e">
        <f t="shared" si="103"/>
        <v>#NAME?</v>
      </c>
      <c r="AB110" s="13"/>
      <c r="AC110" s="13"/>
      <c r="AD110" s="13" t="e">
        <f t="shared" si="104"/>
        <v>#NAME?</v>
      </c>
      <c r="AE110" s="13" t="e">
        <f t="shared" si="105"/>
        <v>#NAME?</v>
      </c>
      <c r="AF110" s="13" t="e">
        <f t="shared" si="106"/>
        <v>#NAME?</v>
      </c>
      <c r="AG110" s="13" t="e">
        <f t="shared" si="107"/>
        <v>#NAME?</v>
      </c>
      <c r="AH110" s="13" t="e">
        <f t="shared" si="108"/>
        <v>#NAME?</v>
      </c>
      <c r="AI110" s="13" t="e">
        <f t="shared" si="109"/>
        <v>#NAME?</v>
      </c>
      <c r="AJ110" s="13" t="e">
        <f t="shared" si="110"/>
        <v>#NAME?</v>
      </c>
      <c r="AK110" s="13" t="e">
        <f t="shared" si="111"/>
        <v>#NAME?</v>
      </c>
      <c r="AL110" s="13" t="e">
        <f t="shared" si="112"/>
        <v>#NAME?</v>
      </c>
      <c r="AM110" s="13" t="e">
        <f t="shared" si="113"/>
        <v>#NAME?</v>
      </c>
      <c r="AN110" s="13" t="e">
        <f t="shared" si="114"/>
        <v>#NAME?</v>
      </c>
      <c r="AO110" s="13" t="e">
        <f t="shared" si="115"/>
        <v>#NAME?</v>
      </c>
      <c r="AP110" s="13" t="e">
        <f t="shared" si="116"/>
        <v>#NAME?</v>
      </c>
      <c r="AQ110" s="13" t="e">
        <f t="shared" si="117"/>
        <v>#NAME?</v>
      </c>
      <c r="AR110" s="13" t="e">
        <f t="shared" si="118"/>
        <v>#NAME?</v>
      </c>
      <c r="AS110" s="13" t="e">
        <f t="shared" si="119"/>
        <v>#NAME?</v>
      </c>
      <c r="AT110" s="13" t="e">
        <f t="shared" si="120"/>
        <v>#NAME?</v>
      </c>
      <c r="AU110" s="13" t="e">
        <f t="shared" si="121"/>
        <v>#NAME?</v>
      </c>
      <c r="AV110" s="13" t="e">
        <f t="shared" si="122"/>
        <v>#NAME?</v>
      </c>
      <c r="AW110" s="13" t="e">
        <f t="shared" si="123"/>
        <v>#NAME?</v>
      </c>
      <c r="AX110" s="13" t="e">
        <f t="shared" si="124"/>
        <v>#NAME?</v>
      </c>
      <c r="AY110" s="13" t="e">
        <f t="shared" si="125"/>
        <v>#NAME?</v>
      </c>
      <c r="AZ110" s="13" t="e">
        <f t="shared" si="126"/>
        <v>#NAME?</v>
      </c>
      <c r="BA110" s="13" t="e">
        <f t="shared" si="127"/>
        <v>#NAME?</v>
      </c>
      <c r="BB110" s="13" t="e">
        <f t="shared" si="128"/>
        <v>#NAME?</v>
      </c>
      <c r="BC110" s="13" t="e">
        <f t="shared" si="129"/>
        <v>#NAME?</v>
      </c>
      <c r="BD110" s="13" t="e">
        <f t="shared" si="130"/>
        <v>#NAME?</v>
      </c>
      <c r="BE110" s="13" t="e">
        <f t="shared" si="131"/>
        <v>#NAME?</v>
      </c>
      <c r="BF110" s="13" t="e">
        <f t="shared" si="132"/>
        <v>#NAME?</v>
      </c>
      <c r="BG110" s="13" t="e">
        <f t="shared" si="133"/>
        <v>#NAME?</v>
      </c>
      <c r="BH110" s="13" t="e">
        <f t="shared" si="134"/>
        <v>#NAME?</v>
      </c>
      <c r="BI110" s="13" t="e">
        <f t="shared" si="135"/>
        <v>#NAME?</v>
      </c>
      <c r="BJ110" s="13" t="e">
        <f t="shared" si="136"/>
        <v>#NAME?</v>
      </c>
      <c r="BK110" s="13" t="e">
        <f t="shared" si="137"/>
        <v>#NAME?</v>
      </c>
      <c r="BL110" s="13" t="e">
        <f t="shared" si="138"/>
        <v>#NAME?</v>
      </c>
      <c r="BM110" s="13" t="e">
        <f t="shared" si="139"/>
        <v>#NAME?</v>
      </c>
      <c r="BN110" s="13"/>
      <c r="BO110" s="15"/>
      <c r="BP110" s="13" t="e">
        <f t="shared" si="140"/>
        <v>#NAME?</v>
      </c>
      <c r="BQ110" s="13" t="e">
        <f t="shared" si="141"/>
        <v>#NAME?</v>
      </c>
      <c r="BR110" s="13" t="e">
        <f t="shared" si="142"/>
        <v>#NAME?</v>
      </c>
      <c r="BS110" s="13" t="e">
        <f t="shared" si="143"/>
        <v>#NAME?</v>
      </c>
      <c r="BT110" s="13" t="e">
        <f t="shared" si="144"/>
        <v>#NAME?</v>
      </c>
      <c r="BU110" s="13" t="e">
        <f t="shared" si="145"/>
        <v>#NAME?</v>
      </c>
      <c r="BV110" s="13"/>
      <c r="BW110" s="13" t="e">
        <f t="shared" si="146"/>
        <v>#NAME?</v>
      </c>
      <c r="BX110" s="13"/>
      <c r="BY110" s="13" t="e">
        <f t="shared" si="147"/>
        <v>#NAME?</v>
      </c>
      <c r="BZ110" s="13" t="e">
        <f t="shared" si="148"/>
        <v>#NAME?</v>
      </c>
      <c r="CA110" s="13" t="e">
        <f t="shared" si="149"/>
        <v>#NAME?</v>
      </c>
      <c r="CB110" s="13" t="e">
        <f t="shared" si="150"/>
        <v>#NAME?</v>
      </c>
      <c r="CC110" s="14">
        <f t="shared" si="151"/>
        <v>0</v>
      </c>
      <c r="CD110" s="14" t="e">
        <f t="shared" si="152"/>
        <v>#NAME?</v>
      </c>
      <c r="CE110" s="13">
        <f t="shared" si="153"/>
        <v>1368232.27</v>
      </c>
      <c r="CF110" s="13" t="e">
        <f t="shared" si="154"/>
        <v>#NAME?</v>
      </c>
      <c r="CG110" s="13"/>
      <c r="CH110" s="13" t="e">
        <f t="shared" si="155"/>
        <v>#NAME?</v>
      </c>
      <c r="CI110" s="13" t="e">
        <f t="shared" si="156"/>
        <v>#NAME?</v>
      </c>
      <c r="CJ110" s="13" t="e">
        <f t="shared" si="157"/>
        <v>#NAME?</v>
      </c>
      <c r="CK110" s="13" t="e">
        <f t="shared" si="158"/>
        <v>#NAME?</v>
      </c>
      <c r="CL110">
        <f t="shared" si="159"/>
        <v>0</v>
      </c>
      <c r="CM110">
        <f t="shared" si="160"/>
        <v>0</v>
      </c>
      <c r="CN110">
        <v>0</v>
      </c>
      <c r="CO110">
        <f t="shared" si="161"/>
        <v>0</v>
      </c>
      <c r="CP110">
        <v>0</v>
      </c>
      <c r="CQ110">
        <v>0</v>
      </c>
      <c r="CR110">
        <v>0</v>
      </c>
      <c r="CS110">
        <v>0</v>
      </c>
      <c r="CT110">
        <v>0</v>
      </c>
      <c r="CU110">
        <v>0</v>
      </c>
      <c r="CV110">
        <v>0</v>
      </c>
      <c r="CW110">
        <v>0</v>
      </c>
      <c r="CX110">
        <v>0</v>
      </c>
      <c r="CY110" s="20" t="e">
        <f t="shared" si="162"/>
        <v>#NAME?</v>
      </c>
      <c r="CZ110" t="e">
        <f t="shared" si="163"/>
        <v>#NAME?</v>
      </c>
      <c r="DM110" t="s">
        <v>326</v>
      </c>
      <c r="DN110">
        <v>0</v>
      </c>
      <c r="DQ110" t="s">
        <v>299</v>
      </c>
      <c r="DR110">
        <v>0</v>
      </c>
      <c r="DU110">
        <v>335</v>
      </c>
      <c r="DV110">
        <v>710934.17574961833</v>
      </c>
      <c r="DX110" t="s">
        <v>289</v>
      </c>
      <c r="DY110">
        <v>0</v>
      </c>
      <c r="EA110" t="s">
        <v>289</v>
      </c>
      <c r="EB110">
        <v>0</v>
      </c>
      <c r="ED110" t="s">
        <v>289</v>
      </c>
      <c r="EE110">
        <v>0</v>
      </c>
      <c r="EI110">
        <v>228</v>
      </c>
      <c r="EJ110">
        <v>6772</v>
      </c>
      <c r="GQ110" t="s">
        <v>325</v>
      </c>
      <c r="GR110">
        <v>225</v>
      </c>
      <c r="GU110">
        <v>279</v>
      </c>
      <c r="GV110" s="20">
        <v>13069.162005332219</v>
      </c>
      <c r="HM110">
        <v>1651</v>
      </c>
      <c r="HN110" t="s">
        <v>157</v>
      </c>
      <c r="HO110">
        <v>1856388.5</v>
      </c>
      <c r="HR110">
        <v>279</v>
      </c>
      <c r="HS110">
        <v>330.75</v>
      </c>
    </row>
    <row r="111" spans="1:227">
      <c r="A111">
        <v>226</v>
      </c>
      <c r="D111" t="s">
        <v>327</v>
      </c>
      <c r="F111" s="13" t="e">
        <f t="shared" si="83"/>
        <v>#NAME?</v>
      </c>
      <c r="G111" s="13" t="e">
        <f t="shared" si="84"/>
        <v>#NAME?</v>
      </c>
      <c r="H111" s="13" t="e">
        <f t="shared" si="85"/>
        <v>#NAME?</v>
      </c>
      <c r="I111" s="13" t="e">
        <f t="shared" si="86"/>
        <v>#NAME?</v>
      </c>
      <c r="J111" s="13"/>
      <c r="K111" s="13" t="e">
        <f t="shared" si="87"/>
        <v>#NAME?</v>
      </c>
      <c r="L111" s="13" t="e">
        <f t="shared" si="88"/>
        <v>#NAME?</v>
      </c>
      <c r="M111" s="13" t="e">
        <f t="shared" si="89"/>
        <v>#NAME?</v>
      </c>
      <c r="N111" s="13" t="e">
        <f t="shared" si="90"/>
        <v>#NAME?</v>
      </c>
      <c r="O111" s="13" t="e">
        <f t="shared" si="91"/>
        <v>#NAME?</v>
      </c>
      <c r="P111" s="13" t="e">
        <f t="shared" si="92"/>
        <v>#NAME?</v>
      </c>
      <c r="Q111" s="13" t="e">
        <f t="shared" si="93"/>
        <v>#NAME?</v>
      </c>
      <c r="R111" s="13" t="e">
        <f t="shared" si="94"/>
        <v>#NAME?</v>
      </c>
      <c r="S111" s="13" t="e">
        <f t="shared" si="95"/>
        <v>#NAME?</v>
      </c>
      <c r="T111" s="13" t="e">
        <f t="shared" si="96"/>
        <v>#NAME?</v>
      </c>
      <c r="U111" s="13" t="e">
        <f t="shared" si="97"/>
        <v>#NAME?</v>
      </c>
      <c r="V111" s="13" t="e">
        <f t="shared" si="98"/>
        <v>#NAME?</v>
      </c>
      <c r="W111" s="13" t="e">
        <f t="shared" si="99"/>
        <v>#NAME?</v>
      </c>
      <c r="X111" s="13" t="e">
        <f t="shared" si="100"/>
        <v>#NAME?</v>
      </c>
      <c r="Y111" s="13" t="e">
        <f t="shared" si="101"/>
        <v>#NAME?</v>
      </c>
      <c r="Z111" s="13" t="e">
        <f t="shared" si="102"/>
        <v>#NAME?</v>
      </c>
      <c r="AA111" s="13" t="e">
        <f t="shared" si="103"/>
        <v>#NAME?</v>
      </c>
      <c r="AB111" s="13"/>
      <c r="AC111" s="13"/>
      <c r="AD111" s="13" t="e">
        <f t="shared" si="104"/>
        <v>#NAME?</v>
      </c>
      <c r="AE111" s="13" t="e">
        <f t="shared" si="105"/>
        <v>#NAME?</v>
      </c>
      <c r="AF111" s="13" t="e">
        <f t="shared" si="106"/>
        <v>#NAME?</v>
      </c>
      <c r="AG111" s="13" t="e">
        <f t="shared" si="107"/>
        <v>#NAME?</v>
      </c>
      <c r="AH111" s="13" t="e">
        <f t="shared" si="108"/>
        <v>#NAME?</v>
      </c>
      <c r="AI111" s="13" t="e">
        <f t="shared" si="109"/>
        <v>#NAME?</v>
      </c>
      <c r="AJ111" s="13" t="e">
        <f t="shared" si="110"/>
        <v>#NAME?</v>
      </c>
      <c r="AK111" s="13" t="e">
        <f t="shared" si="111"/>
        <v>#NAME?</v>
      </c>
      <c r="AL111" s="13" t="e">
        <f t="shared" si="112"/>
        <v>#NAME?</v>
      </c>
      <c r="AM111" s="13" t="e">
        <f t="shared" si="113"/>
        <v>#NAME?</v>
      </c>
      <c r="AN111" s="13" t="e">
        <f t="shared" si="114"/>
        <v>#NAME?</v>
      </c>
      <c r="AO111" s="13" t="e">
        <f t="shared" si="115"/>
        <v>#NAME?</v>
      </c>
      <c r="AP111" s="13" t="e">
        <f t="shared" si="116"/>
        <v>#NAME?</v>
      </c>
      <c r="AQ111" s="13" t="e">
        <f t="shared" si="117"/>
        <v>#NAME?</v>
      </c>
      <c r="AR111" s="13" t="e">
        <f t="shared" si="118"/>
        <v>#NAME?</v>
      </c>
      <c r="AS111" s="13" t="e">
        <f t="shared" si="119"/>
        <v>#NAME?</v>
      </c>
      <c r="AT111" s="13" t="e">
        <f t="shared" si="120"/>
        <v>#NAME?</v>
      </c>
      <c r="AU111" s="13" t="e">
        <f t="shared" si="121"/>
        <v>#NAME?</v>
      </c>
      <c r="AV111" s="13" t="e">
        <f t="shared" si="122"/>
        <v>#NAME?</v>
      </c>
      <c r="AW111" s="13" t="e">
        <f t="shared" si="123"/>
        <v>#NAME?</v>
      </c>
      <c r="AX111" s="13" t="e">
        <f t="shared" si="124"/>
        <v>#NAME?</v>
      </c>
      <c r="AY111" s="13" t="e">
        <f t="shared" si="125"/>
        <v>#NAME?</v>
      </c>
      <c r="AZ111" s="13" t="e">
        <f t="shared" si="126"/>
        <v>#NAME?</v>
      </c>
      <c r="BA111" s="13" t="e">
        <f t="shared" si="127"/>
        <v>#NAME?</v>
      </c>
      <c r="BB111" s="13" t="e">
        <f t="shared" si="128"/>
        <v>#NAME?</v>
      </c>
      <c r="BC111" s="13" t="e">
        <f t="shared" si="129"/>
        <v>#NAME?</v>
      </c>
      <c r="BD111" s="13" t="e">
        <f t="shared" si="130"/>
        <v>#NAME?</v>
      </c>
      <c r="BE111" s="13" t="e">
        <f t="shared" si="131"/>
        <v>#NAME?</v>
      </c>
      <c r="BF111" s="13" t="e">
        <f t="shared" si="132"/>
        <v>#NAME?</v>
      </c>
      <c r="BG111" s="13" t="e">
        <f t="shared" si="133"/>
        <v>#NAME?</v>
      </c>
      <c r="BH111" s="13" t="e">
        <f t="shared" si="134"/>
        <v>#NAME?</v>
      </c>
      <c r="BI111" s="13" t="e">
        <f t="shared" si="135"/>
        <v>#NAME?</v>
      </c>
      <c r="BJ111" s="13" t="e">
        <f t="shared" si="136"/>
        <v>#NAME?</v>
      </c>
      <c r="BK111" s="13" t="e">
        <f t="shared" si="137"/>
        <v>#NAME?</v>
      </c>
      <c r="BL111" s="13" t="e">
        <f t="shared" si="138"/>
        <v>#NAME?</v>
      </c>
      <c r="BM111" s="13" t="e">
        <f t="shared" si="139"/>
        <v>#NAME?</v>
      </c>
      <c r="BN111" s="13"/>
      <c r="BO111" s="15"/>
      <c r="BP111" s="13" t="e">
        <f t="shared" si="140"/>
        <v>#NAME?</v>
      </c>
      <c r="BQ111" s="13" t="e">
        <f t="shared" si="141"/>
        <v>#NAME?</v>
      </c>
      <c r="BR111" s="13" t="e">
        <f t="shared" si="142"/>
        <v>#NAME?</v>
      </c>
      <c r="BS111" s="13" t="e">
        <f t="shared" si="143"/>
        <v>#NAME?</v>
      </c>
      <c r="BT111" s="13" t="e">
        <f t="shared" si="144"/>
        <v>#NAME?</v>
      </c>
      <c r="BU111" s="13" t="e">
        <f t="shared" si="145"/>
        <v>#NAME?</v>
      </c>
      <c r="BV111" s="13"/>
      <c r="BW111" s="13" t="e">
        <f t="shared" si="146"/>
        <v>#NAME?</v>
      </c>
      <c r="BX111" s="13"/>
      <c r="BY111" s="13" t="e">
        <f t="shared" si="147"/>
        <v>#NAME?</v>
      </c>
      <c r="BZ111" s="13" t="e">
        <f t="shared" si="148"/>
        <v>#NAME?</v>
      </c>
      <c r="CA111" s="13" t="e">
        <f t="shared" si="149"/>
        <v>#NAME?</v>
      </c>
      <c r="CB111" s="13" t="e">
        <f t="shared" si="150"/>
        <v>#NAME?</v>
      </c>
      <c r="CC111" s="14">
        <f t="shared" si="151"/>
        <v>0</v>
      </c>
      <c r="CD111" s="14" t="e">
        <f t="shared" si="152"/>
        <v>#NAME?</v>
      </c>
      <c r="CE111" s="13">
        <f t="shared" si="153"/>
        <v>1571414.55</v>
      </c>
      <c r="CF111" s="13" t="e">
        <f t="shared" si="154"/>
        <v>#NAME?</v>
      </c>
      <c r="CG111" s="13"/>
      <c r="CH111" s="13" t="e">
        <f t="shared" si="155"/>
        <v>#NAME?</v>
      </c>
      <c r="CI111" s="13" t="e">
        <f t="shared" si="156"/>
        <v>#NAME?</v>
      </c>
      <c r="CJ111" s="13" t="e">
        <f t="shared" si="157"/>
        <v>#NAME?</v>
      </c>
      <c r="CK111" s="13" t="e">
        <f t="shared" si="158"/>
        <v>#NAME?</v>
      </c>
      <c r="CL111">
        <f t="shared" si="159"/>
        <v>0</v>
      </c>
      <c r="CM111">
        <f t="shared" si="160"/>
        <v>0</v>
      </c>
      <c r="CN111">
        <v>0</v>
      </c>
      <c r="CO111">
        <f t="shared" si="161"/>
        <v>0</v>
      </c>
      <c r="CP111">
        <v>0</v>
      </c>
      <c r="CQ111">
        <v>0</v>
      </c>
      <c r="CR111">
        <v>0</v>
      </c>
      <c r="CS111">
        <v>0</v>
      </c>
      <c r="CT111">
        <v>0</v>
      </c>
      <c r="CU111">
        <v>0</v>
      </c>
      <c r="CV111">
        <v>0</v>
      </c>
      <c r="CW111">
        <v>0</v>
      </c>
      <c r="CX111">
        <v>0</v>
      </c>
      <c r="CY111" s="20" t="e">
        <f t="shared" si="162"/>
        <v>#NAME?</v>
      </c>
      <c r="CZ111" t="e">
        <f t="shared" si="163"/>
        <v>#NAME?</v>
      </c>
      <c r="DM111" t="s">
        <v>216</v>
      </c>
      <c r="DN111">
        <v>0</v>
      </c>
      <c r="DQ111" t="s">
        <v>301</v>
      </c>
      <c r="DR111">
        <v>0</v>
      </c>
      <c r="DU111">
        <v>893</v>
      </c>
      <c r="DV111">
        <v>1276723.2854591988</v>
      </c>
      <c r="DX111" t="s">
        <v>291</v>
      </c>
      <c r="DY111">
        <v>0</v>
      </c>
      <c r="EA111" t="s">
        <v>291</v>
      </c>
      <c r="EB111">
        <v>0</v>
      </c>
      <c r="ED111" t="s">
        <v>291</v>
      </c>
      <c r="EE111">
        <v>0</v>
      </c>
      <c r="EI111">
        <v>230</v>
      </c>
      <c r="EJ111">
        <v>1354.5</v>
      </c>
      <c r="GQ111" t="s">
        <v>327</v>
      </c>
      <c r="GR111">
        <v>226</v>
      </c>
      <c r="GU111">
        <v>281</v>
      </c>
      <c r="GV111" s="20">
        <v>112394.79324585707</v>
      </c>
      <c r="HM111">
        <v>770</v>
      </c>
      <c r="HN111" t="s">
        <v>344</v>
      </c>
      <c r="HO111">
        <v>1477366.73</v>
      </c>
      <c r="HR111">
        <v>281</v>
      </c>
      <c r="HS111">
        <v>3238.25</v>
      </c>
    </row>
    <row r="112" spans="1:227">
      <c r="A112">
        <v>228</v>
      </c>
      <c r="D112" t="s">
        <v>159</v>
      </c>
      <c r="F112" s="13" t="e">
        <f t="shared" si="83"/>
        <v>#NAME?</v>
      </c>
      <c r="G112" s="13" t="e">
        <f t="shared" si="84"/>
        <v>#NAME?</v>
      </c>
      <c r="H112" s="13" t="e">
        <f t="shared" si="85"/>
        <v>#NAME?</v>
      </c>
      <c r="I112" s="13" t="e">
        <f t="shared" si="86"/>
        <v>#NAME?</v>
      </c>
      <c r="J112" s="13"/>
      <c r="K112" s="13" t="e">
        <f t="shared" si="87"/>
        <v>#NAME?</v>
      </c>
      <c r="L112" s="13" t="e">
        <f t="shared" si="88"/>
        <v>#NAME?</v>
      </c>
      <c r="M112" s="13" t="e">
        <f t="shared" si="89"/>
        <v>#NAME?</v>
      </c>
      <c r="N112" s="13" t="e">
        <f t="shared" si="90"/>
        <v>#NAME?</v>
      </c>
      <c r="O112" s="13" t="e">
        <f t="shared" si="91"/>
        <v>#NAME?</v>
      </c>
      <c r="P112" s="13" t="e">
        <f t="shared" si="92"/>
        <v>#NAME?</v>
      </c>
      <c r="Q112" s="13" t="e">
        <f t="shared" si="93"/>
        <v>#NAME?</v>
      </c>
      <c r="R112" s="13" t="e">
        <f t="shared" si="94"/>
        <v>#NAME?</v>
      </c>
      <c r="S112" s="13" t="e">
        <f t="shared" si="95"/>
        <v>#NAME?</v>
      </c>
      <c r="T112" s="13" t="e">
        <f t="shared" si="96"/>
        <v>#NAME?</v>
      </c>
      <c r="U112" s="13" t="e">
        <f t="shared" si="97"/>
        <v>#NAME?</v>
      </c>
      <c r="V112" s="13" t="e">
        <f t="shared" si="98"/>
        <v>#NAME?</v>
      </c>
      <c r="W112" s="13" t="e">
        <f t="shared" si="99"/>
        <v>#NAME?</v>
      </c>
      <c r="X112" s="13" t="e">
        <f t="shared" si="100"/>
        <v>#NAME?</v>
      </c>
      <c r="Y112" s="13" t="e">
        <f t="shared" si="101"/>
        <v>#NAME?</v>
      </c>
      <c r="Z112" s="13" t="e">
        <f t="shared" si="102"/>
        <v>#NAME?</v>
      </c>
      <c r="AA112" s="13" t="e">
        <f t="shared" si="103"/>
        <v>#NAME?</v>
      </c>
      <c r="AB112" s="13"/>
      <c r="AC112" s="13"/>
      <c r="AD112" s="13" t="e">
        <f t="shared" si="104"/>
        <v>#NAME?</v>
      </c>
      <c r="AE112" s="13" t="e">
        <f t="shared" si="105"/>
        <v>#NAME?</v>
      </c>
      <c r="AF112" s="13" t="e">
        <f t="shared" si="106"/>
        <v>#NAME?</v>
      </c>
      <c r="AG112" s="13" t="e">
        <f t="shared" si="107"/>
        <v>#NAME?</v>
      </c>
      <c r="AH112" s="13" t="e">
        <f t="shared" si="108"/>
        <v>#NAME?</v>
      </c>
      <c r="AI112" s="13" t="e">
        <f t="shared" si="109"/>
        <v>#NAME?</v>
      </c>
      <c r="AJ112" s="13" t="e">
        <f t="shared" si="110"/>
        <v>#NAME?</v>
      </c>
      <c r="AK112" s="13" t="e">
        <f t="shared" si="111"/>
        <v>#NAME?</v>
      </c>
      <c r="AL112" s="13" t="e">
        <f t="shared" si="112"/>
        <v>#NAME?</v>
      </c>
      <c r="AM112" s="13" t="e">
        <f t="shared" si="113"/>
        <v>#NAME?</v>
      </c>
      <c r="AN112" s="13" t="e">
        <f t="shared" si="114"/>
        <v>#NAME?</v>
      </c>
      <c r="AO112" s="13" t="e">
        <f t="shared" si="115"/>
        <v>#NAME?</v>
      </c>
      <c r="AP112" s="13" t="e">
        <f t="shared" si="116"/>
        <v>#NAME?</v>
      </c>
      <c r="AQ112" s="13" t="e">
        <f t="shared" si="117"/>
        <v>#NAME?</v>
      </c>
      <c r="AR112" s="13" t="e">
        <f t="shared" si="118"/>
        <v>#NAME?</v>
      </c>
      <c r="AS112" s="13" t="e">
        <f t="shared" si="119"/>
        <v>#NAME?</v>
      </c>
      <c r="AT112" s="13" t="e">
        <f t="shared" si="120"/>
        <v>#NAME?</v>
      </c>
      <c r="AU112" s="13" t="e">
        <f t="shared" si="121"/>
        <v>#NAME?</v>
      </c>
      <c r="AV112" s="13" t="e">
        <f t="shared" si="122"/>
        <v>#NAME?</v>
      </c>
      <c r="AW112" s="13" t="e">
        <f t="shared" si="123"/>
        <v>#NAME?</v>
      </c>
      <c r="AX112" s="13" t="e">
        <f t="shared" si="124"/>
        <v>#NAME?</v>
      </c>
      <c r="AY112" s="13" t="e">
        <f t="shared" si="125"/>
        <v>#NAME?</v>
      </c>
      <c r="AZ112" s="13" t="e">
        <f t="shared" si="126"/>
        <v>#NAME?</v>
      </c>
      <c r="BA112" s="13" t="e">
        <f t="shared" si="127"/>
        <v>#NAME?</v>
      </c>
      <c r="BB112" s="13" t="e">
        <f t="shared" si="128"/>
        <v>#NAME?</v>
      </c>
      <c r="BC112" s="13" t="e">
        <f t="shared" si="129"/>
        <v>#NAME?</v>
      </c>
      <c r="BD112" s="13" t="e">
        <f t="shared" si="130"/>
        <v>#NAME?</v>
      </c>
      <c r="BE112" s="13" t="e">
        <f t="shared" si="131"/>
        <v>#NAME?</v>
      </c>
      <c r="BF112" s="13" t="e">
        <f t="shared" si="132"/>
        <v>#NAME?</v>
      </c>
      <c r="BG112" s="13" t="e">
        <f t="shared" si="133"/>
        <v>#NAME?</v>
      </c>
      <c r="BH112" s="13" t="e">
        <f t="shared" si="134"/>
        <v>#NAME?</v>
      </c>
      <c r="BI112" s="13" t="e">
        <f t="shared" si="135"/>
        <v>#NAME?</v>
      </c>
      <c r="BJ112" s="13" t="e">
        <f t="shared" si="136"/>
        <v>#NAME?</v>
      </c>
      <c r="BK112" s="13" t="e">
        <f t="shared" si="137"/>
        <v>#NAME?</v>
      </c>
      <c r="BL112" s="13" t="e">
        <f t="shared" si="138"/>
        <v>#NAME?</v>
      </c>
      <c r="BM112" s="13" t="e">
        <f t="shared" si="139"/>
        <v>#NAME?</v>
      </c>
      <c r="BN112" s="13"/>
      <c r="BO112" s="15"/>
      <c r="BP112" s="13" t="e">
        <f t="shared" si="140"/>
        <v>#NAME?</v>
      </c>
      <c r="BQ112" s="13" t="e">
        <f t="shared" si="141"/>
        <v>#NAME?</v>
      </c>
      <c r="BR112" s="13" t="e">
        <f t="shared" si="142"/>
        <v>#NAME?</v>
      </c>
      <c r="BS112" s="13" t="e">
        <f t="shared" si="143"/>
        <v>#NAME?</v>
      </c>
      <c r="BT112" s="13" t="e">
        <f t="shared" si="144"/>
        <v>#NAME?</v>
      </c>
      <c r="BU112" s="13" t="e">
        <f t="shared" si="145"/>
        <v>#NAME?</v>
      </c>
      <c r="BV112" s="13"/>
      <c r="BW112" s="13" t="e">
        <f t="shared" si="146"/>
        <v>#NAME?</v>
      </c>
      <c r="BX112" s="13"/>
      <c r="BY112" s="13" t="e">
        <f t="shared" si="147"/>
        <v>#NAME?</v>
      </c>
      <c r="BZ112" s="13" t="e">
        <f t="shared" si="148"/>
        <v>#NAME?</v>
      </c>
      <c r="CA112" s="13" t="e">
        <f t="shared" si="149"/>
        <v>#NAME?</v>
      </c>
      <c r="CB112" s="13" t="e">
        <f t="shared" si="150"/>
        <v>#NAME?</v>
      </c>
      <c r="CC112" s="14">
        <f t="shared" si="151"/>
        <v>50383</v>
      </c>
      <c r="CD112" s="14" t="e">
        <f t="shared" si="152"/>
        <v>#NAME?</v>
      </c>
      <c r="CE112" s="13">
        <f t="shared" si="153"/>
        <v>8192237.71</v>
      </c>
      <c r="CF112" s="13" t="e">
        <f t="shared" si="154"/>
        <v>#NAME?</v>
      </c>
      <c r="CG112" s="13"/>
      <c r="CH112" s="13" t="e">
        <f t="shared" si="155"/>
        <v>#NAME?</v>
      </c>
      <c r="CI112" s="13" t="e">
        <f t="shared" si="156"/>
        <v>#NAME?</v>
      </c>
      <c r="CJ112" s="13" t="e">
        <f t="shared" si="157"/>
        <v>#NAME?</v>
      </c>
      <c r="CK112" s="13" t="e">
        <f t="shared" si="158"/>
        <v>#NAME?</v>
      </c>
      <c r="CL112">
        <f t="shared" si="159"/>
        <v>83300</v>
      </c>
      <c r="CM112">
        <f t="shared" si="160"/>
        <v>0</v>
      </c>
      <c r="CN112">
        <v>0</v>
      </c>
      <c r="CO112">
        <f t="shared" si="161"/>
        <v>0</v>
      </c>
      <c r="CP112" t="e">
        <f>VLOOKUP(A112,taal,5,FALSE)</f>
        <v>#NAME?</v>
      </c>
      <c r="CQ112">
        <v>0</v>
      </c>
      <c r="CR112">
        <v>0</v>
      </c>
      <c r="CS112">
        <v>0</v>
      </c>
      <c r="CT112">
        <v>0</v>
      </c>
      <c r="CU112">
        <v>0</v>
      </c>
      <c r="CV112" t="e">
        <f>VLOOKUP(A112,delta,3,FALSE)</f>
        <v>#NAME?</v>
      </c>
      <c r="CW112">
        <v>0</v>
      </c>
      <c r="CX112">
        <v>0</v>
      </c>
      <c r="CY112" s="20" t="e">
        <f t="shared" si="162"/>
        <v>#NAME?</v>
      </c>
      <c r="CZ112" t="e">
        <f t="shared" si="163"/>
        <v>#NAME?</v>
      </c>
      <c r="DM112" t="s">
        <v>328</v>
      </c>
      <c r="DN112">
        <v>0</v>
      </c>
      <c r="DQ112" t="s">
        <v>303</v>
      </c>
      <c r="DR112">
        <v>0</v>
      </c>
      <c r="DU112">
        <v>936</v>
      </c>
      <c r="DV112">
        <v>1035634.9524947392</v>
      </c>
      <c r="DX112" t="s">
        <v>293</v>
      </c>
      <c r="DY112">
        <v>0</v>
      </c>
      <c r="EA112" t="s">
        <v>293</v>
      </c>
      <c r="EB112">
        <v>0</v>
      </c>
      <c r="ED112" t="s">
        <v>293</v>
      </c>
      <c r="EE112">
        <v>0</v>
      </c>
      <c r="EI112">
        <v>232</v>
      </c>
      <c r="EJ112">
        <v>2466.75</v>
      </c>
      <c r="GQ112" t="s">
        <v>159</v>
      </c>
      <c r="GR112">
        <v>228</v>
      </c>
      <c r="GU112">
        <v>282</v>
      </c>
      <c r="GV112" s="20">
        <v>26138.324010664437</v>
      </c>
      <c r="HM112">
        <v>905</v>
      </c>
      <c r="HN112" t="s">
        <v>346</v>
      </c>
      <c r="HO112">
        <v>848065.74</v>
      </c>
      <c r="HR112">
        <v>282</v>
      </c>
      <c r="HS112">
        <v>624.5</v>
      </c>
    </row>
    <row r="113" spans="1:227">
      <c r="A113">
        <v>230</v>
      </c>
      <c r="D113" t="s">
        <v>329</v>
      </c>
      <c r="F113" s="13" t="e">
        <f t="shared" si="83"/>
        <v>#NAME?</v>
      </c>
      <c r="G113" s="13" t="e">
        <f t="shared" si="84"/>
        <v>#NAME?</v>
      </c>
      <c r="H113" s="13" t="e">
        <f t="shared" si="85"/>
        <v>#NAME?</v>
      </c>
      <c r="I113" s="13" t="e">
        <f t="shared" si="86"/>
        <v>#NAME?</v>
      </c>
      <c r="J113" s="13"/>
      <c r="K113" s="13" t="e">
        <f t="shared" si="87"/>
        <v>#NAME?</v>
      </c>
      <c r="L113" s="13" t="e">
        <f t="shared" si="88"/>
        <v>#NAME?</v>
      </c>
      <c r="M113" s="13" t="e">
        <f t="shared" si="89"/>
        <v>#NAME?</v>
      </c>
      <c r="N113" s="13" t="e">
        <f t="shared" si="90"/>
        <v>#NAME?</v>
      </c>
      <c r="O113" s="13" t="e">
        <f t="shared" si="91"/>
        <v>#NAME?</v>
      </c>
      <c r="P113" s="13" t="e">
        <f t="shared" si="92"/>
        <v>#NAME?</v>
      </c>
      <c r="Q113" s="13" t="e">
        <f t="shared" si="93"/>
        <v>#NAME?</v>
      </c>
      <c r="R113" s="13" t="e">
        <f t="shared" si="94"/>
        <v>#NAME?</v>
      </c>
      <c r="S113" s="13" t="e">
        <f t="shared" si="95"/>
        <v>#NAME?</v>
      </c>
      <c r="T113" s="13" t="e">
        <f t="shared" si="96"/>
        <v>#NAME?</v>
      </c>
      <c r="U113" s="13" t="e">
        <f t="shared" si="97"/>
        <v>#NAME?</v>
      </c>
      <c r="V113" s="13" t="e">
        <f t="shared" si="98"/>
        <v>#NAME?</v>
      </c>
      <c r="W113" s="13" t="e">
        <f t="shared" si="99"/>
        <v>#NAME?</v>
      </c>
      <c r="X113" s="13" t="e">
        <f t="shared" si="100"/>
        <v>#NAME?</v>
      </c>
      <c r="Y113" s="13" t="e">
        <f t="shared" si="101"/>
        <v>#NAME?</v>
      </c>
      <c r="Z113" s="13" t="e">
        <f t="shared" si="102"/>
        <v>#NAME?</v>
      </c>
      <c r="AA113" s="13" t="e">
        <f t="shared" si="103"/>
        <v>#NAME?</v>
      </c>
      <c r="AB113" s="13"/>
      <c r="AC113" s="13"/>
      <c r="AD113" s="13" t="e">
        <f t="shared" si="104"/>
        <v>#NAME?</v>
      </c>
      <c r="AE113" s="13" t="e">
        <f t="shared" si="105"/>
        <v>#NAME?</v>
      </c>
      <c r="AF113" s="13" t="e">
        <f t="shared" si="106"/>
        <v>#NAME?</v>
      </c>
      <c r="AG113" s="13" t="e">
        <f t="shared" si="107"/>
        <v>#NAME?</v>
      </c>
      <c r="AH113" s="13" t="e">
        <f t="shared" si="108"/>
        <v>#NAME?</v>
      </c>
      <c r="AI113" s="13" t="e">
        <f t="shared" si="109"/>
        <v>#NAME?</v>
      </c>
      <c r="AJ113" s="13" t="e">
        <f t="shared" si="110"/>
        <v>#NAME?</v>
      </c>
      <c r="AK113" s="13" t="e">
        <f t="shared" si="111"/>
        <v>#NAME?</v>
      </c>
      <c r="AL113" s="13" t="e">
        <f t="shared" si="112"/>
        <v>#NAME?</v>
      </c>
      <c r="AM113" s="13" t="e">
        <f t="shared" si="113"/>
        <v>#NAME?</v>
      </c>
      <c r="AN113" s="13" t="e">
        <f t="shared" si="114"/>
        <v>#NAME?</v>
      </c>
      <c r="AO113" s="13" t="e">
        <f t="shared" si="115"/>
        <v>#NAME?</v>
      </c>
      <c r="AP113" s="13" t="e">
        <f t="shared" si="116"/>
        <v>#NAME?</v>
      </c>
      <c r="AQ113" s="13" t="e">
        <f t="shared" si="117"/>
        <v>#NAME?</v>
      </c>
      <c r="AR113" s="13" t="e">
        <f t="shared" si="118"/>
        <v>#NAME?</v>
      </c>
      <c r="AS113" s="13" t="e">
        <f t="shared" si="119"/>
        <v>#NAME?</v>
      </c>
      <c r="AT113" s="13" t="e">
        <f t="shared" si="120"/>
        <v>#NAME?</v>
      </c>
      <c r="AU113" s="13" t="e">
        <f t="shared" si="121"/>
        <v>#NAME?</v>
      </c>
      <c r="AV113" s="13" t="e">
        <f t="shared" si="122"/>
        <v>#NAME?</v>
      </c>
      <c r="AW113" s="13" t="e">
        <f t="shared" si="123"/>
        <v>#NAME?</v>
      </c>
      <c r="AX113" s="13" t="e">
        <f t="shared" si="124"/>
        <v>#NAME?</v>
      </c>
      <c r="AY113" s="13" t="e">
        <f t="shared" si="125"/>
        <v>#NAME?</v>
      </c>
      <c r="AZ113" s="13" t="e">
        <f t="shared" si="126"/>
        <v>#NAME?</v>
      </c>
      <c r="BA113" s="13" t="e">
        <f t="shared" si="127"/>
        <v>#NAME?</v>
      </c>
      <c r="BB113" s="13" t="e">
        <f t="shared" si="128"/>
        <v>#NAME?</v>
      </c>
      <c r="BC113" s="13" t="e">
        <f t="shared" si="129"/>
        <v>#NAME?</v>
      </c>
      <c r="BD113" s="13" t="e">
        <f t="shared" si="130"/>
        <v>#NAME?</v>
      </c>
      <c r="BE113" s="13" t="e">
        <f t="shared" si="131"/>
        <v>#NAME?</v>
      </c>
      <c r="BF113" s="13" t="e">
        <f t="shared" si="132"/>
        <v>#NAME?</v>
      </c>
      <c r="BG113" s="13" t="e">
        <f t="shared" si="133"/>
        <v>#NAME?</v>
      </c>
      <c r="BH113" s="13" t="e">
        <f t="shared" si="134"/>
        <v>#NAME?</v>
      </c>
      <c r="BI113" s="13" t="e">
        <f t="shared" si="135"/>
        <v>#NAME?</v>
      </c>
      <c r="BJ113" s="13" t="e">
        <f t="shared" si="136"/>
        <v>#NAME?</v>
      </c>
      <c r="BK113" s="13" t="e">
        <f t="shared" si="137"/>
        <v>#NAME?</v>
      </c>
      <c r="BL113" s="13" t="e">
        <f t="shared" si="138"/>
        <v>#NAME?</v>
      </c>
      <c r="BM113" s="13" t="e">
        <f t="shared" si="139"/>
        <v>#NAME?</v>
      </c>
      <c r="BN113" s="13"/>
      <c r="BO113" s="15"/>
      <c r="BP113" s="13" t="e">
        <f t="shared" si="140"/>
        <v>#NAME?</v>
      </c>
      <c r="BQ113" s="13" t="e">
        <f t="shared" si="141"/>
        <v>#NAME?</v>
      </c>
      <c r="BR113" s="13" t="e">
        <f t="shared" si="142"/>
        <v>#NAME?</v>
      </c>
      <c r="BS113" s="13" t="e">
        <f t="shared" si="143"/>
        <v>#NAME?</v>
      </c>
      <c r="BT113" s="13" t="e">
        <f t="shared" si="144"/>
        <v>#NAME?</v>
      </c>
      <c r="BU113" s="13" t="e">
        <f t="shared" si="145"/>
        <v>#NAME?</v>
      </c>
      <c r="BV113" s="13"/>
      <c r="BW113" s="13" t="e">
        <f t="shared" si="146"/>
        <v>#NAME?</v>
      </c>
      <c r="BX113" s="13"/>
      <c r="BY113" s="13" t="e">
        <f t="shared" si="147"/>
        <v>#NAME?</v>
      </c>
      <c r="BZ113" s="13" t="e">
        <f t="shared" si="148"/>
        <v>#NAME?</v>
      </c>
      <c r="CA113" s="13" t="e">
        <f t="shared" si="149"/>
        <v>#NAME?</v>
      </c>
      <c r="CB113" s="13" t="e">
        <f t="shared" si="150"/>
        <v>#NAME?</v>
      </c>
      <c r="CC113" s="14">
        <f t="shared" si="151"/>
        <v>0</v>
      </c>
      <c r="CD113" s="14" t="e">
        <f t="shared" si="152"/>
        <v>#NAME?</v>
      </c>
      <c r="CE113" s="13">
        <f t="shared" si="153"/>
        <v>1476293.91</v>
      </c>
      <c r="CF113" s="13" t="e">
        <f t="shared" si="154"/>
        <v>#NAME?</v>
      </c>
      <c r="CG113" s="13"/>
      <c r="CH113" s="13" t="e">
        <f t="shared" si="155"/>
        <v>#NAME?</v>
      </c>
      <c r="CI113" s="13" t="e">
        <f t="shared" si="156"/>
        <v>#NAME?</v>
      </c>
      <c r="CJ113" s="13" t="e">
        <f t="shared" si="157"/>
        <v>#NAME?</v>
      </c>
      <c r="CK113" s="13" t="e">
        <f t="shared" si="158"/>
        <v>#NAME?</v>
      </c>
      <c r="CL113">
        <f t="shared" si="159"/>
        <v>0</v>
      </c>
      <c r="CM113">
        <f t="shared" si="160"/>
        <v>0</v>
      </c>
      <c r="CN113">
        <v>0</v>
      </c>
      <c r="CO113">
        <f t="shared" si="161"/>
        <v>0</v>
      </c>
      <c r="CP113">
        <v>0</v>
      </c>
      <c r="CQ113">
        <v>0</v>
      </c>
      <c r="CR113">
        <v>0</v>
      </c>
      <c r="CS113">
        <v>0</v>
      </c>
      <c r="CT113">
        <v>0</v>
      </c>
      <c r="CU113">
        <v>0</v>
      </c>
      <c r="CV113">
        <v>0</v>
      </c>
      <c r="CW113">
        <v>0</v>
      </c>
      <c r="CX113">
        <v>0</v>
      </c>
      <c r="CY113" s="20" t="e">
        <f t="shared" si="162"/>
        <v>#NAME?</v>
      </c>
      <c r="CZ113" t="e">
        <f t="shared" si="163"/>
        <v>#NAME?</v>
      </c>
      <c r="DM113" t="s">
        <v>330</v>
      </c>
      <c r="DN113">
        <v>0</v>
      </c>
      <c r="DQ113" t="s">
        <v>305</v>
      </c>
      <c r="DR113">
        <v>0</v>
      </c>
      <c r="DU113">
        <v>448</v>
      </c>
      <c r="DV113">
        <v>1160244.1821365277</v>
      </c>
      <c r="DX113" t="s">
        <v>295</v>
      </c>
      <c r="DY113">
        <v>0</v>
      </c>
      <c r="EA113" t="s">
        <v>295</v>
      </c>
      <c r="EB113">
        <v>0</v>
      </c>
      <c r="ED113" t="s">
        <v>295</v>
      </c>
      <c r="EE113">
        <v>0</v>
      </c>
      <c r="EI113">
        <v>233</v>
      </c>
      <c r="EJ113">
        <v>2162</v>
      </c>
      <c r="GQ113" t="s">
        <v>329</v>
      </c>
      <c r="GR113">
        <v>230</v>
      </c>
      <c r="GU113">
        <v>285</v>
      </c>
      <c r="GV113" s="20">
        <v>47048.983219195987</v>
      </c>
      <c r="HM113">
        <v>772</v>
      </c>
      <c r="HN113" t="s">
        <v>170</v>
      </c>
      <c r="HO113">
        <v>21977711.300000001</v>
      </c>
      <c r="HR113">
        <v>285</v>
      </c>
      <c r="HS113">
        <v>1670</v>
      </c>
    </row>
    <row r="114" spans="1:227">
      <c r="A114">
        <v>232</v>
      </c>
      <c r="D114" t="s">
        <v>331</v>
      </c>
      <c r="F114" s="13" t="e">
        <f t="shared" si="83"/>
        <v>#NAME?</v>
      </c>
      <c r="G114" s="13" t="e">
        <f t="shared" si="84"/>
        <v>#NAME?</v>
      </c>
      <c r="H114" s="13" t="e">
        <f t="shared" si="85"/>
        <v>#NAME?</v>
      </c>
      <c r="I114" s="13" t="e">
        <f t="shared" si="86"/>
        <v>#NAME?</v>
      </c>
      <c r="J114" s="13"/>
      <c r="K114" s="13" t="e">
        <f t="shared" si="87"/>
        <v>#NAME?</v>
      </c>
      <c r="L114" s="13" t="e">
        <f t="shared" si="88"/>
        <v>#NAME?</v>
      </c>
      <c r="M114" s="13" t="e">
        <f t="shared" si="89"/>
        <v>#NAME?</v>
      </c>
      <c r="N114" s="13" t="e">
        <f t="shared" si="90"/>
        <v>#NAME?</v>
      </c>
      <c r="O114" s="13" t="e">
        <f t="shared" si="91"/>
        <v>#NAME?</v>
      </c>
      <c r="P114" s="13" t="e">
        <f t="shared" si="92"/>
        <v>#NAME?</v>
      </c>
      <c r="Q114" s="13" t="e">
        <f t="shared" si="93"/>
        <v>#NAME?</v>
      </c>
      <c r="R114" s="13" t="e">
        <f t="shared" si="94"/>
        <v>#NAME?</v>
      </c>
      <c r="S114" s="13" t="e">
        <f t="shared" si="95"/>
        <v>#NAME?</v>
      </c>
      <c r="T114" s="13" t="e">
        <f t="shared" si="96"/>
        <v>#NAME?</v>
      </c>
      <c r="U114" s="13" t="e">
        <f t="shared" si="97"/>
        <v>#NAME?</v>
      </c>
      <c r="V114" s="13" t="e">
        <f t="shared" si="98"/>
        <v>#NAME?</v>
      </c>
      <c r="W114" s="13" t="e">
        <f t="shared" si="99"/>
        <v>#NAME?</v>
      </c>
      <c r="X114" s="13" t="e">
        <f t="shared" si="100"/>
        <v>#NAME?</v>
      </c>
      <c r="Y114" s="13" t="e">
        <f t="shared" si="101"/>
        <v>#NAME?</v>
      </c>
      <c r="Z114" s="13" t="e">
        <f t="shared" si="102"/>
        <v>#NAME?</v>
      </c>
      <c r="AA114" s="13" t="e">
        <f t="shared" si="103"/>
        <v>#NAME?</v>
      </c>
      <c r="AB114" s="13"/>
      <c r="AC114" s="13"/>
      <c r="AD114" s="13" t="e">
        <f t="shared" si="104"/>
        <v>#NAME?</v>
      </c>
      <c r="AE114" s="13" t="e">
        <f t="shared" si="105"/>
        <v>#NAME?</v>
      </c>
      <c r="AF114" s="13" t="e">
        <f t="shared" si="106"/>
        <v>#NAME?</v>
      </c>
      <c r="AG114" s="13" t="e">
        <f t="shared" si="107"/>
        <v>#NAME?</v>
      </c>
      <c r="AH114" s="13" t="e">
        <f t="shared" si="108"/>
        <v>#NAME?</v>
      </c>
      <c r="AI114" s="13" t="e">
        <f t="shared" si="109"/>
        <v>#NAME?</v>
      </c>
      <c r="AJ114" s="13" t="e">
        <f t="shared" si="110"/>
        <v>#NAME?</v>
      </c>
      <c r="AK114" s="13" t="e">
        <f t="shared" si="111"/>
        <v>#NAME?</v>
      </c>
      <c r="AL114" s="13" t="e">
        <f t="shared" si="112"/>
        <v>#NAME?</v>
      </c>
      <c r="AM114" s="13" t="e">
        <f t="shared" si="113"/>
        <v>#NAME?</v>
      </c>
      <c r="AN114" s="13" t="e">
        <f t="shared" si="114"/>
        <v>#NAME?</v>
      </c>
      <c r="AO114" s="13" t="e">
        <f t="shared" si="115"/>
        <v>#NAME?</v>
      </c>
      <c r="AP114" s="13" t="e">
        <f t="shared" si="116"/>
        <v>#NAME?</v>
      </c>
      <c r="AQ114" s="13" t="e">
        <f t="shared" si="117"/>
        <v>#NAME?</v>
      </c>
      <c r="AR114" s="13" t="e">
        <f t="shared" si="118"/>
        <v>#NAME?</v>
      </c>
      <c r="AS114" s="13" t="e">
        <f t="shared" si="119"/>
        <v>#NAME?</v>
      </c>
      <c r="AT114" s="13" t="e">
        <f t="shared" si="120"/>
        <v>#NAME?</v>
      </c>
      <c r="AU114" s="13" t="e">
        <f t="shared" si="121"/>
        <v>#NAME?</v>
      </c>
      <c r="AV114" s="13" t="e">
        <f t="shared" si="122"/>
        <v>#NAME?</v>
      </c>
      <c r="AW114" s="13" t="e">
        <f t="shared" si="123"/>
        <v>#NAME?</v>
      </c>
      <c r="AX114" s="13" t="e">
        <f t="shared" si="124"/>
        <v>#NAME?</v>
      </c>
      <c r="AY114" s="13" t="e">
        <f t="shared" si="125"/>
        <v>#NAME?</v>
      </c>
      <c r="AZ114" s="13" t="e">
        <f t="shared" si="126"/>
        <v>#NAME?</v>
      </c>
      <c r="BA114" s="13" t="e">
        <f t="shared" si="127"/>
        <v>#NAME?</v>
      </c>
      <c r="BB114" s="13" t="e">
        <f t="shared" si="128"/>
        <v>#NAME?</v>
      </c>
      <c r="BC114" s="13" t="e">
        <f t="shared" si="129"/>
        <v>#NAME?</v>
      </c>
      <c r="BD114" s="13" t="e">
        <f t="shared" si="130"/>
        <v>#NAME?</v>
      </c>
      <c r="BE114" s="13" t="e">
        <f t="shared" si="131"/>
        <v>#NAME?</v>
      </c>
      <c r="BF114" s="13" t="e">
        <f t="shared" si="132"/>
        <v>#NAME?</v>
      </c>
      <c r="BG114" s="13" t="e">
        <f t="shared" si="133"/>
        <v>#NAME?</v>
      </c>
      <c r="BH114" s="13" t="e">
        <f t="shared" si="134"/>
        <v>#NAME?</v>
      </c>
      <c r="BI114" s="13" t="e">
        <f t="shared" si="135"/>
        <v>#NAME?</v>
      </c>
      <c r="BJ114" s="13" t="e">
        <f t="shared" si="136"/>
        <v>#NAME?</v>
      </c>
      <c r="BK114" s="13" t="e">
        <f t="shared" si="137"/>
        <v>#NAME?</v>
      </c>
      <c r="BL114" s="13" t="e">
        <f t="shared" si="138"/>
        <v>#NAME?</v>
      </c>
      <c r="BM114" s="13" t="e">
        <f t="shared" si="139"/>
        <v>#NAME?</v>
      </c>
      <c r="BN114" s="13"/>
      <c r="BO114" s="15"/>
      <c r="BP114" s="13" t="e">
        <f t="shared" si="140"/>
        <v>#NAME?</v>
      </c>
      <c r="BQ114" s="13" t="e">
        <f t="shared" si="141"/>
        <v>#NAME?</v>
      </c>
      <c r="BR114" s="13" t="e">
        <f t="shared" si="142"/>
        <v>#NAME?</v>
      </c>
      <c r="BS114" s="13" t="e">
        <f t="shared" si="143"/>
        <v>#NAME?</v>
      </c>
      <c r="BT114" s="13" t="e">
        <f t="shared" si="144"/>
        <v>#NAME?</v>
      </c>
      <c r="BU114" s="13" t="e">
        <f t="shared" si="145"/>
        <v>#NAME?</v>
      </c>
      <c r="BV114" s="13"/>
      <c r="BW114" s="13" t="e">
        <f t="shared" si="146"/>
        <v>#NAME?</v>
      </c>
      <c r="BX114" s="13"/>
      <c r="BY114" s="13" t="e">
        <f t="shared" si="147"/>
        <v>#NAME?</v>
      </c>
      <c r="BZ114" s="13" t="e">
        <f t="shared" si="148"/>
        <v>#NAME?</v>
      </c>
      <c r="CA114" s="13" t="e">
        <f t="shared" si="149"/>
        <v>#NAME?</v>
      </c>
      <c r="CB114" s="13" t="e">
        <f t="shared" si="150"/>
        <v>#NAME?</v>
      </c>
      <c r="CC114" s="14">
        <f t="shared" si="151"/>
        <v>0</v>
      </c>
      <c r="CD114" s="14" t="e">
        <f t="shared" si="152"/>
        <v>#NAME?</v>
      </c>
      <c r="CE114" s="13">
        <f t="shared" si="153"/>
        <v>3351492.75</v>
      </c>
      <c r="CF114" s="13" t="e">
        <f t="shared" si="154"/>
        <v>#NAME?</v>
      </c>
      <c r="CG114" s="13"/>
      <c r="CH114" s="13" t="e">
        <f t="shared" si="155"/>
        <v>#NAME?</v>
      </c>
      <c r="CI114" s="13" t="e">
        <f t="shared" si="156"/>
        <v>#NAME?</v>
      </c>
      <c r="CJ114" s="13" t="e">
        <f t="shared" si="157"/>
        <v>#NAME?</v>
      </c>
      <c r="CK114" s="13" t="e">
        <f t="shared" si="158"/>
        <v>#NAME?</v>
      </c>
      <c r="CL114">
        <f t="shared" si="159"/>
        <v>0</v>
      </c>
      <c r="CM114">
        <f t="shared" si="160"/>
        <v>0</v>
      </c>
      <c r="CN114">
        <v>0</v>
      </c>
      <c r="CO114">
        <f t="shared" si="161"/>
        <v>0</v>
      </c>
      <c r="CP114">
        <v>0</v>
      </c>
      <c r="CQ114">
        <v>0</v>
      </c>
      <c r="CR114">
        <v>0</v>
      </c>
      <c r="CS114">
        <v>0</v>
      </c>
      <c r="CT114">
        <v>0</v>
      </c>
      <c r="CU114">
        <v>0</v>
      </c>
      <c r="CV114">
        <v>0</v>
      </c>
      <c r="CW114">
        <v>0</v>
      </c>
      <c r="CX114">
        <v>0</v>
      </c>
      <c r="CY114" s="20" t="e">
        <f t="shared" si="162"/>
        <v>#NAME?</v>
      </c>
      <c r="CZ114" t="e">
        <f t="shared" si="163"/>
        <v>#NAME?</v>
      </c>
      <c r="DM114" t="s">
        <v>332</v>
      </c>
      <c r="DN114">
        <v>0</v>
      </c>
      <c r="DQ114" t="s">
        <v>307</v>
      </c>
      <c r="DR114">
        <v>0</v>
      </c>
      <c r="DU114">
        <v>889</v>
      </c>
      <c r="DV114">
        <v>1063154.38376823</v>
      </c>
      <c r="DX114" t="s">
        <v>297</v>
      </c>
      <c r="DY114">
        <v>0</v>
      </c>
      <c r="EA114" t="s">
        <v>297</v>
      </c>
      <c r="EB114">
        <v>0</v>
      </c>
      <c r="ED114" t="s">
        <v>297</v>
      </c>
      <c r="EE114">
        <v>0</v>
      </c>
      <c r="EI114">
        <v>236</v>
      </c>
      <c r="EJ114">
        <v>1384.75</v>
      </c>
      <c r="GQ114" t="s">
        <v>331</v>
      </c>
      <c r="GR114">
        <v>232</v>
      </c>
      <c r="GU114">
        <v>289</v>
      </c>
      <c r="GV114" s="20">
        <v>88870.301636259086</v>
      </c>
      <c r="HM114">
        <v>230</v>
      </c>
      <c r="HN114" t="s">
        <v>329</v>
      </c>
      <c r="HO114">
        <v>1476293.91</v>
      </c>
      <c r="HR114">
        <v>289</v>
      </c>
      <c r="HS114">
        <v>2195</v>
      </c>
    </row>
    <row r="115" spans="1:227">
      <c r="A115">
        <v>233</v>
      </c>
      <c r="D115" t="s">
        <v>333</v>
      </c>
      <c r="F115" s="13" t="e">
        <f t="shared" si="83"/>
        <v>#NAME?</v>
      </c>
      <c r="G115" s="13" t="e">
        <f t="shared" si="84"/>
        <v>#NAME?</v>
      </c>
      <c r="H115" s="13" t="e">
        <f t="shared" si="85"/>
        <v>#NAME?</v>
      </c>
      <c r="I115" s="13" t="e">
        <f t="shared" si="86"/>
        <v>#NAME?</v>
      </c>
      <c r="J115" s="13"/>
      <c r="K115" s="13" t="e">
        <f t="shared" si="87"/>
        <v>#NAME?</v>
      </c>
      <c r="L115" s="13" t="e">
        <f t="shared" si="88"/>
        <v>#NAME?</v>
      </c>
      <c r="M115" s="13" t="e">
        <f t="shared" si="89"/>
        <v>#NAME?</v>
      </c>
      <c r="N115" s="13" t="e">
        <f t="shared" si="90"/>
        <v>#NAME?</v>
      </c>
      <c r="O115" s="13" t="e">
        <f t="shared" si="91"/>
        <v>#NAME?</v>
      </c>
      <c r="P115" s="13" t="e">
        <f t="shared" si="92"/>
        <v>#NAME?</v>
      </c>
      <c r="Q115" s="13" t="e">
        <f t="shared" si="93"/>
        <v>#NAME?</v>
      </c>
      <c r="R115" s="13" t="e">
        <f t="shared" si="94"/>
        <v>#NAME?</v>
      </c>
      <c r="S115" s="13" t="e">
        <f t="shared" si="95"/>
        <v>#NAME?</v>
      </c>
      <c r="T115" s="13" t="e">
        <f t="shared" si="96"/>
        <v>#NAME?</v>
      </c>
      <c r="U115" s="13" t="e">
        <f t="shared" si="97"/>
        <v>#NAME?</v>
      </c>
      <c r="V115" s="13" t="e">
        <f t="shared" si="98"/>
        <v>#NAME?</v>
      </c>
      <c r="W115" s="13" t="e">
        <f t="shared" si="99"/>
        <v>#NAME?</v>
      </c>
      <c r="X115" s="13" t="e">
        <f t="shared" si="100"/>
        <v>#NAME?</v>
      </c>
      <c r="Y115" s="13" t="e">
        <f t="shared" si="101"/>
        <v>#NAME?</v>
      </c>
      <c r="Z115" s="13" t="e">
        <f t="shared" si="102"/>
        <v>#NAME?</v>
      </c>
      <c r="AA115" s="13" t="e">
        <f t="shared" si="103"/>
        <v>#NAME?</v>
      </c>
      <c r="AB115" s="13"/>
      <c r="AC115" s="13"/>
      <c r="AD115" s="13" t="e">
        <f t="shared" si="104"/>
        <v>#NAME?</v>
      </c>
      <c r="AE115" s="13" t="e">
        <f t="shared" si="105"/>
        <v>#NAME?</v>
      </c>
      <c r="AF115" s="13" t="e">
        <f t="shared" si="106"/>
        <v>#NAME?</v>
      </c>
      <c r="AG115" s="13" t="e">
        <f t="shared" si="107"/>
        <v>#NAME?</v>
      </c>
      <c r="AH115" s="13" t="e">
        <f t="shared" si="108"/>
        <v>#NAME?</v>
      </c>
      <c r="AI115" s="13" t="e">
        <f t="shared" si="109"/>
        <v>#NAME?</v>
      </c>
      <c r="AJ115" s="13" t="e">
        <f t="shared" si="110"/>
        <v>#NAME?</v>
      </c>
      <c r="AK115" s="13" t="e">
        <f t="shared" si="111"/>
        <v>#NAME?</v>
      </c>
      <c r="AL115" s="13" t="e">
        <f t="shared" si="112"/>
        <v>#NAME?</v>
      </c>
      <c r="AM115" s="13" t="e">
        <f t="shared" si="113"/>
        <v>#NAME?</v>
      </c>
      <c r="AN115" s="13" t="e">
        <f t="shared" si="114"/>
        <v>#NAME?</v>
      </c>
      <c r="AO115" s="13" t="e">
        <f t="shared" si="115"/>
        <v>#NAME?</v>
      </c>
      <c r="AP115" s="13" t="e">
        <f t="shared" si="116"/>
        <v>#NAME?</v>
      </c>
      <c r="AQ115" s="13" t="e">
        <f t="shared" si="117"/>
        <v>#NAME?</v>
      </c>
      <c r="AR115" s="13" t="e">
        <f t="shared" si="118"/>
        <v>#NAME?</v>
      </c>
      <c r="AS115" s="13" t="e">
        <f t="shared" si="119"/>
        <v>#NAME?</v>
      </c>
      <c r="AT115" s="13" t="e">
        <f t="shared" si="120"/>
        <v>#NAME?</v>
      </c>
      <c r="AU115" s="13" t="e">
        <f t="shared" si="121"/>
        <v>#NAME?</v>
      </c>
      <c r="AV115" s="13" t="e">
        <f t="shared" si="122"/>
        <v>#NAME?</v>
      </c>
      <c r="AW115" s="13" t="e">
        <f t="shared" si="123"/>
        <v>#NAME?</v>
      </c>
      <c r="AX115" s="13" t="e">
        <f t="shared" si="124"/>
        <v>#NAME?</v>
      </c>
      <c r="AY115" s="13" t="e">
        <f t="shared" si="125"/>
        <v>#NAME?</v>
      </c>
      <c r="AZ115" s="13" t="e">
        <f t="shared" si="126"/>
        <v>#NAME?</v>
      </c>
      <c r="BA115" s="13" t="e">
        <f t="shared" si="127"/>
        <v>#NAME?</v>
      </c>
      <c r="BB115" s="13" t="e">
        <f t="shared" si="128"/>
        <v>#NAME?</v>
      </c>
      <c r="BC115" s="13" t="e">
        <f t="shared" si="129"/>
        <v>#NAME?</v>
      </c>
      <c r="BD115" s="13" t="e">
        <f t="shared" si="130"/>
        <v>#NAME?</v>
      </c>
      <c r="BE115" s="13" t="e">
        <f t="shared" si="131"/>
        <v>#NAME?</v>
      </c>
      <c r="BF115" s="13" t="e">
        <f t="shared" si="132"/>
        <v>#NAME?</v>
      </c>
      <c r="BG115" s="13" t="e">
        <f t="shared" si="133"/>
        <v>#NAME?</v>
      </c>
      <c r="BH115" s="13" t="e">
        <f t="shared" si="134"/>
        <v>#NAME?</v>
      </c>
      <c r="BI115" s="13" t="e">
        <f t="shared" si="135"/>
        <v>#NAME?</v>
      </c>
      <c r="BJ115" s="13" t="e">
        <f t="shared" si="136"/>
        <v>#NAME?</v>
      </c>
      <c r="BK115" s="13" t="e">
        <f t="shared" si="137"/>
        <v>#NAME?</v>
      </c>
      <c r="BL115" s="13" t="e">
        <f t="shared" si="138"/>
        <v>#NAME?</v>
      </c>
      <c r="BM115" s="13" t="e">
        <f t="shared" si="139"/>
        <v>#NAME?</v>
      </c>
      <c r="BN115" s="13"/>
      <c r="BO115" s="15"/>
      <c r="BP115" s="13" t="e">
        <f t="shared" si="140"/>
        <v>#NAME?</v>
      </c>
      <c r="BQ115" s="13" t="e">
        <f t="shared" si="141"/>
        <v>#NAME?</v>
      </c>
      <c r="BR115" s="13" t="e">
        <f t="shared" si="142"/>
        <v>#NAME?</v>
      </c>
      <c r="BS115" s="13" t="e">
        <f t="shared" si="143"/>
        <v>#NAME?</v>
      </c>
      <c r="BT115" s="13" t="e">
        <f t="shared" si="144"/>
        <v>#NAME?</v>
      </c>
      <c r="BU115" s="13" t="e">
        <f t="shared" si="145"/>
        <v>#NAME?</v>
      </c>
      <c r="BV115" s="13"/>
      <c r="BW115" s="13" t="e">
        <f t="shared" si="146"/>
        <v>#NAME?</v>
      </c>
      <c r="BX115" s="13"/>
      <c r="BY115" s="13" t="e">
        <f t="shared" si="147"/>
        <v>#NAME?</v>
      </c>
      <c r="BZ115" s="13" t="e">
        <f t="shared" si="148"/>
        <v>#NAME?</v>
      </c>
      <c r="CA115" s="13" t="e">
        <f t="shared" si="149"/>
        <v>#NAME?</v>
      </c>
      <c r="CB115" s="13" t="e">
        <f t="shared" si="150"/>
        <v>#NAME?</v>
      </c>
      <c r="CC115" s="14">
        <f t="shared" si="151"/>
        <v>0</v>
      </c>
      <c r="CD115" s="14" t="e">
        <f t="shared" si="152"/>
        <v>#NAME?</v>
      </c>
      <c r="CE115" s="13">
        <f t="shared" si="153"/>
        <v>2680036.17</v>
      </c>
      <c r="CF115" s="13" t="e">
        <f t="shared" si="154"/>
        <v>#NAME?</v>
      </c>
      <c r="CG115" s="13"/>
      <c r="CH115" s="13" t="e">
        <f t="shared" si="155"/>
        <v>#NAME?</v>
      </c>
      <c r="CI115" s="13" t="e">
        <f t="shared" si="156"/>
        <v>#NAME?</v>
      </c>
      <c r="CJ115" s="13" t="e">
        <f t="shared" si="157"/>
        <v>#NAME?</v>
      </c>
      <c r="CK115" s="13" t="e">
        <f t="shared" si="158"/>
        <v>#NAME?</v>
      </c>
      <c r="CL115">
        <f t="shared" si="159"/>
        <v>0</v>
      </c>
      <c r="CM115">
        <f t="shared" si="160"/>
        <v>0</v>
      </c>
      <c r="CN115">
        <v>0</v>
      </c>
      <c r="CO115">
        <f t="shared" si="161"/>
        <v>0</v>
      </c>
      <c r="CP115">
        <v>0</v>
      </c>
      <c r="CQ115">
        <v>0</v>
      </c>
      <c r="CR115">
        <v>0</v>
      </c>
      <c r="CS115">
        <v>0</v>
      </c>
      <c r="CT115">
        <v>0</v>
      </c>
      <c r="CU115">
        <v>0</v>
      </c>
      <c r="CV115">
        <v>0</v>
      </c>
      <c r="CW115">
        <v>0</v>
      </c>
      <c r="CX115">
        <v>0</v>
      </c>
      <c r="CY115" s="20" t="e">
        <f t="shared" si="162"/>
        <v>#NAME?</v>
      </c>
      <c r="CZ115" t="e">
        <f t="shared" si="163"/>
        <v>#NAME?</v>
      </c>
      <c r="DM115" t="s">
        <v>325</v>
      </c>
      <c r="DN115">
        <v>0</v>
      </c>
      <c r="DQ115" t="s">
        <v>308</v>
      </c>
      <c r="DR115">
        <v>0</v>
      </c>
      <c r="DU115">
        <v>83</v>
      </c>
      <c r="DV115">
        <v>1124950.7122969432</v>
      </c>
      <c r="DX115" t="s">
        <v>299</v>
      </c>
      <c r="DY115">
        <v>0</v>
      </c>
      <c r="EA115" t="s">
        <v>299</v>
      </c>
      <c r="EB115">
        <v>0</v>
      </c>
      <c r="ED115" t="s">
        <v>299</v>
      </c>
      <c r="EE115">
        <v>0</v>
      </c>
      <c r="EI115">
        <v>241</v>
      </c>
      <c r="EJ115">
        <v>1779.5</v>
      </c>
      <c r="GQ115" t="s">
        <v>333</v>
      </c>
      <c r="GR115">
        <v>233</v>
      </c>
      <c r="GU115">
        <v>293</v>
      </c>
      <c r="GV115" s="20">
        <v>36593.653614930212</v>
      </c>
      <c r="HM115">
        <v>114</v>
      </c>
      <c r="HN115" t="s">
        <v>141</v>
      </c>
      <c r="HO115">
        <v>12202863.039999999</v>
      </c>
      <c r="HR115">
        <v>293</v>
      </c>
      <c r="HS115">
        <v>1131</v>
      </c>
    </row>
    <row r="116" spans="1:227">
      <c r="A116">
        <v>236</v>
      </c>
      <c r="D116" t="s">
        <v>334</v>
      </c>
      <c r="F116" s="13" t="e">
        <f t="shared" si="83"/>
        <v>#NAME?</v>
      </c>
      <c r="G116" s="13" t="e">
        <f t="shared" si="84"/>
        <v>#NAME?</v>
      </c>
      <c r="H116" s="13" t="e">
        <f t="shared" si="85"/>
        <v>#NAME?</v>
      </c>
      <c r="I116" s="13" t="e">
        <f t="shared" si="86"/>
        <v>#NAME?</v>
      </c>
      <c r="J116" s="13"/>
      <c r="K116" s="13" t="e">
        <f t="shared" si="87"/>
        <v>#NAME?</v>
      </c>
      <c r="L116" s="13" t="e">
        <f t="shared" si="88"/>
        <v>#NAME?</v>
      </c>
      <c r="M116" s="13" t="e">
        <f t="shared" si="89"/>
        <v>#NAME?</v>
      </c>
      <c r="N116" s="13" t="e">
        <f t="shared" si="90"/>
        <v>#NAME?</v>
      </c>
      <c r="O116" s="13" t="e">
        <f t="shared" si="91"/>
        <v>#NAME?</v>
      </c>
      <c r="P116" s="13" t="e">
        <f t="shared" si="92"/>
        <v>#NAME?</v>
      </c>
      <c r="Q116" s="13" t="e">
        <f t="shared" si="93"/>
        <v>#NAME?</v>
      </c>
      <c r="R116" s="13" t="e">
        <f t="shared" si="94"/>
        <v>#NAME?</v>
      </c>
      <c r="S116" s="13" t="e">
        <f t="shared" si="95"/>
        <v>#NAME?</v>
      </c>
      <c r="T116" s="13" t="e">
        <f t="shared" si="96"/>
        <v>#NAME?</v>
      </c>
      <c r="U116" s="13" t="e">
        <f t="shared" si="97"/>
        <v>#NAME?</v>
      </c>
      <c r="V116" s="13" t="e">
        <f t="shared" si="98"/>
        <v>#NAME?</v>
      </c>
      <c r="W116" s="13" t="e">
        <f t="shared" si="99"/>
        <v>#NAME?</v>
      </c>
      <c r="X116" s="13" t="e">
        <f t="shared" si="100"/>
        <v>#NAME?</v>
      </c>
      <c r="Y116" s="13" t="e">
        <f t="shared" si="101"/>
        <v>#NAME?</v>
      </c>
      <c r="Z116" s="13" t="e">
        <f t="shared" si="102"/>
        <v>#NAME?</v>
      </c>
      <c r="AA116" s="13" t="e">
        <f t="shared" si="103"/>
        <v>#NAME?</v>
      </c>
      <c r="AB116" s="13"/>
      <c r="AC116" s="13"/>
      <c r="AD116" s="13" t="e">
        <f t="shared" si="104"/>
        <v>#NAME?</v>
      </c>
      <c r="AE116" s="13" t="e">
        <f t="shared" si="105"/>
        <v>#NAME?</v>
      </c>
      <c r="AF116" s="13" t="e">
        <f t="shared" si="106"/>
        <v>#NAME?</v>
      </c>
      <c r="AG116" s="13" t="e">
        <f t="shared" si="107"/>
        <v>#NAME?</v>
      </c>
      <c r="AH116" s="13" t="e">
        <f t="shared" si="108"/>
        <v>#NAME?</v>
      </c>
      <c r="AI116" s="13" t="e">
        <f t="shared" si="109"/>
        <v>#NAME?</v>
      </c>
      <c r="AJ116" s="13" t="e">
        <f t="shared" si="110"/>
        <v>#NAME?</v>
      </c>
      <c r="AK116" s="13" t="e">
        <f t="shared" si="111"/>
        <v>#NAME?</v>
      </c>
      <c r="AL116" s="13" t="e">
        <f t="shared" si="112"/>
        <v>#NAME?</v>
      </c>
      <c r="AM116" s="13" t="e">
        <f t="shared" si="113"/>
        <v>#NAME?</v>
      </c>
      <c r="AN116" s="13" t="e">
        <f t="shared" si="114"/>
        <v>#NAME?</v>
      </c>
      <c r="AO116" s="13" t="e">
        <f t="shared" si="115"/>
        <v>#NAME?</v>
      </c>
      <c r="AP116" s="13" t="e">
        <f t="shared" si="116"/>
        <v>#NAME?</v>
      </c>
      <c r="AQ116" s="13" t="e">
        <f t="shared" si="117"/>
        <v>#NAME?</v>
      </c>
      <c r="AR116" s="13" t="e">
        <f t="shared" si="118"/>
        <v>#NAME?</v>
      </c>
      <c r="AS116" s="13" t="e">
        <f t="shared" si="119"/>
        <v>#NAME?</v>
      </c>
      <c r="AT116" s="13" t="e">
        <f t="shared" si="120"/>
        <v>#NAME?</v>
      </c>
      <c r="AU116" s="13" t="e">
        <f t="shared" si="121"/>
        <v>#NAME?</v>
      </c>
      <c r="AV116" s="13" t="e">
        <f t="shared" si="122"/>
        <v>#NAME?</v>
      </c>
      <c r="AW116" s="13" t="e">
        <f t="shared" si="123"/>
        <v>#NAME?</v>
      </c>
      <c r="AX116" s="13" t="e">
        <f t="shared" si="124"/>
        <v>#NAME?</v>
      </c>
      <c r="AY116" s="13" t="e">
        <f t="shared" si="125"/>
        <v>#NAME?</v>
      </c>
      <c r="AZ116" s="13" t="e">
        <f t="shared" si="126"/>
        <v>#NAME?</v>
      </c>
      <c r="BA116" s="13" t="e">
        <f t="shared" si="127"/>
        <v>#NAME?</v>
      </c>
      <c r="BB116" s="13" t="e">
        <f t="shared" si="128"/>
        <v>#NAME?</v>
      </c>
      <c r="BC116" s="13" t="e">
        <f t="shared" si="129"/>
        <v>#NAME?</v>
      </c>
      <c r="BD116" s="13" t="e">
        <f t="shared" si="130"/>
        <v>#NAME?</v>
      </c>
      <c r="BE116" s="13" t="e">
        <f t="shared" si="131"/>
        <v>#NAME?</v>
      </c>
      <c r="BF116" s="13" t="e">
        <f t="shared" si="132"/>
        <v>#NAME?</v>
      </c>
      <c r="BG116" s="13" t="e">
        <f t="shared" si="133"/>
        <v>#NAME?</v>
      </c>
      <c r="BH116" s="13" t="e">
        <f t="shared" si="134"/>
        <v>#NAME?</v>
      </c>
      <c r="BI116" s="13" t="e">
        <f t="shared" si="135"/>
        <v>#NAME?</v>
      </c>
      <c r="BJ116" s="13" t="e">
        <f t="shared" si="136"/>
        <v>#NAME?</v>
      </c>
      <c r="BK116" s="13" t="e">
        <f t="shared" si="137"/>
        <v>#NAME?</v>
      </c>
      <c r="BL116" s="13" t="e">
        <f t="shared" si="138"/>
        <v>#NAME?</v>
      </c>
      <c r="BM116" s="13" t="e">
        <f t="shared" si="139"/>
        <v>#NAME?</v>
      </c>
      <c r="BN116" s="13"/>
      <c r="BO116" s="15"/>
      <c r="BP116" s="13" t="e">
        <f t="shared" si="140"/>
        <v>#NAME?</v>
      </c>
      <c r="BQ116" s="13" t="e">
        <f t="shared" si="141"/>
        <v>#NAME?</v>
      </c>
      <c r="BR116" s="13" t="e">
        <f t="shared" si="142"/>
        <v>#NAME?</v>
      </c>
      <c r="BS116" s="13" t="e">
        <f t="shared" si="143"/>
        <v>#NAME?</v>
      </c>
      <c r="BT116" s="13" t="e">
        <f t="shared" si="144"/>
        <v>#NAME?</v>
      </c>
      <c r="BU116" s="13" t="e">
        <f t="shared" si="145"/>
        <v>#NAME?</v>
      </c>
      <c r="BV116" s="13"/>
      <c r="BW116" s="13" t="e">
        <f t="shared" si="146"/>
        <v>#NAME?</v>
      </c>
      <c r="BX116" s="13"/>
      <c r="BY116" s="13" t="e">
        <f t="shared" si="147"/>
        <v>#NAME?</v>
      </c>
      <c r="BZ116" s="13" t="e">
        <f t="shared" si="148"/>
        <v>#NAME?</v>
      </c>
      <c r="CA116" s="13" t="e">
        <f t="shared" si="149"/>
        <v>#NAME?</v>
      </c>
      <c r="CB116" s="13" t="e">
        <f t="shared" si="150"/>
        <v>#NAME?</v>
      </c>
      <c r="CC116" s="14">
        <f t="shared" si="151"/>
        <v>0</v>
      </c>
      <c r="CD116" s="14" t="e">
        <f t="shared" si="152"/>
        <v>#NAME?</v>
      </c>
      <c r="CE116" s="13">
        <f t="shared" si="153"/>
        <v>1765157.17</v>
      </c>
      <c r="CF116" s="13" t="e">
        <f t="shared" si="154"/>
        <v>#NAME?</v>
      </c>
      <c r="CG116" s="13"/>
      <c r="CH116" s="13" t="e">
        <f t="shared" si="155"/>
        <v>#NAME?</v>
      </c>
      <c r="CI116" s="13" t="e">
        <f t="shared" si="156"/>
        <v>#NAME?</v>
      </c>
      <c r="CJ116" s="13" t="e">
        <f t="shared" si="157"/>
        <v>#NAME?</v>
      </c>
      <c r="CK116" s="13" t="e">
        <f t="shared" si="158"/>
        <v>#NAME?</v>
      </c>
      <c r="CL116">
        <f t="shared" si="159"/>
        <v>0</v>
      </c>
      <c r="CM116">
        <f t="shared" si="160"/>
        <v>0</v>
      </c>
      <c r="CN116">
        <v>0</v>
      </c>
      <c r="CO116">
        <f t="shared" si="161"/>
        <v>0</v>
      </c>
      <c r="CP116">
        <v>0</v>
      </c>
      <c r="CQ116">
        <v>50000</v>
      </c>
      <c r="CR116">
        <v>0</v>
      </c>
      <c r="CS116">
        <v>0</v>
      </c>
      <c r="CT116">
        <v>0</v>
      </c>
      <c r="CU116">
        <v>0</v>
      </c>
      <c r="CV116">
        <v>0</v>
      </c>
      <c r="CW116">
        <v>0</v>
      </c>
      <c r="CX116">
        <v>0</v>
      </c>
      <c r="CY116" s="20" t="e">
        <f t="shared" si="162"/>
        <v>#NAME?</v>
      </c>
      <c r="CZ116" t="e">
        <f t="shared" si="163"/>
        <v>#NAME?</v>
      </c>
      <c r="DM116" t="s">
        <v>327</v>
      </c>
      <c r="DN116">
        <v>0</v>
      </c>
      <c r="DQ116" t="s">
        <v>310</v>
      </c>
      <c r="DR116">
        <v>0</v>
      </c>
      <c r="DU116">
        <v>788</v>
      </c>
      <c r="DV116">
        <v>1239438.0809477039</v>
      </c>
      <c r="DX116" t="s">
        <v>301</v>
      </c>
      <c r="DY116">
        <v>0</v>
      </c>
      <c r="EA116" t="s">
        <v>301</v>
      </c>
      <c r="EB116">
        <v>0</v>
      </c>
      <c r="ED116" t="s">
        <v>301</v>
      </c>
      <c r="EE116">
        <v>0</v>
      </c>
      <c r="EI116">
        <v>243</v>
      </c>
      <c r="EJ116">
        <v>3039.75</v>
      </c>
      <c r="GQ116" t="s">
        <v>334</v>
      </c>
      <c r="GR116">
        <v>236</v>
      </c>
      <c r="GU116">
        <v>294</v>
      </c>
      <c r="GV116" s="20">
        <v>96711.79883945841</v>
      </c>
      <c r="HM116">
        <v>388</v>
      </c>
      <c r="HN116" t="s">
        <v>350</v>
      </c>
      <c r="HO116">
        <v>1751793.98</v>
      </c>
      <c r="HR116">
        <v>294</v>
      </c>
      <c r="HS116">
        <v>2344.25</v>
      </c>
    </row>
    <row r="117" spans="1:227">
      <c r="A117">
        <v>241</v>
      </c>
      <c r="D117" t="s">
        <v>335</v>
      </c>
      <c r="F117" s="13" t="e">
        <f t="shared" si="83"/>
        <v>#NAME?</v>
      </c>
      <c r="G117" s="13" t="e">
        <f t="shared" si="84"/>
        <v>#NAME?</v>
      </c>
      <c r="H117" s="13" t="e">
        <f t="shared" si="85"/>
        <v>#NAME?</v>
      </c>
      <c r="I117" s="13" t="e">
        <f t="shared" si="86"/>
        <v>#NAME?</v>
      </c>
      <c r="J117" s="13"/>
      <c r="K117" s="13" t="e">
        <f t="shared" si="87"/>
        <v>#NAME?</v>
      </c>
      <c r="L117" s="13" t="e">
        <f t="shared" si="88"/>
        <v>#NAME?</v>
      </c>
      <c r="M117" s="13" t="e">
        <f t="shared" si="89"/>
        <v>#NAME?</v>
      </c>
      <c r="N117" s="13" t="e">
        <f t="shared" si="90"/>
        <v>#NAME?</v>
      </c>
      <c r="O117" s="13" t="e">
        <f t="shared" si="91"/>
        <v>#NAME?</v>
      </c>
      <c r="P117" s="13" t="e">
        <f t="shared" si="92"/>
        <v>#NAME?</v>
      </c>
      <c r="Q117" s="13" t="e">
        <f t="shared" si="93"/>
        <v>#NAME?</v>
      </c>
      <c r="R117" s="13" t="e">
        <f t="shared" si="94"/>
        <v>#NAME?</v>
      </c>
      <c r="S117" s="13" t="e">
        <f t="shared" si="95"/>
        <v>#NAME?</v>
      </c>
      <c r="T117" s="13" t="e">
        <f t="shared" si="96"/>
        <v>#NAME?</v>
      </c>
      <c r="U117" s="13" t="e">
        <f t="shared" si="97"/>
        <v>#NAME?</v>
      </c>
      <c r="V117" s="13" t="e">
        <f t="shared" si="98"/>
        <v>#NAME?</v>
      </c>
      <c r="W117" s="13" t="e">
        <f t="shared" si="99"/>
        <v>#NAME?</v>
      </c>
      <c r="X117" s="13" t="e">
        <f t="shared" si="100"/>
        <v>#NAME?</v>
      </c>
      <c r="Y117" s="13" t="e">
        <f t="shared" si="101"/>
        <v>#NAME?</v>
      </c>
      <c r="Z117" s="13" t="e">
        <f t="shared" si="102"/>
        <v>#NAME?</v>
      </c>
      <c r="AA117" s="13" t="e">
        <f t="shared" si="103"/>
        <v>#NAME?</v>
      </c>
      <c r="AB117" s="13"/>
      <c r="AC117" s="13"/>
      <c r="AD117" s="13" t="e">
        <f t="shared" si="104"/>
        <v>#NAME?</v>
      </c>
      <c r="AE117" s="13" t="e">
        <f t="shared" si="105"/>
        <v>#NAME?</v>
      </c>
      <c r="AF117" s="13" t="e">
        <f t="shared" si="106"/>
        <v>#NAME?</v>
      </c>
      <c r="AG117" s="13" t="e">
        <f t="shared" si="107"/>
        <v>#NAME?</v>
      </c>
      <c r="AH117" s="13" t="e">
        <f t="shared" si="108"/>
        <v>#NAME?</v>
      </c>
      <c r="AI117" s="13" t="e">
        <f t="shared" si="109"/>
        <v>#NAME?</v>
      </c>
      <c r="AJ117" s="13" t="e">
        <f t="shared" si="110"/>
        <v>#NAME?</v>
      </c>
      <c r="AK117" s="13" t="e">
        <f t="shared" si="111"/>
        <v>#NAME?</v>
      </c>
      <c r="AL117" s="13" t="e">
        <f t="shared" si="112"/>
        <v>#NAME?</v>
      </c>
      <c r="AM117" s="13" t="e">
        <f t="shared" si="113"/>
        <v>#NAME?</v>
      </c>
      <c r="AN117" s="13" t="e">
        <f t="shared" si="114"/>
        <v>#NAME?</v>
      </c>
      <c r="AO117" s="13" t="e">
        <f t="shared" si="115"/>
        <v>#NAME?</v>
      </c>
      <c r="AP117" s="13" t="e">
        <f t="shared" si="116"/>
        <v>#NAME?</v>
      </c>
      <c r="AQ117" s="13" t="e">
        <f t="shared" si="117"/>
        <v>#NAME?</v>
      </c>
      <c r="AR117" s="13" t="e">
        <f t="shared" si="118"/>
        <v>#NAME?</v>
      </c>
      <c r="AS117" s="13" t="e">
        <f t="shared" si="119"/>
        <v>#NAME?</v>
      </c>
      <c r="AT117" s="13" t="e">
        <f t="shared" si="120"/>
        <v>#NAME?</v>
      </c>
      <c r="AU117" s="13" t="e">
        <f t="shared" si="121"/>
        <v>#NAME?</v>
      </c>
      <c r="AV117" s="13" t="e">
        <f t="shared" si="122"/>
        <v>#NAME?</v>
      </c>
      <c r="AW117" s="13" t="e">
        <f t="shared" si="123"/>
        <v>#NAME?</v>
      </c>
      <c r="AX117" s="13" t="e">
        <f t="shared" si="124"/>
        <v>#NAME?</v>
      </c>
      <c r="AY117" s="13" t="e">
        <f t="shared" si="125"/>
        <v>#NAME?</v>
      </c>
      <c r="AZ117" s="13" t="e">
        <f t="shared" si="126"/>
        <v>#NAME?</v>
      </c>
      <c r="BA117" s="13" t="e">
        <f t="shared" si="127"/>
        <v>#NAME?</v>
      </c>
      <c r="BB117" s="13" t="e">
        <f t="shared" si="128"/>
        <v>#NAME?</v>
      </c>
      <c r="BC117" s="13" t="e">
        <f t="shared" si="129"/>
        <v>#NAME?</v>
      </c>
      <c r="BD117" s="13" t="e">
        <f t="shared" si="130"/>
        <v>#NAME?</v>
      </c>
      <c r="BE117" s="13" t="e">
        <f t="shared" si="131"/>
        <v>#NAME?</v>
      </c>
      <c r="BF117" s="13" t="e">
        <f t="shared" si="132"/>
        <v>#NAME?</v>
      </c>
      <c r="BG117" s="13" t="e">
        <f t="shared" si="133"/>
        <v>#NAME?</v>
      </c>
      <c r="BH117" s="13" t="e">
        <f t="shared" si="134"/>
        <v>#NAME?</v>
      </c>
      <c r="BI117" s="13" t="e">
        <f t="shared" si="135"/>
        <v>#NAME?</v>
      </c>
      <c r="BJ117" s="13" t="e">
        <f t="shared" si="136"/>
        <v>#NAME?</v>
      </c>
      <c r="BK117" s="13" t="e">
        <f t="shared" si="137"/>
        <v>#NAME?</v>
      </c>
      <c r="BL117" s="13" t="e">
        <f t="shared" si="138"/>
        <v>#NAME?</v>
      </c>
      <c r="BM117" s="13" t="e">
        <f t="shared" si="139"/>
        <v>#NAME?</v>
      </c>
      <c r="BN117" s="13"/>
      <c r="BO117" s="15"/>
      <c r="BP117" s="13" t="e">
        <f t="shared" si="140"/>
        <v>#NAME?</v>
      </c>
      <c r="BQ117" s="13" t="e">
        <f t="shared" si="141"/>
        <v>#NAME?</v>
      </c>
      <c r="BR117" s="13" t="e">
        <f t="shared" si="142"/>
        <v>#NAME?</v>
      </c>
      <c r="BS117" s="13" t="e">
        <f t="shared" si="143"/>
        <v>#NAME?</v>
      </c>
      <c r="BT117" s="13" t="e">
        <f t="shared" si="144"/>
        <v>#NAME?</v>
      </c>
      <c r="BU117" s="13" t="e">
        <f t="shared" si="145"/>
        <v>#NAME?</v>
      </c>
      <c r="BV117" s="13"/>
      <c r="BW117" s="13" t="e">
        <f t="shared" si="146"/>
        <v>#NAME?</v>
      </c>
      <c r="BX117" s="13"/>
      <c r="BY117" s="13" t="e">
        <f t="shared" si="147"/>
        <v>#NAME?</v>
      </c>
      <c r="BZ117" s="13" t="e">
        <f t="shared" si="148"/>
        <v>#NAME?</v>
      </c>
      <c r="CA117" s="13" t="e">
        <f t="shared" si="149"/>
        <v>#NAME?</v>
      </c>
      <c r="CB117" s="13" t="e">
        <f t="shared" si="150"/>
        <v>#NAME?</v>
      </c>
      <c r="CC117" s="14">
        <f t="shared" si="151"/>
        <v>0</v>
      </c>
      <c r="CD117" s="14" t="e">
        <f t="shared" si="152"/>
        <v>#NAME?</v>
      </c>
      <c r="CE117" s="13">
        <f t="shared" si="153"/>
        <v>2096980.74</v>
      </c>
      <c r="CF117" s="13" t="e">
        <f t="shared" si="154"/>
        <v>#NAME?</v>
      </c>
      <c r="CG117" s="13"/>
      <c r="CH117" s="13" t="e">
        <f t="shared" si="155"/>
        <v>#NAME?</v>
      </c>
      <c r="CI117" s="13" t="e">
        <f t="shared" si="156"/>
        <v>#NAME?</v>
      </c>
      <c r="CJ117" s="13" t="e">
        <f t="shared" si="157"/>
        <v>#NAME?</v>
      </c>
      <c r="CK117" s="13" t="e">
        <f t="shared" si="158"/>
        <v>#NAME?</v>
      </c>
      <c r="CL117">
        <f t="shared" si="159"/>
        <v>0</v>
      </c>
      <c r="CM117">
        <f t="shared" si="160"/>
        <v>0</v>
      </c>
      <c r="CN117" t="e">
        <f>VLOOKUP(A117,sport,6,FALSE)</f>
        <v>#NAME?</v>
      </c>
      <c r="CO117">
        <f t="shared" si="161"/>
        <v>0</v>
      </c>
      <c r="CP117">
        <v>0</v>
      </c>
      <c r="CQ117">
        <v>0</v>
      </c>
      <c r="CR117">
        <v>0</v>
      </c>
      <c r="CS117">
        <v>0</v>
      </c>
      <c r="CT117">
        <v>0</v>
      </c>
      <c r="CU117">
        <v>0</v>
      </c>
      <c r="CV117">
        <v>0</v>
      </c>
      <c r="CW117">
        <v>0</v>
      </c>
      <c r="CX117">
        <v>0</v>
      </c>
      <c r="CY117" s="20" t="e">
        <f t="shared" si="162"/>
        <v>#NAME?</v>
      </c>
      <c r="CZ117" t="e">
        <f t="shared" si="163"/>
        <v>#NAME?</v>
      </c>
      <c r="DM117" t="s">
        <v>336</v>
      </c>
      <c r="DN117">
        <v>0</v>
      </c>
      <c r="DQ117" t="s">
        <v>312</v>
      </c>
      <c r="DR117">
        <v>0</v>
      </c>
      <c r="DU117">
        <v>53</v>
      </c>
      <c r="DV117">
        <v>1058573.2794155153</v>
      </c>
      <c r="DX117" t="s">
        <v>303</v>
      </c>
      <c r="DY117">
        <v>0</v>
      </c>
      <c r="EA117" t="s">
        <v>303</v>
      </c>
      <c r="EB117">
        <v>0</v>
      </c>
      <c r="ED117" t="s">
        <v>303</v>
      </c>
      <c r="EE117">
        <v>0</v>
      </c>
      <c r="EI117">
        <v>244</v>
      </c>
      <c r="EJ117">
        <v>672.75</v>
      </c>
      <c r="GQ117" t="s">
        <v>335</v>
      </c>
      <c r="GR117">
        <v>241</v>
      </c>
      <c r="GU117">
        <v>296</v>
      </c>
      <c r="GV117" s="20">
        <v>94097.966438391973</v>
      </c>
      <c r="HM117">
        <v>153</v>
      </c>
      <c r="HN117" t="s">
        <v>139</v>
      </c>
      <c r="HO117">
        <v>16378685.27</v>
      </c>
      <c r="HR117">
        <v>296</v>
      </c>
      <c r="HS117">
        <v>2626</v>
      </c>
    </row>
    <row r="118" spans="1:227">
      <c r="A118">
        <v>243</v>
      </c>
      <c r="D118" t="s">
        <v>337</v>
      </c>
      <c r="F118" s="13" t="e">
        <f t="shared" si="83"/>
        <v>#NAME?</v>
      </c>
      <c r="G118" s="13" t="e">
        <f t="shared" si="84"/>
        <v>#NAME?</v>
      </c>
      <c r="H118" s="13" t="e">
        <f t="shared" si="85"/>
        <v>#NAME?</v>
      </c>
      <c r="I118" s="13" t="e">
        <f t="shared" si="86"/>
        <v>#NAME?</v>
      </c>
      <c r="J118" s="13"/>
      <c r="K118" s="13" t="e">
        <f t="shared" si="87"/>
        <v>#NAME?</v>
      </c>
      <c r="L118" s="13" t="e">
        <f t="shared" si="88"/>
        <v>#NAME?</v>
      </c>
      <c r="M118" s="13" t="e">
        <f t="shared" si="89"/>
        <v>#NAME?</v>
      </c>
      <c r="N118" s="13" t="e">
        <f t="shared" si="90"/>
        <v>#NAME?</v>
      </c>
      <c r="O118" s="13" t="e">
        <f t="shared" si="91"/>
        <v>#NAME?</v>
      </c>
      <c r="P118" s="13" t="e">
        <f t="shared" si="92"/>
        <v>#NAME?</v>
      </c>
      <c r="Q118" s="13" t="e">
        <f t="shared" si="93"/>
        <v>#NAME?</v>
      </c>
      <c r="R118" s="13" t="e">
        <f t="shared" si="94"/>
        <v>#NAME?</v>
      </c>
      <c r="S118" s="13" t="e">
        <f t="shared" si="95"/>
        <v>#NAME?</v>
      </c>
      <c r="T118" s="13" t="e">
        <f t="shared" si="96"/>
        <v>#NAME?</v>
      </c>
      <c r="U118" s="13" t="e">
        <f t="shared" si="97"/>
        <v>#NAME?</v>
      </c>
      <c r="V118" s="13" t="e">
        <f t="shared" si="98"/>
        <v>#NAME?</v>
      </c>
      <c r="W118" s="13" t="e">
        <f t="shared" si="99"/>
        <v>#NAME?</v>
      </c>
      <c r="X118" s="13" t="e">
        <f t="shared" si="100"/>
        <v>#NAME?</v>
      </c>
      <c r="Y118" s="13" t="e">
        <f t="shared" si="101"/>
        <v>#NAME?</v>
      </c>
      <c r="Z118" s="13" t="e">
        <f t="shared" si="102"/>
        <v>#NAME?</v>
      </c>
      <c r="AA118" s="13" t="e">
        <f t="shared" si="103"/>
        <v>#NAME?</v>
      </c>
      <c r="AB118" s="13"/>
      <c r="AC118" s="13"/>
      <c r="AD118" s="13" t="e">
        <f t="shared" si="104"/>
        <v>#NAME?</v>
      </c>
      <c r="AE118" s="13" t="e">
        <f t="shared" si="105"/>
        <v>#NAME?</v>
      </c>
      <c r="AF118" s="13" t="e">
        <f t="shared" si="106"/>
        <v>#NAME?</v>
      </c>
      <c r="AG118" s="13" t="e">
        <f t="shared" si="107"/>
        <v>#NAME?</v>
      </c>
      <c r="AH118" s="13" t="e">
        <f t="shared" si="108"/>
        <v>#NAME?</v>
      </c>
      <c r="AI118" s="13" t="e">
        <f t="shared" si="109"/>
        <v>#NAME?</v>
      </c>
      <c r="AJ118" s="13" t="e">
        <f t="shared" si="110"/>
        <v>#NAME?</v>
      </c>
      <c r="AK118" s="13" t="e">
        <f t="shared" si="111"/>
        <v>#NAME?</v>
      </c>
      <c r="AL118" s="13" t="e">
        <f t="shared" si="112"/>
        <v>#NAME?</v>
      </c>
      <c r="AM118" s="13" t="e">
        <f t="shared" si="113"/>
        <v>#NAME?</v>
      </c>
      <c r="AN118" s="13" t="e">
        <f t="shared" si="114"/>
        <v>#NAME?</v>
      </c>
      <c r="AO118" s="13" t="e">
        <f t="shared" si="115"/>
        <v>#NAME?</v>
      </c>
      <c r="AP118" s="13" t="e">
        <f t="shared" si="116"/>
        <v>#NAME?</v>
      </c>
      <c r="AQ118" s="13" t="e">
        <f t="shared" si="117"/>
        <v>#NAME?</v>
      </c>
      <c r="AR118" s="13" t="e">
        <f t="shared" si="118"/>
        <v>#NAME?</v>
      </c>
      <c r="AS118" s="13" t="e">
        <f t="shared" si="119"/>
        <v>#NAME?</v>
      </c>
      <c r="AT118" s="13" t="e">
        <f t="shared" si="120"/>
        <v>#NAME?</v>
      </c>
      <c r="AU118" s="13" t="e">
        <f t="shared" si="121"/>
        <v>#NAME?</v>
      </c>
      <c r="AV118" s="13" t="e">
        <f t="shared" si="122"/>
        <v>#NAME?</v>
      </c>
      <c r="AW118" s="13" t="e">
        <f t="shared" si="123"/>
        <v>#NAME?</v>
      </c>
      <c r="AX118" s="13" t="e">
        <f t="shared" si="124"/>
        <v>#NAME?</v>
      </c>
      <c r="AY118" s="13" t="e">
        <f t="shared" si="125"/>
        <v>#NAME?</v>
      </c>
      <c r="AZ118" s="13" t="e">
        <f t="shared" si="126"/>
        <v>#NAME?</v>
      </c>
      <c r="BA118" s="13" t="e">
        <f t="shared" si="127"/>
        <v>#NAME?</v>
      </c>
      <c r="BB118" s="13" t="e">
        <f t="shared" si="128"/>
        <v>#NAME?</v>
      </c>
      <c r="BC118" s="13" t="e">
        <f t="shared" si="129"/>
        <v>#NAME?</v>
      </c>
      <c r="BD118" s="13" t="e">
        <f t="shared" si="130"/>
        <v>#NAME?</v>
      </c>
      <c r="BE118" s="13" t="e">
        <f t="shared" si="131"/>
        <v>#NAME?</v>
      </c>
      <c r="BF118" s="13" t="e">
        <f t="shared" si="132"/>
        <v>#NAME?</v>
      </c>
      <c r="BG118" s="13" t="e">
        <f t="shared" si="133"/>
        <v>#NAME?</v>
      </c>
      <c r="BH118" s="13" t="e">
        <f t="shared" si="134"/>
        <v>#NAME?</v>
      </c>
      <c r="BI118" s="13" t="e">
        <f t="shared" si="135"/>
        <v>#NAME?</v>
      </c>
      <c r="BJ118" s="13" t="e">
        <f t="shared" si="136"/>
        <v>#NAME?</v>
      </c>
      <c r="BK118" s="13" t="e">
        <f t="shared" si="137"/>
        <v>#NAME?</v>
      </c>
      <c r="BL118" s="13" t="e">
        <f t="shared" si="138"/>
        <v>#NAME?</v>
      </c>
      <c r="BM118" s="13" t="e">
        <f t="shared" si="139"/>
        <v>#NAME?</v>
      </c>
      <c r="BN118" s="13"/>
      <c r="BO118" s="15"/>
      <c r="BP118" s="13" t="e">
        <f t="shared" si="140"/>
        <v>#NAME?</v>
      </c>
      <c r="BQ118" s="13" t="e">
        <f t="shared" si="141"/>
        <v>#NAME?</v>
      </c>
      <c r="BR118" s="13" t="e">
        <f t="shared" si="142"/>
        <v>#NAME?</v>
      </c>
      <c r="BS118" s="13" t="e">
        <f t="shared" si="143"/>
        <v>#NAME?</v>
      </c>
      <c r="BT118" s="13" t="e">
        <f t="shared" si="144"/>
        <v>#NAME?</v>
      </c>
      <c r="BU118" s="13" t="e">
        <f t="shared" si="145"/>
        <v>#NAME?</v>
      </c>
      <c r="BV118" s="13"/>
      <c r="BW118" s="13" t="e">
        <f t="shared" si="146"/>
        <v>#NAME?</v>
      </c>
      <c r="BX118" s="13"/>
      <c r="BY118" s="13" t="e">
        <f t="shared" si="147"/>
        <v>#NAME?</v>
      </c>
      <c r="BZ118" s="13" t="e">
        <f t="shared" si="148"/>
        <v>#NAME?</v>
      </c>
      <c r="CA118" s="13" t="e">
        <f t="shared" si="149"/>
        <v>#NAME?</v>
      </c>
      <c r="CB118" s="13" t="e">
        <f t="shared" si="150"/>
        <v>#NAME?</v>
      </c>
      <c r="CC118" s="14">
        <f t="shared" si="151"/>
        <v>0</v>
      </c>
      <c r="CD118" s="14" t="e">
        <f t="shared" si="152"/>
        <v>#NAME?</v>
      </c>
      <c r="CE118" s="13">
        <f t="shared" si="153"/>
        <v>3228055.7</v>
      </c>
      <c r="CF118" s="13" t="e">
        <f t="shared" si="154"/>
        <v>#NAME?</v>
      </c>
      <c r="CG118" s="13"/>
      <c r="CH118" s="13" t="e">
        <f t="shared" si="155"/>
        <v>#NAME?</v>
      </c>
      <c r="CI118" s="13" t="e">
        <f t="shared" si="156"/>
        <v>#NAME?</v>
      </c>
      <c r="CJ118" s="13" t="e">
        <f t="shared" si="157"/>
        <v>#NAME?</v>
      </c>
      <c r="CK118" s="13" t="e">
        <f t="shared" si="158"/>
        <v>#NAME?</v>
      </c>
      <c r="CL118">
        <f t="shared" si="159"/>
        <v>0</v>
      </c>
      <c r="CM118">
        <f t="shared" si="160"/>
        <v>0</v>
      </c>
      <c r="CN118">
        <v>0</v>
      </c>
      <c r="CO118">
        <f t="shared" si="161"/>
        <v>0</v>
      </c>
      <c r="CP118">
        <v>0</v>
      </c>
      <c r="CQ118">
        <v>0</v>
      </c>
      <c r="CR118">
        <v>0</v>
      </c>
      <c r="CS118">
        <v>0</v>
      </c>
      <c r="CT118">
        <v>0</v>
      </c>
      <c r="CU118">
        <v>0</v>
      </c>
      <c r="CV118">
        <v>0</v>
      </c>
      <c r="CW118">
        <v>0</v>
      </c>
      <c r="CX118">
        <v>0</v>
      </c>
      <c r="CY118" s="20" t="e">
        <f t="shared" si="162"/>
        <v>#NAME?</v>
      </c>
      <c r="CZ118" t="e">
        <f t="shared" si="163"/>
        <v>#NAME?</v>
      </c>
      <c r="DM118" t="s">
        <v>338</v>
      </c>
      <c r="DN118">
        <v>0</v>
      </c>
      <c r="DQ118" t="s">
        <v>314</v>
      </c>
      <c r="DR118">
        <v>0</v>
      </c>
      <c r="DU118">
        <v>331</v>
      </c>
      <c r="DV118">
        <v>754270.53682854469</v>
      </c>
      <c r="DX118" t="s">
        <v>305</v>
      </c>
      <c r="DY118">
        <v>0</v>
      </c>
      <c r="EA118" t="s">
        <v>305</v>
      </c>
      <c r="EB118">
        <v>0</v>
      </c>
      <c r="ED118" t="s">
        <v>305</v>
      </c>
      <c r="EE118">
        <v>0</v>
      </c>
      <c r="EI118">
        <v>246</v>
      </c>
      <c r="EJ118">
        <v>1226.25</v>
      </c>
      <c r="GQ118" t="s">
        <v>337</v>
      </c>
      <c r="GR118">
        <v>243</v>
      </c>
      <c r="GU118">
        <v>297</v>
      </c>
      <c r="GV118" s="20">
        <v>52276.648021328874</v>
      </c>
      <c r="HM118">
        <v>232</v>
      </c>
      <c r="HN118" t="s">
        <v>331</v>
      </c>
      <c r="HO118">
        <v>3351492.75</v>
      </c>
      <c r="HR118">
        <v>297</v>
      </c>
      <c r="HS118">
        <v>1474.75</v>
      </c>
    </row>
    <row r="119" spans="1:227">
      <c r="A119">
        <v>244</v>
      </c>
      <c r="D119" t="s">
        <v>339</v>
      </c>
      <c r="F119" s="13" t="e">
        <f t="shared" si="83"/>
        <v>#NAME?</v>
      </c>
      <c r="G119" s="13" t="e">
        <f t="shared" si="84"/>
        <v>#NAME?</v>
      </c>
      <c r="H119" s="13" t="e">
        <f t="shared" si="85"/>
        <v>#NAME?</v>
      </c>
      <c r="I119" s="13" t="e">
        <f t="shared" si="86"/>
        <v>#NAME?</v>
      </c>
      <c r="J119" s="13"/>
      <c r="K119" s="13" t="e">
        <f t="shared" si="87"/>
        <v>#NAME?</v>
      </c>
      <c r="L119" s="13" t="e">
        <f t="shared" si="88"/>
        <v>#NAME?</v>
      </c>
      <c r="M119" s="13" t="e">
        <f t="shared" si="89"/>
        <v>#NAME?</v>
      </c>
      <c r="N119" s="13" t="e">
        <f t="shared" si="90"/>
        <v>#NAME?</v>
      </c>
      <c r="O119" s="13" t="e">
        <f t="shared" si="91"/>
        <v>#NAME?</v>
      </c>
      <c r="P119" s="13" t="e">
        <f t="shared" si="92"/>
        <v>#NAME?</v>
      </c>
      <c r="Q119" s="13" t="e">
        <f t="shared" si="93"/>
        <v>#NAME?</v>
      </c>
      <c r="R119" s="13" t="e">
        <f t="shared" si="94"/>
        <v>#NAME?</v>
      </c>
      <c r="S119" s="13" t="e">
        <f t="shared" si="95"/>
        <v>#NAME?</v>
      </c>
      <c r="T119" s="13" t="e">
        <f t="shared" si="96"/>
        <v>#NAME?</v>
      </c>
      <c r="U119" s="13" t="e">
        <f t="shared" si="97"/>
        <v>#NAME?</v>
      </c>
      <c r="V119" s="13" t="e">
        <f t="shared" si="98"/>
        <v>#NAME?</v>
      </c>
      <c r="W119" s="13" t="e">
        <f t="shared" si="99"/>
        <v>#NAME?</v>
      </c>
      <c r="X119" s="13" t="e">
        <f t="shared" si="100"/>
        <v>#NAME?</v>
      </c>
      <c r="Y119" s="13" t="e">
        <f t="shared" si="101"/>
        <v>#NAME?</v>
      </c>
      <c r="Z119" s="13" t="e">
        <f t="shared" si="102"/>
        <v>#NAME?</v>
      </c>
      <c r="AA119" s="13" t="e">
        <f t="shared" si="103"/>
        <v>#NAME?</v>
      </c>
      <c r="AB119" s="13"/>
      <c r="AC119" s="13"/>
      <c r="AD119" s="13" t="e">
        <f t="shared" si="104"/>
        <v>#NAME?</v>
      </c>
      <c r="AE119" s="13" t="e">
        <f t="shared" si="105"/>
        <v>#NAME?</v>
      </c>
      <c r="AF119" s="13" t="e">
        <f t="shared" si="106"/>
        <v>#NAME?</v>
      </c>
      <c r="AG119" s="13" t="e">
        <f t="shared" si="107"/>
        <v>#NAME?</v>
      </c>
      <c r="AH119" s="13" t="e">
        <f t="shared" si="108"/>
        <v>#NAME?</v>
      </c>
      <c r="AI119" s="13" t="e">
        <f t="shared" si="109"/>
        <v>#NAME?</v>
      </c>
      <c r="AJ119" s="13" t="e">
        <f t="shared" si="110"/>
        <v>#NAME?</v>
      </c>
      <c r="AK119" s="13" t="e">
        <f t="shared" si="111"/>
        <v>#NAME?</v>
      </c>
      <c r="AL119" s="13" t="e">
        <f t="shared" si="112"/>
        <v>#NAME?</v>
      </c>
      <c r="AM119" s="13" t="e">
        <f t="shared" si="113"/>
        <v>#NAME?</v>
      </c>
      <c r="AN119" s="13" t="e">
        <f t="shared" si="114"/>
        <v>#NAME?</v>
      </c>
      <c r="AO119" s="13" t="e">
        <f t="shared" si="115"/>
        <v>#NAME?</v>
      </c>
      <c r="AP119" s="13" t="e">
        <f t="shared" si="116"/>
        <v>#NAME?</v>
      </c>
      <c r="AQ119" s="13" t="e">
        <f t="shared" si="117"/>
        <v>#NAME?</v>
      </c>
      <c r="AR119" s="13" t="e">
        <f t="shared" si="118"/>
        <v>#NAME?</v>
      </c>
      <c r="AS119" s="13" t="e">
        <f t="shared" si="119"/>
        <v>#NAME?</v>
      </c>
      <c r="AT119" s="13" t="e">
        <f t="shared" si="120"/>
        <v>#NAME?</v>
      </c>
      <c r="AU119" s="13" t="e">
        <f t="shared" si="121"/>
        <v>#NAME?</v>
      </c>
      <c r="AV119" s="13" t="e">
        <f t="shared" si="122"/>
        <v>#NAME?</v>
      </c>
      <c r="AW119" s="13" t="e">
        <f t="shared" si="123"/>
        <v>#NAME?</v>
      </c>
      <c r="AX119" s="13" t="e">
        <f t="shared" si="124"/>
        <v>#NAME?</v>
      </c>
      <c r="AY119" s="13" t="e">
        <f t="shared" si="125"/>
        <v>#NAME?</v>
      </c>
      <c r="AZ119" s="13" t="e">
        <f t="shared" si="126"/>
        <v>#NAME?</v>
      </c>
      <c r="BA119" s="13" t="e">
        <f t="shared" si="127"/>
        <v>#NAME?</v>
      </c>
      <c r="BB119" s="13" t="e">
        <f t="shared" si="128"/>
        <v>#NAME?</v>
      </c>
      <c r="BC119" s="13" t="e">
        <f t="shared" si="129"/>
        <v>#NAME?</v>
      </c>
      <c r="BD119" s="13" t="e">
        <f t="shared" si="130"/>
        <v>#NAME?</v>
      </c>
      <c r="BE119" s="13" t="e">
        <f t="shared" si="131"/>
        <v>#NAME?</v>
      </c>
      <c r="BF119" s="13" t="e">
        <f t="shared" si="132"/>
        <v>#NAME?</v>
      </c>
      <c r="BG119" s="13" t="e">
        <f t="shared" si="133"/>
        <v>#NAME?</v>
      </c>
      <c r="BH119" s="13" t="e">
        <f t="shared" si="134"/>
        <v>#NAME?</v>
      </c>
      <c r="BI119" s="13" t="e">
        <f t="shared" si="135"/>
        <v>#NAME?</v>
      </c>
      <c r="BJ119" s="13" t="e">
        <f t="shared" si="136"/>
        <v>#NAME?</v>
      </c>
      <c r="BK119" s="13" t="e">
        <f t="shared" si="137"/>
        <v>#NAME?</v>
      </c>
      <c r="BL119" s="13" t="e">
        <f t="shared" si="138"/>
        <v>#NAME?</v>
      </c>
      <c r="BM119" s="13" t="e">
        <f t="shared" si="139"/>
        <v>#NAME?</v>
      </c>
      <c r="BN119" s="13"/>
      <c r="BO119" s="15"/>
      <c r="BP119" s="13" t="e">
        <f t="shared" si="140"/>
        <v>#NAME?</v>
      </c>
      <c r="BQ119" s="13" t="e">
        <f t="shared" si="141"/>
        <v>#NAME?</v>
      </c>
      <c r="BR119" s="13" t="e">
        <f t="shared" si="142"/>
        <v>#NAME?</v>
      </c>
      <c r="BS119" s="13" t="e">
        <f t="shared" si="143"/>
        <v>#NAME?</v>
      </c>
      <c r="BT119" s="13" t="e">
        <f t="shared" si="144"/>
        <v>#NAME?</v>
      </c>
      <c r="BU119" s="13" t="e">
        <f t="shared" si="145"/>
        <v>#NAME?</v>
      </c>
      <c r="BV119" s="13"/>
      <c r="BW119" s="13" t="e">
        <f t="shared" si="146"/>
        <v>#NAME?</v>
      </c>
      <c r="BX119" s="13"/>
      <c r="BY119" s="13" t="e">
        <f t="shared" si="147"/>
        <v>#NAME?</v>
      </c>
      <c r="BZ119" s="13" t="e">
        <f t="shared" si="148"/>
        <v>#NAME?</v>
      </c>
      <c r="CA119" s="13" t="e">
        <f t="shared" si="149"/>
        <v>#NAME?</v>
      </c>
      <c r="CB119" s="13" t="e">
        <f t="shared" si="150"/>
        <v>#NAME?</v>
      </c>
      <c r="CC119" s="14">
        <f t="shared" si="151"/>
        <v>0</v>
      </c>
      <c r="CD119" s="14" t="e">
        <f t="shared" si="152"/>
        <v>#NAME?</v>
      </c>
      <c r="CE119" s="13">
        <f t="shared" si="153"/>
        <v>1009575.89</v>
      </c>
      <c r="CF119" s="13" t="e">
        <f t="shared" si="154"/>
        <v>#NAME?</v>
      </c>
      <c r="CG119" s="13"/>
      <c r="CH119" s="13" t="e">
        <f t="shared" si="155"/>
        <v>#NAME?</v>
      </c>
      <c r="CI119" s="13" t="e">
        <f t="shared" si="156"/>
        <v>#NAME?</v>
      </c>
      <c r="CJ119" s="13" t="e">
        <f t="shared" si="157"/>
        <v>#NAME?</v>
      </c>
      <c r="CK119" s="13" t="e">
        <f t="shared" si="158"/>
        <v>#NAME?</v>
      </c>
      <c r="CL119">
        <f t="shared" si="159"/>
        <v>0</v>
      </c>
      <c r="CM119">
        <f t="shared" si="160"/>
        <v>0</v>
      </c>
      <c r="CN119">
        <v>0</v>
      </c>
      <c r="CO119">
        <f t="shared" si="161"/>
        <v>0</v>
      </c>
      <c r="CP119">
        <v>0</v>
      </c>
      <c r="CQ119">
        <v>0</v>
      </c>
      <c r="CR119">
        <v>0</v>
      </c>
      <c r="CS119">
        <v>0</v>
      </c>
      <c r="CT119">
        <v>0</v>
      </c>
      <c r="CU119">
        <v>0</v>
      </c>
      <c r="CV119">
        <v>0</v>
      </c>
      <c r="CW119">
        <v>0</v>
      </c>
      <c r="CX119">
        <v>0</v>
      </c>
      <c r="CY119" s="20" t="e">
        <f t="shared" si="162"/>
        <v>#NAME?</v>
      </c>
      <c r="CZ119" t="e">
        <f t="shared" si="163"/>
        <v>#NAME?</v>
      </c>
      <c r="DM119" t="s">
        <v>159</v>
      </c>
      <c r="DN119">
        <v>0</v>
      </c>
      <c r="DQ119" t="s">
        <v>316</v>
      </c>
      <c r="DR119">
        <v>0</v>
      </c>
      <c r="DU119">
        <v>614</v>
      </c>
      <c r="DV119">
        <v>1068769.7850424633</v>
      </c>
      <c r="DX119" t="s">
        <v>307</v>
      </c>
      <c r="DY119">
        <v>0</v>
      </c>
      <c r="EA119" t="s">
        <v>307</v>
      </c>
      <c r="EB119">
        <v>0</v>
      </c>
      <c r="ED119" t="s">
        <v>307</v>
      </c>
      <c r="EE119">
        <v>0</v>
      </c>
      <c r="EI119">
        <v>252</v>
      </c>
      <c r="EJ119">
        <v>996.75</v>
      </c>
      <c r="GQ119" t="s">
        <v>339</v>
      </c>
      <c r="GR119">
        <v>244</v>
      </c>
      <c r="GU119">
        <v>299</v>
      </c>
      <c r="GV119" s="20">
        <v>78414.972031993311</v>
      </c>
      <c r="HM119">
        <v>233</v>
      </c>
      <c r="HN119" t="s">
        <v>333</v>
      </c>
      <c r="HO119">
        <v>2680036.17</v>
      </c>
      <c r="HR119">
        <v>299</v>
      </c>
      <c r="HS119">
        <v>2348.5</v>
      </c>
    </row>
    <row r="120" spans="1:227">
      <c r="A120">
        <v>246</v>
      </c>
      <c r="D120" t="s">
        <v>340</v>
      </c>
      <c r="F120" s="13" t="e">
        <f t="shared" si="83"/>
        <v>#NAME?</v>
      </c>
      <c r="G120" s="13" t="e">
        <f t="shared" si="84"/>
        <v>#NAME?</v>
      </c>
      <c r="H120" s="13" t="e">
        <f t="shared" si="85"/>
        <v>#NAME?</v>
      </c>
      <c r="I120" s="13" t="e">
        <f t="shared" si="86"/>
        <v>#NAME?</v>
      </c>
      <c r="J120" s="13"/>
      <c r="K120" s="13" t="e">
        <f t="shared" si="87"/>
        <v>#NAME?</v>
      </c>
      <c r="L120" s="13" t="e">
        <f t="shared" si="88"/>
        <v>#NAME?</v>
      </c>
      <c r="M120" s="13" t="e">
        <f t="shared" si="89"/>
        <v>#NAME?</v>
      </c>
      <c r="N120" s="13" t="e">
        <f t="shared" si="90"/>
        <v>#NAME?</v>
      </c>
      <c r="O120" s="13" t="e">
        <f t="shared" si="91"/>
        <v>#NAME?</v>
      </c>
      <c r="P120" s="13" t="e">
        <f t="shared" si="92"/>
        <v>#NAME?</v>
      </c>
      <c r="Q120" s="13" t="e">
        <f t="shared" si="93"/>
        <v>#NAME?</v>
      </c>
      <c r="R120" s="13" t="e">
        <f t="shared" si="94"/>
        <v>#NAME?</v>
      </c>
      <c r="S120" s="13" t="e">
        <f t="shared" si="95"/>
        <v>#NAME?</v>
      </c>
      <c r="T120" s="13" t="e">
        <f t="shared" si="96"/>
        <v>#NAME?</v>
      </c>
      <c r="U120" s="13" t="e">
        <f t="shared" si="97"/>
        <v>#NAME?</v>
      </c>
      <c r="V120" s="13" t="e">
        <f t="shared" si="98"/>
        <v>#NAME?</v>
      </c>
      <c r="W120" s="13" t="e">
        <f t="shared" si="99"/>
        <v>#NAME?</v>
      </c>
      <c r="X120" s="13" t="e">
        <f t="shared" si="100"/>
        <v>#NAME?</v>
      </c>
      <c r="Y120" s="13" t="e">
        <f t="shared" si="101"/>
        <v>#NAME?</v>
      </c>
      <c r="Z120" s="13" t="e">
        <f t="shared" si="102"/>
        <v>#NAME?</v>
      </c>
      <c r="AA120" s="13" t="e">
        <f t="shared" si="103"/>
        <v>#NAME?</v>
      </c>
      <c r="AB120" s="13"/>
      <c r="AC120" s="13"/>
      <c r="AD120" s="13" t="e">
        <f t="shared" si="104"/>
        <v>#NAME?</v>
      </c>
      <c r="AE120" s="13" t="e">
        <f t="shared" si="105"/>
        <v>#NAME?</v>
      </c>
      <c r="AF120" s="13" t="e">
        <f t="shared" si="106"/>
        <v>#NAME?</v>
      </c>
      <c r="AG120" s="13" t="e">
        <f t="shared" si="107"/>
        <v>#NAME?</v>
      </c>
      <c r="AH120" s="13" t="e">
        <f t="shared" si="108"/>
        <v>#NAME?</v>
      </c>
      <c r="AI120" s="13" t="e">
        <f t="shared" si="109"/>
        <v>#NAME?</v>
      </c>
      <c r="AJ120" s="13" t="e">
        <f t="shared" si="110"/>
        <v>#NAME?</v>
      </c>
      <c r="AK120" s="13" t="e">
        <f t="shared" si="111"/>
        <v>#NAME?</v>
      </c>
      <c r="AL120" s="13" t="e">
        <f t="shared" si="112"/>
        <v>#NAME?</v>
      </c>
      <c r="AM120" s="13" t="e">
        <f t="shared" si="113"/>
        <v>#NAME?</v>
      </c>
      <c r="AN120" s="13" t="e">
        <f t="shared" si="114"/>
        <v>#NAME?</v>
      </c>
      <c r="AO120" s="13" t="e">
        <f t="shared" si="115"/>
        <v>#NAME?</v>
      </c>
      <c r="AP120" s="13" t="e">
        <f t="shared" si="116"/>
        <v>#NAME?</v>
      </c>
      <c r="AQ120" s="13" t="e">
        <f t="shared" si="117"/>
        <v>#NAME?</v>
      </c>
      <c r="AR120" s="13" t="e">
        <f t="shared" si="118"/>
        <v>#NAME?</v>
      </c>
      <c r="AS120" s="13" t="e">
        <f t="shared" si="119"/>
        <v>#NAME?</v>
      </c>
      <c r="AT120" s="13" t="e">
        <f t="shared" si="120"/>
        <v>#NAME?</v>
      </c>
      <c r="AU120" s="13" t="e">
        <f t="shared" si="121"/>
        <v>#NAME?</v>
      </c>
      <c r="AV120" s="13" t="e">
        <f t="shared" si="122"/>
        <v>#NAME?</v>
      </c>
      <c r="AW120" s="13" t="e">
        <f t="shared" si="123"/>
        <v>#NAME?</v>
      </c>
      <c r="AX120" s="13" t="e">
        <f t="shared" si="124"/>
        <v>#NAME?</v>
      </c>
      <c r="AY120" s="13" t="e">
        <f t="shared" si="125"/>
        <v>#NAME?</v>
      </c>
      <c r="AZ120" s="13" t="e">
        <f t="shared" si="126"/>
        <v>#NAME?</v>
      </c>
      <c r="BA120" s="13" t="e">
        <f t="shared" si="127"/>
        <v>#NAME?</v>
      </c>
      <c r="BB120" s="13" t="e">
        <f t="shared" si="128"/>
        <v>#NAME?</v>
      </c>
      <c r="BC120" s="13" t="e">
        <f t="shared" si="129"/>
        <v>#NAME?</v>
      </c>
      <c r="BD120" s="13" t="e">
        <f t="shared" si="130"/>
        <v>#NAME?</v>
      </c>
      <c r="BE120" s="13" t="e">
        <f t="shared" si="131"/>
        <v>#NAME?</v>
      </c>
      <c r="BF120" s="13" t="e">
        <f t="shared" si="132"/>
        <v>#NAME?</v>
      </c>
      <c r="BG120" s="13" t="e">
        <f t="shared" si="133"/>
        <v>#NAME?</v>
      </c>
      <c r="BH120" s="13" t="e">
        <f t="shared" si="134"/>
        <v>#NAME?</v>
      </c>
      <c r="BI120" s="13" t="e">
        <f t="shared" si="135"/>
        <v>#NAME?</v>
      </c>
      <c r="BJ120" s="13" t="e">
        <f t="shared" si="136"/>
        <v>#NAME?</v>
      </c>
      <c r="BK120" s="13" t="e">
        <f t="shared" si="137"/>
        <v>#NAME?</v>
      </c>
      <c r="BL120" s="13" t="e">
        <f t="shared" si="138"/>
        <v>#NAME?</v>
      </c>
      <c r="BM120" s="13" t="e">
        <f t="shared" si="139"/>
        <v>#NAME?</v>
      </c>
      <c r="BN120" s="13"/>
      <c r="BO120" s="15"/>
      <c r="BP120" s="13" t="e">
        <f t="shared" si="140"/>
        <v>#NAME?</v>
      </c>
      <c r="BQ120" s="13" t="e">
        <f t="shared" si="141"/>
        <v>#NAME?</v>
      </c>
      <c r="BR120" s="13" t="e">
        <f t="shared" si="142"/>
        <v>#NAME?</v>
      </c>
      <c r="BS120" s="13" t="e">
        <f t="shared" si="143"/>
        <v>#NAME?</v>
      </c>
      <c r="BT120" s="13" t="e">
        <f t="shared" si="144"/>
        <v>#NAME?</v>
      </c>
      <c r="BU120" s="13" t="e">
        <f t="shared" si="145"/>
        <v>#NAME?</v>
      </c>
      <c r="BV120" s="13"/>
      <c r="BW120" s="13" t="e">
        <f t="shared" si="146"/>
        <v>#NAME?</v>
      </c>
      <c r="BX120" s="13"/>
      <c r="BY120" s="13" t="e">
        <f t="shared" si="147"/>
        <v>#NAME?</v>
      </c>
      <c r="BZ120" s="13" t="e">
        <f t="shared" si="148"/>
        <v>#NAME?</v>
      </c>
      <c r="CA120" s="13" t="e">
        <f t="shared" si="149"/>
        <v>#NAME?</v>
      </c>
      <c r="CB120" s="13" t="e">
        <f t="shared" si="150"/>
        <v>#NAME?</v>
      </c>
      <c r="CC120" s="14">
        <f t="shared" si="151"/>
        <v>0</v>
      </c>
      <c r="CD120" s="14" t="e">
        <f t="shared" si="152"/>
        <v>#NAME?</v>
      </c>
      <c r="CE120" s="13">
        <f t="shared" si="153"/>
        <v>1659112.28</v>
      </c>
      <c r="CF120" s="13" t="e">
        <f t="shared" si="154"/>
        <v>#NAME?</v>
      </c>
      <c r="CG120" s="13"/>
      <c r="CH120" s="13" t="e">
        <f t="shared" si="155"/>
        <v>#NAME?</v>
      </c>
      <c r="CI120" s="13" t="e">
        <f t="shared" si="156"/>
        <v>#NAME?</v>
      </c>
      <c r="CJ120" s="13" t="e">
        <f t="shared" si="157"/>
        <v>#NAME?</v>
      </c>
      <c r="CK120" s="13" t="e">
        <f t="shared" si="158"/>
        <v>#NAME?</v>
      </c>
      <c r="CL120">
        <f t="shared" si="159"/>
        <v>0</v>
      </c>
      <c r="CM120">
        <f t="shared" si="160"/>
        <v>0</v>
      </c>
      <c r="CN120">
        <v>0</v>
      </c>
      <c r="CO120">
        <f t="shared" si="161"/>
        <v>0</v>
      </c>
      <c r="CP120">
        <v>0</v>
      </c>
      <c r="CQ120">
        <v>0</v>
      </c>
      <c r="CR120">
        <v>0</v>
      </c>
      <c r="CS120">
        <v>0</v>
      </c>
      <c r="CT120">
        <v>0</v>
      </c>
      <c r="CU120">
        <v>0</v>
      </c>
      <c r="CV120">
        <v>0</v>
      </c>
      <c r="CW120">
        <v>0</v>
      </c>
      <c r="CX120">
        <v>0</v>
      </c>
      <c r="CY120" s="20" t="e">
        <f t="shared" si="162"/>
        <v>#NAME?</v>
      </c>
      <c r="CZ120" t="e">
        <f t="shared" si="163"/>
        <v>#NAME?</v>
      </c>
      <c r="DM120" t="s">
        <v>341</v>
      </c>
      <c r="DN120">
        <v>0</v>
      </c>
      <c r="DQ120" t="s">
        <v>317</v>
      </c>
      <c r="DR120">
        <v>0</v>
      </c>
      <c r="DU120">
        <v>366</v>
      </c>
      <c r="DV120">
        <v>935030.25721712911</v>
      </c>
      <c r="DX120" t="s">
        <v>308</v>
      </c>
      <c r="DY120">
        <v>0</v>
      </c>
      <c r="EA120" t="s">
        <v>308</v>
      </c>
      <c r="EB120">
        <v>0</v>
      </c>
      <c r="ED120" t="s">
        <v>308</v>
      </c>
      <c r="EE120">
        <v>0</v>
      </c>
      <c r="EI120">
        <v>733</v>
      </c>
      <c r="EJ120">
        <v>502.5</v>
      </c>
      <c r="GQ120" t="s">
        <v>340</v>
      </c>
      <c r="GR120">
        <v>246</v>
      </c>
      <c r="GU120">
        <v>301</v>
      </c>
      <c r="GV120" s="20">
        <v>156829.94406398662</v>
      </c>
      <c r="HM120">
        <v>777</v>
      </c>
      <c r="HN120" t="s">
        <v>354</v>
      </c>
      <c r="HO120">
        <v>3022464.85</v>
      </c>
      <c r="HR120">
        <v>301</v>
      </c>
      <c r="HS120">
        <v>4850.75</v>
      </c>
    </row>
    <row r="121" spans="1:227">
      <c r="A121">
        <v>252</v>
      </c>
      <c r="D121" t="s">
        <v>342</v>
      </c>
      <c r="F121" s="13" t="e">
        <f t="shared" si="83"/>
        <v>#NAME?</v>
      </c>
      <c r="G121" s="13" t="e">
        <f t="shared" si="84"/>
        <v>#NAME?</v>
      </c>
      <c r="H121" s="13" t="e">
        <f t="shared" si="85"/>
        <v>#NAME?</v>
      </c>
      <c r="I121" s="13" t="e">
        <f t="shared" si="86"/>
        <v>#NAME?</v>
      </c>
      <c r="J121" s="13"/>
      <c r="K121" s="13" t="e">
        <f t="shared" si="87"/>
        <v>#NAME?</v>
      </c>
      <c r="L121" s="13" t="e">
        <f t="shared" si="88"/>
        <v>#NAME?</v>
      </c>
      <c r="M121" s="13" t="e">
        <f t="shared" si="89"/>
        <v>#NAME?</v>
      </c>
      <c r="N121" s="13" t="e">
        <f t="shared" si="90"/>
        <v>#NAME?</v>
      </c>
      <c r="O121" s="13" t="e">
        <f t="shared" si="91"/>
        <v>#NAME?</v>
      </c>
      <c r="P121" s="13" t="e">
        <f t="shared" si="92"/>
        <v>#NAME?</v>
      </c>
      <c r="Q121" s="13" t="e">
        <f t="shared" si="93"/>
        <v>#NAME?</v>
      </c>
      <c r="R121" s="13" t="e">
        <f t="shared" si="94"/>
        <v>#NAME?</v>
      </c>
      <c r="S121" s="13" t="e">
        <f t="shared" si="95"/>
        <v>#NAME?</v>
      </c>
      <c r="T121" s="13" t="e">
        <f t="shared" si="96"/>
        <v>#NAME?</v>
      </c>
      <c r="U121" s="13" t="e">
        <f t="shared" si="97"/>
        <v>#NAME?</v>
      </c>
      <c r="V121" s="13" t="e">
        <f t="shared" si="98"/>
        <v>#NAME?</v>
      </c>
      <c r="W121" s="13" t="e">
        <f t="shared" si="99"/>
        <v>#NAME?</v>
      </c>
      <c r="X121" s="13" t="e">
        <f t="shared" si="100"/>
        <v>#NAME?</v>
      </c>
      <c r="Y121" s="13" t="e">
        <f t="shared" si="101"/>
        <v>#NAME?</v>
      </c>
      <c r="Z121" s="13" t="e">
        <f t="shared" si="102"/>
        <v>#NAME?</v>
      </c>
      <c r="AA121" s="13" t="e">
        <f t="shared" si="103"/>
        <v>#NAME?</v>
      </c>
      <c r="AB121" s="13"/>
      <c r="AC121" s="13"/>
      <c r="AD121" s="13" t="e">
        <f t="shared" si="104"/>
        <v>#NAME?</v>
      </c>
      <c r="AE121" s="13" t="e">
        <f t="shared" si="105"/>
        <v>#NAME?</v>
      </c>
      <c r="AF121" s="13" t="e">
        <f t="shared" si="106"/>
        <v>#NAME?</v>
      </c>
      <c r="AG121" s="13" t="e">
        <f t="shared" si="107"/>
        <v>#NAME?</v>
      </c>
      <c r="AH121" s="13" t="e">
        <f t="shared" si="108"/>
        <v>#NAME?</v>
      </c>
      <c r="AI121" s="13" t="e">
        <f t="shared" si="109"/>
        <v>#NAME?</v>
      </c>
      <c r="AJ121" s="13" t="e">
        <f t="shared" si="110"/>
        <v>#NAME?</v>
      </c>
      <c r="AK121" s="13" t="e">
        <f t="shared" si="111"/>
        <v>#NAME?</v>
      </c>
      <c r="AL121" s="13" t="e">
        <f t="shared" si="112"/>
        <v>#NAME?</v>
      </c>
      <c r="AM121" s="13" t="e">
        <f t="shared" si="113"/>
        <v>#NAME?</v>
      </c>
      <c r="AN121" s="13" t="e">
        <f t="shared" si="114"/>
        <v>#NAME?</v>
      </c>
      <c r="AO121" s="13" t="e">
        <f t="shared" si="115"/>
        <v>#NAME?</v>
      </c>
      <c r="AP121" s="13" t="e">
        <f t="shared" si="116"/>
        <v>#NAME?</v>
      </c>
      <c r="AQ121" s="13" t="e">
        <f t="shared" si="117"/>
        <v>#NAME?</v>
      </c>
      <c r="AR121" s="13" t="e">
        <f t="shared" si="118"/>
        <v>#NAME?</v>
      </c>
      <c r="AS121" s="13" t="e">
        <f t="shared" si="119"/>
        <v>#NAME?</v>
      </c>
      <c r="AT121" s="13" t="e">
        <f t="shared" si="120"/>
        <v>#NAME?</v>
      </c>
      <c r="AU121" s="13" t="e">
        <f t="shared" si="121"/>
        <v>#NAME?</v>
      </c>
      <c r="AV121" s="13" t="e">
        <f t="shared" si="122"/>
        <v>#NAME?</v>
      </c>
      <c r="AW121" s="13" t="e">
        <f t="shared" si="123"/>
        <v>#NAME?</v>
      </c>
      <c r="AX121" s="13" t="e">
        <f t="shared" si="124"/>
        <v>#NAME?</v>
      </c>
      <c r="AY121" s="13" t="e">
        <f t="shared" si="125"/>
        <v>#NAME?</v>
      </c>
      <c r="AZ121" s="13" t="e">
        <f t="shared" si="126"/>
        <v>#NAME?</v>
      </c>
      <c r="BA121" s="13" t="e">
        <f t="shared" si="127"/>
        <v>#NAME?</v>
      </c>
      <c r="BB121" s="13" t="e">
        <f t="shared" si="128"/>
        <v>#NAME?</v>
      </c>
      <c r="BC121" s="13" t="e">
        <f t="shared" si="129"/>
        <v>#NAME?</v>
      </c>
      <c r="BD121" s="13" t="e">
        <f t="shared" si="130"/>
        <v>#NAME?</v>
      </c>
      <c r="BE121" s="13" t="e">
        <f t="shared" si="131"/>
        <v>#NAME?</v>
      </c>
      <c r="BF121" s="13" t="e">
        <f t="shared" si="132"/>
        <v>#NAME?</v>
      </c>
      <c r="BG121" s="13" t="e">
        <f t="shared" si="133"/>
        <v>#NAME?</v>
      </c>
      <c r="BH121" s="13" t="e">
        <f t="shared" si="134"/>
        <v>#NAME?</v>
      </c>
      <c r="BI121" s="13" t="e">
        <f t="shared" si="135"/>
        <v>#NAME?</v>
      </c>
      <c r="BJ121" s="13" t="e">
        <f t="shared" si="136"/>
        <v>#NAME?</v>
      </c>
      <c r="BK121" s="13" t="e">
        <f t="shared" si="137"/>
        <v>#NAME?</v>
      </c>
      <c r="BL121" s="13" t="e">
        <f t="shared" si="138"/>
        <v>#NAME?</v>
      </c>
      <c r="BM121" s="13" t="e">
        <f t="shared" si="139"/>
        <v>#NAME?</v>
      </c>
      <c r="BN121" s="13"/>
      <c r="BO121" s="15"/>
      <c r="BP121" s="13" t="e">
        <f t="shared" si="140"/>
        <v>#NAME?</v>
      </c>
      <c r="BQ121" s="13" t="e">
        <f t="shared" si="141"/>
        <v>#NAME?</v>
      </c>
      <c r="BR121" s="13" t="e">
        <f t="shared" si="142"/>
        <v>#NAME?</v>
      </c>
      <c r="BS121" s="13" t="e">
        <f t="shared" si="143"/>
        <v>#NAME?</v>
      </c>
      <c r="BT121" s="13" t="e">
        <f t="shared" si="144"/>
        <v>#NAME?</v>
      </c>
      <c r="BU121" s="13" t="e">
        <f t="shared" si="145"/>
        <v>#NAME?</v>
      </c>
      <c r="BV121" s="13"/>
      <c r="BW121" s="13" t="e">
        <f t="shared" si="146"/>
        <v>#NAME?</v>
      </c>
      <c r="BX121" s="13"/>
      <c r="BY121" s="13" t="e">
        <f t="shared" si="147"/>
        <v>#NAME?</v>
      </c>
      <c r="BZ121" s="13" t="e">
        <f t="shared" si="148"/>
        <v>#NAME?</v>
      </c>
      <c r="CA121" s="13" t="e">
        <f t="shared" si="149"/>
        <v>#NAME?</v>
      </c>
      <c r="CB121" s="13" t="e">
        <f t="shared" si="150"/>
        <v>#NAME?</v>
      </c>
      <c r="CC121" s="14">
        <f t="shared" si="151"/>
        <v>0</v>
      </c>
      <c r="CD121" s="14" t="e">
        <f t="shared" si="152"/>
        <v>#NAME?</v>
      </c>
      <c r="CE121" s="13">
        <f t="shared" si="153"/>
        <v>1120963.74</v>
      </c>
      <c r="CF121" s="13" t="e">
        <f t="shared" si="154"/>
        <v>#NAME?</v>
      </c>
      <c r="CG121" s="13"/>
      <c r="CH121" s="13" t="e">
        <f t="shared" si="155"/>
        <v>#NAME?</v>
      </c>
      <c r="CI121" s="13" t="e">
        <f t="shared" si="156"/>
        <v>#NAME?</v>
      </c>
      <c r="CJ121" s="13" t="e">
        <f t="shared" si="157"/>
        <v>#NAME?</v>
      </c>
      <c r="CK121" s="13" t="e">
        <f t="shared" si="158"/>
        <v>#NAME?</v>
      </c>
      <c r="CL121">
        <f t="shared" si="159"/>
        <v>0</v>
      </c>
      <c r="CM121">
        <f t="shared" si="160"/>
        <v>0</v>
      </c>
      <c r="CN121">
        <v>0</v>
      </c>
      <c r="CO121">
        <f t="shared" si="161"/>
        <v>0</v>
      </c>
      <c r="CP121">
        <v>0</v>
      </c>
      <c r="CQ121">
        <v>0</v>
      </c>
      <c r="CR121">
        <v>0</v>
      </c>
      <c r="CS121">
        <v>0</v>
      </c>
      <c r="CT121">
        <v>0</v>
      </c>
      <c r="CU121">
        <v>0</v>
      </c>
      <c r="CV121">
        <v>0</v>
      </c>
      <c r="CW121">
        <v>0</v>
      </c>
      <c r="CX121">
        <v>0</v>
      </c>
      <c r="CY121" s="20" t="e">
        <f t="shared" si="162"/>
        <v>#NAME?</v>
      </c>
      <c r="CZ121" t="e">
        <f t="shared" si="163"/>
        <v>#NAME?</v>
      </c>
      <c r="DM121" t="s">
        <v>157</v>
      </c>
      <c r="DN121">
        <v>0</v>
      </c>
      <c r="DQ121" t="s">
        <v>148</v>
      </c>
      <c r="DR121">
        <v>0</v>
      </c>
      <c r="DU121">
        <v>39</v>
      </c>
      <c r="DV121">
        <v>1472952.2631779131</v>
      </c>
      <c r="DX121" t="s">
        <v>310</v>
      </c>
      <c r="DY121">
        <v>0</v>
      </c>
      <c r="EA121" t="s">
        <v>310</v>
      </c>
      <c r="EB121">
        <v>0</v>
      </c>
      <c r="ED121" t="s">
        <v>310</v>
      </c>
      <c r="EE121">
        <v>0</v>
      </c>
      <c r="EI121">
        <v>1705</v>
      </c>
      <c r="EJ121">
        <v>2769.5</v>
      </c>
      <c r="GQ121" t="s">
        <v>342</v>
      </c>
      <c r="GR121">
        <v>252</v>
      </c>
      <c r="GU121">
        <v>302</v>
      </c>
      <c r="GV121" s="20">
        <v>49662.81562026243</v>
      </c>
      <c r="HM121">
        <v>1722</v>
      </c>
      <c r="HN121" t="s">
        <v>218</v>
      </c>
      <c r="HO121">
        <v>768118.75</v>
      </c>
      <c r="HR121">
        <v>302</v>
      </c>
      <c r="HS121">
        <v>1547.5</v>
      </c>
    </row>
    <row r="122" spans="1:227">
      <c r="A122">
        <v>733</v>
      </c>
      <c r="D122" t="s">
        <v>343</v>
      </c>
      <c r="F122" s="13" t="e">
        <f t="shared" si="83"/>
        <v>#NAME?</v>
      </c>
      <c r="G122" s="13" t="e">
        <f t="shared" si="84"/>
        <v>#NAME?</v>
      </c>
      <c r="H122" s="13" t="e">
        <f t="shared" si="85"/>
        <v>#NAME?</v>
      </c>
      <c r="I122" s="13" t="e">
        <f t="shared" si="86"/>
        <v>#NAME?</v>
      </c>
      <c r="J122" s="13"/>
      <c r="K122" s="13" t="e">
        <f t="shared" si="87"/>
        <v>#NAME?</v>
      </c>
      <c r="L122" s="13" t="e">
        <f t="shared" si="88"/>
        <v>#NAME?</v>
      </c>
      <c r="M122" s="13" t="e">
        <f t="shared" si="89"/>
        <v>#NAME?</v>
      </c>
      <c r="N122" s="13" t="e">
        <f t="shared" si="90"/>
        <v>#NAME?</v>
      </c>
      <c r="O122" s="13" t="e">
        <f t="shared" si="91"/>
        <v>#NAME?</v>
      </c>
      <c r="P122" s="13" t="e">
        <f t="shared" si="92"/>
        <v>#NAME?</v>
      </c>
      <c r="Q122" s="13" t="e">
        <f t="shared" si="93"/>
        <v>#NAME?</v>
      </c>
      <c r="R122" s="13" t="e">
        <f t="shared" si="94"/>
        <v>#NAME?</v>
      </c>
      <c r="S122" s="13" t="e">
        <f t="shared" si="95"/>
        <v>#NAME?</v>
      </c>
      <c r="T122" s="13" t="e">
        <f t="shared" si="96"/>
        <v>#NAME?</v>
      </c>
      <c r="U122" s="13" t="e">
        <f t="shared" si="97"/>
        <v>#NAME?</v>
      </c>
      <c r="V122" s="13" t="e">
        <f t="shared" si="98"/>
        <v>#NAME?</v>
      </c>
      <c r="W122" s="13" t="e">
        <f t="shared" si="99"/>
        <v>#NAME?</v>
      </c>
      <c r="X122" s="13" t="e">
        <f t="shared" si="100"/>
        <v>#NAME?</v>
      </c>
      <c r="Y122" s="13" t="e">
        <f t="shared" si="101"/>
        <v>#NAME?</v>
      </c>
      <c r="Z122" s="13" t="e">
        <f t="shared" si="102"/>
        <v>#NAME?</v>
      </c>
      <c r="AA122" s="13" t="e">
        <f t="shared" si="103"/>
        <v>#NAME?</v>
      </c>
      <c r="AB122" s="13"/>
      <c r="AC122" s="13"/>
      <c r="AD122" s="13" t="e">
        <f t="shared" si="104"/>
        <v>#NAME?</v>
      </c>
      <c r="AE122" s="13" t="e">
        <f t="shared" si="105"/>
        <v>#NAME?</v>
      </c>
      <c r="AF122" s="13" t="e">
        <f t="shared" si="106"/>
        <v>#NAME?</v>
      </c>
      <c r="AG122" s="13" t="e">
        <f t="shared" si="107"/>
        <v>#NAME?</v>
      </c>
      <c r="AH122" s="13" t="e">
        <f t="shared" si="108"/>
        <v>#NAME?</v>
      </c>
      <c r="AI122" s="13" t="e">
        <f t="shared" si="109"/>
        <v>#NAME?</v>
      </c>
      <c r="AJ122" s="13" t="e">
        <f t="shared" si="110"/>
        <v>#NAME?</v>
      </c>
      <c r="AK122" s="13" t="e">
        <f t="shared" si="111"/>
        <v>#NAME?</v>
      </c>
      <c r="AL122" s="13" t="e">
        <f t="shared" si="112"/>
        <v>#NAME?</v>
      </c>
      <c r="AM122" s="13" t="e">
        <f t="shared" si="113"/>
        <v>#NAME?</v>
      </c>
      <c r="AN122" s="13" t="e">
        <f t="shared" si="114"/>
        <v>#NAME?</v>
      </c>
      <c r="AO122" s="13" t="e">
        <f t="shared" si="115"/>
        <v>#NAME?</v>
      </c>
      <c r="AP122" s="13" t="e">
        <f t="shared" si="116"/>
        <v>#NAME?</v>
      </c>
      <c r="AQ122" s="13" t="e">
        <f t="shared" si="117"/>
        <v>#NAME?</v>
      </c>
      <c r="AR122" s="13" t="e">
        <f t="shared" si="118"/>
        <v>#NAME?</v>
      </c>
      <c r="AS122" s="13" t="e">
        <f t="shared" si="119"/>
        <v>#NAME?</v>
      </c>
      <c r="AT122" s="13" t="e">
        <f t="shared" si="120"/>
        <v>#NAME?</v>
      </c>
      <c r="AU122" s="13" t="e">
        <f t="shared" si="121"/>
        <v>#NAME?</v>
      </c>
      <c r="AV122" s="13" t="e">
        <f t="shared" si="122"/>
        <v>#NAME?</v>
      </c>
      <c r="AW122" s="13" t="e">
        <f t="shared" si="123"/>
        <v>#NAME?</v>
      </c>
      <c r="AX122" s="13" t="e">
        <f t="shared" si="124"/>
        <v>#NAME?</v>
      </c>
      <c r="AY122" s="13" t="e">
        <f t="shared" si="125"/>
        <v>#NAME?</v>
      </c>
      <c r="AZ122" s="13" t="e">
        <f t="shared" si="126"/>
        <v>#NAME?</v>
      </c>
      <c r="BA122" s="13" t="e">
        <f t="shared" si="127"/>
        <v>#NAME?</v>
      </c>
      <c r="BB122" s="13" t="e">
        <f t="shared" si="128"/>
        <v>#NAME?</v>
      </c>
      <c r="BC122" s="13" t="e">
        <f t="shared" si="129"/>
        <v>#NAME?</v>
      </c>
      <c r="BD122" s="13" t="e">
        <f t="shared" si="130"/>
        <v>#NAME?</v>
      </c>
      <c r="BE122" s="13" t="e">
        <f t="shared" si="131"/>
        <v>#NAME?</v>
      </c>
      <c r="BF122" s="13" t="e">
        <f t="shared" si="132"/>
        <v>#NAME?</v>
      </c>
      <c r="BG122" s="13" t="e">
        <f t="shared" si="133"/>
        <v>#NAME?</v>
      </c>
      <c r="BH122" s="13" t="e">
        <f t="shared" si="134"/>
        <v>#NAME?</v>
      </c>
      <c r="BI122" s="13" t="e">
        <f t="shared" si="135"/>
        <v>#NAME?</v>
      </c>
      <c r="BJ122" s="13" t="e">
        <f t="shared" si="136"/>
        <v>#NAME?</v>
      </c>
      <c r="BK122" s="13" t="e">
        <f t="shared" si="137"/>
        <v>#NAME?</v>
      </c>
      <c r="BL122" s="13" t="e">
        <f t="shared" si="138"/>
        <v>#NAME?</v>
      </c>
      <c r="BM122" s="13" t="e">
        <f t="shared" si="139"/>
        <v>#NAME?</v>
      </c>
      <c r="BN122" s="13"/>
      <c r="BO122" s="15"/>
      <c r="BP122" s="13" t="e">
        <f t="shared" si="140"/>
        <v>#NAME?</v>
      </c>
      <c r="BQ122" s="13" t="e">
        <f t="shared" si="141"/>
        <v>#NAME?</v>
      </c>
      <c r="BR122" s="13" t="e">
        <f t="shared" si="142"/>
        <v>#NAME?</v>
      </c>
      <c r="BS122" s="13" t="e">
        <f t="shared" si="143"/>
        <v>#NAME?</v>
      </c>
      <c r="BT122" s="13" t="e">
        <f t="shared" si="144"/>
        <v>#NAME?</v>
      </c>
      <c r="BU122" s="13" t="e">
        <f t="shared" si="145"/>
        <v>#NAME?</v>
      </c>
      <c r="BV122" s="13"/>
      <c r="BW122" s="13" t="e">
        <f t="shared" si="146"/>
        <v>#NAME?</v>
      </c>
      <c r="BX122" s="13"/>
      <c r="BY122" s="13" t="e">
        <f t="shared" si="147"/>
        <v>#NAME?</v>
      </c>
      <c r="BZ122" s="13" t="e">
        <f t="shared" si="148"/>
        <v>#NAME?</v>
      </c>
      <c r="CA122" s="13" t="e">
        <f t="shared" si="149"/>
        <v>#NAME?</v>
      </c>
      <c r="CB122" s="13" t="e">
        <f t="shared" si="150"/>
        <v>#NAME?</v>
      </c>
      <c r="CC122" s="14">
        <f t="shared" si="151"/>
        <v>0</v>
      </c>
      <c r="CD122" s="14" t="e">
        <f t="shared" si="152"/>
        <v>#NAME?</v>
      </c>
      <c r="CE122" s="13">
        <f t="shared" si="153"/>
        <v>700483.43</v>
      </c>
      <c r="CF122" s="13" t="e">
        <f t="shared" si="154"/>
        <v>#NAME?</v>
      </c>
      <c r="CG122" s="13"/>
      <c r="CH122" s="13" t="e">
        <f t="shared" si="155"/>
        <v>#NAME?</v>
      </c>
      <c r="CI122" s="13" t="e">
        <f t="shared" si="156"/>
        <v>#NAME?</v>
      </c>
      <c r="CJ122" s="13" t="e">
        <f t="shared" si="157"/>
        <v>#NAME?</v>
      </c>
      <c r="CK122" s="13" t="e">
        <f t="shared" si="158"/>
        <v>#NAME?</v>
      </c>
      <c r="CL122">
        <f t="shared" si="159"/>
        <v>0</v>
      </c>
      <c r="CM122">
        <f t="shared" si="160"/>
        <v>0</v>
      </c>
      <c r="CN122">
        <v>0</v>
      </c>
      <c r="CO122">
        <f t="shared" si="161"/>
        <v>0</v>
      </c>
      <c r="CP122">
        <v>0</v>
      </c>
      <c r="CQ122">
        <v>0</v>
      </c>
      <c r="CR122">
        <v>0</v>
      </c>
      <c r="CS122">
        <v>0</v>
      </c>
      <c r="CT122">
        <v>0</v>
      </c>
      <c r="CU122">
        <v>0</v>
      </c>
      <c r="CV122">
        <v>0</v>
      </c>
      <c r="CW122">
        <v>0</v>
      </c>
      <c r="CX122">
        <v>0</v>
      </c>
      <c r="CY122" s="20" t="e">
        <f t="shared" si="162"/>
        <v>#NAME?</v>
      </c>
      <c r="CZ122" t="e">
        <f t="shared" si="163"/>
        <v>#NAME?</v>
      </c>
      <c r="DM122" t="s">
        <v>344</v>
      </c>
      <c r="DN122">
        <v>0</v>
      </c>
      <c r="DQ122" t="s">
        <v>192</v>
      </c>
      <c r="DR122">
        <v>0</v>
      </c>
      <c r="DU122">
        <v>312</v>
      </c>
      <c r="DV122">
        <v>964256.98007644119</v>
      </c>
      <c r="DX122" t="s">
        <v>312</v>
      </c>
      <c r="DY122">
        <v>0</v>
      </c>
      <c r="EA122" t="s">
        <v>312</v>
      </c>
      <c r="EB122">
        <v>0</v>
      </c>
      <c r="ED122" t="s">
        <v>312</v>
      </c>
      <c r="EE122">
        <v>0</v>
      </c>
      <c r="EI122">
        <v>262</v>
      </c>
      <c r="EJ122">
        <v>2064</v>
      </c>
      <c r="GQ122" t="s">
        <v>343</v>
      </c>
      <c r="GR122">
        <v>733</v>
      </c>
      <c r="GU122">
        <v>303</v>
      </c>
      <c r="GV122" s="20">
        <v>91484.134037325537</v>
      </c>
      <c r="HM122">
        <v>70</v>
      </c>
      <c r="HN122" t="s">
        <v>220</v>
      </c>
      <c r="HO122">
        <v>2039568.6</v>
      </c>
      <c r="HR122">
        <v>303</v>
      </c>
      <c r="HS122">
        <v>2331</v>
      </c>
    </row>
    <row r="123" spans="1:227">
      <c r="A123">
        <v>1705</v>
      </c>
      <c r="D123" t="s">
        <v>345</v>
      </c>
      <c r="F123" s="13" t="e">
        <f t="shared" si="83"/>
        <v>#NAME?</v>
      </c>
      <c r="G123" s="13" t="e">
        <f t="shared" si="84"/>
        <v>#NAME?</v>
      </c>
      <c r="H123" s="13" t="e">
        <f t="shared" si="85"/>
        <v>#NAME?</v>
      </c>
      <c r="I123" s="13" t="e">
        <f t="shared" si="86"/>
        <v>#NAME?</v>
      </c>
      <c r="J123" s="13"/>
      <c r="K123" s="13" t="e">
        <f t="shared" si="87"/>
        <v>#NAME?</v>
      </c>
      <c r="L123" s="13" t="e">
        <f t="shared" si="88"/>
        <v>#NAME?</v>
      </c>
      <c r="M123" s="13" t="e">
        <f t="shared" si="89"/>
        <v>#NAME?</v>
      </c>
      <c r="N123" s="13" t="e">
        <f t="shared" si="90"/>
        <v>#NAME?</v>
      </c>
      <c r="O123" s="13" t="e">
        <f t="shared" si="91"/>
        <v>#NAME?</v>
      </c>
      <c r="P123" s="13" t="e">
        <f t="shared" si="92"/>
        <v>#NAME?</v>
      </c>
      <c r="Q123" s="13" t="e">
        <f t="shared" si="93"/>
        <v>#NAME?</v>
      </c>
      <c r="R123" s="13" t="e">
        <f t="shared" si="94"/>
        <v>#NAME?</v>
      </c>
      <c r="S123" s="13" t="e">
        <f t="shared" si="95"/>
        <v>#NAME?</v>
      </c>
      <c r="T123" s="13" t="e">
        <f t="shared" si="96"/>
        <v>#NAME?</v>
      </c>
      <c r="U123" s="13" t="e">
        <f t="shared" si="97"/>
        <v>#NAME?</v>
      </c>
      <c r="V123" s="13" t="e">
        <f t="shared" si="98"/>
        <v>#NAME?</v>
      </c>
      <c r="W123" s="13" t="e">
        <f t="shared" si="99"/>
        <v>#NAME?</v>
      </c>
      <c r="X123" s="13" t="e">
        <f t="shared" si="100"/>
        <v>#NAME?</v>
      </c>
      <c r="Y123" s="13" t="e">
        <f t="shared" si="101"/>
        <v>#NAME?</v>
      </c>
      <c r="Z123" s="13" t="e">
        <f t="shared" si="102"/>
        <v>#NAME?</v>
      </c>
      <c r="AA123" s="13" t="e">
        <f t="shared" si="103"/>
        <v>#NAME?</v>
      </c>
      <c r="AB123" s="13"/>
      <c r="AC123" s="13"/>
      <c r="AD123" s="13" t="e">
        <f t="shared" si="104"/>
        <v>#NAME?</v>
      </c>
      <c r="AE123" s="13" t="e">
        <f t="shared" si="105"/>
        <v>#NAME?</v>
      </c>
      <c r="AF123" s="13" t="e">
        <f t="shared" si="106"/>
        <v>#NAME?</v>
      </c>
      <c r="AG123" s="13" t="e">
        <f t="shared" si="107"/>
        <v>#NAME?</v>
      </c>
      <c r="AH123" s="13" t="e">
        <f t="shared" si="108"/>
        <v>#NAME?</v>
      </c>
      <c r="AI123" s="13" t="e">
        <f t="shared" si="109"/>
        <v>#NAME?</v>
      </c>
      <c r="AJ123" s="13" t="e">
        <f t="shared" si="110"/>
        <v>#NAME?</v>
      </c>
      <c r="AK123" s="13" t="e">
        <f t="shared" si="111"/>
        <v>#NAME?</v>
      </c>
      <c r="AL123" s="13" t="e">
        <f t="shared" si="112"/>
        <v>#NAME?</v>
      </c>
      <c r="AM123" s="13" t="e">
        <f t="shared" si="113"/>
        <v>#NAME?</v>
      </c>
      <c r="AN123" s="13" t="e">
        <f t="shared" si="114"/>
        <v>#NAME?</v>
      </c>
      <c r="AO123" s="13" t="e">
        <f t="shared" si="115"/>
        <v>#NAME?</v>
      </c>
      <c r="AP123" s="13" t="e">
        <f t="shared" si="116"/>
        <v>#NAME?</v>
      </c>
      <c r="AQ123" s="13" t="e">
        <f t="shared" si="117"/>
        <v>#NAME?</v>
      </c>
      <c r="AR123" s="13" t="e">
        <f t="shared" si="118"/>
        <v>#NAME?</v>
      </c>
      <c r="AS123" s="13" t="e">
        <f t="shared" si="119"/>
        <v>#NAME?</v>
      </c>
      <c r="AT123" s="13" t="e">
        <f t="shared" si="120"/>
        <v>#NAME?</v>
      </c>
      <c r="AU123" s="13" t="e">
        <f t="shared" si="121"/>
        <v>#NAME?</v>
      </c>
      <c r="AV123" s="13" t="e">
        <f t="shared" si="122"/>
        <v>#NAME?</v>
      </c>
      <c r="AW123" s="13" t="e">
        <f t="shared" si="123"/>
        <v>#NAME?</v>
      </c>
      <c r="AX123" s="13" t="e">
        <f t="shared" si="124"/>
        <v>#NAME?</v>
      </c>
      <c r="AY123" s="13" t="e">
        <f t="shared" si="125"/>
        <v>#NAME?</v>
      </c>
      <c r="AZ123" s="13" t="e">
        <f t="shared" si="126"/>
        <v>#NAME?</v>
      </c>
      <c r="BA123" s="13" t="e">
        <f t="shared" si="127"/>
        <v>#NAME?</v>
      </c>
      <c r="BB123" s="13" t="e">
        <f t="shared" si="128"/>
        <v>#NAME?</v>
      </c>
      <c r="BC123" s="13" t="e">
        <f t="shared" si="129"/>
        <v>#NAME?</v>
      </c>
      <c r="BD123" s="13" t="e">
        <f t="shared" si="130"/>
        <v>#NAME?</v>
      </c>
      <c r="BE123" s="13" t="e">
        <f t="shared" si="131"/>
        <v>#NAME?</v>
      </c>
      <c r="BF123" s="13" t="e">
        <f t="shared" si="132"/>
        <v>#NAME?</v>
      </c>
      <c r="BG123" s="13" t="e">
        <f t="shared" si="133"/>
        <v>#NAME?</v>
      </c>
      <c r="BH123" s="13" t="e">
        <f t="shared" si="134"/>
        <v>#NAME?</v>
      </c>
      <c r="BI123" s="13" t="e">
        <f t="shared" si="135"/>
        <v>#NAME?</v>
      </c>
      <c r="BJ123" s="13" t="e">
        <f t="shared" si="136"/>
        <v>#NAME?</v>
      </c>
      <c r="BK123" s="13" t="e">
        <f t="shared" si="137"/>
        <v>#NAME?</v>
      </c>
      <c r="BL123" s="13" t="e">
        <f t="shared" si="138"/>
        <v>#NAME?</v>
      </c>
      <c r="BM123" s="13" t="e">
        <f t="shared" si="139"/>
        <v>#NAME?</v>
      </c>
      <c r="BN123" s="13"/>
      <c r="BO123" s="15"/>
      <c r="BP123" s="13" t="e">
        <f t="shared" si="140"/>
        <v>#NAME?</v>
      </c>
      <c r="BQ123" s="13" t="e">
        <f t="shared" si="141"/>
        <v>#NAME?</v>
      </c>
      <c r="BR123" s="13" t="e">
        <f t="shared" si="142"/>
        <v>#NAME?</v>
      </c>
      <c r="BS123" s="13" t="e">
        <f t="shared" si="143"/>
        <v>#NAME?</v>
      </c>
      <c r="BT123" s="13" t="e">
        <f t="shared" si="144"/>
        <v>#NAME?</v>
      </c>
      <c r="BU123" s="13" t="e">
        <f t="shared" si="145"/>
        <v>#NAME?</v>
      </c>
      <c r="BV123" s="13"/>
      <c r="BW123" s="13" t="e">
        <f t="shared" si="146"/>
        <v>#NAME?</v>
      </c>
      <c r="BX123" s="13"/>
      <c r="BY123" s="13" t="e">
        <f t="shared" si="147"/>
        <v>#NAME?</v>
      </c>
      <c r="BZ123" s="13" t="e">
        <f t="shared" si="148"/>
        <v>#NAME?</v>
      </c>
      <c r="CA123" s="13" t="e">
        <f t="shared" si="149"/>
        <v>#NAME?</v>
      </c>
      <c r="CB123" s="13" t="e">
        <f t="shared" si="150"/>
        <v>#NAME?</v>
      </c>
      <c r="CC123" s="14">
        <f t="shared" si="151"/>
        <v>0</v>
      </c>
      <c r="CD123" s="14" t="e">
        <f t="shared" si="152"/>
        <v>#NAME?</v>
      </c>
      <c r="CE123" s="13">
        <f t="shared" si="153"/>
        <v>2865076.79</v>
      </c>
      <c r="CF123" s="13" t="e">
        <f t="shared" si="154"/>
        <v>#NAME?</v>
      </c>
      <c r="CG123" s="13"/>
      <c r="CH123" s="13" t="e">
        <f t="shared" si="155"/>
        <v>#NAME?</v>
      </c>
      <c r="CI123" s="13" t="e">
        <f t="shared" si="156"/>
        <v>#NAME?</v>
      </c>
      <c r="CJ123" s="13" t="e">
        <f t="shared" si="157"/>
        <v>#NAME?</v>
      </c>
      <c r="CK123" s="13" t="e">
        <f t="shared" si="158"/>
        <v>#NAME?</v>
      </c>
      <c r="CL123">
        <f t="shared" si="159"/>
        <v>0</v>
      </c>
      <c r="CM123">
        <f t="shared" si="160"/>
        <v>0</v>
      </c>
      <c r="CN123">
        <v>0</v>
      </c>
      <c r="CO123">
        <f t="shared" si="161"/>
        <v>0</v>
      </c>
      <c r="CP123">
        <v>0</v>
      </c>
      <c r="CQ123">
        <v>0</v>
      </c>
      <c r="CR123">
        <v>0</v>
      </c>
      <c r="CS123">
        <v>0</v>
      </c>
      <c r="CT123">
        <v>0</v>
      </c>
      <c r="CU123">
        <v>0</v>
      </c>
      <c r="CV123">
        <v>0</v>
      </c>
      <c r="CW123">
        <v>0</v>
      </c>
      <c r="CX123">
        <v>0</v>
      </c>
      <c r="CY123" s="20" t="e">
        <f t="shared" si="162"/>
        <v>#NAME?</v>
      </c>
      <c r="CZ123" t="e">
        <f t="shared" si="163"/>
        <v>#NAME?</v>
      </c>
      <c r="DM123" t="s">
        <v>346</v>
      </c>
      <c r="DN123">
        <v>0</v>
      </c>
      <c r="DQ123" t="s">
        <v>156</v>
      </c>
      <c r="DR123">
        <v>0</v>
      </c>
      <c r="DU123">
        <v>643</v>
      </c>
      <c r="DV123">
        <v>1311811.5127275037</v>
      </c>
      <c r="DX123" t="s">
        <v>314</v>
      </c>
      <c r="DY123">
        <v>0</v>
      </c>
      <c r="EA123" t="s">
        <v>314</v>
      </c>
      <c r="EB123">
        <v>0</v>
      </c>
      <c r="ED123" t="s">
        <v>314</v>
      </c>
      <c r="EE123">
        <v>0</v>
      </c>
      <c r="EI123">
        <v>263</v>
      </c>
      <c r="EJ123">
        <v>1366</v>
      </c>
      <c r="GQ123" t="s">
        <v>345</v>
      </c>
      <c r="GR123">
        <v>1705</v>
      </c>
      <c r="GU123">
        <v>304</v>
      </c>
      <c r="GV123" s="20">
        <v>26138.324010664437</v>
      </c>
      <c r="HM123">
        <v>653</v>
      </c>
      <c r="HN123" t="s">
        <v>222</v>
      </c>
      <c r="HO123">
        <v>1049472.8400000001</v>
      </c>
      <c r="HR123">
        <v>304</v>
      </c>
      <c r="HS123">
        <v>568</v>
      </c>
    </row>
    <row r="124" spans="1:227">
      <c r="A124">
        <v>262</v>
      </c>
      <c r="D124" t="s">
        <v>347</v>
      </c>
      <c r="F124" s="13" t="e">
        <f t="shared" si="83"/>
        <v>#NAME?</v>
      </c>
      <c r="G124" s="13" t="e">
        <f t="shared" si="84"/>
        <v>#NAME?</v>
      </c>
      <c r="H124" s="13" t="e">
        <f t="shared" si="85"/>
        <v>#NAME?</v>
      </c>
      <c r="I124" s="13" t="e">
        <f t="shared" si="86"/>
        <v>#NAME?</v>
      </c>
      <c r="J124" s="13"/>
      <c r="K124" s="13" t="e">
        <f t="shared" si="87"/>
        <v>#NAME?</v>
      </c>
      <c r="L124" s="13" t="e">
        <f t="shared" si="88"/>
        <v>#NAME?</v>
      </c>
      <c r="M124" s="13" t="e">
        <f t="shared" si="89"/>
        <v>#NAME?</v>
      </c>
      <c r="N124" s="13" t="e">
        <f t="shared" si="90"/>
        <v>#NAME?</v>
      </c>
      <c r="O124" s="13" t="e">
        <f t="shared" si="91"/>
        <v>#NAME?</v>
      </c>
      <c r="P124" s="13" t="e">
        <f t="shared" si="92"/>
        <v>#NAME?</v>
      </c>
      <c r="Q124" s="13" t="e">
        <f t="shared" si="93"/>
        <v>#NAME?</v>
      </c>
      <c r="R124" s="13" t="e">
        <f t="shared" si="94"/>
        <v>#NAME?</v>
      </c>
      <c r="S124" s="13" t="e">
        <f t="shared" si="95"/>
        <v>#NAME?</v>
      </c>
      <c r="T124" s="13" t="e">
        <f t="shared" si="96"/>
        <v>#NAME?</v>
      </c>
      <c r="U124" s="13" t="e">
        <f t="shared" si="97"/>
        <v>#NAME?</v>
      </c>
      <c r="V124" s="13" t="e">
        <f t="shared" si="98"/>
        <v>#NAME?</v>
      </c>
      <c r="W124" s="13" t="e">
        <f t="shared" si="99"/>
        <v>#NAME?</v>
      </c>
      <c r="X124" s="13" t="e">
        <f t="shared" si="100"/>
        <v>#NAME?</v>
      </c>
      <c r="Y124" s="13" t="e">
        <f t="shared" si="101"/>
        <v>#NAME?</v>
      </c>
      <c r="Z124" s="13" t="e">
        <f t="shared" si="102"/>
        <v>#NAME?</v>
      </c>
      <c r="AA124" s="13" t="e">
        <f t="shared" si="103"/>
        <v>#NAME?</v>
      </c>
      <c r="AB124" s="13"/>
      <c r="AC124" s="13"/>
      <c r="AD124" s="13" t="e">
        <f t="shared" si="104"/>
        <v>#NAME?</v>
      </c>
      <c r="AE124" s="13" t="e">
        <f t="shared" si="105"/>
        <v>#NAME?</v>
      </c>
      <c r="AF124" s="13" t="e">
        <f t="shared" si="106"/>
        <v>#NAME?</v>
      </c>
      <c r="AG124" s="13" t="e">
        <f t="shared" si="107"/>
        <v>#NAME?</v>
      </c>
      <c r="AH124" s="13" t="e">
        <f t="shared" si="108"/>
        <v>#NAME?</v>
      </c>
      <c r="AI124" s="13" t="e">
        <f t="shared" si="109"/>
        <v>#NAME?</v>
      </c>
      <c r="AJ124" s="13" t="e">
        <f t="shared" si="110"/>
        <v>#NAME?</v>
      </c>
      <c r="AK124" s="13" t="e">
        <f t="shared" si="111"/>
        <v>#NAME?</v>
      </c>
      <c r="AL124" s="13" t="e">
        <f t="shared" si="112"/>
        <v>#NAME?</v>
      </c>
      <c r="AM124" s="13" t="e">
        <f t="shared" si="113"/>
        <v>#NAME?</v>
      </c>
      <c r="AN124" s="13" t="e">
        <f t="shared" si="114"/>
        <v>#NAME?</v>
      </c>
      <c r="AO124" s="13" t="e">
        <f t="shared" si="115"/>
        <v>#NAME?</v>
      </c>
      <c r="AP124" s="13" t="e">
        <f t="shared" si="116"/>
        <v>#NAME?</v>
      </c>
      <c r="AQ124" s="13" t="e">
        <f t="shared" si="117"/>
        <v>#NAME?</v>
      </c>
      <c r="AR124" s="13" t="e">
        <f t="shared" si="118"/>
        <v>#NAME?</v>
      </c>
      <c r="AS124" s="13" t="e">
        <f t="shared" si="119"/>
        <v>#NAME?</v>
      </c>
      <c r="AT124" s="13" t="e">
        <f t="shared" si="120"/>
        <v>#NAME?</v>
      </c>
      <c r="AU124" s="13" t="e">
        <f t="shared" si="121"/>
        <v>#NAME?</v>
      </c>
      <c r="AV124" s="13" t="e">
        <f t="shared" si="122"/>
        <v>#NAME?</v>
      </c>
      <c r="AW124" s="13" t="e">
        <f t="shared" si="123"/>
        <v>#NAME?</v>
      </c>
      <c r="AX124" s="13" t="e">
        <f t="shared" si="124"/>
        <v>#NAME?</v>
      </c>
      <c r="AY124" s="13" t="e">
        <f t="shared" si="125"/>
        <v>#NAME?</v>
      </c>
      <c r="AZ124" s="13" t="e">
        <f t="shared" si="126"/>
        <v>#NAME?</v>
      </c>
      <c r="BA124" s="13" t="e">
        <f t="shared" si="127"/>
        <v>#NAME?</v>
      </c>
      <c r="BB124" s="13" t="e">
        <f t="shared" si="128"/>
        <v>#NAME?</v>
      </c>
      <c r="BC124" s="13" t="e">
        <f t="shared" si="129"/>
        <v>#NAME?</v>
      </c>
      <c r="BD124" s="13" t="e">
        <f t="shared" si="130"/>
        <v>#NAME?</v>
      </c>
      <c r="BE124" s="13" t="e">
        <f t="shared" si="131"/>
        <v>#NAME?</v>
      </c>
      <c r="BF124" s="13" t="e">
        <f t="shared" si="132"/>
        <v>#NAME?</v>
      </c>
      <c r="BG124" s="13" t="e">
        <f t="shared" si="133"/>
        <v>#NAME?</v>
      </c>
      <c r="BH124" s="13" t="e">
        <f t="shared" si="134"/>
        <v>#NAME?</v>
      </c>
      <c r="BI124" s="13" t="e">
        <f t="shared" si="135"/>
        <v>#NAME?</v>
      </c>
      <c r="BJ124" s="13" t="e">
        <f t="shared" si="136"/>
        <v>#NAME?</v>
      </c>
      <c r="BK124" s="13" t="e">
        <f t="shared" si="137"/>
        <v>#NAME?</v>
      </c>
      <c r="BL124" s="13" t="e">
        <f t="shared" si="138"/>
        <v>#NAME?</v>
      </c>
      <c r="BM124" s="13" t="e">
        <f t="shared" si="139"/>
        <v>#NAME?</v>
      </c>
      <c r="BN124" s="13"/>
      <c r="BO124" s="15"/>
      <c r="BP124" s="13" t="e">
        <f t="shared" si="140"/>
        <v>#NAME?</v>
      </c>
      <c r="BQ124" s="13" t="e">
        <f t="shared" si="141"/>
        <v>#NAME?</v>
      </c>
      <c r="BR124" s="13" t="e">
        <f t="shared" si="142"/>
        <v>#NAME?</v>
      </c>
      <c r="BS124" s="13" t="e">
        <f t="shared" si="143"/>
        <v>#NAME?</v>
      </c>
      <c r="BT124" s="13" t="e">
        <f t="shared" si="144"/>
        <v>#NAME?</v>
      </c>
      <c r="BU124" s="13" t="e">
        <f t="shared" si="145"/>
        <v>#NAME?</v>
      </c>
      <c r="BV124" s="13"/>
      <c r="BW124" s="13" t="e">
        <f t="shared" si="146"/>
        <v>#NAME?</v>
      </c>
      <c r="BX124" s="13"/>
      <c r="BY124" s="13" t="e">
        <f t="shared" si="147"/>
        <v>#NAME?</v>
      </c>
      <c r="BZ124" s="13" t="e">
        <f t="shared" si="148"/>
        <v>#NAME?</v>
      </c>
      <c r="CA124" s="13" t="e">
        <f t="shared" si="149"/>
        <v>#NAME?</v>
      </c>
      <c r="CB124" s="13" t="e">
        <f t="shared" si="150"/>
        <v>#NAME?</v>
      </c>
      <c r="CC124" s="14">
        <f t="shared" si="151"/>
        <v>0</v>
      </c>
      <c r="CD124" s="14" t="e">
        <f t="shared" si="152"/>
        <v>#NAME?</v>
      </c>
      <c r="CE124" s="13">
        <f t="shared" si="153"/>
        <v>3244951.85</v>
      </c>
      <c r="CF124" s="13" t="e">
        <f t="shared" si="154"/>
        <v>#NAME?</v>
      </c>
      <c r="CG124" s="13"/>
      <c r="CH124" s="13" t="e">
        <f t="shared" si="155"/>
        <v>#NAME?</v>
      </c>
      <c r="CI124" s="13" t="e">
        <f t="shared" si="156"/>
        <v>#NAME?</v>
      </c>
      <c r="CJ124" s="13" t="e">
        <f t="shared" si="157"/>
        <v>#NAME?</v>
      </c>
      <c r="CK124" s="13" t="e">
        <f t="shared" si="158"/>
        <v>#NAME?</v>
      </c>
      <c r="CL124">
        <f t="shared" si="159"/>
        <v>0</v>
      </c>
      <c r="CM124">
        <f t="shared" si="160"/>
        <v>0</v>
      </c>
      <c r="CN124">
        <v>0</v>
      </c>
      <c r="CO124">
        <f t="shared" si="161"/>
        <v>0</v>
      </c>
      <c r="CP124">
        <v>0</v>
      </c>
      <c r="CQ124">
        <v>0</v>
      </c>
      <c r="CR124">
        <v>0</v>
      </c>
      <c r="CS124">
        <v>0</v>
      </c>
      <c r="CT124">
        <v>0</v>
      </c>
      <c r="CU124">
        <v>0</v>
      </c>
      <c r="CV124">
        <v>0</v>
      </c>
      <c r="CW124">
        <v>0</v>
      </c>
      <c r="CX124">
        <v>0</v>
      </c>
      <c r="CY124" s="20" t="e">
        <f t="shared" si="162"/>
        <v>#NAME?</v>
      </c>
      <c r="CZ124" t="e">
        <f t="shared" si="163"/>
        <v>#NAME?</v>
      </c>
      <c r="DM124" t="s">
        <v>329</v>
      </c>
      <c r="DN124">
        <v>0</v>
      </c>
      <c r="DQ124" t="s">
        <v>235</v>
      </c>
      <c r="DR124">
        <v>0</v>
      </c>
      <c r="DU124">
        <v>874</v>
      </c>
      <c r="DV124">
        <v>1009053.3031929776</v>
      </c>
      <c r="DX124" t="s">
        <v>316</v>
      </c>
      <c r="DY124">
        <v>0</v>
      </c>
      <c r="EA124" t="s">
        <v>316</v>
      </c>
      <c r="EB124">
        <v>0</v>
      </c>
      <c r="ED124" t="s">
        <v>316</v>
      </c>
      <c r="EE124">
        <v>0</v>
      </c>
      <c r="EI124">
        <v>265</v>
      </c>
      <c r="EJ124">
        <v>396</v>
      </c>
      <c r="GQ124" t="s">
        <v>347</v>
      </c>
      <c r="GR124">
        <v>262</v>
      </c>
      <c r="GU124">
        <v>305</v>
      </c>
      <c r="GV124" s="20">
        <v>13069.162005332219</v>
      </c>
      <c r="HM124">
        <v>779</v>
      </c>
      <c r="HN124" t="s">
        <v>358</v>
      </c>
      <c r="HO124">
        <v>1604132.04</v>
      </c>
      <c r="HR124">
        <v>305</v>
      </c>
      <c r="HS124">
        <v>343</v>
      </c>
    </row>
    <row r="125" spans="1:227">
      <c r="A125">
        <v>263</v>
      </c>
      <c r="D125" t="s">
        <v>348</v>
      </c>
      <c r="F125" s="13" t="e">
        <f t="shared" si="83"/>
        <v>#NAME?</v>
      </c>
      <c r="G125" s="13" t="e">
        <f t="shared" si="84"/>
        <v>#NAME?</v>
      </c>
      <c r="H125" s="13" t="e">
        <f t="shared" si="85"/>
        <v>#NAME?</v>
      </c>
      <c r="I125" s="13" t="e">
        <f t="shared" si="86"/>
        <v>#NAME?</v>
      </c>
      <c r="J125" s="13"/>
      <c r="K125" s="13" t="e">
        <f t="shared" si="87"/>
        <v>#NAME?</v>
      </c>
      <c r="L125" s="13" t="e">
        <f t="shared" si="88"/>
        <v>#NAME?</v>
      </c>
      <c r="M125" s="13" t="e">
        <f t="shared" si="89"/>
        <v>#NAME?</v>
      </c>
      <c r="N125" s="13" t="e">
        <f t="shared" si="90"/>
        <v>#NAME?</v>
      </c>
      <c r="O125" s="13" t="e">
        <f t="shared" si="91"/>
        <v>#NAME?</v>
      </c>
      <c r="P125" s="13" t="e">
        <f t="shared" si="92"/>
        <v>#NAME?</v>
      </c>
      <c r="Q125" s="13" t="e">
        <f t="shared" si="93"/>
        <v>#NAME?</v>
      </c>
      <c r="R125" s="13" t="e">
        <f t="shared" si="94"/>
        <v>#NAME?</v>
      </c>
      <c r="S125" s="13" t="e">
        <f t="shared" si="95"/>
        <v>#NAME?</v>
      </c>
      <c r="T125" s="13" t="e">
        <f t="shared" si="96"/>
        <v>#NAME?</v>
      </c>
      <c r="U125" s="13" t="e">
        <f t="shared" si="97"/>
        <v>#NAME?</v>
      </c>
      <c r="V125" s="13" t="e">
        <f t="shared" si="98"/>
        <v>#NAME?</v>
      </c>
      <c r="W125" s="13" t="e">
        <f t="shared" si="99"/>
        <v>#NAME?</v>
      </c>
      <c r="X125" s="13" t="e">
        <f t="shared" si="100"/>
        <v>#NAME?</v>
      </c>
      <c r="Y125" s="13" t="e">
        <f t="shared" si="101"/>
        <v>#NAME?</v>
      </c>
      <c r="Z125" s="13" t="e">
        <f t="shared" si="102"/>
        <v>#NAME?</v>
      </c>
      <c r="AA125" s="13" t="e">
        <f t="shared" si="103"/>
        <v>#NAME?</v>
      </c>
      <c r="AB125" s="13"/>
      <c r="AC125" s="13"/>
      <c r="AD125" s="13" t="e">
        <f t="shared" si="104"/>
        <v>#NAME?</v>
      </c>
      <c r="AE125" s="13" t="e">
        <f t="shared" si="105"/>
        <v>#NAME?</v>
      </c>
      <c r="AF125" s="13" t="e">
        <f t="shared" si="106"/>
        <v>#NAME?</v>
      </c>
      <c r="AG125" s="13" t="e">
        <f t="shared" si="107"/>
        <v>#NAME?</v>
      </c>
      <c r="AH125" s="13" t="e">
        <f t="shared" si="108"/>
        <v>#NAME?</v>
      </c>
      <c r="AI125" s="13" t="e">
        <f t="shared" si="109"/>
        <v>#NAME?</v>
      </c>
      <c r="AJ125" s="13" t="e">
        <f t="shared" si="110"/>
        <v>#NAME?</v>
      </c>
      <c r="AK125" s="13" t="e">
        <f t="shared" si="111"/>
        <v>#NAME?</v>
      </c>
      <c r="AL125" s="13" t="e">
        <f t="shared" si="112"/>
        <v>#NAME?</v>
      </c>
      <c r="AM125" s="13" t="e">
        <f t="shared" si="113"/>
        <v>#NAME?</v>
      </c>
      <c r="AN125" s="13" t="e">
        <f t="shared" si="114"/>
        <v>#NAME?</v>
      </c>
      <c r="AO125" s="13" t="e">
        <f t="shared" si="115"/>
        <v>#NAME?</v>
      </c>
      <c r="AP125" s="13" t="e">
        <f t="shared" si="116"/>
        <v>#NAME?</v>
      </c>
      <c r="AQ125" s="13" t="e">
        <f t="shared" si="117"/>
        <v>#NAME?</v>
      </c>
      <c r="AR125" s="13" t="e">
        <f t="shared" si="118"/>
        <v>#NAME?</v>
      </c>
      <c r="AS125" s="13" t="e">
        <f t="shared" si="119"/>
        <v>#NAME?</v>
      </c>
      <c r="AT125" s="13" t="e">
        <f t="shared" si="120"/>
        <v>#NAME?</v>
      </c>
      <c r="AU125" s="13" t="e">
        <f t="shared" si="121"/>
        <v>#NAME?</v>
      </c>
      <c r="AV125" s="13" t="e">
        <f t="shared" si="122"/>
        <v>#NAME?</v>
      </c>
      <c r="AW125" s="13" t="e">
        <f t="shared" si="123"/>
        <v>#NAME?</v>
      </c>
      <c r="AX125" s="13" t="e">
        <f t="shared" si="124"/>
        <v>#NAME?</v>
      </c>
      <c r="AY125" s="13" t="e">
        <f t="shared" si="125"/>
        <v>#NAME?</v>
      </c>
      <c r="AZ125" s="13" t="e">
        <f t="shared" si="126"/>
        <v>#NAME?</v>
      </c>
      <c r="BA125" s="13" t="e">
        <f t="shared" si="127"/>
        <v>#NAME?</v>
      </c>
      <c r="BB125" s="13" t="e">
        <f t="shared" si="128"/>
        <v>#NAME?</v>
      </c>
      <c r="BC125" s="13" t="e">
        <f t="shared" si="129"/>
        <v>#NAME?</v>
      </c>
      <c r="BD125" s="13" t="e">
        <f t="shared" si="130"/>
        <v>#NAME?</v>
      </c>
      <c r="BE125" s="13" t="e">
        <f t="shared" si="131"/>
        <v>#NAME?</v>
      </c>
      <c r="BF125" s="13" t="e">
        <f t="shared" si="132"/>
        <v>#NAME?</v>
      </c>
      <c r="BG125" s="13" t="e">
        <f t="shared" si="133"/>
        <v>#NAME?</v>
      </c>
      <c r="BH125" s="13" t="e">
        <f t="shared" si="134"/>
        <v>#NAME?</v>
      </c>
      <c r="BI125" s="13" t="e">
        <f t="shared" si="135"/>
        <v>#NAME?</v>
      </c>
      <c r="BJ125" s="13" t="e">
        <f t="shared" si="136"/>
        <v>#NAME?</v>
      </c>
      <c r="BK125" s="13" t="e">
        <f t="shared" si="137"/>
        <v>#NAME?</v>
      </c>
      <c r="BL125" s="13" t="e">
        <f t="shared" si="138"/>
        <v>#NAME?</v>
      </c>
      <c r="BM125" s="13" t="e">
        <f t="shared" si="139"/>
        <v>#NAME?</v>
      </c>
      <c r="BN125" s="13"/>
      <c r="BO125" s="15"/>
      <c r="BP125" s="13" t="e">
        <f t="shared" si="140"/>
        <v>#NAME?</v>
      </c>
      <c r="BQ125" s="13" t="e">
        <f t="shared" si="141"/>
        <v>#NAME?</v>
      </c>
      <c r="BR125" s="13" t="e">
        <f t="shared" si="142"/>
        <v>#NAME?</v>
      </c>
      <c r="BS125" s="13" t="e">
        <f t="shared" si="143"/>
        <v>#NAME?</v>
      </c>
      <c r="BT125" s="13" t="e">
        <f t="shared" si="144"/>
        <v>#NAME?</v>
      </c>
      <c r="BU125" s="13" t="e">
        <f t="shared" si="145"/>
        <v>#NAME?</v>
      </c>
      <c r="BV125" s="13"/>
      <c r="BW125" s="13" t="e">
        <f t="shared" si="146"/>
        <v>#NAME?</v>
      </c>
      <c r="BX125" s="13"/>
      <c r="BY125" s="13" t="e">
        <f t="shared" si="147"/>
        <v>#NAME?</v>
      </c>
      <c r="BZ125" s="13" t="e">
        <f t="shared" si="148"/>
        <v>#NAME?</v>
      </c>
      <c r="CA125" s="13" t="e">
        <f t="shared" si="149"/>
        <v>#NAME?</v>
      </c>
      <c r="CB125" s="13" t="e">
        <f t="shared" si="150"/>
        <v>#NAME?</v>
      </c>
      <c r="CC125" s="14">
        <f t="shared" si="151"/>
        <v>0</v>
      </c>
      <c r="CD125" s="14" t="e">
        <f t="shared" si="152"/>
        <v>#NAME?</v>
      </c>
      <c r="CE125" s="13">
        <f t="shared" si="153"/>
        <v>1700490.2</v>
      </c>
      <c r="CF125" s="13" t="e">
        <f t="shared" si="154"/>
        <v>#NAME?</v>
      </c>
      <c r="CG125" s="13"/>
      <c r="CH125" s="13" t="e">
        <f t="shared" si="155"/>
        <v>#NAME?</v>
      </c>
      <c r="CI125" s="13" t="e">
        <f t="shared" si="156"/>
        <v>#NAME?</v>
      </c>
      <c r="CJ125" s="13" t="e">
        <f t="shared" si="157"/>
        <v>#NAME?</v>
      </c>
      <c r="CK125" s="13" t="e">
        <f t="shared" si="158"/>
        <v>#NAME?</v>
      </c>
      <c r="CL125">
        <f t="shared" si="159"/>
        <v>0</v>
      </c>
      <c r="CM125">
        <f t="shared" si="160"/>
        <v>0</v>
      </c>
      <c r="CN125">
        <v>0</v>
      </c>
      <c r="CO125">
        <f t="shared" si="161"/>
        <v>0</v>
      </c>
      <c r="CP125">
        <v>0</v>
      </c>
      <c r="CQ125">
        <v>0</v>
      </c>
      <c r="CR125">
        <v>0</v>
      </c>
      <c r="CS125">
        <v>0</v>
      </c>
      <c r="CT125">
        <v>0</v>
      </c>
      <c r="CU125">
        <v>0</v>
      </c>
      <c r="CV125">
        <v>0</v>
      </c>
      <c r="CW125">
        <v>0</v>
      </c>
      <c r="CX125">
        <v>0</v>
      </c>
      <c r="CY125" s="20" t="e">
        <f t="shared" si="162"/>
        <v>#NAME?</v>
      </c>
      <c r="CZ125" t="e">
        <f t="shared" si="163"/>
        <v>#NAME?</v>
      </c>
      <c r="DM125" t="s">
        <v>141</v>
      </c>
      <c r="DN125">
        <v>0</v>
      </c>
      <c r="DQ125" t="s">
        <v>257</v>
      </c>
      <c r="DR125">
        <v>0</v>
      </c>
      <c r="DU125">
        <v>689</v>
      </c>
      <c r="DV125">
        <v>861785.78556093224</v>
      </c>
      <c r="DX125" t="s">
        <v>317</v>
      </c>
      <c r="DY125">
        <v>0</v>
      </c>
      <c r="EA125" t="s">
        <v>317</v>
      </c>
      <c r="EB125">
        <v>0</v>
      </c>
      <c r="ED125" t="s">
        <v>317</v>
      </c>
      <c r="EE125">
        <v>0</v>
      </c>
      <c r="EI125">
        <v>1955</v>
      </c>
      <c r="EJ125">
        <v>2911.25</v>
      </c>
      <c r="GQ125" t="s">
        <v>348</v>
      </c>
      <c r="GR125">
        <v>263</v>
      </c>
      <c r="GU125">
        <v>307</v>
      </c>
      <c r="GV125" s="20">
        <v>350253.54174290341</v>
      </c>
      <c r="HM125">
        <v>236</v>
      </c>
      <c r="HN125" t="s">
        <v>334</v>
      </c>
      <c r="HO125">
        <v>1765157.17</v>
      </c>
      <c r="HR125">
        <v>307</v>
      </c>
      <c r="HS125">
        <v>10975.75</v>
      </c>
    </row>
    <row r="126" spans="1:227">
      <c r="A126">
        <v>265</v>
      </c>
      <c r="D126" t="s">
        <v>349</v>
      </c>
      <c r="F126" s="13" t="e">
        <f t="shared" si="83"/>
        <v>#NAME?</v>
      </c>
      <c r="G126" s="13" t="e">
        <f t="shared" si="84"/>
        <v>#NAME?</v>
      </c>
      <c r="H126" s="13" t="e">
        <f t="shared" si="85"/>
        <v>#NAME?</v>
      </c>
      <c r="I126" s="13" t="e">
        <f t="shared" si="86"/>
        <v>#NAME?</v>
      </c>
      <c r="J126" s="13"/>
      <c r="K126" s="13" t="e">
        <f t="shared" si="87"/>
        <v>#NAME?</v>
      </c>
      <c r="L126" s="13" t="e">
        <f t="shared" si="88"/>
        <v>#NAME?</v>
      </c>
      <c r="M126" s="13" t="e">
        <f t="shared" si="89"/>
        <v>#NAME?</v>
      </c>
      <c r="N126" s="13" t="e">
        <f t="shared" si="90"/>
        <v>#NAME?</v>
      </c>
      <c r="O126" s="13" t="e">
        <f t="shared" si="91"/>
        <v>#NAME?</v>
      </c>
      <c r="P126" s="13" t="e">
        <f t="shared" si="92"/>
        <v>#NAME?</v>
      </c>
      <c r="Q126" s="13" t="e">
        <f t="shared" si="93"/>
        <v>#NAME?</v>
      </c>
      <c r="R126" s="13" t="e">
        <f t="shared" si="94"/>
        <v>#NAME?</v>
      </c>
      <c r="S126" s="13" t="e">
        <f t="shared" si="95"/>
        <v>#NAME?</v>
      </c>
      <c r="T126" s="13" t="e">
        <f t="shared" si="96"/>
        <v>#NAME?</v>
      </c>
      <c r="U126" s="13" t="e">
        <f t="shared" si="97"/>
        <v>#NAME?</v>
      </c>
      <c r="V126" s="13" t="e">
        <f t="shared" si="98"/>
        <v>#NAME?</v>
      </c>
      <c r="W126" s="13" t="e">
        <f t="shared" si="99"/>
        <v>#NAME?</v>
      </c>
      <c r="X126" s="13" t="e">
        <f t="shared" si="100"/>
        <v>#NAME?</v>
      </c>
      <c r="Y126" s="13" t="e">
        <f t="shared" si="101"/>
        <v>#NAME?</v>
      </c>
      <c r="Z126" s="13" t="e">
        <f t="shared" si="102"/>
        <v>#NAME?</v>
      </c>
      <c r="AA126" s="13" t="e">
        <f t="shared" si="103"/>
        <v>#NAME?</v>
      </c>
      <c r="AB126" s="13"/>
      <c r="AC126" s="13"/>
      <c r="AD126" s="13" t="e">
        <f t="shared" si="104"/>
        <v>#NAME?</v>
      </c>
      <c r="AE126" s="13" t="e">
        <f t="shared" si="105"/>
        <v>#NAME?</v>
      </c>
      <c r="AF126" s="13" t="e">
        <f t="shared" si="106"/>
        <v>#NAME?</v>
      </c>
      <c r="AG126" s="13" t="e">
        <f t="shared" si="107"/>
        <v>#NAME?</v>
      </c>
      <c r="AH126" s="13" t="e">
        <f t="shared" si="108"/>
        <v>#NAME?</v>
      </c>
      <c r="AI126" s="13" t="e">
        <f t="shared" si="109"/>
        <v>#NAME?</v>
      </c>
      <c r="AJ126" s="13" t="e">
        <f t="shared" si="110"/>
        <v>#NAME?</v>
      </c>
      <c r="AK126" s="13" t="e">
        <f t="shared" si="111"/>
        <v>#NAME?</v>
      </c>
      <c r="AL126" s="13" t="e">
        <f t="shared" si="112"/>
        <v>#NAME?</v>
      </c>
      <c r="AM126" s="13" t="e">
        <f t="shared" si="113"/>
        <v>#NAME?</v>
      </c>
      <c r="AN126" s="13" t="e">
        <f t="shared" si="114"/>
        <v>#NAME?</v>
      </c>
      <c r="AO126" s="13" t="e">
        <f t="shared" si="115"/>
        <v>#NAME?</v>
      </c>
      <c r="AP126" s="13" t="e">
        <f t="shared" si="116"/>
        <v>#NAME?</v>
      </c>
      <c r="AQ126" s="13" t="e">
        <f t="shared" si="117"/>
        <v>#NAME?</v>
      </c>
      <c r="AR126" s="13" t="e">
        <f t="shared" si="118"/>
        <v>#NAME?</v>
      </c>
      <c r="AS126" s="13" t="e">
        <f t="shared" si="119"/>
        <v>#NAME?</v>
      </c>
      <c r="AT126" s="13" t="e">
        <f t="shared" si="120"/>
        <v>#NAME?</v>
      </c>
      <c r="AU126" s="13" t="e">
        <f t="shared" si="121"/>
        <v>#NAME?</v>
      </c>
      <c r="AV126" s="13" t="e">
        <f t="shared" si="122"/>
        <v>#NAME?</v>
      </c>
      <c r="AW126" s="13" t="e">
        <f t="shared" si="123"/>
        <v>#NAME?</v>
      </c>
      <c r="AX126" s="13" t="e">
        <f t="shared" si="124"/>
        <v>#NAME?</v>
      </c>
      <c r="AY126" s="13" t="e">
        <f t="shared" si="125"/>
        <v>#NAME?</v>
      </c>
      <c r="AZ126" s="13" t="e">
        <f t="shared" si="126"/>
        <v>#NAME?</v>
      </c>
      <c r="BA126" s="13" t="e">
        <f t="shared" si="127"/>
        <v>#NAME?</v>
      </c>
      <c r="BB126" s="13" t="e">
        <f t="shared" si="128"/>
        <v>#NAME?</v>
      </c>
      <c r="BC126" s="13" t="e">
        <f t="shared" si="129"/>
        <v>#NAME?</v>
      </c>
      <c r="BD126" s="13" t="e">
        <f t="shared" si="130"/>
        <v>#NAME?</v>
      </c>
      <c r="BE126" s="13" t="e">
        <f t="shared" si="131"/>
        <v>#NAME?</v>
      </c>
      <c r="BF126" s="13" t="e">
        <f t="shared" si="132"/>
        <v>#NAME?</v>
      </c>
      <c r="BG126" s="13" t="e">
        <f t="shared" si="133"/>
        <v>#NAME?</v>
      </c>
      <c r="BH126" s="13" t="e">
        <f t="shared" si="134"/>
        <v>#NAME?</v>
      </c>
      <c r="BI126" s="13" t="e">
        <f t="shared" si="135"/>
        <v>#NAME?</v>
      </c>
      <c r="BJ126" s="13" t="e">
        <f t="shared" si="136"/>
        <v>#NAME?</v>
      </c>
      <c r="BK126" s="13" t="e">
        <f t="shared" si="137"/>
        <v>#NAME?</v>
      </c>
      <c r="BL126" s="13" t="e">
        <f t="shared" si="138"/>
        <v>#NAME?</v>
      </c>
      <c r="BM126" s="13" t="e">
        <f t="shared" si="139"/>
        <v>#NAME?</v>
      </c>
      <c r="BN126" s="13"/>
      <c r="BO126" s="15"/>
      <c r="BP126" s="13" t="e">
        <f t="shared" si="140"/>
        <v>#NAME?</v>
      </c>
      <c r="BQ126" s="13" t="e">
        <f t="shared" si="141"/>
        <v>#NAME?</v>
      </c>
      <c r="BR126" s="13" t="e">
        <f t="shared" si="142"/>
        <v>#NAME?</v>
      </c>
      <c r="BS126" s="13" t="e">
        <f t="shared" si="143"/>
        <v>#NAME?</v>
      </c>
      <c r="BT126" s="13" t="e">
        <f t="shared" si="144"/>
        <v>#NAME?</v>
      </c>
      <c r="BU126" s="13" t="e">
        <f t="shared" si="145"/>
        <v>#NAME?</v>
      </c>
      <c r="BV126" s="13"/>
      <c r="BW126" s="13" t="e">
        <f t="shared" si="146"/>
        <v>#NAME?</v>
      </c>
      <c r="BX126" s="13"/>
      <c r="BY126" s="13" t="e">
        <f t="shared" si="147"/>
        <v>#NAME?</v>
      </c>
      <c r="BZ126" s="13" t="e">
        <f t="shared" si="148"/>
        <v>#NAME?</v>
      </c>
      <c r="CA126" s="13" t="e">
        <f t="shared" si="149"/>
        <v>#NAME?</v>
      </c>
      <c r="CB126" s="13" t="e">
        <f t="shared" si="150"/>
        <v>#NAME?</v>
      </c>
      <c r="CC126" s="14">
        <f t="shared" si="151"/>
        <v>0</v>
      </c>
      <c r="CD126" s="14" t="e">
        <f t="shared" si="152"/>
        <v>#NAME?</v>
      </c>
      <c r="CE126" s="13">
        <f t="shared" si="153"/>
        <v>517823.66</v>
      </c>
      <c r="CF126" s="13" t="e">
        <f t="shared" si="154"/>
        <v>#NAME?</v>
      </c>
      <c r="CG126" s="13"/>
      <c r="CH126" s="13" t="e">
        <f t="shared" si="155"/>
        <v>#NAME?</v>
      </c>
      <c r="CI126" s="13" t="e">
        <f t="shared" si="156"/>
        <v>#NAME?</v>
      </c>
      <c r="CJ126" s="13" t="e">
        <f t="shared" si="157"/>
        <v>#NAME?</v>
      </c>
      <c r="CK126" s="13" t="e">
        <f t="shared" si="158"/>
        <v>#NAME?</v>
      </c>
      <c r="CL126">
        <f t="shared" si="159"/>
        <v>0</v>
      </c>
      <c r="CM126">
        <f t="shared" si="160"/>
        <v>0</v>
      </c>
      <c r="CN126">
        <v>0</v>
      </c>
      <c r="CO126">
        <f t="shared" si="161"/>
        <v>0</v>
      </c>
      <c r="CP126">
        <v>0</v>
      </c>
      <c r="CQ126">
        <v>0</v>
      </c>
      <c r="CR126">
        <v>0</v>
      </c>
      <c r="CS126">
        <v>0</v>
      </c>
      <c r="CT126">
        <v>0</v>
      </c>
      <c r="CU126">
        <v>0</v>
      </c>
      <c r="CV126">
        <v>0</v>
      </c>
      <c r="CW126">
        <v>0</v>
      </c>
      <c r="CX126">
        <v>0</v>
      </c>
      <c r="CY126" s="20" t="e">
        <f t="shared" si="162"/>
        <v>#NAME?</v>
      </c>
      <c r="CZ126" t="e">
        <f t="shared" si="163"/>
        <v>#NAME?</v>
      </c>
      <c r="DM126" t="s">
        <v>350</v>
      </c>
      <c r="DN126">
        <v>0</v>
      </c>
      <c r="DQ126" t="s">
        <v>263</v>
      </c>
      <c r="DR126">
        <v>0</v>
      </c>
      <c r="DU126">
        <v>483</v>
      </c>
      <c r="DV126">
        <v>991875.12806076335</v>
      </c>
      <c r="DX126" t="s">
        <v>192</v>
      </c>
      <c r="DY126">
        <v>0</v>
      </c>
      <c r="EA126" t="s">
        <v>192</v>
      </c>
      <c r="EB126">
        <v>0</v>
      </c>
      <c r="ED126" t="s">
        <v>192</v>
      </c>
      <c r="EE126">
        <v>0</v>
      </c>
      <c r="EI126">
        <v>1740</v>
      </c>
      <c r="EJ126">
        <v>1120.5</v>
      </c>
      <c r="GQ126" t="s">
        <v>349</v>
      </c>
      <c r="GR126">
        <v>265</v>
      </c>
      <c r="GU126">
        <v>308</v>
      </c>
      <c r="GV126" s="20">
        <v>57504.312823461762</v>
      </c>
      <c r="HM126">
        <v>1771</v>
      </c>
      <c r="HN126" t="s">
        <v>361</v>
      </c>
      <c r="HO126">
        <v>3251620.84</v>
      </c>
      <c r="HR126">
        <v>308</v>
      </c>
      <c r="HS126">
        <v>2045.75</v>
      </c>
    </row>
    <row r="127" spans="1:227">
      <c r="A127">
        <v>1955</v>
      </c>
      <c r="D127" t="s">
        <v>351</v>
      </c>
      <c r="F127" s="13" t="e">
        <f t="shared" si="83"/>
        <v>#NAME?</v>
      </c>
      <c r="G127" s="13" t="e">
        <f t="shared" si="84"/>
        <v>#NAME?</v>
      </c>
      <c r="H127" s="13" t="e">
        <f t="shared" si="85"/>
        <v>#NAME?</v>
      </c>
      <c r="I127" s="13" t="e">
        <f t="shared" si="86"/>
        <v>#NAME?</v>
      </c>
      <c r="J127" s="13"/>
      <c r="K127" s="13" t="e">
        <f t="shared" si="87"/>
        <v>#NAME?</v>
      </c>
      <c r="L127" s="13" t="e">
        <f t="shared" si="88"/>
        <v>#NAME?</v>
      </c>
      <c r="M127" s="13" t="e">
        <f t="shared" si="89"/>
        <v>#NAME?</v>
      </c>
      <c r="N127" s="13" t="e">
        <f t="shared" si="90"/>
        <v>#NAME?</v>
      </c>
      <c r="O127" s="13" t="e">
        <f t="shared" si="91"/>
        <v>#NAME?</v>
      </c>
      <c r="P127" s="13" t="e">
        <f t="shared" si="92"/>
        <v>#NAME?</v>
      </c>
      <c r="Q127" s="13" t="e">
        <f t="shared" si="93"/>
        <v>#NAME?</v>
      </c>
      <c r="R127" s="13" t="e">
        <f t="shared" si="94"/>
        <v>#NAME?</v>
      </c>
      <c r="S127" s="13" t="e">
        <f t="shared" si="95"/>
        <v>#NAME?</v>
      </c>
      <c r="T127" s="13" t="e">
        <f t="shared" si="96"/>
        <v>#NAME?</v>
      </c>
      <c r="U127" s="13" t="e">
        <f t="shared" si="97"/>
        <v>#NAME?</v>
      </c>
      <c r="V127" s="13" t="e">
        <f t="shared" si="98"/>
        <v>#NAME?</v>
      </c>
      <c r="W127" s="13" t="e">
        <f t="shared" si="99"/>
        <v>#NAME?</v>
      </c>
      <c r="X127" s="13" t="e">
        <f t="shared" si="100"/>
        <v>#NAME?</v>
      </c>
      <c r="Y127" s="13" t="e">
        <f t="shared" si="101"/>
        <v>#NAME?</v>
      </c>
      <c r="Z127" s="13" t="e">
        <f t="shared" si="102"/>
        <v>#NAME?</v>
      </c>
      <c r="AA127" s="13" t="e">
        <f t="shared" si="103"/>
        <v>#NAME?</v>
      </c>
      <c r="AB127" s="13"/>
      <c r="AC127" s="13"/>
      <c r="AD127" s="13" t="e">
        <f t="shared" si="104"/>
        <v>#NAME?</v>
      </c>
      <c r="AE127" s="13" t="e">
        <f t="shared" si="105"/>
        <v>#NAME?</v>
      </c>
      <c r="AF127" s="13" t="e">
        <f t="shared" si="106"/>
        <v>#NAME?</v>
      </c>
      <c r="AG127" s="13" t="e">
        <f t="shared" si="107"/>
        <v>#NAME?</v>
      </c>
      <c r="AH127" s="13" t="e">
        <f t="shared" si="108"/>
        <v>#NAME?</v>
      </c>
      <c r="AI127" s="13" t="e">
        <f t="shared" si="109"/>
        <v>#NAME?</v>
      </c>
      <c r="AJ127" s="13" t="e">
        <f t="shared" si="110"/>
        <v>#NAME?</v>
      </c>
      <c r="AK127" s="13" t="e">
        <f t="shared" si="111"/>
        <v>#NAME?</v>
      </c>
      <c r="AL127" s="13" t="e">
        <f t="shared" si="112"/>
        <v>#NAME?</v>
      </c>
      <c r="AM127" s="13" t="e">
        <f t="shared" si="113"/>
        <v>#NAME?</v>
      </c>
      <c r="AN127" s="13" t="e">
        <f t="shared" si="114"/>
        <v>#NAME?</v>
      </c>
      <c r="AO127" s="13" t="e">
        <f t="shared" si="115"/>
        <v>#NAME?</v>
      </c>
      <c r="AP127" s="13" t="e">
        <f t="shared" si="116"/>
        <v>#NAME?</v>
      </c>
      <c r="AQ127" s="13" t="e">
        <f t="shared" si="117"/>
        <v>#NAME?</v>
      </c>
      <c r="AR127" s="13" t="e">
        <f t="shared" si="118"/>
        <v>#NAME?</v>
      </c>
      <c r="AS127" s="13" t="e">
        <f t="shared" si="119"/>
        <v>#NAME?</v>
      </c>
      <c r="AT127" s="13" t="e">
        <f t="shared" si="120"/>
        <v>#NAME?</v>
      </c>
      <c r="AU127" s="13" t="e">
        <f t="shared" si="121"/>
        <v>#NAME?</v>
      </c>
      <c r="AV127" s="13" t="e">
        <f t="shared" si="122"/>
        <v>#NAME?</v>
      </c>
      <c r="AW127" s="13" t="e">
        <f t="shared" si="123"/>
        <v>#NAME?</v>
      </c>
      <c r="AX127" s="13" t="e">
        <f t="shared" si="124"/>
        <v>#NAME?</v>
      </c>
      <c r="AY127" s="13" t="e">
        <f t="shared" si="125"/>
        <v>#NAME?</v>
      </c>
      <c r="AZ127" s="13" t="e">
        <f t="shared" si="126"/>
        <v>#NAME?</v>
      </c>
      <c r="BA127" s="13" t="e">
        <f t="shared" si="127"/>
        <v>#NAME?</v>
      </c>
      <c r="BB127" s="13" t="e">
        <f t="shared" si="128"/>
        <v>#NAME?</v>
      </c>
      <c r="BC127" s="13" t="e">
        <f t="shared" si="129"/>
        <v>#NAME?</v>
      </c>
      <c r="BD127" s="13" t="e">
        <f t="shared" si="130"/>
        <v>#NAME?</v>
      </c>
      <c r="BE127" s="13" t="e">
        <f t="shared" si="131"/>
        <v>#NAME?</v>
      </c>
      <c r="BF127" s="13" t="e">
        <f t="shared" si="132"/>
        <v>#NAME?</v>
      </c>
      <c r="BG127" s="13" t="e">
        <f t="shared" si="133"/>
        <v>#NAME?</v>
      </c>
      <c r="BH127" s="13" t="e">
        <f t="shared" si="134"/>
        <v>#NAME?</v>
      </c>
      <c r="BI127" s="13" t="e">
        <f t="shared" si="135"/>
        <v>#NAME?</v>
      </c>
      <c r="BJ127" s="13" t="e">
        <f t="shared" si="136"/>
        <v>#NAME?</v>
      </c>
      <c r="BK127" s="13" t="e">
        <f t="shared" si="137"/>
        <v>#NAME?</v>
      </c>
      <c r="BL127" s="13" t="e">
        <f t="shared" si="138"/>
        <v>#NAME?</v>
      </c>
      <c r="BM127" s="13" t="e">
        <f t="shared" si="139"/>
        <v>#NAME?</v>
      </c>
      <c r="BN127" s="13"/>
      <c r="BO127" s="15"/>
      <c r="BP127" s="13" t="e">
        <f t="shared" si="140"/>
        <v>#NAME?</v>
      </c>
      <c r="BQ127" s="13" t="e">
        <f t="shared" si="141"/>
        <v>#NAME?</v>
      </c>
      <c r="BR127" s="13" t="e">
        <f t="shared" si="142"/>
        <v>#NAME?</v>
      </c>
      <c r="BS127" s="13" t="e">
        <f t="shared" si="143"/>
        <v>#NAME?</v>
      </c>
      <c r="BT127" s="13" t="e">
        <f t="shared" si="144"/>
        <v>#NAME?</v>
      </c>
      <c r="BU127" s="13" t="e">
        <f t="shared" si="145"/>
        <v>#NAME?</v>
      </c>
      <c r="BV127" s="13"/>
      <c r="BW127" s="13" t="e">
        <f t="shared" si="146"/>
        <v>#NAME?</v>
      </c>
      <c r="BX127" s="13"/>
      <c r="BY127" s="13" t="e">
        <f t="shared" si="147"/>
        <v>#NAME?</v>
      </c>
      <c r="BZ127" s="13" t="e">
        <f t="shared" si="148"/>
        <v>#NAME?</v>
      </c>
      <c r="CA127" s="13" t="e">
        <f t="shared" si="149"/>
        <v>#NAME?</v>
      </c>
      <c r="CB127" s="13" t="e">
        <f t="shared" si="150"/>
        <v>#NAME?</v>
      </c>
      <c r="CC127" s="14">
        <f t="shared" si="151"/>
        <v>0</v>
      </c>
      <c r="CD127" s="14" t="e">
        <f t="shared" si="152"/>
        <v>#NAME?</v>
      </c>
      <c r="CE127" s="13">
        <f t="shared" si="153"/>
        <v>2871342.54</v>
      </c>
      <c r="CF127" s="13" t="e">
        <f t="shared" si="154"/>
        <v>#NAME?</v>
      </c>
      <c r="CG127" s="13"/>
      <c r="CH127" s="13" t="e">
        <f t="shared" si="155"/>
        <v>#NAME?</v>
      </c>
      <c r="CI127" s="13" t="e">
        <f t="shared" si="156"/>
        <v>#NAME?</v>
      </c>
      <c r="CJ127" s="13" t="e">
        <f t="shared" si="157"/>
        <v>#NAME?</v>
      </c>
      <c r="CK127" s="13" t="e">
        <f t="shared" si="158"/>
        <v>#NAME?</v>
      </c>
      <c r="CL127">
        <f t="shared" si="159"/>
        <v>0</v>
      </c>
      <c r="CM127">
        <f t="shared" si="160"/>
        <v>0</v>
      </c>
      <c r="CN127">
        <v>0</v>
      </c>
      <c r="CO127">
        <f t="shared" si="161"/>
        <v>0</v>
      </c>
      <c r="CP127">
        <v>0</v>
      </c>
      <c r="CQ127">
        <v>0</v>
      </c>
      <c r="CR127">
        <v>0</v>
      </c>
      <c r="CS127">
        <v>0</v>
      </c>
      <c r="CT127">
        <v>0</v>
      </c>
      <c r="CU127">
        <v>0</v>
      </c>
      <c r="CV127">
        <v>0</v>
      </c>
      <c r="CW127">
        <v>0</v>
      </c>
      <c r="CX127">
        <v>0</v>
      </c>
      <c r="CY127" s="20" t="e">
        <f t="shared" si="162"/>
        <v>#NAME?</v>
      </c>
      <c r="CZ127" t="e">
        <f t="shared" si="163"/>
        <v>#NAME?</v>
      </c>
      <c r="DM127" t="s">
        <v>331</v>
      </c>
      <c r="DN127">
        <v>0</v>
      </c>
      <c r="DQ127" t="s">
        <v>290</v>
      </c>
      <c r="DR127">
        <v>0</v>
      </c>
      <c r="DU127">
        <v>311</v>
      </c>
      <c r="DV127">
        <v>1133544.0101623801</v>
      </c>
      <c r="DX127" t="s">
        <v>235</v>
      </c>
      <c r="DY127">
        <v>0</v>
      </c>
      <c r="EA127" t="s">
        <v>235</v>
      </c>
      <c r="EB127">
        <v>0</v>
      </c>
      <c r="ED127" t="s">
        <v>235</v>
      </c>
      <c r="EE127">
        <v>0</v>
      </c>
      <c r="EI127">
        <v>304</v>
      </c>
      <c r="EJ127">
        <v>575</v>
      </c>
      <c r="GQ127" t="s">
        <v>351</v>
      </c>
      <c r="GR127">
        <v>1955</v>
      </c>
      <c r="GU127">
        <v>310</v>
      </c>
      <c r="GV127" s="20">
        <v>73187.307229860424</v>
      </c>
      <c r="HM127">
        <v>1652</v>
      </c>
      <c r="HN127" t="s">
        <v>363</v>
      </c>
      <c r="HO127">
        <v>2153421.06</v>
      </c>
      <c r="HR127">
        <v>310</v>
      </c>
      <c r="HS127">
        <v>2168.75</v>
      </c>
    </row>
    <row r="128" spans="1:227">
      <c r="A128">
        <v>1740</v>
      </c>
      <c r="D128" t="s">
        <v>352</v>
      </c>
      <c r="F128" s="13" t="e">
        <f t="shared" si="83"/>
        <v>#NAME?</v>
      </c>
      <c r="G128" s="13" t="e">
        <f t="shared" si="84"/>
        <v>#NAME?</v>
      </c>
      <c r="H128" s="13" t="e">
        <f t="shared" si="85"/>
        <v>#NAME?</v>
      </c>
      <c r="I128" s="13" t="e">
        <f t="shared" si="86"/>
        <v>#NAME?</v>
      </c>
      <c r="J128" s="13"/>
      <c r="K128" s="13" t="e">
        <f t="shared" si="87"/>
        <v>#NAME?</v>
      </c>
      <c r="L128" s="13" t="e">
        <f t="shared" si="88"/>
        <v>#NAME?</v>
      </c>
      <c r="M128" s="13" t="e">
        <f t="shared" si="89"/>
        <v>#NAME?</v>
      </c>
      <c r="N128" s="13" t="e">
        <f t="shared" si="90"/>
        <v>#NAME?</v>
      </c>
      <c r="O128" s="13" t="e">
        <f t="shared" si="91"/>
        <v>#NAME?</v>
      </c>
      <c r="P128" s="13" t="e">
        <f t="shared" si="92"/>
        <v>#NAME?</v>
      </c>
      <c r="Q128" s="13" t="e">
        <f t="shared" si="93"/>
        <v>#NAME?</v>
      </c>
      <c r="R128" s="13" t="e">
        <f t="shared" si="94"/>
        <v>#NAME?</v>
      </c>
      <c r="S128" s="13" t="e">
        <f t="shared" si="95"/>
        <v>#NAME?</v>
      </c>
      <c r="T128" s="13" t="e">
        <f t="shared" si="96"/>
        <v>#NAME?</v>
      </c>
      <c r="U128" s="13" t="e">
        <f t="shared" si="97"/>
        <v>#NAME?</v>
      </c>
      <c r="V128" s="13" t="e">
        <f t="shared" si="98"/>
        <v>#NAME?</v>
      </c>
      <c r="W128" s="13" t="e">
        <f t="shared" si="99"/>
        <v>#NAME?</v>
      </c>
      <c r="X128" s="13" t="e">
        <f t="shared" si="100"/>
        <v>#NAME?</v>
      </c>
      <c r="Y128" s="13" t="e">
        <f t="shared" si="101"/>
        <v>#NAME?</v>
      </c>
      <c r="Z128" s="13" t="e">
        <f t="shared" si="102"/>
        <v>#NAME?</v>
      </c>
      <c r="AA128" s="13" t="e">
        <f t="shared" si="103"/>
        <v>#NAME?</v>
      </c>
      <c r="AB128" s="13"/>
      <c r="AC128" s="13"/>
      <c r="AD128" s="13" t="e">
        <f t="shared" si="104"/>
        <v>#NAME?</v>
      </c>
      <c r="AE128" s="13" t="e">
        <f t="shared" si="105"/>
        <v>#NAME?</v>
      </c>
      <c r="AF128" s="13" t="e">
        <f t="shared" si="106"/>
        <v>#NAME?</v>
      </c>
      <c r="AG128" s="13" t="e">
        <f t="shared" si="107"/>
        <v>#NAME?</v>
      </c>
      <c r="AH128" s="13" t="e">
        <f t="shared" si="108"/>
        <v>#NAME?</v>
      </c>
      <c r="AI128" s="13" t="e">
        <f t="shared" si="109"/>
        <v>#NAME?</v>
      </c>
      <c r="AJ128" s="13" t="e">
        <f t="shared" si="110"/>
        <v>#NAME?</v>
      </c>
      <c r="AK128" s="13" t="e">
        <f t="shared" si="111"/>
        <v>#NAME?</v>
      </c>
      <c r="AL128" s="13" t="e">
        <f t="shared" si="112"/>
        <v>#NAME?</v>
      </c>
      <c r="AM128" s="13" t="e">
        <f t="shared" si="113"/>
        <v>#NAME?</v>
      </c>
      <c r="AN128" s="13" t="e">
        <f t="shared" si="114"/>
        <v>#NAME?</v>
      </c>
      <c r="AO128" s="13" t="e">
        <f t="shared" si="115"/>
        <v>#NAME?</v>
      </c>
      <c r="AP128" s="13" t="e">
        <f t="shared" si="116"/>
        <v>#NAME?</v>
      </c>
      <c r="AQ128" s="13" t="e">
        <f t="shared" si="117"/>
        <v>#NAME?</v>
      </c>
      <c r="AR128" s="13" t="e">
        <f t="shared" si="118"/>
        <v>#NAME?</v>
      </c>
      <c r="AS128" s="13" t="e">
        <f t="shared" si="119"/>
        <v>#NAME?</v>
      </c>
      <c r="AT128" s="13" t="e">
        <f t="shared" si="120"/>
        <v>#NAME?</v>
      </c>
      <c r="AU128" s="13" t="e">
        <f t="shared" si="121"/>
        <v>#NAME?</v>
      </c>
      <c r="AV128" s="13" t="e">
        <f t="shared" si="122"/>
        <v>#NAME?</v>
      </c>
      <c r="AW128" s="13" t="e">
        <f t="shared" si="123"/>
        <v>#NAME?</v>
      </c>
      <c r="AX128" s="13" t="e">
        <f t="shared" si="124"/>
        <v>#NAME?</v>
      </c>
      <c r="AY128" s="13" t="e">
        <f t="shared" si="125"/>
        <v>#NAME?</v>
      </c>
      <c r="AZ128" s="13" t="e">
        <f t="shared" si="126"/>
        <v>#NAME?</v>
      </c>
      <c r="BA128" s="13" t="e">
        <f t="shared" si="127"/>
        <v>#NAME?</v>
      </c>
      <c r="BB128" s="13" t="e">
        <f t="shared" si="128"/>
        <v>#NAME?</v>
      </c>
      <c r="BC128" s="13" t="e">
        <f t="shared" si="129"/>
        <v>#NAME?</v>
      </c>
      <c r="BD128" s="13" t="e">
        <f t="shared" si="130"/>
        <v>#NAME?</v>
      </c>
      <c r="BE128" s="13" t="e">
        <f t="shared" si="131"/>
        <v>#NAME?</v>
      </c>
      <c r="BF128" s="13" t="e">
        <f t="shared" si="132"/>
        <v>#NAME?</v>
      </c>
      <c r="BG128" s="13" t="e">
        <f t="shared" si="133"/>
        <v>#NAME?</v>
      </c>
      <c r="BH128" s="13" t="e">
        <f t="shared" si="134"/>
        <v>#NAME?</v>
      </c>
      <c r="BI128" s="13" t="e">
        <f t="shared" si="135"/>
        <v>#NAME?</v>
      </c>
      <c r="BJ128" s="13" t="e">
        <f t="shared" si="136"/>
        <v>#NAME?</v>
      </c>
      <c r="BK128" s="13" t="e">
        <f t="shared" si="137"/>
        <v>#NAME?</v>
      </c>
      <c r="BL128" s="13" t="e">
        <f t="shared" si="138"/>
        <v>#NAME?</v>
      </c>
      <c r="BM128" s="13" t="e">
        <f t="shared" si="139"/>
        <v>#NAME?</v>
      </c>
      <c r="BN128" s="13"/>
      <c r="BO128" s="15"/>
      <c r="BP128" s="13" t="e">
        <f t="shared" si="140"/>
        <v>#NAME?</v>
      </c>
      <c r="BQ128" s="13" t="e">
        <f t="shared" si="141"/>
        <v>#NAME?</v>
      </c>
      <c r="BR128" s="13" t="e">
        <f t="shared" si="142"/>
        <v>#NAME?</v>
      </c>
      <c r="BS128" s="13" t="e">
        <f t="shared" si="143"/>
        <v>#NAME?</v>
      </c>
      <c r="BT128" s="13" t="e">
        <f t="shared" si="144"/>
        <v>#NAME?</v>
      </c>
      <c r="BU128" s="13" t="e">
        <f t="shared" si="145"/>
        <v>#NAME?</v>
      </c>
      <c r="BV128" s="13"/>
      <c r="BW128" s="13" t="e">
        <f t="shared" si="146"/>
        <v>#NAME?</v>
      </c>
      <c r="BX128" s="13"/>
      <c r="BY128" s="13" t="e">
        <f t="shared" si="147"/>
        <v>#NAME?</v>
      </c>
      <c r="BZ128" s="13" t="e">
        <f t="shared" si="148"/>
        <v>#NAME?</v>
      </c>
      <c r="CA128" s="13" t="e">
        <f t="shared" si="149"/>
        <v>#NAME?</v>
      </c>
      <c r="CB128" s="13" t="e">
        <f t="shared" si="150"/>
        <v>#NAME?</v>
      </c>
      <c r="CC128" s="14">
        <f t="shared" si="151"/>
        <v>0</v>
      </c>
      <c r="CD128" s="14" t="e">
        <f t="shared" si="152"/>
        <v>#NAME?</v>
      </c>
      <c r="CE128" s="13">
        <f t="shared" si="153"/>
        <v>1430974.73</v>
      </c>
      <c r="CF128" s="13" t="e">
        <f t="shared" si="154"/>
        <v>#NAME?</v>
      </c>
      <c r="CG128" s="13"/>
      <c r="CH128" s="13" t="e">
        <f t="shared" si="155"/>
        <v>#NAME?</v>
      </c>
      <c r="CI128" s="13" t="e">
        <f t="shared" si="156"/>
        <v>#NAME?</v>
      </c>
      <c r="CJ128" s="13" t="e">
        <f t="shared" si="157"/>
        <v>#NAME?</v>
      </c>
      <c r="CK128" s="13" t="e">
        <f t="shared" si="158"/>
        <v>#NAME?</v>
      </c>
      <c r="CL128">
        <f t="shared" si="159"/>
        <v>0</v>
      </c>
      <c r="CM128">
        <f t="shared" si="160"/>
        <v>0</v>
      </c>
      <c r="CN128">
        <v>0</v>
      </c>
      <c r="CO128">
        <f t="shared" si="161"/>
        <v>0</v>
      </c>
      <c r="CP128">
        <v>0</v>
      </c>
      <c r="CQ128">
        <v>0</v>
      </c>
      <c r="CR128">
        <v>0</v>
      </c>
      <c r="CS128">
        <v>0</v>
      </c>
      <c r="CT128">
        <v>0</v>
      </c>
      <c r="CU128">
        <v>0</v>
      </c>
      <c r="CV128">
        <v>0</v>
      </c>
      <c r="CW128">
        <v>0</v>
      </c>
      <c r="CX128">
        <v>0</v>
      </c>
      <c r="CY128" s="20" t="e">
        <f t="shared" si="162"/>
        <v>#NAME?</v>
      </c>
      <c r="CZ128" t="e">
        <f t="shared" si="163"/>
        <v>#NAME?</v>
      </c>
      <c r="DM128" t="s">
        <v>333</v>
      </c>
      <c r="DN128">
        <v>0</v>
      </c>
      <c r="DQ128" t="s">
        <v>292</v>
      </c>
      <c r="DR128">
        <v>0</v>
      </c>
      <c r="DU128">
        <v>1729</v>
      </c>
      <c r="DV128">
        <v>1365313.5012917209</v>
      </c>
      <c r="DX128" t="s">
        <v>257</v>
      </c>
      <c r="DY128">
        <v>0</v>
      </c>
      <c r="EA128" t="s">
        <v>257</v>
      </c>
      <c r="EB128">
        <v>0</v>
      </c>
      <c r="ED128" t="s">
        <v>257</v>
      </c>
      <c r="EE128">
        <v>0</v>
      </c>
      <c r="EI128">
        <v>267</v>
      </c>
      <c r="EJ128">
        <v>2068.5</v>
      </c>
      <c r="GQ128" t="s">
        <v>352</v>
      </c>
      <c r="GR128">
        <v>1740</v>
      </c>
      <c r="GU128">
        <v>311</v>
      </c>
      <c r="GV128" s="20">
        <v>33979.821213863761</v>
      </c>
      <c r="HM128">
        <v>907</v>
      </c>
      <c r="HN128" t="s">
        <v>365</v>
      </c>
      <c r="HO128">
        <v>1976821.05</v>
      </c>
      <c r="HR128">
        <v>311</v>
      </c>
      <c r="HS128">
        <v>594</v>
      </c>
    </row>
    <row r="129" spans="1:227">
      <c r="A129">
        <v>304</v>
      </c>
      <c r="D129" t="s">
        <v>353</v>
      </c>
      <c r="F129" s="13" t="e">
        <f t="shared" si="83"/>
        <v>#NAME?</v>
      </c>
      <c r="G129" s="13" t="e">
        <f t="shared" si="84"/>
        <v>#NAME?</v>
      </c>
      <c r="H129" s="13" t="e">
        <f t="shared" si="85"/>
        <v>#NAME?</v>
      </c>
      <c r="I129" s="13" t="e">
        <f t="shared" si="86"/>
        <v>#NAME?</v>
      </c>
      <c r="J129" s="13"/>
      <c r="K129" s="13" t="e">
        <f t="shared" si="87"/>
        <v>#NAME?</v>
      </c>
      <c r="L129" s="13" t="e">
        <f t="shared" si="88"/>
        <v>#NAME?</v>
      </c>
      <c r="M129" s="13" t="e">
        <f t="shared" si="89"/>
        <v>#NAME?</v>
      </c>
      <c r="N129" s="13" t="e">
        <f t="shared" si="90"/>
        <v>#NAME?</v>
      </c>
      <c r="O129" s="13" t="e">
        <f t="shared" si="91"/>
        <v>#NAME?</v>
      </c>
      <c r="P129" s="13" t="e">
        <f t="shared" si="92"/>
        <v>#NAME?</v>
      </c>
      <c r="Q129" s="13" t="e">
        <f t="shared" si="93"/>
        <v>#NAME?</v>
      </c>
      <c r="R129" s="13" t="e">
        <f t="shared" si="94"/>
        <v>#NAME?</v>
      </c>
      <c r="S129" s="13" t="e">
        <f t="shared" si="95"/>
        <v>#NAME?</v>
      </c>
      <c r="T129" s="13" t="e">
        <f t="shared" si="96"/>
        <v>#NAME?</v>
      </c>
      <c r="U129" s="13" t="e">
        <f t="shared" si="97"/>
        <v>#NAME?</v>
      </c>
      <c r="V129" s="13" t="e">
        <f t="shared" si="98"/>
        <v>#NAME?</v>
      </c>
      <c r="W129" s="13" t="e">
        <f t="shared" si="99"/>
        <v>#NAME?</v>
      </c>
      <c r="X129" s="13" t="e">
        <f t="shared" si="100"/>
        <v>#NAME?</v>
      </c>
      <c r="Y129" s="13" t="e">
        <f t="shared" si="101"/>
        <v>#NAME?</v>
      </c>
      <c r="Z129" s="13" t="e">
        <f t="shared" si="102"/>
        <v>#NAME?</v>
      </c>
      <c r="AA129" s="13" t="e">
        <f t="shared" si="103"/>
        <v>#NAME?</v>
      </c>
      <c r="AB129" s="13"/>
      <c r="AC129" s="13"/>
      <c r="AD129" s="13" t="e">
        <f t="shared" si="104"/>
        <v>#NAME?</v>
      </c>
      <c r="AE129" s="13" t="e">
        <f t="shared" si="105"/>
        <v>#NAME?</v>
      </c>
      <c r="AF129" s="13" t="e">
        <f t="shared" si="106"/>
        <v>#NAME?</v>
      </c>
      <c r="AG129" s="13" t="e">
        <f t="shared" si="107"/>
        <v>#NAME?</v>
      </c>
      <c r="AH129" s="13" t="e">
        <f t="shared" si="108"/>
        <v>#NAME?</v>
      </c>
      <c r="AI129" s="13" t="e">
        <f t="shared" si="109"/>
        <v>#NAME?</v>
      </c>
      <c r="AJ129" s="13" t="e">
        <f t="shared" si="110"/>
        <v>#NAME?</v>
      </c>
      <c r="AK129" s="13" t="e">
        <f t="shared" si="111"/>
        <v>#NAME?</v>
      </c>
      <c r="AL129" s="13" t="e">
        <f t="shared" si="112"/>
        <v>#NAME?</v>
      </c>
      <c r="AM129" s="13" t="e">
        <f t="shared" si="113"/>
        <v>#NAME?</v>
      </c>
      <c r="AN129" s="13" t="e">
        <f t="shared" si="114"/>
        <v>#NAME?</v>
      </c>
      <c r="AO129" s="13" t="e">
        <f t="shared" si="115"/>
        <v>#NAME?</v>
      </c>
      <c r="AP129" s="13" t="e">
        <f t="shared" si="116"/>
        <v>#NAME?</v>
      </c>
      <c r="AQ129" s="13" t="e">
        <f t="shared" si="117"/>
        <v>#NAME?</v>
      </c>
      <c r="AR129" s="13" t="e">
        <f t="shared" si="118"/>
        <v>#NAME?</v>
      </c>
      <c r="AS129" s="13" t="e">
        <f t="shared" si="119"/>
        <v>#NAME?</v>
      </c>
      <c r="AT129" s="13" t="e">
        <f t="shared" si="120"/>
        <v>#NAME?</v>
      </c>
      <c r="AU129" s="13" t="e">
        <f t="shared" si="121"/>
        <v>#NAME?</v>
      </c>
      <c r="AV129" s="13" t="e">
        <f t="shared" si="122"/>
        <v>#NAME?</v>
      </c>
      <c r="AW129" s="13" t="e">
        <f t="shared" si="123"/>
        <v>#NAME?</v>
      </c>
      <c r="AX129" s="13" t="e">
        <f t="shared" si="124"/>
        <v>#NAME?</v>
      </c>
      <c r="AY129" s="13" t="e">
        <f t="shared" si="125"/>
        <v>#NAME?</v>
      </c>
      <c r="AZ129" s="13" t="e">
        <f t="shared" si="126"/>
        <v>#NAME?</v>
      </c>
      <c r="BA129" s="13" t="e">
        <f t="shared" si="127"/>
        <v>#NAME?</v>
      </c>
      <c r="BB129" s="13" t="e">
        <f t="shared" si="128"/>
        <v>#NAME?</v>
      </c>
      <c r="BC129" s="13" t="e">
        <f t="shared" si="129"/>
        <v>#NAME?</v>
      </c>
      <c r="BD129" s="13" t="e">
        <f t="shared" si="130"/>
        <v>#NAME?</v>
      </c>
      <c r="BE129" s="13" t="e">
        <f t="shared" si="131"/>
        <v>#NAME?</v>
      </c>
      <c r="BF129" s="13" t="e">
        <f t="shared" si="132"/>
        <v>#NAME?</v>
      </c>
      <c r="BG129" s="13" t="e">
        <f t="shared" si="133"/>
        <v>#NAME?</v>
      </c>
      <c r="BH129" s="13" t="e">
        <f t="shared" si="134"/>
        <v>#NAME?</v>
      </c>
      <c r="BI129" s="13" t="e">
        <f t="shared" si="135"/>
        <v>#NAME?</v>
      </c>
      <c r="BJ129" s="13" t="e">
        <f t="shared" si="136"/>
        <v>#NAME?</v>
      </c>
      <c r="BK129" s="13" t="e">
        <f t="shared" si="137"/>
        <v>#NAME?</v>
      </c>
      <c r="BL129" s="13" t="e">
        <f t="shared" si="138"/>
        <v>#NAME?</v>
      </c>
      <c r="BM129" s="13" t="e">
        <f t="shared" si="139"/>
        <v>#NAME?</v>
      </c>
      <c r="BN129" s="13"/>
      <c r="BO129" s="15"/>
      <c r="BP129" s="13" t="e">
        <f t="shared" si="140"/>
        <v>#NAME?</v>
      </c>
      <c r="BQ129" s="13" t="e">
        <f t="shared" si="141"/>
        <v>#NAME?</v>
      </c>
      <c r="BR129" s="13" t="e">
        <f t="shared" si="142"/>
        <v>#NAME?</v>
      </c>
      <c r="BS129" s="13" t="e">
        <f t="shared" si="143"/>
        <v>#NAME?</v>
      </c>
      <c r="BT129" s="13" t="e">
        <f t="shared" si="144"/>
        <v>#NAME?</v>
      </c>
      <c r="BU129" s="13" t="e">
        <f t="shared" si="145"/>
        <v>#NAME?</v>
      </c>
      <c r="BV129" s="13"/>
      <c r="BW129" s="13" t="e">
        <f t="shared" si="146"/>
        <v>#NAME?</v>
      </c>
      <c r="BX129" s="13"/>
      <c r="BY129" s="13" t="e">
        <f t="shared" si="147"/>
        <v>#NAME?</v>
      </c>
      <c r="BZ129" s="13" t="e">
        <f t="shared" si="148"/>
        <v>#NAME?</v>
      </c>
      <c r="CA129" s="13" t="e">
        <f t="shared" si="149"/>
        <v>#NAME?</v>
      </c>
      <c r="CB129" s="13" t="e">
        <f t="shared" si="150"/>
        <v>#NAME?</v>
      </c>
      <c r="CC129" s="14">
        <f t="shared" si="151"/>
        <v>0</v>
      </c>
      <c r="CD129" s="14" t="e">
        <f t="shared" si="152"/>
        <v>#NAME?</v>
      </c>
      <c r="CE129" s="13">
        <f t="shared" si="153"/>
        <v>842091.28</v>
      </c>
      <c r="CF129" s="13" t="e">
        <f t="shared" si="154"/>
        <v>#NAME?</v>
      </c>
      <c r="CG129" s="13"/>
      <c r="CH129" s="13" t="e">
        <f t="shared" si="155"/>
        <v>#NAME?</v>
      </c>
      <c r="CI129" s="13" t="e">
        <f t="shared" si="156"/>
        <v>#NAME?</v>
      </c>
      <c r="CJ129" s="13" t="e">
        <f t="shared" si="157"/>
        <v>#NAME?</v>
      </c>
      <c r="CK129" s="13" t="e">
        <f t="shared" si="158"/>
        <v>#NAME?</v>
      </c>
      <c r="CL129">
        <f t="shared" si="159"/>
        <v>0</v>
      </c>
      <c r="CM129">
        <f t="shared" si="160"/>
        <v>0</v>
      </c>
      <c r="CN129">
        <v>0</v>
      </c>
      <c r="CO129">
        <f t="shared" si="161"/>
        <v>0</v>
      </c>
      <c r="CP129">
        <v>0</v>
      </c>
      <c r="CQ129">
        <v>0</v>
      </c>
      <c r="CR129">
        <v>0</v>
      </c>
      <c r="CS129">
        <v>0</v>
      </c>
      <c r="CT129">
        <v>0</v>
      </c>
      <c r="CU129">
        <v>0</v>
      </c>
      <c r="CV129">
        <v>0</v>
      </c>
      <c r="CW129">
        <v>0</v>
      </c>
      <c r="CX129">
        <v>0</v>
      </c>
      <c r="CY129" s="20" t="e">
        <f t="shared" si="162"/>
        <v>#NAME?</v>
      </c>
      <c r="CZ129" t="e">
        <f t="shared" si="163"/>
        <v>#NAME?</v>
      </c>
      <c r="DM129" t="s">
        <v>354</v>
      </c>
      <c r="DN129">
        <v>0</v>
      </c>
      <c r="DQ129" t="s">
        <v>300</v>
      </c>
      <c r="DR129">
        <v>0</v>
      </c>
      <c r="DU129">
        <v>1685</v>
      </c>
      <c r="DV129">
        <v>1013109.3946508003</v>
      </c>
      <c r="DX129" t="s">
        <v>263</v>
      </c>
      <c r="DY129">
        <v>0</v>
      </c>
      <c r="EA129" t="s">
        <v>263</v>
      </c>
      <c r="EB129">
        <v>0</v>
      </c>
      <c r="ED129" t="s">
        <v>263</v>
      </c>
      <c r="EE129">
        <v>0</v>
      </c>
      <c r="EI129">
        <v>268</v>
      </c>
      <c r="EJ129">
        <v>15226.5</v>
      </c>
      <c r="GQ129" t="s">
        <v>353</v>
      </c>
      <c r="GR129">
        <v>304</v>
      </c>
      <c r="GU129">
        <v>312</v>
      </c>
      <c r="GV129" s="20">
        <v>18296.826807465106</v>
      </c>
      <c r="HM129">
        <v>689</v>
      </c>
      <c r="HN129" t="s">
        <v>367</v>
      </c>
      <c r="HO129">
        <v>868503.01</v>
      </c>
      <c r="HR129">
        <v>312</v>
      </c>
      <c r="HS129">
        <v>630.25</v>
      </c>
    </row>
    <row r="130" spans="1:227">
      <c r="A130">
        <v>267</v>
      </c>
      <c r="D130" t="s">
        <v>355</v>
      </c>
      <c r="F130" s="13" t="e">
        <f t="shared" si="83"/>
        <v>#NAME?</v>
      </c>
      <c r="G130" s="13" t="e">
        <f t="shared" si="84"/>
        <v>#NAME?</v>
      </c>
      <c r="H130" s="13" t="e">
        <f t="shared" si="85"/>
        <v>#NAME?</v>
      </c>
      <c r="I130" s="13" t="e">
        <f t="shared" si="86"/>
        <v>#NAME?</v>
      </c>
      <c r="J130" s="13"/>
      <c r="K130" s="13" t="e">
        <f t="shared" si="87"/>
        <v>#NAME?</v>
      </c>
      <c r="L130" s="13" t="e">
        <f t="shared" si="88"/>
        <v>#NAME?</v>
      </c>
      <c r="M130" s="13" t="e">
        <f t="shared" si="89"/>
        <v>#NAME?</v>
      </c>
      <c r="N130" s="13" t="e">
        <f t="shared" si="90"/>
        <v>#NAME?</v>
      </c>
      <c r="O130" s="13" t="e">
        <f t="shared" si="91"/>
        <v>#NAME?</v>
      </c>
      <c r="P130" s="13" t="e">
        <f t="shared" si="92"/>
        <v>#NAME?</v>
      </c>
      <c r="Q130" s="13" t="e">
        <f t="shared" si="93"/>
        <v>#NAME?</v>
      </c>
      <c r="R130" s="13" t="e">
        <f t="shared" si="94"/>
        <v>#NAME?</v>
      </c>
      <c r="S130" s="13" t="e">
        <f t="shared" si="95"/>
        <v>#NAME?</v>
      </c>
      <c r="T130" s="13" t="e">
        <f t="shared" si="96"/>
        <v>#NAME?</v>
      </c>
      <c r="U130" s="13" t="e">
        <f t="shared" si="97"/>
        <v>#NAME?</v>
      </c>
      <c r="V130" s="13" t="e">
        <f t="shared" si="98"/>
        <v>#NAME?</v>
      </c>
      <c r="W130" s="13" t="e">
        <f t="shared" si="99"/>
        <v>#NAME?</v>
      </c>
      <c r="X130" s="13" t="e">
        <f t="shared" si="100"/>
        <v>#NAME?</v>
      </c>
      <c r="Y130" s="13" t="e">
        <f t="shared" si="101"/>
        <v>#NAME?</v>
      </c>
      <c r="Z130" s="13" t="e">
        <f t="shared" si="102"/>
        <v>#NAME?</v>
      </c>
      <c r="AA130" s="13" t="e">
        <f t="shared" si="103"/>
        <v>#NAME?</v>
      </c>
      <c r="AB130" s="13"/>
      <c r="AC130" s="13"/>
      <c r="AD130" s="13" t="e">
        <f t="shared" si="104"/>
        <v>#NAME?</v>
      </c>
      <c r="AE130" s="13" t="e">
        <f t="shared" si="105"/>
        <v>#NAME?</v>
      </c>
      <c r="AF130" s="13" t="e">
        <f t="shared" si="106"/>
        <v>#NAME?</v>
      </c>
      <c r="AG130" s="13" t="e">
        <f t="shared" si="107"/>
        <v>#NAME?</v>
      </c>
      <c r="AH130" s="13" t="e">
        <f t="shared" si="108"/>
        <v>#NAME?</v>
      </c>
      <c r="AI130" s="13" t="e">
        <f t="shared" si="109"/>
        <v>#NAME?</v>
      </c>
      <c r="AJ130" s="13" t="e">
        <f t="shared" si="110"/>
        <v>#NAME?</v>
      </c>
      <c r="AK130" s="13" t="e">
        <f t="shared" si="111"/>
        <v>#NAME?</v>
      </c>
      <c r="AL130" s="13" t="e">
        <f t="shared" si="112"/>
        <v>#NAME?</v>
      </c>
      <c r="AM130" s="13" t="e">
        <f t="shared" si="113"/>
        <v>#NAME?</v>
      </c>
      <c r="AN130" s="13" t="e">
        <f t="shared" si="114"/>
        <v>#NAME?</v>
      </c>
      <c r="AO130" s="13" t="e">
        <f t="shared" si="115"/>
        <v>#NAME?</v>
      </c>
      <c r="AP130" s="13" t="e">
        <f t="shared" si="116"/>
        <v>#NAME?</v>
      </c>
      <c r="AQ130" s="13" t="e">
        <f t="shared" si="117"/>
        <v>#NAME?</v>
      </c>
      <c r="AR130" s="13" t="e">
        <f t="shared" si="118"/>
        <v>#NAME?</v>
      </c>
      <c r="AS130" s="13" t="e">
        <f t="shared" si="119"/>
        <v>#NAME?</v>
      </c>
      <c r="AT130" s="13" t="e">
        <f t="shared" si="120"/>
        <v>#NAME?</v>
      </c>
      <c r="AU130" s="13" t="e">
        <f t="shared" si="121"/>
        <v>#NAME?</v>
      </c>
      <c r="AV130" s="13" t="e">
        <f t="shared" si="122"/>
        <v>#NAME?</v>
      </c>
      <c r="AW130" s="13" t="e">
        <f t="shared" si="123"/>
        <v>#NAME?</v>
      </c>
      <c r="AX130" s="13" t="e">
        <f t="shared" si="124"/>
        <v>#NAME?</v>
      </c>
      <c r="AY130" s="13" t="e">
        <f t="shared" si="125"/>
        <v>#NAME?</v>
      </c>
      <c r="AZ130" s="13" t="e">
        <f t="shared" si="126"/>
        <v>#NAME?</v>
      </c>
      <c r="BA130" s="13" t="e">
        <f t="shared" si="127"/>
        <v>#NAME?</v>
      </c>
      <c r="BB130" s="13" t="e">
        <f t="shared" si="128"/>
        <v>#NAME?</v>
      </c>
      <c r="BC130" s="13" t="e">
        <f t="shared" si="129"/>
        <v>#NAME?</v>
      </c>
      <c r="BD130" s="13" t="e">
        <f t="shared" si="130"/>
        <v>#NAME?</v>
      </c>
      <c r="BE130" s="13" t="e">
        <f t="shared" si="131"/>
        <v>#NAME?</v>
      </c>
      <c r="BF130" s="13" t="e">
        <f t="shared" si="132"/>
        <v>#NAME?</v>
      </c>
      <c r="BG130" s="13" t="e">
        <f t="shared" si="133"/>
        <v>#NAME?</v>
      </c>
      <c r="BH130" s="13" t="e">
        <f t="shared" si="134"/>
        <v>#NAME?</v>
      </c>
      <c r="BI130" s="13" t="e">
        <f t="shared" si="135"/>
        <v>#NAME?</v>
      </c>
      <c r="BJ130" s="13" t="e">
        <f t="shared" si="136"/>
        <v>#NAME?</v>
      </c>
      <c r="BK130" s="13" t="e">
        <f t="shared" si="137"/>
        <v>#NAME?</v>
      </c>
      <c r="BL130" s="13" t="e">
        <f t="shared" si="138"/>
        <v>#NAME?</v>
      </c>
      <c r="BM130" s="13" t="e">
        <f t="shared" si="139"/>
        <v>#NAME?</v>
      </c>
      <c r="BN130" s="13"/>
      <c r="BO130" s="15"/>
      <c r="BP130" s="13" t="e">
        <f t="shared" si="140"/>
        <v>#NAME?</v>
      </c>
      <c r="BQ130" s="13" t="e">
        <f t="shared" si="141"/>
        <v>#NAME?</v>
      </c>
      <c r="BR130" s="13" t="e">
        <f t="shared" si="142"/>
        <v>#NAME?</v>
      </c>
      <c r="BS130" s="13" t="e">
        <f t="shared" si="143"/>
        <v>#NAME?</v>
      </c>
      <c r="BT130" s="13" t="e">
        <f t="shared" si="144"/>
        <v>#NAME?</v>
      </c>
      <c r="BU130" s="13" t="e">
        <f t="shared" si="145"/>
        <v>#NAME?</v>
      </c>
      <c r="BV130" s="13"/>
      <c r="BW130" s="13" t="e">
        <f t="shared" si="146"/>
        <v>#NAME?</v>
      </c>
      <c r="BX130" s="13"/>
      <c r="BY130" s="13" t="e">
        <f t="shared" si="147"/>
        <v>#NAME?</v>
      </c>
      <c r="BZ130" s="13" t="e">
        <f t="shared" si="148"/>
        <v>#NAME?</v>
      </c>
      <c r="CA130" s="13" t="e">
        <f t="shared" si="149"/>
        <v>#NAME?</v>
      </c>
      <c r="CB130" s="13" t="e">
        <f t="shared" si="150"/>
        <v>#NAME?</v>
      </c>
      <c r="CC130" s="14">
        <f t="shared" si="151"/>
        <v>0</v>
      </c>
      <c r="CD130" s="14" t="e">
        <f t="shared" si="152"/>
        <v>#NAME?</v>
      </c>
      <c r="CE130" s="13">
        <f t="shared" si="153"/>
        <v>2545474.2799999998</v>
      </c>
      <c r="CF130" s="13" t="e">
        <f t="shared" si="154"/>
        <v>#NAME?</v>
      </c>
      <c r="CG130" s="13"/>
      <c r="CH130" s="13" t="e">
        <f t="shared" si="155"/>
        <v>#NAME?</v>
      </c>
      <c r="CI130" s="13" t="e">
        <f t="shared" si="156"/>
        <v>#NAME?</v>
      </c>
      <c r="CJ130" s="13" t="e">
        <f t="shared" si="157"/>
        <v>#NAME?</v>
      </c>
      <c r="CK130" s="13" t="e">
        <f t="shared" si="158"/>
        <v>#NAME?</v>
      </c>
      <c r="CL130">
        <f t="shared" si="159"/>
        <v>0</v>
      </c>
      <c r="CM130">
        <f t="shared" si="160"/>
        <v>0</v>
      </c>
      <c r="CN130">
        <v>0</v>
      </c>
      <c r="CO130">
        <f t="shared" si="161"/>
        <v>0</v>
      </c>
      <c r="CP130">
        <v>0</v>
      </c>
      <c r="CQ130">
        <v>0</v>
      </c>
      <c r="CR130">
        <v>0</v>
      </c>
      <c r="CS130">
        <v>0</v>
      </c>
      <c r="CT130">
        <v>0</v>
      </c>
      <c r="CU130">
        <v>0</v>
      </c>
      <c r="CV130">
        <v>0</v>
      </c>
      <c r="CW130">
        <v>0</v>
      </c>
      <c r="CX130">
        <v>0</v>
      </c>
      <c r="CY130" s="20" t="e">
        <f t="shared" si="162"/>
        <v>#NAME?</v>
      </c>
      <c r="CZ130" t="e">
        <f t="shared" si="163"/>
        <v>#NAME?</v>
      </c>
      <c r="DM130" t="s">
        <v>218</v>
      </c>
      <c r="DN130">
        <v>0</v>
      </c>
      <c r="DQ130" t="s">
        <v>315</v>
      </c>
      <c r="DR130">
        <v>0</v>
      </c>
      <c r="DU130">
        <v>798</v>
      </c>
      <c r="DV130">
        <v>937277.28813397489</v>
      </c>
      <c r="DX130" t="s">
        <v>290</v>
      </c>
      <c r="DY130">
        <v>0</v>
      </c>
      <c r="EA130" t="s">
        <v>290</v>
      </c>
      <c r="EB130">
        <v>0</v>
      </c>
      <c r="ED130" t="s">
        <v>290</v>
      </c>
      <c r="EE130">
        <v>0</v>
      </c>
      <c r="EI130">
        <v>302</v>
      </c>
      <c r="EJ130">
        <v>1589.5</v>
      </c>
      <c r="GQ130" t="s">
        <v>355</v>
      </c>
      <c r="GR130">
        <v>267</v>
      </c>
      <c r="GU130">
        <v>313</v>
      </c>
      <c r="GV130" s="20">
        <v>31365.988812797321</v>
      </c>
      <c r="HM130">
        <v>784</v>
      </c>
      <c r="HN130" t="s">
        <v>369</v>
      </c>
      <c r="HO130">
        <v>1762243.08</v>
      </c>
      <c r="HR130">
        <v>313</v>
      </c>
      <c r="HS130">
        <v>1008.25</v>
      </c>
    </row>
    <row r="131" spans="1:227">
      <c r="A131">
        <v>268</v>
      </c>
      <c r="D131" t="s">
        <v>150</v>
      </c>
      <c r="F131" s="13" t="e">
        <f t="shared" si="83"/>
        <v>#NAME?</v>
      </c>
      <c r="G131" s="13" t="e">
        <f t="shared" si="84"/>
        <v>#NAME?</v>
      </c>
      <c r="H131" s="13" t="e">
        <f t="shared" si="85"/>
        <v>#NAME?</v>
      </c>
      <c r="I131" s="13" t="e">
        <f t="shared" si="86"/>
        <v>#NAME?</v>
      </c>
      <c r="J131" s="13"/>
      <c r="K131" s="13" t="e">
        <f t="shared" si="87"/>
        <v>#NAME?</v>
      </c>
      <c r="L131" s="13" t="e">
        <f t="shared" si="88"/>
        <v>#NAME?</v>
      </c>
      <c r="M131" s="13" t="e">
        <f t="shared" si="89"/>
        <v>#NAME?</v>
      </c>
      <c r="N131" s="13" t="e">
        <f t="shared" si="90"/>
        <v>#NAME?</v>
      </c>
      <c r="O131" s="13" t="e">
        <f t="shared" si="91"/>
        <v>#NAME?</v>
      </c>
      <c r="P131" s="13" t="e">
        <f t="shared" si="92"/>
        <v>#NAME?</v>
      </c>
      <c r="Q131" s="13" t="e">
        <f t="shared" si="93"/>
        <v>#NAME?</v>
      </c>
      <c r="R131" s="13" t="e">
        <f t="shared" si="94"/>
        <v>#NAME?</v>
      </c>
      <c r="S131" s="13" t="e">
        <f t="shared" si="95"/>
        <v>#NAME?</v>
      </c>
      <c r="T131" s="13" t="e">
        <f t="shared" si="96"/>
        <v>#NAME?</v>
      </c>
      <c r="U131" s="13" t="e">
        <f t="shared" si="97"/>
        <v>#NAME?</v>
      </c>
      <c r="V131" s="13" t="e">
        <f t="shared" si="98"/>
        <v>#NAME?</v>
      </c>
      <c r="W131" s="13" t="e">
        <f t="shared" si="99"/>
        <v>#NAME?</v>
      </c>
      <c r="X131" s="13" t="e">
        <f t="shared" si="100"/>
        <v>#NAME?</v>
      </c>
      <c r="Y131" s="13" t="e">
        <f t="shared" si="101"/>
        <v>#NAME?</v>
      </c>
      <c r="Z131" s="13" t="e">
        <f t="shared" si="102"/>
        <v>#NAME?</v>
      </c>
      <c r="AA131" s="13" t="e">
        <f t="shared" si="103"/>
        <v>#NAME?</v>
      </c>
      <c r="AB131" s="13"/>
      <c r="AC131" s="13"/>
      <c r="AD131" s="13" t="e">
        <f t="shared" si="104"/>
        <v>#NAME?</v>
      </c>
      <c r="AE131" s="13" t="e">
        <f t="shared" si="105"/>
        <v>#NAME?</v>
      </c>
      <c r="AF131" s="13" t="e">
        <f t="shared" si="106"/>
        <v>#NAME?</v>
      </c>
      <c r="AG131" s="13" t="e">
        <f t="shared" si="107"/>
        <v>#NAME?</v>
      </c>
      <c r="AH131" s="13" t="e">
        <f t="shared" si="108"/>
        <v>#NAME?</v>
      </c>
      <c r="AI131" s="13" t="e">
        <f t="shared" si="109"/>
        <v>#NAME?</v>
      </c>
      <c r="AJ131" s="13" t="e">
        <f t="shared" si="110"/>
        <v>#NAME?</v>
      </c>
      <c r="AK131" s="13" t="e">
        <f t="shared" si="111"/>
        <v>#NAME?</v>
      </c>
      <c r="AL131" s="13" t="e">
        <f t="shared" si="112"/>
        <v>#NAME?</v>
      </c>
      <c r="AM131" s="13" t="e">
        <f t="shared" si="113"/>
        <v>#NAME?</v>
      </c>
      <c r="AN131" s="13" t="e">
        <f t="shared" si="114"/>
        <v>#NAME?</v>
      </c>
      <c r="AO131" s="13" t="e">
        <f t="shared" si="115"/>
        <v>#NAME?</v>
      </c>
      <c r="AP131" s="13" t="e">
        <f t="shared" si="116"/>
        <v>#NAME?</v>
      </c>
      <c r="AQ131" s="13" t="e">
        <f t="shared" si="117"/>
        <v>#NAME?</v>
      </c>
      <c r="AR131" s="13" t="e">
        <f t="shared" si="118"/>
        <v>#NAME?</v>
      </c>
      <c r="AS131" s="13" t="e">
        <f t="shared" si="119"/>
        <v>#NAME?</v>
      </c>
      <c r="AT131" s="13" t="e">
        <f t="shared" si="120"/>
        <v>#NAME?</v>
      </c>
      <c r="AU131" s="13" t="e">
        <f t="shared" si="121"/>
        <v>#NAME?</v>
      </c>
      <c r="AV131" s="13" t="e">
        <f t="shared" si="122"/>
        <v>#NAME?</v>
      </c>
      <c r="AW131" s="13" t="e">
        <f t="shared" si="123"/>
        <v>#NAME?</v>
      </c>
      <c r="AX131" s="13" t="e">
        <f t="shared" si="124"/>
        <v>#NAME?</v>
      </c>
      <c r="AY131" s="13" t="e">
        <f t="shared" si="125"/>
        <v>#NAME?</v>
      </c>
      <c r="AZ131" s="13" t="e">
        <f t="shared" si="126"/>
        <v>#NAME?</v>
      </c>
      <c r="BA131" s="13" t="e">
        <f t="shared" si="127"/>
        <v>#NAME?</v>
      </c>
      <c r="BB131" s="13" t="e">
        <f t="shared" si="128"/>
        <v>#NAME?</v>
      </c>
      <c r="BC131" s="13" t="e">
        <f t="shared" si="129"/>
        <v>#NAME?</v>
      </c>
      <c r="BD131" s="13" t="e">
        <f t="shared" si="130"/>
        <v>#NAME?</v>
      </c>
      <c r="BE131" s="13" t="e">
        <f t="shared" si="131"/>
        <v>#NAME?</v>
      </c>
      <c r="BF131" s="13" t="e">
        <f t="shared" si="132"/>
        <v>#NAME?</v>
      </c>
      <c r="BG131" s="13" t="e">
        <f t="shared" si="133"/>
        <v>#NAME?</v>
      </c>
      <c r="BH131" s="13" t="e">
        <f t="shared" si="134"/>
        <v>#NAME?</v>
      </c>
      <c r="BI131" s="13" t="e">
        <f t="shared" si="135"/>
        <v>#NAME?</v>
      </c>
      <c r="BJ131" s="13" t="e">
        <f t="shared" si="136"/>
        <v>#NAME?</v>
      </c>
      <c r="BK131" s="13" t="e">
        <f t="shared" si="137"/>
        <v>#NAME?</v>
      </c>
      <c r="BL131" s="13" t="e">
        <f t="shared" si="138"/>
        <v>#NAME?</v>
      </c>
      <c r="BM131" s="13" t="e">
        <f t="shared" si="139"/>
        <v>#NAME?</v>
      </c>
      <c r="BN131" s="13"/>
      <c r="BO131" s="15"/>
      <c r="BP131" s="13" t="e">
        <f t="shared" si="140"/>
        <v>#NAME?</v>
      </c>
      <c r="BQ131" s="13" t="e">
        <f t="shared" si="141"/>
        <v>#NAME?</v>
      </c>
      <c r="BR131" s="13" t="e">
        <f t="shared" si="142"/>
        <v>#NAME?</v>
      </c>
      <c r="BS131" s="13" t="e">
        <f t="shared" si="143"/>
        <v>#NAME?</v>
      </c>
      <c r="BT131" s="13" t="e">
        <f t="shared" si="144"/>
        <v>#NAME?</v>
      </c>
      <c r="BU131" s="13" t="e">
        <f t="shared" si="145"/>
        <v>#NAME?</v>
      </c>
      <c r="BV131" s="13"/>
      <c r="BW131" s="13" t="e">
        <f t="shared" si="146"/>
        <v>#NAME?</v>
      </c>
      <c r="BX131" s="13"/>
      <c r="BY131" s="13" t="e">
        <f t="shared" si="147"/>
        <v>#NAME?</v>
      </c>
      <c r="BZ131" s="13" t="e">
        <f t="shared" si="148"/>
        <v>#NAME?</v>
      </c>
      <c r="CA131" s="13" t="e">
        <f t="shared" si="149"/>
        <v>#NAME?</v>
      </c>
      <c r="CB131" s="13" t="e">
        <f t="shared" si="150"/>
        <v>#NAME?</v>
      </c>
      <c r="CC131" s="14">
        <f t="shared" si="151"/>
        <v>56429</v>
      </c>
      <c r="CD131" s="14" t="e">
        <f t="shared" si="152"/>
        <v>#NAME?</v>
      </c>
      <c r="CE131" s="13">
        <f t="shared" si="153"/>
        <v>15362499.41</v>
      </c>
      <c r="CF131" s="13" t="e">
        <f t="shared" si="154"/>
        <v>#NAME?</v>
      </c>
      <c r="CG131" s="13"/>
      <c r="CH131" s="13" t="e">
        <f t="shared" si="155"/>
        <v>#NAME?</v>
      </c>
      <c r="CI131" s="13" t="e">
        <f t="shared" si="156"/>
        <v>#NAME?</v>
      </c>
      <c r="CJ131" s="13" t="e">
        <f t="shared" si="157"/>
        <v>#NAME?</v>
      </c>
      <c r="CK131" s="13" t="e">
        <f t="shared" si="158"/>
        <v>#NAME?</v>
      </c>
      <c r="CL131">
        <f t="shared" si="159"/>
        <v>83300</v>
      </c>
      <c r="CM131">
        <f t="shared" si="160"/>
        <v>15000</v>
      </c>
      <c r="CN131" t="e">
        <f>VLOOKUP(A131,sport,6,FALSE)</f>
        <v>#NAME?</v>
      </c>
      <c r="CO131">
        <f t="shared" si="161"/>
        <v>90000</v>
      </c>
      <c r="CP131" t="e">
        <f>VLOOKUP(A131,taal,5,FALSE)</f>
        <v>#NAME?</v>
      </c>
      <c r="CQ131">
        <v>0</v>
      </c>
      <c r="CR131">
        <v>0</v>
      </c>
      <c r="CS131">
        <v>0</v>
      </c>
      <c r="CT131" t="e">
        <f>VLOOKUP(A131,w_g31,3,FALSE)</f>
        <v>#NAME?</v>
      </c>
      <c r="CU131" t="e">
        <f>VLOOKUP(A131,actie,3,FALSE)</f>
        <v>#NAME?</v>
      </c>
      <c r="CV131" t="e">
        <f>VLOOKUP(A131,delta,3,FALSE)</f>
        <v>#NAME?</v>
      </c>
      <c r="CW131">
        <v>0</v>
      </c>
      <c r="CX131" t="e">
        <f>VLOOKUP(A131,gemeng,3,FALSE)</f>
        <v>#NAME?</v>
      </c>
      <c r="CY131" s="20" t="e">
        <f t="shared" si="162"/>
        <v>#NAME?</v>
      </c>
      <c r="CZ131" t="e">
        <f t="shared" si="163"/>
        <v>#NAME?</v>
      </c>
      <c r="DM131" t="s">
        <v>220</v>
      </c>
      <c r="DN131">
        <v>0</v>
      </c>
      <c r="DQ131" t="s">
        <v>323</v>
      </c>
      <c r="DR131">
        <v>0</v>
      </c>
      <c r="DU131">
        <v>1658</v>
      </c>
      <c r="DV131">
        <v>1324473.0507144509</v>
      </c>
      <c r="DX131" t="s">
        <v>292</v>
      </c>
      <c r="DY131">
        <v>0</v>
      </c>
      <c r="EA131" t="s">
        <v>292</v>
      </c>
      <c r="EB131">
        <v>0</v>
      </c>
      <c r="ED131" t="s">
        <v>292</v>
      </c>
      <c r="EE131">
        <v>0</v>
      </c>
      <c r="EI131">
        <v>269</v>
      </c>
      <c r="EJ131">
        <v>1260.5</v>
      </c>
      <c r="GQ131" t="s">
        <v>150</v>
      </c>
      <c r="GR131">
        <v>268</v>
      </c>
      <c r="GU131">
        <v>317</v>
      </c>
      <c r="GV131" s="20">
        <v>15682.99440639866</v>
      </c>
      <c r="HM131">
        <v>511</v>
      </c>
      <c r="HN131" t="s">
        <v>371</v>
      </c>
      <c r="HO131">
        <v>744484.17</v>
      </c>
      <c r="HR131">
        <v>317</v>
      </c>
      <c r="HS131">
        <v>414</v>
      </c>
    </row>
    <row r="132" spans="1:227">
      <c r="A132">
        <v>302</v>
      </c>
      <c r="D132" t="s">
        <v>356</v>
      </c>
      <c r="F132" s="13" t="e">
        <f t="shared" si="83"/>
        <v>#NAME?</v>
      </c>
      <c r="G132" s="13" t="e">
        <f t="shared" si="84"/>
        <v>#NAME?</v>
      </c>
      <c r="H132" s="13" t="e">
        <f t="shared" si="85"/>
        <v>#NAME?</v>
      </c>
      <c r="I132" s="13" t="e">
        <f t="shared" si="86"/>
        <v>#NAME?</v>
      </c>
      <c r="J132" s="13"/>
      <c r="K132" s="13" t="e">
        <f t="shared" si="87"/>
        <v>#NAME?</v>
      </c>
      <c r="L132" s="13" t="e">
        <f t="shared" si="88"/>
        <v>#NAME?</v>
      </c>
      <c r="M132" s="13" t="e">
        <f t="shared" si="89"/>
        <v>#NAME?</v>
      </c>
      <c r="N132" s="13" t="e">
        <f t="shared" si="90"/>
        <v>#NAME?</v>
      </c>
      <c r="O132" s="13" t="e">
        <f t="shared" si="91"/>
        <v>#NAME?</v>
      </c>
      <c r="P132" s="13" t="e">
        <f t="shared" si="92"/>
        <v>#NAME?</v>
      </c>
      <c r="Q132" s="13" t="e">
        <f t="shared" si="93"/>
        <v>#NAME?</v>
      </c>
      <c r="R132" s="13" t="e">
        <f t="shared" si="94"/>
        <v>#NAME?</v>
      </c>
      <c r="S132" s="13" t="e">
        <f t="shared" si="95"/>
        <v>#NAME?</v>
      </c>
      <c r="T132" s="13" t="e">
        <f t="shared" si="96"/>
        <v>#NAME?</v>
      </c>
      <c r="U132" s="13" t="e">
        <f t="shared" si="97"/>
        <v>#NAME?</v>
      </c>
      <c r="V132" s="13" t="e">
        <f t="shared" si="98"/>
        <v>#NAME?</v>
      </c>
      <c r="W132" s="13" t="e">
        <f t="shared" si="99"/>
        <v>#NAME?</v>
      </c>
      <c r="X132" s="13" t="e">
        <f t="shared" si="100"/>
        <v>#NAME?</v>
      </c>
      <c r="Y132" s="13" t="e">
        <f t="shared" si="101"/>
        <v>#NAME?</v>
      </c>
      <c r="Z132" s="13" t="e">
        <f t="shared" si="102"/>
        <v>#NAME?</v>
      </c>
      <c r="AA132" s="13" t="e">
        <f t="shared" si="103"/>
        <v>#NAME?</v>
      </c>
      <c r="AB132" s="13"/>
      <c r="AC132" s="13"/>
      <c r="AD132" s="13" t="e">
        <f t="shared" si="104"/>
        <v>#NAME?</v>
      </c>
      <c r="AE132" s="13" t="e">
        <f t="shared" si="105"/>
        <v>#NAME?</v>
      </c>
      <c r="AF132" s="13" t="e">
        <f t="shared" si="106"/>
        <v>#NAME?</v>
      </c>
      <c r="AG132" s="13" t="e">
        <f t="shared" si="107"/>
        <v>#NAME?</v>
      </c>
      <c r="AH132" s="13" t="e">
        <f t="shared" si="108"/>
        <v>#NAME?</v>
      </c>
      <c r="AI132" s="13" t="e">
        <f t="shared" si="109"/>
        <v>#NAME?</v>
      </c>
      <c r="AJ132" s="13" t="e">
        <f t="shared" si="110"/>
        <v>#NAME?</v>
      </c>
      <c r="AK132" s="13" t="e">
        <f t="shared" si="111"/>
        <v>#NAME?</v>
      </c>
      <c r="AL132" s="13" t="e">
        <f t="shared" si="112"/>
        <v>#NAME?</v>
      </c>
      <c r="AM132" s="13" t="e">
        <f t="shared" si="113"/>
        <v>#NAME?</v>
      </c>
      <c r="AN132" s="13" t="e">
        <f t="shared" si="114"/>
        <v>#NAME?</v>
      </c>
      <c r="AO132" s="13" t="e">
        <f t="shared" si="115"/>
        <v>#NAME?</v>
      </c>
      <c r="AP132" s="13" t="e">
        <f t="shared" si="116"/>
        <v>#NAME?</v>
      </c>
      <c r="AQ132" s="13" t="e">
        <f t="shared" si="117"/>
        <v>#NAME?</v>
      </c>
      <c r="AR132" s="13" t="e">
        <f t="shared" si="118"/>
        <v>#NAME?</v>
      </c>
      <c r="AS132" s="13" t="e">
        <f t="shared" si="119"/>
        <v>#NAME?</v>
      </c>
      <c r="AT132" s="13" t="e">
        <f t="shared" si="120"/>
        <v>#NAME?</v>
      </c>
      <c r="AU132" s="13" t="e">
        <f t="shared" si="121"/>
        <v>#NAME?</v>
      </c>
      <c r="AV132" s="13" t="e">
        <f t="shared" si="122"/>
        <v>#NAME?</v>
      </c>
      <c r="AW132" s="13" t="e">
        <f t="shared" si="123"/>
        <v>#NAME?</v>
      </c>
      <c r="AX132" s="13" t="e">
        <f t="shared" si="124"/>
        <v>#NAME?</v>
      </c>
      <c r="AY132" s="13" t="e">
        <f t="shared" si="125"/>
        <v>#NAME?</v>
      </c>
      <c r="AZ132" s="13" t="e">
        <f t="shared" si="126"/>
        <v>#NAME?</v>
      </c>
      <c r="BA132" s="13" t="e">
        <f t="shared" si="127"/>
        <v>#NAME?</v>
      </c>
      <c r="BB132" s="13" t="e">
        <f t="shared" si="128"/>
        <v>#NAME?</v>
      </c>
      <c r="BC132" s="13" t="e">
        <f t="shared" si="129"/>
        <v>#NAME?</v>
      </c>
      <c r="BD132" s="13" t="e">
        <f t="shared" si="130"/>
        <v>#NAME?</v>
      </c>
      <c r="BE132" s="13" t="e">
        <f t="shared" si="131"/>
        <v>#NAME?</v>
      </c>
      <c r="BF132" s="13" t="e">
        <f t="shared" si="132"/>
        <v>#NAME?</v>
      </c>
      <c r="BG132" s="13" t="e">
        <f t="shared" si="133"/>
        <v>#NAME?</v>
      </c>
      <c r="BH132" s="13" t="e">
        <f t="shared" si="134"/>
        <v>#NAME?</v>
      </c>
      <c r="BI132" s="13" t="e">
        <f t="shared" si="135"/>
        <v>#NAME?</v>
      </c>
      <c r="BJ132" s="13" t="e">
        <f t="shared" si="136"/>
        <v>#NAME?</v>
      </c>
      <c r="BK132" s="13" t="e">
        <f t="shared" si="137"/>
        <v>#NAME?</v>
      </c>
      <c r="BL132" s="13" t="e">
        <f t="shared" si="138"/>
        <v>#NAME?</v>
      </c>
      <c r="BM132" s="13" t="e">
        <f t="shared" si="139"/>
        <v>#NAME?</v>
      </c>
      <c r="BN132" s="13"/>
      <c r="BO132" s="15"/>
      <c r="BP132" s="13" t="e">
        <f t="shared" si="140"/>
        <v>#NAME?</v>
      </c>
      <c r="BQ132" s="13" t="e">
        <f t="shared" si="141"/>
        <v>#NAME?</v>
      </c>
      <c r="BR132" s="13" t="e">
        <f t="shared" si="142"/>
        <v>#NAME?</v>
      </c>
      <c r="BS132" s="13" t="e">
        <f t="shared" si="143"/>
        <v>#NAME?</v>
      </c>
      <c r="BT132" s="13" t="e">
        <f t="shared" si="144"/>
        <v>#NAME?</v>
      </c>
      <c r="BU132" s="13" t="e">
        <f t="shared" si="145"/>
        <v>#NAME?</v>
      </c>
      <c r="BV132" s="13"/>
      <c r="BW132" s="13" t="e">
        <f t="shared" si="146"/>
        <v>#NAME?</v>
      </c>
      <c r="BX132" s="13"/>
      <c r="BY132" s="13" t="e">
        <f t="shared" si="147"/>
        <v>#NAME?</v>
      </c>
      <c r="BZ132" s="13" t="e">
        <f t="shared" si="148"/>
        <v>#NAME?</v>
      </c>
      <c r="CA132" s="13" t="e">
        <f t="shared" si="149"/>
        <v>#NAME?</v>
      </c>
      <c r="CB132" s="13" t="e">
        <f t="shared" si="150"/>
        <v>#NAME?</v>
      </c>
      <c r="CC132" s="14">
        <f t="shared" si="151"/>
        <v>0</v>
      </c>
      <c r="CD132" s="14" t="e">
        <f t="shared" si="152"/>
        <v>#NAME?</v>
      </c>
      <c r="CE132" s="13">
        <f t="shared" si="153"/>
        <v>2118072.46</v>
      </c>
      <c r="CF132" s="13" t="e">
        <f t="shared" si="154"/>
        <v>#NAME?</v>
      </c>
      <c r="CG132" s="13"/>
      <c r="CH132" s="13" t="e">
        <f t="shared" si="155"/>
        <v>#NAME?</v>
      </c>
      <c r="CI132" s="13" t="e">
        <f t="shared" si="156"/>
        <v>#NAME?</v>
      </c>
      <c r="CJ132" s="13" t="e">
        <f t="shared" si="157"/>
        <v>#NAME?</v>
      </c>
      <c r="CK132" s="13" t="e">
        <f t="shared" si="158"/>
        <v>#NAME?</v>
      </c>
      <c r="CL132">
        <f t="shared" si="159"/>
        <v>0</v>
      </c>
      <c r="CM132">
        <f t="shared" si="160"/>
        <v>0</v>
      </c>
      <c r="CN132">
        <v>0</v>
      </c>
      <c r="CO132">
        <f t="shared" si="161"/>
        <v>0</v>
      </c>
      <c r="CP132">
        <v>0</v>
      </c>
      <c r="CQ132">
        <v>0</v>
      </c>
      <c r="CR132">
        <v>0</v>
      </c>
      <c r="CS132">
        <v>0</v>
      </c>
      <c r="CT132">
        <v>0</v>
      </c>
      <c r="CU132">
        <v>0</v>
      </c>
      <c r="CV132">
        <v>0</v>
      </c>
      <c r="CW132">
        <v>0</v>
      </c>
      <c r="CX132">
        <v>0</v>
      </c>
      <c r="CY132" s="20" t="e">
        <f t="shared" si="162"/>
        <v>#NAME?</v>
      </c>
      <c r="CZ132" t="e">
        <f t="shared" si="163"/>
        <v>#NAME?</v>
      </c>
      <c r="DM132" t="s">
        <v>222</v>
      </c>
      <c r="DN132">
        <v>0</v>
      </c>
      <c r="DQ132" t="s">
        <v>324</v>
      </c>
      <c r="DR132">
        <v>0</v>
      </c>
      <c r="DU132">
        <v>499</v>
      </c>
      <c r="DV132">
        <v>1007848.1982084925</v>
      </c>
      <c r="DX132" t="s">
        <v>300</v>
      </c>
      <c r="DY132">
        <v>0</v>
      </c>
      <c r="EA132" t="s">
        <v>300</v>
      </c>
      <c r="EB132">
        <v>0</v>
      </c>
      <c r="ED132" t="s">
        <v>300</v>
      </c>
      <c r="EE132">
        <v>0</v>
      </c>
      <c r="EI132">
        <v>1586</v>
      </c>
      <c r="EJ132">
        <v>2161.5</v>
      </c>
      <c r="GQ132" t="s">
        <v>356</v>
      </c>
      <c r="GR132">
        <v>302</v>
      </c>
      <c r="GU132">
        <v>321</v>
      </c>
      <c r="GV132" s="20">
        <v>62731.977625594642</v>
      </c>
      <c r="HM132">
        <v>664</v>
      </c>
      <c r="HN132" t="s">
        <v>373</v>
      </c>
      <c r="HO132">
        <v>4354351.59</v>
      </c>
      <c r="HR132">
        <v>321</v>
      </c>
      <c r="HS132">
        <v>2292.25</v>
      </c>
    </row>
    <row r="133" spans="1:227">
      <c r="A133">
        <v>269</v>
      </c>
      <c r="D133" t="s">
        <v>357</v>
      </c>
      <c r="F133" s="13" t="e">
        <f t="shared" ref="F133:F196" si="164">VLOOKUP(A133,_tk08,4,FALSE)</f>
        <v>#NAME?</v>
      </c>
      <c r="G133" s="13" t="e">
        <f t="shared" ref="G133:G196" si="165">VLOOKUP(A133,_tk08,5,FALSE)</f>
        <v>#NAME?</v>
      </c>
      <c r="H133" s="13" t="e">
        <f t="shared" ref="H133:H196" si="166">VLOOKUP(A133,_tk08,6,FALSE)</f>
        <v>#NAME?</v>
      </c>
      <c r="I133" s="13" t="e">
        <f t="shared" ref="I133:I196" si="167">VLOOKUP(A133,_tk08,7,FALSE)</f>
        <v>#NAME?</v>
      </c>
      <c r="J133" s="13"/>
      <c r="K133" s="13" t="e">
        <f t="shared" ref="K133:K196" si="168">VLOOKUP(A133,_tk08,10,FALSE)</f>
        <v>#NAME?</v>
      </c>
      <c r="L133" s="13" t="e">
        <f t="shared" ref="L133:L196" si="169">VLOOKUP(A133,_tk08,11,FALSE)</f>
        <v>#NAME?</v>
      </c>
      <c r="M133" s="13" t="e">
        <f t="shared" ref="M133:M196" si="170">VLOOKUP(A133,_tk08,12,FALSE)</f>
        <v>#NAME?</v>
      </c>
      <c r="N133" s="13" t="e">
        <f t="shared" ref="N133:N196" si="171">VLOOKUP(A133,_tk08,13,FALSE)</f>
        <v>#NAME?</v>
      </c>
      <c r="O133" s="13" t="e">
        <f t="shared" ref="O133:O196" si="172">VLOOKUP(A133,_tk08,14,FALSE)</f>
        <v>#NAME?</v>
      </c>
      <c r="P133" s="13" t="e">
        <f t="shared" ref="P133:P196" si="173">VLOOKUP(A133,_tk08,15,FALSE)</f>
        <v>#NAME?</v>
      </c>
      <c r="Q133" s="13" t="e">
        <f t="shared" ref="Q133:Q196" si="174">VLOOKUP(A133,_tk08,16,FALSE)</f>
        <v>#NAME?</v>
      </c>
      <c r="R133" s="13" t="e">
        <f t="shared" ref="R133:R196" si="175">VLOOKUP(A133,_tk08,17,FALSE)</f>
        <v>#NAME?</v>
      </c>
      <c r="S133" s="13" t="e">
        <f t="shared" ref="S133:S196" si="176">VLOOKUP(A133,_tk08,18,FALSE)</f>
        <v>#NAME?</v>
      </c>
      <c r="T133" s="13" t="e">
        <f t="shared" ref="T133:T196" si="177">VLOOKUP(A133,_tk08,19,FALSE)</f>
        <v>#NAME?</v>
      </c>
      <c r="U133" s="13" t="e">
        <f t="shared" ref="U133:U196" si="178">VLOOKUP(A133,_tk08,20,FALSE)</f>
        <v>#NAME?</v>
      </c>
      <c r="V133" s="13" t="e">
        <f t="shared" ref="V133:V196" si="179">VLOOKUP(A133,_tk08,21,FALSE)</f>
        <v>#NAME?</v>
      </c>
      <c r="W133" s="13" t="e">
        <f t="shared" ref="W133:W196" si="180">VLOOKUP(A133,_tk08,22,FALSE)</f>
        <v>#NAME?</v>
      </c>
      <c r="X133" s="13" t="e">
        <f t="shared" ref="X133:X196" si="181">VLOOKUP(A133,_tk08,23,FALSE)</f>
        <v>#NAME?</v>
      </c>
      <c r="Y133" s="13" t="e">
        <f t="shared" ref="Y133:Y196" si="182">VLOOKUP(A133,_tk08,24,FALSE)</f>
        <v>#NAME?</v>
      </c>
      <c r="Z133" s="13" t="e">
        <f t="shared" ref="Z133:Z196" si="183">VLOOKUP(A133,_tk08,25,FALSE)</f>
        <v>#NAME?</v>
      </c>
      <c r="AA133" s="13" t="e">
        <f t="shared" ref="AA133:AA196" si="184">VLOOKUP(A133,_tk08,26,FALSE)</f>
        <v>#NAME?</v>
      </c>
      <c r="AB133" s="13"/>
      <c r="AC133" s="13"/>
      <c r="AD133" s="13" t="e">
        <f t="shared" ref="AD133:AD196" si="185">VLOOKUP(A133,_tk08,27,FALSE)</f>
        <v>#NAME?</v>
      </c>
      <c r="AE133" s="13" t="e">
        <f t="shared" ref="AE133:AE196" si="186">VLOOKUP(A133,_tk08,29,FALSE)</f>
        <v>#NAME?</v>
      </c>
      <c r="AF133" s="13" t="e">
        <f t="shared" ref="AF133:AF196" si="187">VLOOKUP(A133,_tk08,28,FALSE)</f>
        <v>#NAME?</v>
      </c>
      <c r="AG133" s="13" t="e">
        <f t="shared" ref="AG133:AG196" si="188">VLOOKUP(A133,_tk08,30,FALSE)</f>
        <v>#NAME?</v>
      </c>
      <c r="AH133" s="13" t="e">
        <f t="shared" ref="AH133:AH196" si="189">VLOOKUP(A133,_tk08,31,FALSE)</f>
        <v>#NAME?</v>
      </c>
      <c r="AI133" s="13" t="e">
        <f t="shared" ref="AI133:AI196" si="190">VLOOKUP(A133,_tk08,33,FALSE)</f>
        <v>#NAME?</v>
      </c>
      <c r="AJ133" s="13" t="e">
        <f t="shared" ref="AJ133:AJ196" si="191">VLOOKUP(A133,_tk08,34,FALSE)</f>
        <v>#NAME?</v>
      </c>
      <c r="AK133" s="13" t="e">
        <f t="shared" ref="AK133:AK196" si="192">VLOOKUP(A133,_tk08,32,FALSE)</f>
        <v>#NAME?</v>
      </c>
      <c r="AL133" s="13" t="e">
        <f t="shared" ref="AL133:AL196" si="193">VLOOKUP(A133,_tk08,35,FALSE)</f>
        <v>#NAME?</v>
      </c>
      <c r="AM133" s="13" t="e">
        <f t="shared" ref="AM133:AM196" si="194">VLOOKUP(A133,_tk08,36,FALSE)</f>
        <v>#NAME?</v>
      </c>
      <c r="AN133" s="13" t="e">
        <f t="shared" ref="AN133:AN196" si="195">VLOOKUP(A133,_tk08,37,FALSE)</f>
        <v>#NAME?</v>
      </c>
      <c r="AO133" s="13" t="e">
        <f t="shared" ref="AO133:AO196" si="196">VLOOKUP(A133,_tk08,38,FALSE)</f>
        <v>#NAME?</v>
      </c>
      <c r="AP133" s="13" t="e">
        <f t="shared" ref="AP133:AP196" si="197">VLOOKUP(A133,_tk08,39,FALSE)</f>
        <v>#NAME?</v>
      </c>
      <c r="AQ133" s="13" t="e">
        <f t="shared" ref="AQ133:AQ196" si="198">VLOOKUP(A133,_tk08,40,FALSE)</f>
        <v>#NAME?</v>
      </c>
      <c r="AR133" s="13" t="e">
        <f t="shared" ref="AR133:AR196" si="199">VLOOKUP(A133,_tk08,41,FALSE)</f>
        <v>#NAME?</v>
      </c>
      <c r="AS133" s="13" t="e">
        <f t="shared" ref="AS133:AS196" si="200">VLOOKUP(A133,_tk08,42,FALSE)</f>
        <v>#NAME?</v>
      </c>
      <c r="AT133" s="13" t="e">
        <f t="shared" ref="AT133:AT196" si="201">VLOOKUP(A133,_tk08,43,FALSE)</f>
        <v>#NAME?</v>
      </c>
      <c r="AU133" s="13" t="e">
        <f t="shared" ref="AU133:AU196" si="202">VLOOKUP(A133,_tk08,44,FALSE)</f>
        <v>#NAME?</v>
      </c>
      <c r="AV133" s="13" t="e">
        <f t="shared" ref="AV133:AV196" si="203">VLOOKUP(A133,_tk08,45,FALSE)</f>
        <v>#NAME?</v>
      </c>
      <c r="AW133" s="13" t="e">
        <f t="shared" ref="AW133:AW196" si="204">VLOOKUP(A133,_tk08,46,FALSE)</f>
        <v>#NAME?</v>
      </c>
      <c r="AX133" s="13" t="e">
        <f t="shared" ref="AX133:AX196" si="205">VLOOKUP(A133,_tk08,47,FALSE)</f>
        <v>#NAME?</v>
      </c>
      <c r="AY133" s="13" t="e">
        <f t="shared" ref="AY133:AY196" si="206">VLOOKUP(A133,_tk08,48,FALSE)</f>
        <v>#NAME?</v>
      </c>
      <c r="AZ133" s="13" t="e">
        <f t="shared" ref="AZ133:AZ196" si="207">VLOOKUP(A133,_tk08,49,FALSE)</f>
        <v>#NAME?</v>
      </c>
      <c r="BA133" s="13" t="e">
        <f t="shared" ref="BA133:BA196" si="208">VLOOKUP(A133,_tk08,50,FALSE)</f>
        <v>#NAME?</v>
      </c>
      <c r="BB133" s="13" t="e">
        <f t="shared" ref="BB133:BB196" si="209">VLOOKUP(A133,_tk08,51,FALSE)</f>
        <v>#NAME?</v>
      </c>
      <c r="BC133" s="13" t="e">
        <f t="shared" ref="BC133:BC196" si="210">VLOOKUP(A133,_tk08,52,FALSE)</f>
        <v>#NAME?</v>
      </c>
      <c r="BD133" s="13" t="e">
        <f t="shared" ref="BD133:BD196" si="211">VLOOKUP(A133,_tk08,53,FALSE)</f>
        <v>#NAME?</v>
      </c>
      <c r="BE133" s="13" t="e">
        <f t="shared" ref="BE133:BE196" si="212">VLOOKUP(A133,_tk08,57,FALSE)</f>
        <v>#NAME?</v>
      </c>
      <c r="BF133" s="13" t="e">
        <f t="shared" ref="BF133:BF196" si="213">VLOOKUP(A133,_tk08,56,FALSE)</f>
        <v>#NAME?</v>
      </c>
      <c r="BG133" s="13" t="e">
        <f t="shared" ref="BG133:BG196" si="214">VLOOKUP(A133,_tk08,55,FALSE)</f>
        <v>#NAME?</v>
      </c>
      <c r="BH133" s="13" t="e">
        <f t="shared" ref="BH133:BH196" si="215">VLOOKUP(A133,_tk08,54,FALSE)</f>
        <v>#NAME?</v>
      </c>
      <c r="BI133" s="13" t="e">
        <f t="shared" ref="BI133:BI196" si="216">VLOOKUP(A133,_tk08,58,FALSE)</f>
        <v>#NAME?</v>
      </c>
      <c r="BJ133" s="13" t="e">
        <f t="shared" ref="BJ133:BJ196" si="217">VLOOKUP(A133,_tk08,59,FALSE)</f>
        <v>#NAME?</v>
      </c>
      <c r="BK133" s="13" t="e">
        <f t="shared" ref="BK133:BK196" si="218">VLOOKUP(A133,_tk08,60,FALSE)</f>
        <v>#NAME?</v>
      </c>
      <c r="BL133" s="13" t="e">
        <f t="shared" ref="BL133:BL196" si="219">VLOOKUP(A133,_tk08,61,FALSE)</f>
        <v>#NAME?</v>
      </c>
      <c r="BM133" s="13" t="e">
        <f t="shared" ref="BM133:BM196" si="220">VLOOKUP(A133,_tk08,62,FALSE)</f>
        <v>#NAME?</v>
      </c>
      <c r="BN133" s="13"/>
      <c r="BO133" s="15"/>
      <c r="BP133" s="13" t="e">
        <f t="shared" ref="BP133:BP196" si="221">VLOOKUP(A133,_tk08,125,FALSE)</f>
        <v>#NAME?</v>
      </c>
      <c r="BQ133" s="13" t="e">
        <f t="shared" ref="BQ133:BQ196" si="222">VLOOKUP(A133,_tk08,126,FALSE)</f>
        <v>#NAME?</v>
      </c>
      <c r="BR133" s="13" t="e">
        <f t="shared" ref="BR133:BR196" si="223">VLOOKUP(A133,_tk08,127,FALSE)</f>
        <v>#NAME?</v>
      </c>
      <c r="BS133" s="13" t="e">
        <f t="shared" ref="BS133:BS196" si="224">VLOOKUP(A133,_tk08,129,FALSE)</f>
        <v>#NAME?</v>
      </c>
      <c r="BT133" s="13" t="e">
        <f t="shared" ref="BT133:BT196" si="225">VLOOKUP(A133,_tk08,130,FALSE)</f>
        <v>#NAME?</v>
      </c>
      <c r="BU133" s="13" t="e">
        <f t="shared" ref="BU133:BU196" si="226">VLOOKUP(A133,_tk08,131,FALSE)</f>
        <v>#NAME?</v>
      </c>
      <c r="BV133" s="13"/>
      <c r="BW133" s="13" t="e">
        <f t="shared" ref="BW133:BW196" si="227">VLOOKUP(A133,_tk08,128,FALSE)</f>
        <v>#NAME?</v>
      </c>
      <c r="BX133" s="13"/>
      <c r="BY133" s="13" t="e">
        <f t="shared" ref="BY133:BY196" si="228">VLOOKUP(A133,_tk08,132,FALSE)</f>
        <v>#NAME?</v>
      </c>
      <c r="BZ133" s="13" t="e">
        <f t="shared" ref="BZ133:BZ196" si="229">VLOOKUP(A133,_tk08,134,FALSE)</f>
        <v>#NAME?</v>
      </c>
      <c r="CA133" s="13" t="e">
        <f t="shared" ref="CA133:CA196" si="230">VLOOKUP(A133,_tk08,136,FALSE)</f>
        <v>#NAME?</v>
      </c>
      <c r="CB133" s="13" t="e">
        <f t="shared" ref="CB133:CB196" si="231">VLOOKUP(A133,_tk08,137,FALSE)</f>
        <v>#NAME?</v>
      </c>
      <c r="CC133" s="14">
        <f t="shared" ref="CC133:CC196" si="232">VLOOKUP(D133,adb,2,FALSE)</f>
        <v>0</v>
      </c>
      <c r="CD133" s="14" t="e">
        <f t="shared" ref="CD133:CD196" si="233">VLOOKUP(A133,_tk08,138,FALSE)</f>
        <v>#NAME?</v>
      </c>
      <c r="CE133" s="13">
        <f t="shared" ref="CE133:CE196" si="234">VLOOKUP(A133,_wmo08,3,FALSE)</f>
        <v>1361229.39</v>
      </c>
      <c r="CF133" s="13" t="e">
        <f t="shared" ref="CF133:CF196" si="235">VLOOKUP(A133,_tk08,8,FALSE)</f>
        <v>#NAME?</v>
      </c>
      <c r="CG133" s="13"/>
      <c r="CH133" s="13" t="e">
        <f t="shared" ref="CH133:CH196" si="236">VLOOKUP(A133,_tk08,139,FALSE)</f>
        <v>#NAME?</v>
      </c>
      <c r="CI133" s="13" t="e">
        <f t="shared" ref="CI133:CI196" si="237">VLOOKUP(A133,_tk08,140,FALSE)</f>
        <v>#NAME?</v>
      </c>
      <c r="CJ133" s="13" t="e">
        <f t="shared" ref="CJ133:CJ196" si="238">VLOOKUP(A133,_tk08,141,FALSE)</f>
        <v>#NAME?</v>
      </c>
      <c r="CK133" s="13" t="e">
        <f t="shared" ref="CK133:CK196" si="239">VLOOKUP(A133,_tk08,142,FALSE)</f>
        <v>#NAME?</v>
      </c>
      <c r="CL133">
        <f t="shared" ref="CL133:CL196" si="240">VLOOKUP(D133,kind,2,FALSE)</f>
        <v>0</v>
      </c>
      <c r="CM133">
        <f t="shared" ref="CM133:CM196" si="241">VLOOKUP(D133,homo,2,FALSE)</f>
        <v>0</v>
      </c>
      <c r="CN133">
        <v>0</v>
      </c>
      <c r="CO133">
        <f t="shared" ref="CO133:CO196" si="242">VLOOKUP(D133,bew_ini,2,FALSE)</f>
        <v>0</v>
      </c>
      <c r="CP133">
        <v>0</v>
      </c>
      <c r="CQ133">
        <v>0</v>
      </c>
      <c r="CR133">
        <v>0</v>
      </c>
      <c r="CS133">
        <v>0</v>
      </c>
      <c r="CT133">
        <v>0</v>
      </c>
      <c r="CU133">
        <v>0</v>
      </c>
      <c r="CV133">
        <v>0</v>
      </c>
      <c r="CW133">
        <v>0</v>
      </c>
      <c r="CX133">
        <v>0</v>
      </c>
      <c r="CY133" s="20" t="e">
        <f t="shared" ref="CY133:CY196" si="243">VLOOKUP(A133,spekman,2,FALSE)</f>
        <v>#NAME?</v>
      </c>
      <c r="CZ133" t="e">
        <f t="shared" ref="CZ133:CZ196" si="244">VLOOKUP(A133,uitkering,2,FALSE)</f>
        <v>#NAME?</v>
      </c>
      <c r="DM133" t="s">
        <v>358</v>
      </c>
      <c r="DN133">
        <v>0</v>
      </c>
      <c r="DQ133" t="s">
        <v>325</v>
      </c>
      <c r="DR133">
        <v>0</v>
      </c>
      <c r="DU133">
        <v>576</v>
      </c>
      <c r="DV133">
        <v>1355288.7620441215</v>
      </c>
      <c r="DX133" t="s">
        <v>315</v>
      </c>
      <c r="DY133">
        <v>0</v>
      </c>
      <c r="EA133" t="s">
        <v>315</v>
      </c>
      <c r="EB133">
        <v>0</v>
      </c>
      <c r="ED133" t="s">
        <v>315</v>
      </c>
      <c r="EE133">
        <v>0</v>
      </c>
      <c r="EI133">
        <v>1509</v>
      </c>
      <c r="EJ133">
        <v>2893.25</v>
      </c>
      <c r="GQ133" t="s">
        <v>357</v>
      </c>
      <c r="GR133">
        <v>269</v>
      </c>
      <c r="GU133">
        <v>327</v>
      </c>
      <c r="GV133" s="20">
        <v>41821.318417063099</v>
      </c>
      <c r="HM133">
        <v>785</v>
      </c>
      <c r="HN133" t="s">
        <v>375</v>
      </c>
      <c r="HO133">
        <v>1498015.43</v>
      </c>
      <c r="HR133">
        <v>327</v>
      </c>
      <c r="HS133">
        <v>1462.25</v>
      </c>
    </row>
    <row r="134" spans="1:227">
      <c r="A134">
        <v>1586</v>
      </c>
      <c r="D134" t="s">
        <v>359</v>
      </c>
      <c r="F134" s="13" t="e">
        <f t="shared" si="164"/>
        <v>#NAME?</v>
      </c>
      <c r="G134" s="13" t="e">
        <f t="shared" si="165"/>
        <v>#NAME?</v>
      </c>
      <c r="H134" s="13" t="e">
        <f t="shared" si="166"/>
        <v>#NAME?</v>
      </c>
      <c r="I134" s="13" t="e">
        <f t="shared" si="167"/>
        <v>#NAME?</v>
      </c>
      <c r="J134" s="13"/>
      <c r="K134" s="13" t="e">
        <f t="shared" si="168"/>
        <v>#NAME?</v>
      </c>
      <c r="L134" s="13" t="e">
        <f t="shared" si="169"/>
        <v>#NAME?</v>
      </c>
      <c r="M134" s="13" t="e">
        <f t="shared" si="170"/>
        <v>#NAME?</v>
      </c>
      <c r="N134" s="13" t="e">
        <f t="shared" si="171"/>
        <v>#NAME?</v>
      </c>
      <c r="O134" s="13" t="e">
        <f t="shared" si="172"/>
        <v>#NAME?</v>
      </c>
      <c r="P134" s="13" t="e">
        <f t="shared" si="173"/>
        <v>#NAME?</v>
      </c>
      <c r="Q134" s="13" t="e">
        <f t="shared" si="174"/>
        <v>#NAME?</v>
      </c>
      <c r="R134" s="13" t="e">
        <f t="shared" si="175"/>
        <v>#NAME?</v>
      </c>
      <c r="S134" s="13" t="e">
        <f t="shared" si="176"/>
        <v>#NAME?</v>
      </c>
      <c r="T134" s="13" t="e">
        <f t="shared" si="177"/>
        <v>#NAME?</v>
      </c>
      <c r="U134" s="13" t="e">
        <f t="shared" si="178"/>
        <v>#NAME?</v>
      </c>
      <c r="V134" s="13" t="e">
        <f t="shared" si="179"/>
        <v>#NAME?</v>
      </c>
      <c r="W134" s="13" t="e">
        <f t="shared" si="180"/>
        <v>#NAME?</v>
      </c>
      <c r="X134" s="13" t="e">
        <f t="shared" si="181"/>
        <v>#NAME?</v>
      </c>
      <c r="Y134" s="13" t="e">
        <f t="shared" si="182"/>
        <v>#NAME?</v>
      </c>
      <c r="Z134" s="13" t="e">
        <f t="shared" si="183"/>
        <v>#NAME?</v>
      </c>
      <c r="AA134" s="13" t="e">
        <f t="shared" si="184"/>
        <v>#NAME?</v>
      </c>
      <c r="AB134" s="13"/>
      <c r="AC134" s="13"/>
      <c r="AD134" s="13" t="e">
        <f t="shared" si="185"/>
        <v>#NAME?</v>
      </c>
      <c r="AE134" s="13" t="e">
        <f t="shared" si="186"/>
        <v>#NAME?</v>
      </c>
      <c r="AF134" s="13" t="e">
        <f t="shared" si="187"/>
        <v>#NAME?</v>
      </c>
      <c r="AG134" s="13" t="e">
        <f t="shared" si="188"/>
        <v>#NAME?</v>
      </c>
      <c r="AH134" s="13" t="e">
        <f t="shared" si="189"/>
        <v>#NAME?</v>
      </c>
      <c r="AI134" s="13" t="e">
        <f t="shared" si="190"/>
        <v>#NAME?</v>
      </c>
      <c r="AJ134" s="13" t="e">
        <f t="shared" si="191"/>
        <v>#NAME?</v>
      </c>
      <c r="AK134" s="13" t="e">
        <f t="shared" si="192"/>
        <v>#NAME?</v>
      </c>
      <c r="AL134" s="13" t="e">
        <f t="shared" si="193"/>
        <v>#NAME?</v>
      </c>
      <c r="AM134" s="13" t="e">
        <f t="shared" si="194"/>
        <v>#NAME?</v>
      </c>
      <c r="AN134" s="13" t="e">
        <f t="shared" si="195"/>
        <v>#NAME?</v>
      </c>
      <c r="AO134" s="13" t="e">
        <f t="shared" si="196"/>
        <v>#NAME?</v>
      </c>
      <c r="AP134" s="13" t="e">
        <f t="shared" si="197"/>
        <v>#NAME?</v>
      </c>
      <c r="AQ134" s="13" t="e">
        <f t="shared" si="198"/>
        <v>#NAME?</v>
      </c>
      <c r="AR134" s="13" t="e">
        <f t="shared" si="199"/>
        <v>#NAME?</v>
      </c>
      <c r="AS134" s="13" t="e">
        <f t="shared" si="200"/>
        <v>#NAME?</v>
      </c>
      <c r="AT134" s="13" t="e">
        <f t="shared" si="201"/>
        <v>#NAME?</v>
      </c>
      <c r="AU134" s="13" t="e">
        <f t="shared" si="202"/>
        <v>#NAME?</v>
      </c>
      <c r="AV134" s="13" t="e">
        <f t="shared" si="203"/>
        <v>#NAME?</v>
      </c>
      <c r="AW134" s="13" t="e">
        <f t="shared" si="204"/>
        <v>#NAME?</v>
      </c>
      <c r="AX134" s="13" t="e">
        <f t="shared" si="205"/>
        <v>#NAME?</v>
      </c>
      <c r="AY134" s="13" t="e">
        <f t="shared" si="206"/>
        <v>#NAME?</v>
      </c>
      <c r="AZ134" s="13" t="e">
        <f t="shared" si="207"/>
        <v>#NAME?</v>
      </c>
      <c r="BA134" s="13" t="e">
        <f t="shared" si="208"/>
        <v>#NAME?</v>
      </c>
      <c r="BB134" s="13" t="e">
        <f t="shared" si="209"/>
        <v>#NAME?</v>
      </c>
      <c r="BC134" s="13" t="e">
        <f t="shared" si="210"/>
        <v>#NAME?</v>
      </c>
      <c r="BD134" s="13" t="e">
        <f t="shared" si="211"/>
        <v>#NAME?</v>
      </c>
      <c r="BE134" s="13" t="e">
        <f t="shared" si="212"/>
        <v>#NAME?</v>
      </c>
      <c r="BF134" s="13" t="e">
        <f t="shared" si="213"/>
        <v>#NAME?</v>
      </c>
      <c r="BG134" s="13" t="e">
        <f t="shared" si="214"/>
        <v>#NAME?</v>
      </c>
      <c r="BH134" s="13" t="e">
        <f t="shared" si="215"/>
        <v>#NAME?</v>
      </c>
      <c r="BI134" s="13" t="e">
        <f t="shared" si="216"/>
        <v>#NAME?</v>
      </c>
      <c r="BJ134" s="13" t="e">
        <f t="shared" si="217"/>
        <v>#NAME?</v>
      </c>
      <c r="BK134" s="13" t="e">
        <f t="shared" si="218"/>
        <v>#NAME?</v>
      </c>
      <c r="BL134" s="13" t="e">
        <f t="shared" si="219"/>
        <v>#NAME?</v>
      </c>
      <c r="BM134" s="13" t="e">
        <f t="shared" si="220"/>
        <v>#NAME?</v>
      </c>
      <c r="BN134" s="13"/>
      <c r="BO134" s="15"/>
      <c r="BP134" s="13" t="e">
        <f t="shared" si="221"/>
        <v>#NAME?</v>
      </c>
      <c r="BQ134" s="13" t="e">
        <f t="shared" si="222"/>
        <v>#NAME?</v>
      </c>
      <c r="BR134" s="13" t="e">
        <f t="shared" si="223"/>
        <v>#NAME?</v>
      </c>
      <c r="BS134" s="13" t="e">
        <f t="shared" si="224"/>
        <v>#NAME?</v>
      </c>
      <c r="BT134" s="13" t="e">
        <f t="shared" si="225"/>
        <v>#NAME?</v>
      </c>
      <c r="BU134" s="13" t="e">
        <f t="shared" si="226"/>
        <v>#NAME?</v>
      </c>
      <c r="BV134" s="13"/>
      <c r="BW134" s="13" t="e">
        <f t="shared" si="227"/>
        <v>#NAME?</v>
      </c>
      <c r="BX134" s="13"/>
      <c r="BY134" s="13" t="e">
        <f t="shared" si="228"/>
        <v>#NAME?</v>
      </c>
      <c r="BZ134" s="13" t="e">
        <f t="shared" si="229"/>
        <v>#NAME?</v>
      </c>
      <c r="CA134" s="13" t="e">
        <f t="shared" si="230"/>
        <v>#NAME?</v>
      </c>
      <c r="CB134" s="13" t="e">
        <f t="shared" si="231"/>
        <v>#NAME?</v>
      </c>
      <c r="CC134" s="14">
        <f t="shared" si="232"/>
        <v>0</v>
      </c>
      <c r="CD134" s="14" t="e">
        <f t="shared" si="233"/>
        <v>#NAME?</v>
      </c>
      <c r="CE134" s="13">
        <f t="shared" si="234"/>
        <v>2418153.04</v>
      </c>
      <c r="CF134" s="13" t="e">
        <f t="shared" si="235"/>
        <v>#NAME?</v>
      </c>
      <c r="CG134" s="13"/>
      <c r="CH134" s="13" t="e">
        <f t="shared" si="236"/>
        <v>#NAME?</v>
      </c>
      <c r="CI134" s="13" t="e">
        <f t="shared" si="237"/>
        <v>#NAME?</v>
      </c>
      <c r="CJ134" s="13" t="e">
        <f t="shared" si="238"/>
        <v>#NAME?</v>
      </c>
      <c r="CK134" s="13" t="e">
        <f t="shared" si="239"/>
        <v>#NAME?</v>
      </c>
      <c r="CL134">
        <f t="shared" si="240"/>
        <v>0</v>
      </c>
      <c r="CM134">
        <f t="shared" si="241"/>
        <v>0</v>
      </c>
      <c r="CN134">
        <v>0</v>
      </c>
      <c r="CO134">
        <f t="shared" si="242"/>
        <v>0</v>
      </c>
      <c r="CP134">
        <v>0</v>
      </c>
      <c r="CQ134">
        <v>0</v>
      </c>
      <c r="CR134">
        <v>0</v>
      </c>
      <c r="CS134">
        <v>0</v>
      </c>
      <c r="CT134">
        <v>0</v>
      </c>
      <c r="CU134">
        <v>0</v>
      </c>
      <c r="CV134">
        <v>0</v>
      </c>
      <c r="CW134">
        <v>0</v>
      </c>
      <c r="CX134">
        <v>0</v>
      </c>
      <c r="CY134" s="20" t="e">
        <f t="shared" si="243"/>
        <v>#NAME?</v>
      </c>
      <c r="CZ134" t="e">
        <f t="shared" si="244"/>
        <v>#NAME?</v>
      </c>
      <c r="DM134" t="s">
        <v>334</v>
      </c>
      <c r="DN134">
        <v>0</v>
      </c>
      <c r="DQ134" t="s">
        <v>327</v>
      </c>
      <c r="DR134">
        <v>0</v>
      </c>
      <c r="DU134">
        <v>293</v>
      </c>
      <c r="DV134">
        <v>1010629.1310514595</v>
      </c>
      <c r="DX134" t="s">
        <v>323</v>
      </c>
      <c r="DY134">
        <v>0</v>
      </c>
      <c r="EA134" t="s">
        <v>323</v>
      </c>
      <c r="EB134">
        <v>0</v>
      </c>
      <c r="ED134" t="s">
        <v>323</v>
      </c>
      <c r="EE134">
        <v>0</v>
      </c>
      <c r="EI134">
        <v>1734</v>
      </c>
      <c r="EJ134">
        <v>2509.75</v>
      </c>
      <c r="GQ134" t="s">
        <v>359</v>
      </c>
      <c r="GR134">
        <v>1586</v>
      </c>
      <c r="GU134">
        <v>329</v>
      </c>
      <c r="GV134" s="20">
        <v>20910.65920853155</v>
      </c>
      <c r="HM134">
        <v>512</v>
      </c>
      <c r="HN134" t="s">
        <v>376</v>
      </c>
      <c r="HO134">
        <v>3423133.2</v>
      </c>
      <c r="HR134">
        <v>329</v>
      </c>
      <c r="HS134">
        <v>365.5</v>
      </c>
    </row>
    <row r="135" spans="1:227">
      <c r="A135">
        <v>1509</v>
      </c>
      <c r="D135" t="s">
        <v>360</v>
      </c>
      <c r="F135" s="13" t="e">
        <f t="shared" si="164"/>
        <v>#NAME?</v>
      </c>
      <c r="G135" s="13" t="e">
        <f t="shared" si="165"/>
        <v>#NAME?</v>
      </c>
      <c r="H135" s="13" t="e">
        <f t="shared" si="166"/>
        <v>#NAME?</v>
      </c>
      <c r="I135" s="13" t="e">
        <f t="shared" si="167"/>
        <v>#NAME?</v>
      </c>
      <c r="J135" s="13"/>
      <c r="K135" s="13" t="e">
        <f t="shared" si="168"/>
        <v>#NAME?</v>
      </c>
      <c r="L135" s="13" t="e">
        <f t="shared" si="169"/>
        <v>#NAME?</v>
      </c>
      <c r="M135" s="13" t="e">
        <f t="shared" si="170"/>
        <v>#NAME?</v>
      </c>
      <c r="N135" s="13" t="e">
        <f t="shared" si="171"/>
        <v>#NAME?</v>
      </c>
      <c r="O135" s="13" t="e">
        <f t="shared" si="172"/>
        <v>#NAME?</v>
      </c>
      <c r="P135" s="13" t="e">
        <f t="shared" si="173"/>
        <v>#NAME?</v>
      </c>
      <c r="Q135" s="13" t="e">
        <f t="shared" si="174"/>
        <v>#NAME?</v>
      </c>
      <c r="R135" s="13" t="e">
        <f t="shared" si="175"/>
        <v>#NAME?</v>
      </c>
      <c r="S135" s="13" t="e">
        <f t="shared" si="176"/>
        <v>#NAME?</v>
      </c>
      <c r="T135" s="13" t="e">
        <f t="shared" si="177"/>
        <v>#NAME?</v>
      </c>
      <c r="U135" s="13" t="e">
        <f t="shared" si="178"/>
        <v>#NAME?</v>
      </c>
      <c r="V135" s="13" t="e">
        <f t="shared" si="179"/>
        <v>#NAME?</v>
      </c>
      <c r="W135" s="13" t="e">
        <f t="shared" si="180"/>
        <v>#NAME?</v>
      </c>
      <c r="X135" s="13" t="e">
        <f t="shared" si="181"/>
        <v>#NAME?</v>
      </c>
      <c r="Y135" s="13" t="e">
        <f t="shared" si="182"/>
        <v>#NAME?</v>
      </c>
      <c r="Z135" s="13" t="e">
        <f t="shared" si="183"/>
        <v>#NAME?</v>
      </c>
      <c r="AA135" s="13" t="e">
        <f t="shared" si="184"/>
        <v>#NAME?</v>
      </c>
      <c r="AB135" s="13"/>
      <c r="AC135" s="13"/>
      <c r="AD135" s="13" t="e">
        <f t="shared" si="185"/>
        <v>#NAME?</v>
      </c>
      <c r="AE135" s="13" t="e">
        <f t="shared" si="186"/>
        <v>#NAME?</v>
      </c>
      <c r="AF135" s="13" t="e">
        <f t="shared" si="187"/>
        <v>#NAME?</v>
      </c>
      <c r="AG135" s="13" t="e">
        <f t="shared" si="188"/>
        <v>#NAME?</v>
      </c>
      <c r="AH135" s="13" t="e">
        <f t="shared" si="189"/>
        <v>#NAME?</v>
      </c>
      <c r="AI135" s="13" t="e">
        <f t="shared" si="190"/>
        <v>#NAME?</v>
      </c>
      <c r="AJ135" s="13" t="e">
        <f t="shared" si="191"/>
        <v>#NAME?</v>
      </c>
      <c r="AK135" s="13" t="e">
        <f t="shared" si="192"/>
        <v>#NAME?</v>
      </c>
      <c r="AL135" s="13" t="e">
        <f t="shared" si="193"/>
        <v>#NAME?</v>
      </c>
      <c r="AM135" s="13" t="e">
        <f t="shared" si="194"/>
        <v>#NAME?</v>
      </c>
      <c r="AN135" s="13" t="e">
        <f t="shared" si="195"/>
        <v>#NAME?</v>
      </c>
      <c r="AO135" s="13" t="e">
        <f t="shared" si="196"/>
        <v>#NAME?</v>
      </c>
      <c r="AP135" s="13" t="e">
        <f t="shared" si="197"/>
        <v>#NAME?</v>
      </c>
      <c r="AQ135" s="13" t="e">
        <f t="shared" si="198"/>
        <v>#NAME?</v>
      </c>
      <c r="AR135" s="13" t="e">
        <f t="shared" si="199"/>
        <v>#NAME?</v>
      </c>
      <c r="AS135" s="13" t="e">
        <f t="shared" si="200"/>
        <v>#NAME?</v>
      </c>
      <c r="AT135" s="13" t="e">
        <f t="shared" si="201"/>
        <v>#NAME?</v>
      </c>
      <c r="AU135" s="13" t="e">
        <f t="shared" si="202"/>
        <v>#NAME?</v>
      </c>
      <c r="AV135" s="13" t="e">
        <f t="shared" si="203"/>
        <v>#NAME?</v>
      </c>
      <c r="AW135" s="13" t="e">
        <f t="shared" si="204"/>
        <v>#NAME?</v>
      </c>
      <c r="AX135" s="13" t="e">
        <f t="shared" si="205"/>
        <v>#NAME?</v>
      </c>
      <c r="AY135" s="13" t="e">
        <f t="shared" si="206"/>
        <v>#NAME?</v>
      </c>
      <c r="AZ135" s="13" t="e">
        <f t="shared" si="207"/>
        <v>#NAME?</v>
      </c>
      <c r="BA135" s="13" t="e">
        <f t="shared" si="208"/>
        <v>#NAME?</v>
      </c>
      <c r="BB135" s="13" t="e">
        <f t="shared" si="209"/>
        <v>#NAME?</v>
      </c>
      <c r="BC135" s="13" t="e">
        <f t="shared" si="210"/>
        <v>#NAME?</v>
      </c>
      <c r="BD135" s="13" t="e">
        <f t="shared" si="211"/>
        <v>#NAME?</v>
      </c>
      <c r="BE135" s="13" t="e">
        <f t="shared" si="212"/>
        <v>#NAME?</v>
      </c>
      <c r="BF135" s="13" t="e">
        <f t="shared" si="213"/>
        <v>#NAME?</v>
      </c>
      <c r="BG135" s="13" t="e">
        <f t="shared" si="214"/>
        <v>#NAME?</v>
      </c>
      <c r="BH135" s="13" t="e">
        <f t="shared" si="215"/>
        <v>#NAME?</v>
      </c>
      <c r="BI135" s="13" t="e">
        <f t="shared" si="216"/>
        <v>#NAME?</v>
      </c>
      <c r="BJ135" s="13" t="e">
        <f t="shared" si="217"/>
        <v>#NAME?</v>
      </c>
      <c r="BK135" s="13" t="e">
        <f t="shared" si="218"/>
        <v>#NAME?</v>
      </c>
      <c r="BL135" s="13" t="e">
        <f t="shared" si="219"/>
        <v>#NAME?</v>
      </c>
      <c r="BM135" s="13" t="e">
        <f t="shared" si="220"/>
        <v>#NAME?</v>
      </c>
      <c r="BN135" s="13"/>
      <c r="BO135" s="15"/>
      <c r="BP135" s="13" t="e">
        <f t="shared" si="221"/>
        <v>#NAME?</v>
      </c>
      <c r="BQ135" s="13" t="e">
        <f t="shared" si="222"/>
        <v>#NAME?</v>
      </c>
      <c r="BR135" s="13" t="e">
        <f t="shared" si="223"/>
        <v>#NAME?</v>
      </c>
      <c r="BS135" s="13" t="e">
        <f t="shared" si="224"/>
        <v>#NAME?</v>
      </c>
      <c r="BT135" s="13" t="e">
        <f t="shared" si="225"/>
        <v>#NAME?</v>
      </c>
      <c r="BU135" s="13" t="e">
        <f t="shared" si="226"/>
        <v>#NAME?</v>
      </c>
      <c r="BV135" s="13"/>
      <c r="BW135" s="13" t="e">
        <f t="shared" si="227"/>
        <v>#NAME?</v>
      </c>
      <c r="BX135" s="13"/>
      <c r="BY135" s="13" t="e">
        <f t="shared" si="228"/>
        <v>#NAME?</v>
      </c>
      <c r="BZ135" s="13" t="e">
        <f t="shared" si="229"/>
        <v>#NAME?</v>
      </c>
      <c r="CA135" s="13" t="e">
        <f t="shared" si="230"/>
        <v>#NAME?</v>
      </c>
      <c r="CB135" s="13" t="e">
        <f t="shared" si="231"/>
        <v>#NAME?</v>
      </c>
      <c r="CC135" s="14">
        <f t="shared" si="232"/>
        <v>0</v>
      </c>
      <c r="CD135" s="14" t="e">
        <f t="shared" si="233"/>
        <v>#NAME?</v>
      </c>
      <c r="CE135" s="13">
        <f t="shared" si="234"/>
        <v>3692926.38</v>
      </c>
      <c r="CF135" s="13" t="e">
        <f t="shared" si="235"/>
        <v>#NAME?</v>
      </c>
      <c r="CG135" s="13"/>
      <c r="CH135" s="13" t="e">
        <f t="shared" si="236"/>
        <v>#NAME?</v>
      </c>
      <c r="CI135" s="13" t="e">
        <f t="shared" si="237"/>
        <v>#NAME?</v>
      </c>
      <c r="CJ135" s="13" t="e">
        <f t="shared" si="238"/>
        <v>#NAME?</v>
      </c>
      <c r="CK135" s="13" t="e">
        <f t="shared" si="239"/>
        <v>#NAME?</v>
      </c>
      <c r="CL135">
        <f t="shared" si="240"/>
        <v>0</v>
      </c>
      <c r="CM135">
        <f t="shared" si="241"/>
        <v>0</v>
      </c>
      <c r="CN135">
        <v>0</v>
      </c>
      <c r="CO135">
        <f t="shared" si="242"/>
        <v>0</v>
      </c>
      <c r="CP135">
        <v>0</v>
      </c>
      <c r="CQ135">
        <v>0</v>
      </c>
      <c r="CR135">
        <v>0</v>
      </c>
      <c r="CS135">
        <v>0</v>
      </c>
      <c r="CT135">
        <v>0</v>
      </c>
      <c r="CU135">
        <v>0</v>
      </c>
      <c r="CV135">
        <v>0</v>
      </c>
      <c r="CW135">
        <v>0</v>
      </c>
      <c r="CX135">
        <v>0</v>
      </c>
      <c r="CY135" s="20" t="e">
        <f t="shared" si="243"/>
        <v>#NAME?</v>
      </c>
      <c r="CZ135" t="e">
        <f t="shared" si="244"/>
        <v>#NAME?</v>
      </c>
      <c r="DM135" t="s">
        <v>361</v>
      </c>
      <c r="DN135">
        <v>0</v>
      </c>
      <c r="DQ135" t="s">
        <v>329</v>
      </c>
      <c r="DR135">
        <v>0</v>
      </c>
      <c r="DU135">
        <v>848</v>
      </c>
      <c r="DV135">
        <v>1229570.0583225673</v>
      </c>
      <c r="DX135" t="s">
        <v>324</v>
      </c>
      <c r="DY135">
        <v>0</v>
      </c>
      <c r="EA135" t="s">
        <v>324</v>
      </c>
      <c r="EB135">
        <v>0</v>
      </c>
      <c r="ED135" t="s">
        <v>324</v>
      </c>
      <c r="EE135">
        <v>0</v>
      </c>
      <c r="EI135">
        <v>273</v>
      </c>
      <c r="EJ135">
        <v>1205.75</v>
      </c>
      <c r="GQ135" t="s">
        <v>360</v>
      </c>
      <c r="GR135">
        <v>1509</v>
      </c>
      <c r="GU135">
        <v>331</v>
      </c>
      <c r="GV135" s="20">
        <v>20910.65920853155</v>
      </c>
      <c r="HM135">
        <v>513</v>
      </c>
      <c r="HN135" t="s">
        <v>151</v>
      </c>
      <c r="HO135">
        <v>6017925.8600000003</v>
      </c>
      <c r="HR135">
        <v>331</v>
      </c>
      <c r="HS135">
        <v>663.25</v>
      </c>
    </row>
    <row r="136" spans="1:227">
      <c r="A136">
        <v>1734</v>
      </c>
      <c r="D136" t="s">
        <v>362</v>
      </c>
      <c r="F136" s="13" t="e">
        <f t="shared" si="164"/>
        <v>#NAME?</v>
      </c>
      <c r="G136" s="13" t="e">
        <f t="shared" si="165"/>
        <v>#NAME?</v>
      </c>
      <c r="H136" s="13" t="e">
        <f t="shared" si="166"/>
        <v>#NAME?</v>
      </c>
      <c r="I136" s="13" t="e">
        <f t="shared" si="167"/>
        <v>#NAME?</v>
      </c>
      <c r="J136" s="13"/>
      <c r="K136" s="13" t="e">
        <f t="shared" si="168"/>
        <v>#NAME?</v>
      </c>
      <c r="L136" s="13" t="e">
        <f t="shared" si="169"/>
        <v>#NAME?</v>
      </c>
      <c r="M136" s="13" t="e">
        <f t="shared" si="170"/>
        <v>#NAME?</v>
      </c>
      <c r="N136" s="13" t="e">
        <f t="shared" si="171"/>
        <v>#NAME?</v>
      </c>
      <c r="O136" s="13" t="e">
        <f t="shared" si="172"/>
        <v>#NAME?</v>
      </c>
      <c r="P136" s="13" t="e">
        <f t="shared" si="173"/>
        <v>#NAME?</v>
      </c>
      <c r="Q136" s="13" t="e">
        <f t="shared" si="174"/>
        <v>#NAME?</v>
      </c>
      <c r="R136" s="13" t="e">
        <f t="shared" si="175"/>
        <v>#NAME?</v>
      </c>
      <c r="S136" s="13" t="e">
        <f t="shared" si="176"/>
        <v>#NAME?</v>
      </c>
      <c r="T136" s="13" t="e">
        <f t="shared" si="177"/>
        <v>#NAME?</v>
      </c>
      <c r="U136" s="13" t="e">
        <f t="shared" si="178"/>
        <v>#NAME?</v>
      </c>
      <c r="V136" s="13" t="e">
        <f t="shared" si="179"/>
        <v>#NAME?</v>
      </c>
      <c r="W136" s="13" t="e">
        <f t="shared" si="180"/>
        <v>#NAME?</v>
      </c>
      <c r="X136" s="13" t="e">
        <f t="shared" si="181"/>
        <v>#NAME?</v>
      </c>
      <c r="Y136" s="13" t="e">
        <f t="shared" si="182"/>
        <v>#NAME?</v>
      </c>
      <c r="Z136" s="13" t="e">
        <f t="shared" si="183"/>
        <v>#NAME?</v>
      </c>
      <c r="AA136" s="13" t="e">
        <f t="shared" si="184"/>
        <v>#NAME?</v>
      </c>
      <c r="AB136" s="13"/>
      <c r="AC136" s="13"/>
      <c r="AD136" s="13" t="e">
        <f t="shared" si="185"/>
        <v>#NAME?</v>
      </c>
      <c r="AE136" s="13" t="e">
        <f t="shared" si="186"/>
        <v>#NAME?</v>
      </c>
      <c r="AF136" s="13" t="e">
        <f t="shared" si="187"/>
        <v>#NAME?</v>
      </c>
      <c r="AG136" s="13" t="e">
        <f t="shared" si="188"/>
        <v>#NAME?</v>
      </c>
      <c r="AH136" s="13" t="e">
        <f t="shared" si="189"/>
        <v>#NAME?</v>
      </c>
      <c r="AI136" s="13" t="e">
        <f t="shared" si="190"/>
        <v>#NAME?</v>
      </c>
      <c r="AJ136" s="13" t="e">
        <f t="shared" si="191"/>
        <v>#NAME?</v>
      </c>
      <c r="AK136" s="13" t="e">
        <f t="shared" si="192"/>
        <v>#NAME?</v>
      </c>
      <c r="AL136" s="13" t="e">
        <f t="shared" si="193"/>
        <v>#NAME?</v>
      </c>
      <c r="AM136" s="13" t="e">
        <f t="shared" si="194"/>
        <v>#NAME?</v>
      </c>
      <c r="AN136" s="13" t="e">
        <f t="shared" si="195"/>
        <v>#NAME?</v>
      </c>
      <c r="AO136" s="13" t="e">
        <f t="shared" si="196"/>
        <v>#NAME?</v>
      </c>
      <c r="AP136" s="13" t="e">
        <f t="shared" si="197"/>
        <v>#NAME?</v>
      </c>
      <c r="AQ136" s="13" t="e">
        <f t="shared" si="198"/>
        <v>#NAME?</v>
      </c>
      <c r="AR136" s="13" t="e">
        <f t="shared" si="199"/>
        <v>#NAME?</v>
      </c>
      <c r="AS136" s="13" t="e">
        <f t="shared" si="200"/>
        <v>#NAME?</v>
      </c>
      <c r="AT136" s="13" t="e">
        <f t="shared" si="201"/>
        <v>#NAME?</v>
      </c>
      <c r="AU136" s="13" t="e">
        <f t="shared" si="202"/>
        <v>#NAME?</v>
      </c>
      <c r="AV136" s="13" t="e">
        <f t="shared" si="203"/>
        <v>#NAME?</v>
      </c>
      <c r="AW136" s="13" t="e">
        <f t="shared" si="204"/>
        <v>#NAME?</v>
      </c>
      <c r="AX136" s="13" t="e">
        <f t="shared" si="205"/>
        <v>#NAME?</v>
      </c>
      <c r="AY136" s="13" t="e">
        <f t="shared" si="206"/>
        <v>#NAME?</v>
      </c>
      <c r="AZ136" s="13" t="e">
        <f t="shared" si="207"/>
        <v>#NAME?</v>
      </c>
      <c r="BA136" s="13" t="e">
        <f t="shared" si="208"/>
        <v>#NAME?</v>
      </c>
      <c r="BB136" s="13" t="e">
        <f t="shared" si="209"/>
        <v>#NAME?</v>
      </c>
      <c r="BC136" s="13" t="e">
        <f t="shared" si="210"/>
        <v>#NAME?</v>
      </c>
      <c r="BD136" s="13" t="e">
        <f t="shared" si="211"/>
        <v>#NAME?</v>
      </c>
      <c r="BE136" s="13" t="e">
        <f t="shared" si="212"/>
        <v>#NAME?</v>
      </c>
      <c r="BF136" s="13" t="e">
        <f t="shared" si="213"/>
        <v>#NAME?</v>
      </c>
      <c r="BG136" s="13" t="e">
        <f t="shared" si="214"/>
        <v>#NAME?</v>
      </c>
      <c r="BH136" s="13" t="e">
        <f t="shared" si="215"/>
        <v>#NAME?</v>
      </c>
      <c r="BI136" s="13" t="e">
        <f t="shared" si="216"/>
        <v>#NAME?</v>
      </c>
      <c r="BJ136" s="13" t="e">
        <f t="shared" si="217"/>
        <v>#NAME?</v>
      </c>
      <c r="BK136" s="13" t="e">
        <f t="shared" si="218"/>
        <v>#NAME?</v>
      </c>
      <c r="BL136" s="13" t="e">
        <f t="shared" si="219"/>
        <v>#NAME?</v>
      </c>
      <c r="BM136" s="13" t="e">
        <f t="shared" si="220"/>
        <v>#NAME?</v>
      </c>
      <c r="BN136" s="13"/>
      <c r="BO136" s="15"/>
      <c r="BP136" s="13" t="e">
        <f t="shared" si="221"/>
        <v>#NAME?</v>
      </c>
      <c r="BQ136" s="13" t="e">
        <f t="shared" si="222"/>
        <v>#NAME?</v>
      </c>
      <c r="BR136" s="13" t="e">
        <f t="shared" si="223"/>
        <v>#NAME?</v>
      </c>
      <c r="BS136" s="13" t="e">
        <f t="shared" si="224"/>
        <v>#NAME?</v>
      </c>
      <c r="BT136" s="13" t="e">
        <f t="shared" si="225"/>
        <v>#NAME?</v>
      </c>
      <c r="BU136" s="13" t="e">
        <f t="shared" si="226"/>
        <v>#NAME?</v>
      </c>
      <c r="BV136" s="13"/>
      <c r="BW136" s="13" t="e">
        <f t="shared" si="227"/>
        <v>#NAME?</v>
      </c>
      <c r="BX136" s="13"/>
      <c r="BY136" s="13" t="e">
        <f t="shared" si="228"/>
        <v>#NAME?</v>
      </c>
      <c r="BZ136" s="13" t="e">
        <f t="shared" si="229"/>
        <v>#NAME?</v>
      </c>
      <c r="CA136" s="13" t="e">
        <f t="shared" si="230"/>
        <v>#NAME?</v>
      </c>
      <c r="CB136" s="13" t="e">
        <f t="shared" si="231"/>
        <v>#NAME?</v>
      </c>
      <c r="CC136" s="14">
        <f t="shared" si="232"/>
        <v>0</v>
      </c>
      <c r="CD136" s="14" t="e">
        <f t="shared" si="233"/>
        <v>#NAME?</v>
      </c>
      <c r="CE136" s="13">
        <f t="shared" si="234"/>
        <v>2744110.03</v>
      </c>
      <c r="CF136" s="13" t="e">
        <f t="shared" si="235"/>
        <v>#NAME?</v>
      </c>
      <c r="CG136" s="13"/>
      <c r="CH136" s="13" t="e">
        <f t="shared" si="236"/>
        <v>#NAME?</v>
      </c>
      <c r="CI136" s="13" t="e">
        <f t="shared" si="237"/>
        <v>#NAME?</v>
      </c>
      <c r="CJ136" s="13" t="e">
        <f t="shared" si="238"/>
        <v>#NAME?</v>
      </c>
      <c r="CK136" s="13" t="e">
        <f t="shared" si="239"/>
        <v>#NAME?</v>
      </c>
      <c r="CL136">
        <f t="shared" si="240"/>
        <v>0</v>
      </c>
      <c r="CM136">
        <f t="shared" si="241"/>
        <v>0</v>
      </c>
      <c r="CN136">
        <v>0</v>
      </c>
      <c r="CO136">
        <f t="shared" si="242"/>
        <v>0</v>
      </c>
      <c r="CP136">
        <v>0</v>
      </c>
      <c r="CQ136">
        <v>0</v>
      </c>
      <c r="CR136">
        <v>0</v>
      </c>
      <c r="CS136">
        <v>0</v>
      </c>
      <c r="CT136">
        <v>0</v>
      </c>
      <c r="CU136">
        <v>0</v>
      </c>
      <c r="CV136">
        <v>0</v>
      </c>
      <c r="CW136">
        <v>0</v>
      </c>
      <c r="CX136">
        <v>0</v>
      </c>
      <c r="CY136" s="20" t="e">
        <f t="shared" si="243"/>
        <v>#NAME?</v>
      </c>
      <c r="CZ136" t="e">
        <f t="shared" si="244"/>
        <v>#NAME?</v>
      </c>
      <c r="DM136" t="s">
        <v>363</v>
      </c>
      <c r="DN136">
        <v>0</v>
      </c>
      <c r="DQ136" t="s">
        <v>331</v>
      </c>
      <c r="DR136">
        <v>0</v>
      </c>
      <c r="DU136">
        <v>72</v>
      </c>
      <c r="DV136">
        <v>1580973.8163006767</v>
      </c>
      <c r="DX136" t="s">
        <v>325</v>
      </c>
      <c r="DY136">
        <v>0</v>
      </c>
      <c r="EA136" t="s">
        <v>325</v>
      </c>
      <c r="EB136">
        <v>0</v>
      </c>
      <c r="ED136" t="s">
        <v>325</v>
      </c>
      <c r="EE136">
        <v>0</v>
      </c>
      <c r="EI136">
        <v>274</v>
      </c>
      <c r="EJ136">
        <v>2113</v>
      </c>
      <c r="GQ136" t="s">
        <v>362</v>
      </c>
      <c r="GR136">
        <v>1734</v>
      </c>
      <c r="GU136">
        <v>333</v>
      </c>
      <c r="GV136" s="20">
        <v>81028.804433059748</v>
      </c>
      <c r="HM136">
        <v>693</v>
      </c>
      <c r="HN136" t="s">
        <v>379</v>
      </c>
      <c r="HO136">
        <v>543734.73</v>
      </c>
      <c r="HR136">
        <v>333</v>
      </c>
      <c r="HS136">
        <v>2499.25</v>
      </c>
    </row>
    <row r="137" spans="1:227">
      <c r="A137">
        <v>273</v>
      </c>
      <c r="D137" t="s">
        <v>364</v>
      </c>
      <c r="F137" s="13" t="e">
        <f t="shared" si="164"/>
        <v>#NAME?</v>
      </c>
      <c r="G137" s="13" t="e">
        <f t="shared" si="165"/>
        <v>#NAME?</v>
      </c>
      <c r="H137" s="13" t="e">
        <f t="shared" si="166"/>
        <v>#NAME?</v>
      </c>
      <c r="I137" s="13" t="e">
        <f t="shared" si="167"/>
        <v>#NAME?</v>
      </c>
      <c r="J137" s="13"/>
      <c r="K137" s="13" t="e">
        <f t="shared" si="168"/>
        <v>#NAME?</v>
      </c>
      <c r="L137" s="13" t="e">
        <f t="shared" si="169"/>
        <v>#NAME?</v>
      </c>
      <c r="M137" s="13" t="e">
        <f t="shared" si="170"/>
        <v>#NAME?</v>
      </c>
      <c r="N137" s="13" t="e">
        <f t="shared" si="171"/>
        <v>#NAME?</v>
      </c>
      <c r="O137" s="13" t="e">
        <f t="shared" si="172"/>
        <v>#NAME?</v>
      </c>
      <c r="P137" s="13" t="e">
        <f t="shared" si="173"/>
        <v>#NAME?</v>
      </c>
      <c r="Q137" s="13" t="e">
        <f t="shared" si="174"/>
        <v>#NAME?</v>
      </c>
      <c r="R137" s="13" t="e">
        <f t="shared" si="175"/>
        <v>#NAME?</v>
      </c>
      <c r="S137" s="13" t="e">
        <f t="shared" si="176"/>
        <v>#NAME?</v>
      </c>
      <c r="T137" s="13" t="e">
        <f t="shared" si="177"/>
        <v>#NAME?</v>
      </c>
      <c r="U137" s="13" t="e">
        <f t="shared" si="178"/>
        <v>#NAME?</v>
      </c>
      <c r="V137" s="13" t="e">
        <f t="shared" si="179"/>
        <v>#NAME?</v>
      </c>
      <c r="W137" s="13" t="e">
        <f t="shared" si="180"/>
        <v>#NAME?</v>
      </c>
      <c r="X137" s="13" t="e">
        <f t="shared" si="181"/>
        <v>#NAME?</v>
      </c>
      <c r="Y137" s="13" t="e">
        <f t="shared" si="182"/>
        <v>#NAME?</v>
      </c>
      <c r="Z137" s="13" t="e">
        <f t="shared" si="183"/>
        <v>#NAME?</v>
      </c>
      <c r="AA137" s="13" t="e">
        <f t="shared" si="184"/>
        <v>#NAME?</v>
      </c>
      <c r="AB137" s="13"/>
      <c r="AC137" s="13"/>
      <c r="AD137" s="13" t="e">
        <f t="shared" si="185"/>
        <v>#NAME?</v>
      </c>
      <c r="AE137" s="13" t="e">
        <f t="shared" si="186"/>
        <v>#NAME?</v>
      </c>
      <c r="AF137" s="13" t="e">
        <f t="shared" si="187"/>
        <v>#NAME?</v>
      </c>
      <c r="AG137" s="13" t="e">
        <f t="shared" si="188"/>
        <v>#NAME?</v>
      </c>
      <c r="AH137" s="13" t="e">
        <f t="shared" si="189"/>
        <v>#NAME?</v>
      </c>
      <c r="AI137" s="13" t="e">
        <f t="shared" si="190"/>
        <v>#NAME?</v>
      </c>
      <c r="AJ137" s="13" t="e">
        <f t="shared" si="191"/>
        <v>#NAME?</v>
      </c>
      <c r="AK137" s="13" t="e">
        <f t="shared" si="192"/>
        <v>#NAME?</v>
      </c>
      <c r="AL137" s="13" t="e">
        <f t="shared" si="193"/>
        <v>#NAME?</v>
      </c>
      <c r="AM137" s="13" t="e">
        <f t="shared" si="194"/>
        <v>#NAME?</v>
      </c>
      <c r="AN137" s="13" t="e">
        <f t="shared" si="195"/>
        <v>#NAME?</v>
      </c>
      <c r="AO137" s="13" t="e">
        <f t="shared" si="196"/>
        <v>#NAME?</v>
      </c>
      <c r="AP137" s="13" t="e">
        <f t="shared" si="197"/>
        <v>#NAME?</v>
      </c>
      <c r="AQ137" s="13" t="e">
        <f t="shared" si="198"/>
        <v>#NAME?</v>
      </c>
      <c r="AR137" s="13" t="e">
        <f t="shared" si="199"/>
        <v>#NAME?</v>
      </c>
      <c r="AS137" s="13" t="e">
        <f t="shared" si="200"/>
        <v>#NAME?</v>
      </c>
      <c r="AT137" s="13" t="e">
        <f t="shared" si="201"/>
        <v>#NAME?</v>
      </c>
      <c r="AU137" s="13" t="e">
        <f t="shared" si="202"/>
        <v>#NAME?</v>
      </c>
      <c r="AV137" s="13" t="e">
        <f t="shared" si="203"/>
        <v>#NAME?</v>
      </c>
      <c r="AW137" s="13" t="e">
        <f t="shared" si="204"/>
        <v>#NAME?</v>
      </c>
      <c r="AX137" s="13" t="e">
        <f t="shared" si="205"/>
        <v>#NAME?</v>
      </c>
      <c r="AY137" s="13" t="e">
        <f t="shared" si="206"/>
        <v>#NAME?</v>
      </c>
      <c r="AZ137" s="13" t="e">
        <f t="shared" si="207"/>
        <v>#NAME?</v>
      </c>
      <c r="BA137" s="13" t="e">
        <f t="shared" si="208"/>
        <v>#NAME?</v>
      </c>
      <c r="BB137" s="13" t="e">
        <f t="shared" si="209"/>
        <v>#NAME?</v>
      </c>
      <c r="BC137" s="13" t="e">
        <f t="shared" si="210"/>
        <v>#NAME?</v>
      </c>
      <c r="BD137" s="13" t="e">
        <f t="shared" si="211"/>
        <v>#NAME?</v>
      </c>
      <c r="BE137" s="13" t="e">
        <f t="shared" si="212"/>
        <v>#NAME?</v>
      </c>
      <c r="BF137" s="13" t="e">
        <f t="shared" si="213"/>
        <v>#NAME?</v>
      </c>
      <c r="BG137" s="13" t="e">
        <f t="shared" si="214"/>
        <v>#NAME?</v>
      </c>
      <c r="BH137" s="13" t="e">
        <f t="shared" si="215"/>
        <v>#NAME?</v>
      </c>
      <c r="BI137" s="13" t="e">
        <f t="shared" si="216"/>
        <v>#NAME?</v>
      </c>
      <c r="BJ137" s="13" t="e">
        <f t="shared" si="217"/>
        <v>#NAME?</v>
      </c>
      <c r="BK137" s="13" t="e">
        <f t="shared" si="218"/>
        <v>#NAME?</v>
      </c>
      <c r="BL137" s="13" t="e">
        <f t="shared" si="219"/>
        <v>#NAME?</v>
      </c>
      <c r="BM137" s="13" t="e">
        <f t="shared" si="220"/>
        <v>#NAME?</v>
      </c>
      <c r="BN137" s="13"/>
      <c r="BO137" s="15"/>
      <c r="BP137" s="13" t="e">
        <f t="shared" si="221"/>
        <v>#NAME?</v>
      </c>
      <c r="BQ137" s="13" t="e">
        <f t="shared" si="222"/>
        <v>#NAME?</v>
      </c>
      <c r="BR137" s="13" t="e">
        <f t="shared" si="223"/>
        <v>#NAME?</v>
      </c>
      <c r="BS137" s="13" t="e">
        <f t="shared" si="224"/>
        <v>#NAME?</v>
      </c>
      <c r="BT137" s="13" t="e">
        <f t="shared" si="225"/>
        <v>#NAME?</v>
      </c>
      <c r="BU137" s="13" t="e">
        <f t="shared" si="226"/>
        <v>#NAME?</v>
      </c>
      <c r="BV137" s="13"/>
      <c r="BW137" s="13" t="e">
        <f t="shared" si="227"/>
        <v>#NAME?</v>
      </c>
      <c r="BX137" s="13"/>
      <c r="BY137" s="13" t="e">
        <f t="shared" si="228"/>
        <v>#NAME?</v>
      </c>
      <c r="BZ137" s="13" t="e">
        <f t="shared" si="229"/>
        <v>#NAME?</v>
      </c>
      <c r="CA137" s="13" t="e">
        <f t="shared" si="230"/>
        <v>#NAME?</v>
      </c>
      <c r="CB137" s="13" t="e">
        <f t="shared" si="231"/>
        <v>#NAME?</v>
      </c>
      <c r="CC137" s="14">
        <f t="shared" si="232"/>
        <v>0</v>
      </c>
      <c r="CD137" s="14" t="e">
        <f t="shared" si="233"/>
        <v>#NAME?</v>
      </c>
      <c r="CE137" s="13">
        <f t="shared" si="234"/>
        <v>1732022.99</v>
      </c>
      <c r="CF137" s="13" t="e">
        <f t="shared" si="235"/>
        <v>#NAME?</v>
      </c>
      <c r="CG137" s="13"/>
      <c r="CH137" s="13" t="e">
        <f t="shared" si="236"/>
        <v>#NAME?</v>
      </c>
      <c r="CI137" s="13" t="e">
        <f t="shared" si="237"/>
        <v>#NAME?</v>
      </c>
      <c r="CJ137" s="13" t="e">
        <f t="shared" si="238"/>
        <v>#NAME?</v>
      </c>
      <c r="CK137" s="13" t="e">
        <f t="shared" si="239"/>
        <v>#NAME?</v>
      </c>
      <c r="CL137">
        <f t="shared" si="240"/>
        <v>0</v>
      </c>
      <c r="CM137">
        <f t="shared" si="241"/>
        <v>0</v>
      </c>
      <c r="CN137">
        <v>0</v>
      </c>
      <c r="CO137">
        <f t="shared" si="242"/>
        <v>0</v>
      </c>
      <c r="CP137">
        <v>0</v>
      </c>
      <c r="CQ137">
        <v>0</v>
      </c>
      <c r="CR137">
        <v>0</v>
      </c>
      <c r="CS137">
        <v>0</v>
      </c>
      <c r="CT137">
        <v>0</v>
      </c>
      <c r="CU137">
        <v>0</v>
      </c>
      <c r="CV137">
        <v>0</v>
      </c>
      <c r="CW137">
        <v>0</v>
      </c>
      <c r="CX137">
        <v>0</v>
      </c>
      <c r="CY137" s="20" t="e">
        <f t="shared" si="243"/>
        <v>#NAME?</v>
      </c>
      <c r="CZ137" t="e">
        <f t="shared" si="244"/>
        <v>#NAME?</v>
      </c>
      <c r="DM137" t="s">
        <v>365</v>
      </c>
      <c r="DN137">
        <v>0</v>
      </c>
      <c r="DQ137" t="s">
        <v>333</v>
      </c>
      <c r="DR137">
        <v>0</v>
      </c>
      <c r="DU137">
        <v>40</v>
      </c>
      <c r="DV137">
        <v>1191719.0239128252</v>
      </c>
      <c r="DX137" t="s">
        <v>327</v>
      </c>
      <c r="DY137">
        <v>0</v>
      </c>
      <c r="EA137" t="s">
        <v>327</v>
      </c>
      <c r="EB137">
        <v>0</v>
      </c>
      <c r="ED137" t="s">
        <v>327</v>
      </c>
      <c r="EE137">
        <v>0</v>
      </c>
      <c r="EI137">
        <v>275</v>
      </c>
      <c r="EJ137">
        <v>3542.25</v>
      </c>
      <c r="GQ137" t="s">
        <v>364</v>
      </c>
      <c r="GR137">
        <v>273</v>
      </c>
      <c r="GU137">
        <v>335</v>
      </c>
      <c r="GV137" s="20">
        <v>23524.491609597993</v>
      </c>
      <c r="HM137">
        <v>365</v>
      </c>
      <c r="HN137" t="s">
        <v>381</v>
      </c>
      <c r="HO137">
        <v>472602.7</v>
      </c>
      <c r="HR137">
        <v>335</v>
      </c>
      <c r="HS137">
        <v>533.75</v>
      </c>
    </row>
    <row r="138" spans="1:227">
      <c r="A138">
        <v>274</v>
      </c>
      <c r="D138" t="s">
        <v>366</v>
      </c>
      <c r="F138" s="13" t="e">
        <f t="shared" si="164"/>
        <v>#NAME?</v>
      </c>
      <c r="G138" s="13" t="e">
        <f t="shared" si="165"/>
        <v>#NAME?</v>
      </c>
      <c r="H138" s="13" t="e">
        <f t="shared" si="166"/>
        <v>#NAME?</v>
      </c>
      <c r="I138" s="13" t="e">
        <f t="shared" si="167"/>
        <v>#NAME?</v>
      </c>
      <c r="J138" s="13"/>
      <c r="K138" s="13" t="e">
        <f t="shared" si="168"/>
        <v>#NAME?</v>
      </c>
      <c r="L138" s="13" t="e">
        <f t="shared" si="169"/>
        <v>#NAME?</v>
      </c>
      <c r="M138" s="13" t="e">
        <f t="shared" si="170"/>
        <v>#NAME?</v>
      </c>
      <c r="N138" s="13" t="e">
        <f t="shared" si="171"/>
        <v>#NAME?</v>
      </c>
      <c r="O138" s="13" t="e">
        <f t="shared" si="172"/>
        <v>#NAME?</v>
      </c>
      <c r="P138" s="13" t="e">
        <f t="shared" si="173"/>
        <v>#NAME?</v>
      </c>
      <c r="Q138" s="13" t="e">
        <f t="shared" si="174"/>
        <v>#NAME?</v>
      </c>
      <c r="R138" s="13" t="e">
        <f t="shared" si="175"/>
        <v>#NAME?</v>
      </c>
      <c r="S138" s="13" t="e">
        <f t="shared" si="176"/>
        <v>#NAME?</v>
      </c>
      <c r="T138" s="13" t="e">
        <f t="shared" si="177"/>
        <v>#NAME?</v>
      </c>
      <c r="U138" s="13" t="e">
        <f t="shared" si="178"/>
        <v>#NAME?</v>
      </c>
      <c r="V138" s="13" t="e">
        <f t="shared" si="179"/>
        <v>#NAME?</v>
      </c>
      <c r="W138" s="13" t="e">
        <f t="shared" si="180"/>
        <v>#NAME?</v>
      </c>
      <c r="X138" s="13" t="e">
        <f t="shared" si="181"/>
        <v>#NAME?</v>
      </c>
      <c r="Y138" s="13" t="e">
        <f t="shared" si="182"/>
        <v>#NAME?</v>
      </c>
      <c r="Z138" s="13" t="e">
        <f t="shared" si="183"/>
        <v>#NAME?</v>
      </c>
      <c r="AA138" s="13" t="e">
        <f t="shared" si="184"/>
        <v>#NAME?</v>
      </c>
      <c r="AB138" s="13"/>
      <c r="AC138" s="13"/>
      <c r="AD138" s="13" t="e">
        <f t="shared" si="185"/>
        <v>#NAME?</v>
      </c>
      <c r="AE138" s="13" t="e">
        <f t="shared" si="186"/>
        <v>#NAME?</v>
      </c>
      <c r="AF138" s="13" t="e">
        <f t="shared" si="187"/>
        <v>#NAME?</v>
      </c>
      <c r="AG138" s="13" t="e">
        <f t="shared" si="188"/>
        <v>#NAME?</v>
      </c>
      <c r="AH138" s="13" t="e">
        <f t="shared" si="189"/>
        <v>#NAME?</v>
      </c>
      <c r="AI138" s="13" t="e">
        <f t="shared" si="190"/>
        <v>#NAME?</v>
      </c>
      <c r="AJ138" s="13" t="e">
        <f t="shared" si="191"/>
        <v>#NAME?</v>
      </c>
      <c r="AK138" s="13" t="e">
        <f t="shared" si="192"/>
        <v>#NAME?</v>
      </c>
      <c r="AL138" s="13" t="e">
        <f t="shared" si="193"/>
        <v>#NAME?</v>
      </c>
      <c r="AM138" s="13" t="e">
        <f t="shared" si="194"/>
        <v>#NAME?</v>
      </c>
      <c r="AN138" s="13" t="e">
        <f t="shared" si="195"/>
        <v>#NAME?</v>
      </c>
      <c r="AO138" s="13" t="e">
        <f t="shared" si="196"/>
        <v>#NAME?</v>
      </c>
      <c r="AP138" s="13" t="e">
        <f t="shared" si="197"/>
        <v>#NAME?</v>
      </c>
      <c r="AQ138" s="13" t="e">
        <f t="shared" si="198"/>
        <v>#NAME?</v>
      </c>
      <c r="AR138" s="13" t="e">
        <f t="shared" si="199"/>
        <v>#NAME?</v>
      </c>
      <c r="AS138" s="13" t="e">
        <f t="shared" si="200"/>
        <v>#NAME?</v>
      </c>
      <c r="AT138" s="13" t="e">
        <f t="shared" si="201"/>
        <v>#NAME?</v>
      </c>
      <c r="AU138" s="13" t="e">
        <f t="shared" si="202"/>
        <v>#NAME?</v>
      </c>
      <c r="AV138" s="13" t="e">
        <f t="shared" si="203"/>
        <v>#NAME?</v>
      </c>
      <c r="AW138" s="13" t="e">
        <f t="shared" si="204"/>
        <v>#NAME?</v>
      </c>
      <c r="AX138" s="13" t="e">
        <f t="shared" si="205"/>
        <v>#NAME?</v>
      </c>
      <c r="AY138" s="13" t="e">
        <f t="shared" si="206"/>
        <v>#NAME?</v>
      </c>
      <c r="AZ138" s="13" t="e">
        <f t="shared" si="207"/>
        <v>#NAME?</v>
      </c>
      <c r="BA138" s="13" t="e">
        <f t="shared" si="208"/>
        <v>#NAME?</v>
      </c>
      <c r="BB138" s="13" t="e">
        <f t="shared" si="209"/>
        <v>#NAME?</v>
      </c>
      <c r="BC138" s="13" t="e">
        <f t="shared" si="210"/>
        <v>#NAME?</v>
      </c>
      <c r="BD138" s="13" t="e">
        <f t="shared" si="211"/>
        <v>#NAME?</v>
      </c>
      <c r="BE138" s="13" t="e">
        <f t="shared" si="212"/>
        <v>#NAME?</v>
      </c>
      <c r="BF138" s="13" t="e">
        <f t="shared" si="213"/>
        <v>#NAME?</v>
      </c>
      <c r="BG138" s="13" t="e">
        <f t="shared" si="214"/>
        <v>#NAME?</v>
      </c>
      <c r="BH138" s="13" t="e">
        <f t="shared" si="215"/>
        <v>#NAME?</v>
      </c>
      <c r="BI138" s="13" t="e">
        <f t="shared" si="216"/>
        <v>#NAME?</v>
      </c>
      <c r="BJ138" s="13" t="e">
        <f t="shared" si="217"/>
        <v>#NAME?</v>
      </c>
      <c r="BK138" s="13" t="e">
        <f t="shared" si="218"/>
        <v>#NAME?</v>
      </c>
      <c r="BL138" s="13" t="e">
        <f t="shared" si="219"/>
        <v>#NAME?</v>
      </c>
      <c r="BM138" s="13" t="e">
        <f t="shared" si="220"/>
        <v>#NAME?</v>
      </c>
      <c r="BN138" s="13"/>
      <c r="BO138" s="15"/>
      <c r="BP138" s="13" t="e">
        <f t="shared" si="221"/>
        <v>#NAME?</v>
      </c>
      <c r="BQ138" s="13" t="e">
        <f t="shared" si="222"/>
        <v>#NAME?</v>
      </c>
      <c r="BR138" s="13" t="e">
        <f t="shared" si="223"/>
        <v>#NAME?</v>
      </c>
      <c r="BS138" s="13" t="e">
        <f t="shared" si="224"/>
        <v>#NAME?</v>
      </c>
      <c r="BT138" s="13" t="e">
        <f t="shared" si="225"/>
        <v>#NAME?</v>
      </c>
      <c r="BU138" s="13" t="e">
        <f t="shared" si="226"/>
        <v>#NAME?</v>
      </c>
      <c r="BV138" s="13"/>
      <c r="BW138" s="13" t="e">
        <f t="shared" si="227"/>
        <v>#NAME?</v>
      </c>
      <c r="BX138" s="13"/>
      <c r="BY138" s="13" t="e">
        <f t="shared" si="228"/>
        <v>#NAME?</v>
      </c>
      <c r="BZ138" s="13" t="e">
        <f t="shared" si="229"/>
        <v>#NAME?</v>
      </c>
      <c r="CA138" s="13" t="e">
        <f t="shared" si="230"/>
        <v>#NAME?</v>
      </c>
      <c r="CB138" s="13" t="e">
        <f t="shared" si="231"/>
        <v>#NAME?</v>
      </c>
      <c r="CC138" s="14">
        <f t="shared" si="232"/>
        <v>0</v>
      </c>
      <c r="CD138" s="14" t="e">
        <f t="shared" si="233"/>
        <v>#NAME?</v>
      </c>
      <c r="CE138" s="13">
        <f t="shared" si="234"/>
        <v>4154792.53</v>
      </c>
      <c r="CF138" s="13" t="e">
        <f t="shared" si="235"/>
        <v>#NAME?</v>
      </c>
      <c r="CG138" s="13"/>
      <c r="CH138" s="13" t="e">
        <f t="shared" si="236"/>
        <v>#NAME?</v>
      </c>
      <c r="CI138" s="13" t="e">
        <f t="shared" si="237"/>
        <v>#NAME?</v>
      </c>
      <c r="CJ138" s="13" t="e">
        <f t="shared" si="238"/>
        <v>#NAME?</v>
      </c>
      <c r="CK138" s="13" t="e">
        <f t="shared" si="239"/>
        <v>#NAME?</v>
      </c>
      <c r="CL138">
        <f t="shared" si="240"/>
        <v>0</v>
      </c>
      <c r="CM138">
        <f t="shared" si="241"/>
        <v>0</v>
      </c>
      <c r="CN138">
        <v>0</v>
      </c>
      <c r="CO138">
        <f t="shared" si="242"/>
        <v>0</v>
      </c>
      <c r="CP138">
        <v>0</v>
      </c>
      <c r="CQ138">
        <v>0</v>
      </c>
      <c r="CR138">
        <v>0</v>
      </c>
      <c r="CS138">
        <v>0</v>
      </c>
      <c r="CT138">
        <v>0</v>
      </c>
      <c r="CU138">
        <v>0</v>
      </c>
      <c r="CV138">
        <v>0</v>
      </c>
      <c r="CW138">
        <v>0</v>
      </c>
      <c r="CX138">
        <v>0</v>
      </c>
      <c r="CY138" s="20" t="e">
        <f t="shared" si="243"/>
        <v>#NAME?</v>
      </c>
      <c r="CZ138" t="e">
        <f t="shared" si="244"/>
        <v>#NAME?</v>
      </c>
      <c r="DM138" t="s">
        <v>367</v>
      </c>
      <c r="DN138">
        <v>0</v>
      </c>
      <c r="DQ138" t="s">
        <v>334</v>
      </c>
      <c r="DR138">
        <v>0</v>
      </c>
      <c r="DU138">
        <v>501</v>
      </c>
      <c r="DV138">
        <v>1024355.7115038099</v>
      </c>
      <c r="DX138" t="s">
        <v>329</v>
      </c>
      <c r="DY138">
        <v>0</v>
      </c>
      <c r="EA138" t="s">
        <v>329</v>
      </c>
      <c r="EB138">
        <v>0</v>
      </c>
      <c r="ED138" t="s">
        <v>329</v>
      </c>
      <c r="EE138">
        <v>0</v>
      </c>
      <c r="EI138">
        <v>196</v>
      </c>
      <c r="EJ138">
        <v>846.25</v>
      </c>
      <c r="GQ138" t="s">
        <v>366</v>
      </c>
      <c r="GR138">
        <v>274</v>
      </c>
      <c r="GU138">
        <v>339</v>
      </c>
      <c r="GV138" s="20">
        <v>7841.4972031993302</v>
      </c>
      <c r="HM138">
        <v>786</v>
      </c>
      <c r="HN138" t="s">
        <v>383</v>
      </c>
      <c r="HO138">
        <v>1077048.8899999999</v>
      </c>
      <c r="HR138">
        <v>339</v>
      </c>
      <c r="HS138">
        <v>206.25</v>
      </c>
    </row>
    <row r="139" spans="1:227">
      <c r="A139">
        <v>275</v>
      </c>
      <c r="D139" t="s">
        <v>368</v>
      </c>
      <c r="F139" s="13" t="e">
        <f t="shared" si="164"/>
        <v>#NAME?</v>
      </c>
      <c r="G139" s="13" t="e">
        <f t="shared" si="165"/>
        <v>#NAME?</v>
      </c>
      <c r="H139" s="13" t="e">
        <f t="shared" si="166"/>
        <v>#NAME?</v>
      </c>
      <c r="I139" s="13" t="e">
        <f t="shared" si="167"/>
        <v>#NAME?</v>
      </c>
      <c r="J139" s="13"/>
      <c r="K139" s="13" t="e">
        <f t="shared" si="168"/>
        <v>#NAME?</v>
      </c>
      <c r="L139" s="13" t="e">
        <f t="shared" si="169"/>
        <v>#NAME?</v>
      </c>
      <c r="M139" s="13" t="e">
        <f t="shared" si="170"/>
        <v>#NAME?</v>
      </c>
      <c r="N139" s="13" t="e">
        <f t="shared" si="171"/>
        <v>#NAME?</v>
      </c>
      <c r="O139" s="13" t="e">
        <f t="shared" si="172"/>
        <v>#NAME?</v>
      </c>
      <c r="P139" s="13" t="e">
        <f t="shared" si="173"/>
        <v>#NAME?</v>
      </c>
      <c r="Q139" s="13" t="e">
        <f t="shared" si="174"/>
        <v>#NAME?</v>
      </c>
      <c r="R139" s="13" t="e">
        <f t="shared" si="175"/>
        <v>#NAME?</v>
      </c>
      <c r="S139" s="13" t="e">
        <f t="shared" si="176"/>
        <v>#NAME?</v>
      </c>
      <c r="T139" s="13" t="e">
        <f t="shared" si="177"/>
        <v>#NAME?</v>
      </c>
      <c r="U139" s="13" t="e">
        <f t="shared" si="178"/>
        <v>#NAME?</v>
      </c>
      <c r="V139" s="13" t="e">
        <f t="shared" si="179"/>
        <v>#NAME?</v>
      </c>
      <c r="W139" s="13" t="e">
        <f t="shared" si="180"/>
        <v>#NAME?</v>
      </c>
      <c r="X139" s="13" t="e">
        <f t="shared" si="181"/>
        <v>#NAME?</v>
      </c>
      <c r="Y139" s="13" t="e">
        <f t="shared" si="182"/>
        <v>#NAME?</v>
      </c>
      <c r="Z139" s="13" t="e">
        <f t="shared" si="183"/>
        <v>#NAME?</v>
      </c>
      <c r="AA139" s="13" t="e">
        <f t="shared" si="184"/>
        <v>#NAME?</v>
      </c>
      <c r="AB139" s="13"/>
      <c r="AC139" s="13"/>
      <c r="AD139" s="13" t="e">
        <f t="shared" si="185"/>
        <v>#NAME?</v>
      </c>
      <c r="AE139" s="13" t="e">
        <f t="shared" si="186"/>
        <v>#NAME?</v>
      </c>
      <c r="AF139" s="13" t="e">
        <f t="shared" si="187"/>
        <v>#NAME?</v>
      </c>
      <c r="AG139" s="13" t="e">
        <f t="shared" si="188"/>
        <v>#NAME?</v>
      </c>
      <c r="AH139" s="13" t="e">
        <f t="shared" si="189"/>
        <v>#NAME?</v>
      </c>
      <c r="AI139" s="13" t="e">
        <f t="shared" si="190"/>
        <v>#NAME?</v>
      </c>
      <c r="AJ139" s="13" t="e">
        <f t="shared" si="191"/>
        <v>#NAME?</v>
      </c>
      <c r="AK139" s="13" t="e">
        <f t="shared" si="192"/>
        <v>#NAME?</v>
      </c>
      <c r="AL139" s="13" t="e">
        <f t="shared" si="193"/>
        <v>#NAME?</v>
      </c>
      <c r="AM139" s="13" t="e">
        <f t="shared" si="194"/>
        <v>#NAME?</v>
      </c>
      <c r="AN139" s="13" t="e">
        <f t="shared" si="195"/>
        <v>#NAME?</v>
      </c>
      <c r="AO139" s="13" t="e">
        <f t="shared" si="196"/>
        <v>#NAME?</v>
      </c>
      <c r="AP139" s="13" t="e">
        <f t="shared" si="197"/>
        <v>#NAME?</v>
      </c>
      <c r="AQ139" s="13" t="e">
        <f t="shared" si="198"/>
        <v>#NAME?</v>
      </c>
      <c r="AR139" s="13" t="e">
        <f t="shared" si="199"/>
        <v>#NAME?</v>
      </c>
      <c r="AS139" s="13" t="e">
        <f t="shared" si="200"/>
        <v>#NAME?</v>
      </c>
      <c r="AT139" s="13" t="e">
        <f t="shared" si="201"/>
        <v>#NAME?</v>
      </c>
      <c r="AU139" s="13" t="e">
        <f t="shared" si="202"/>
        <v>#NAME?</v>
      </c>
      <c r="AV139" s="13" t="e">
        <f t="shared" si="203"/>
        <v>#NAME?</v>
      </c>
      <c r="AW139" s="13" t="e">
        <f t="shared" si="204"/>
        <v>#NAME?</v>
      </c>
      <c r="AX139" s="13" t="e">
        <f t="shared" si="205"/>
        <v>#NAME?</v>
      </c>
      <c r="AY139" s="13" t="e">
        <f t="shared" si="206"/>
        <v>#NAME?</v>
      </c>
      <c r="AZ139" s="13" t="e">
        <f t="shared" si="207"/>
        <v>#NAME?</v>
      </c>
      <c r="BA139" s="13" t="e">
        <f t="shared" si="208"/>
        <v>#NAME?</v>
      </c>
      <c r="BB139" s="13" t="e">
        <f t="shared" si="209"/>
        <v>#NAME?</v>
      </c>
      <c r="BC139" s="13" t="e">
        <f t="shared" si="210"/>
        <v>#NAME?</v>
      </c>
      <c r="BD139" s="13" t="e">
        <f t="shared" si="211"/>
        <v>#NAME?</v>
      </c>
      <c r="BE139" s="13" t="e">
        <f t="shared" si="212"/>
        <v>#NAME?</v>
      </c>
      <c r="BF139" s="13" t="e">
        <f t="shared" si="213"/>
        <v>#NAME?</v>
      </c>
      <c r="BG139" s="13" t="e">
        <f t="shared" si="214"/>
        <v>#NAME?</v>
      </c>
      <c r="BH139" s="13" t="e">
        <f t="shared" si="215"/>
        <v>#NAME?</v>
      </c>
      <c r="BI139" s="13" t="e">
        <f t="shared" si="216"/>
        <v>#NAME?</v>
      </c>
      <c r="BJ139" s="13" t="e">
        <f t="shared" si="217"/>
        <v>#NAME?</v>
      </c>
      <c r="BK139" s="13" t="e">
        <f t="shared" si="218"/>
        <v>#NAME?</v>
      </c>
      <c r="BL139" s="13" t="e">
        <f t="shared" si="219"/>
        <v>#NAME?</v>
      </c>
      <c r="BM139" s="13" t="e">
        <f t="shared" si="220"/>
        <v>#NAME?</v>
      </c>
      <c r="BN139" s="13"/>
      <c r="BO139" s="15"/>
      <c r="BP139" s="13" t="e">
        <f t="shared" si="221"/>
        <v>#NAME?</v>
      </c>
      <c r="BQ139" s="13" t="e">
        <f t="shared" si="222"/>
        <v>#NAME?</v>
      </c>
      <c r="BR139" s="13" t="e">
        <f t="shared" si="223"/>
        <v>#NAME?</v>
      </c>
      <c r="BS139" s="13" t="e">
        <f t="shared" si="224"/>
        <v>#NAME?</v>
      </c>
      <c r="BT139" s="13" t="e">
        <f t="shared" si="225"/>
        <v>#NAME?</v>
      </c>
      <c r="BU139" s="13" t="e">
        <f t="shared" si="226"/>
        <v>#NAME?</v>
      </c>
      <c r="BV139" s="13"/>
      <c r="BW139" s="13" t="e">
        <f t="shared" si="227"/>
        <v>#NAME?</v>
      </c>
      <c r="BX139" s="13"/>
      <c r="BY139" s="13" t="e">
        <f t="shared" si="228"/>
        <v>#NAME?</v>
      </c>
      <c r="BZ139" s="13" t="e">
        <f t="shared" si="229"/>
        <v>#NAME?</v>
      </c>
      <c r="CA139" s="13" t="e">
        <f t="shared" si="230"/>
        <v>#NAME?</v>
      </c>
      <c r="CB139" s="13" t="e">
        <f t="shared" si="231"/>
        <v>#NAME?</v>
      </c>
      <c r="CC139" s="14">
        <f t="shared" si="232"/>
        <v>0</v>
      </c>
      <c r="CD139" s="14" t="e">
        <f t="shared" si="233"/>
        <v>#NAME?</v>
      </c>
      <c r="CE139" s="13">
        <f t="shared" si="234"/>
        <v>5735673.8700000001</v>
      </c>
      <c r="CF139" s="13" t="e">
        <f t="shared" si="235"/>
        <v>#NAME?</v>
      </c>
      <c r="CG139" s="13"/>
      <c r="CH139" s="13" t="e">
        <f t="shared" si="236"/>
        <v>#NAME?</v>
      </c>
      <c r="CI139" s="13" t="e">
        <f t="shared" si="237"/>
        <v>#NAME?</v>
      </c>
      <c r="CJ139" s="13" t="e">
        <f t="shared" si="238"/>
        <v>#NAME?</v>
      </c>
      <c r="CK139" s="13" t="e">
        <f t="shared" si="239"/>
        <v>#NAME?</v>
      </c>
      <c r="CL139">
        <f t="shared" si="240"/>
        <v>0</v>
      </c>
      <c r="CM139">
        <f t="shared" si="241"/>
        <v>0</v>
      </c>
      <c r="CN139">
        <v>0</v>
      </c>
      <c r="CO139">
        <f t="shared" si="242"/>
        <v>0</v>
      </c>
      <c r="CP139">
        <v>0</v>
      </c>
      <c r="CQ139">
        <v>0</v>
      </c>
      <c r="CR139">
        <v>0</v>
      </c>
      <c r="CS139">
        <v>0</v>
      </c>
      <c r="CT139">
        <v>0</v>
      </c>
      <c r="CU139">
        <v>0</v>
      </c>
      <c r="CV139">
        <v>0</v>
      </c>
      <c r="CW139">
        <v>0</v>
      </c>
      <c r="CX139">
        <v>0</v>
      </c>
      <c r="CY139" s="20" t="e">
        <f t="shared" si="243"/>
        <v>#NAME?</v>
      </c>
      <c r="CZ139" t="e">
        <f t="shared" si="244"/>
        <v>#NAME?</v>
      </c>
      <c r="DM139" t="s">
        <v>369</v>
      </c>
      <c r="DN139">
        <v>0</v>
      </c>
      <c r="DQ139" t="s">
        <v>335</v>
      </c>
      <c r="DR139">
        <v>0</v>
      </c>
      <c r="DU139">
        <v>951</v>
      </c>
      <c r="DV139">
        <v>1545709.7181587215</v>
      </c>
      <c r="DX139" t="s">
        <v>331</v>
      </c>
      <c r="DY139">
        <v>0</v>
      </c>
      <c r="EA139" t="s">
        <v>331</v>
      </c>
      <c r="EB139">
        <v>0</v>
      </c>
      <c r="ED139" t="s">
        <v>331</v>
      </c>
      <c r="EE139">
        <v>0</v>
      </c>
      <c r="EI139">
        <v>277</v>
      </c>
      <c r="EJ139">
        <v>47</v>
      </c>
      <c r="GQ139" t="s">
        <v>368</v>
      </c>
      <c r="GR139">
        <v>275</v>
      </c>
      <c r="GU139">
        <v>340</v>
      </c>
      <c r="GV139" s="20">
        <v>39207.486015996656</v>
      </c>
      <c r="HM139">
        <v>241</v>
      </c>
      <c r="HN139" t="s">
        <v>335</v>
      </c>
      <c r="HO139">
        <v>2096980.74</v>
      </c>
      <c r="HR139">
        <v>340</v>
      </c>
      <c r="HS139">
        <v>1174.5</v>
      </c>
    </row>
    <row r="140" spans="1:227">
      <c r="A140">
        <v>196</v>
      </c>
      <c r="D140" t="s">
        <v>370</v>
      </c>
      <c r="F140" s="13" t="e">
        <f t="shared" si="164"/>
        <v>#NAME?</v>
      </c>
      <c r="G140" s="13" t="e">
        <f t="shared" si="165"/>
        <v>#NAME?</v>
      </c>
      <c r="H140" s="13" t="e">
        <f t="shared" si="166"/>
        <v>#NAME?</v>
      </c>
      <c r="I140" s="13" t="e">
        <f t="shared" si="167"/>
        <v>#NAME?</v>
      </c>
      <c r="J140" s="13"/>
      <c r="K140" s="13" t="e">
        <f t="shared" si="168"/>
        <v>#NAME?</v>
      </c>
      <c r="L140" s="13" t="e">
        <f t="shared" si="169"/>
        <v>#NAME?</v>
      </c>
      <c r="M140" s="13" t="e">
        <f t="shared" si="170"/>
        <v>#NAME?</v>
      </c>
      <c r="N140" s="13" t="e">
        <f t="shared" si="171"/>
        <v>#NAME?</v>
      </c>
      <c r="O140" s="13" t="e">
        <f t="shared" si="172"/>
        <v>#NAME?</v>
      </c>
      <c r="P140" s="13" t="e">
        <f t="shared" si="173"/>
        <v>#NAME?</v>
      </c>
      <c r="Q140" s="13" t="e">
        <f t="shared" si="174"/>
        <v>#NAME?</v>
      </c>
      <c r="R140" s="13" t="e">
        <f t="shared" si="175"/>
        <v>#NAME?</v>
      </c>
      <c r="S140" s="13" t="e">
        <f t="shared" si="176"/>
        <v>#NAME?</v>
      </c>
      <c r="T140" s="13" t="e">
        <f t="shared" si="177"/>
        <v>#NAME?</v>
      </c>
      <c r="U140" s="13" t="e">
        <f t="shared" si="178"/>
        <v>#NAME?</v>
      </c>
      <c r="V140" s="13" t="e">
        <f t="shared" si="179"/>
        <v>#NAME?</v>
      </c>
      <c r="W140" s="13" t="e">
        <f t="shared" si="180"/>
        <v>#NAME?</v>
      </c>
      <c r="X140" s="13" t="e">
        <f t="shared" si="181"/>
        <v>#NAME?</v>
      </c>
      <c r="Y140" s="13" t="e">
        <f t="shared" si="182"/>
        <v>#NAME?</v>
      </c>
      <c r="Z140" s="13" t="e">
        <f t="shared" si="183"/>
        <v>#NAME?</v>
      </c>
      <c r="AA140" s="13" t="e">
        <f t="shared" si="184"/>
        <v>#NAME?</v>
      </c>
      <c r="AB140" s="13"/>
      <c r="AC140" s="13"/>
      <c r="AD140" s="13" t="e">
        <f t="shared" si="185"/>
        <v>#NAME?</v>
      </c>
      <c r="AE140" s="13" t="e">
        <f t="shared" si="186"/>
        <v>#NAME?</v>
      </c>
      <c r="AF140" s="13" t="e">
        <f t="shared" si="187"/>
        <v>#NAME?</v>
      </c>
      <c r="AG140" s="13" t="e">
        <f t="shared" si="188"/>
        <v>#NAME?</v>
      </c>
      <c r="AH140" s="13" t="e">
        <f t="shared" si="189"/>
        <v>#NAME?</v>
      </c>
      <c r="AI140" s="13" t="e">
        <f t="shared" si="190"/>
        <v>#NAME?</v>
      </c>
      <c r="AJ140" s="13" t="e">
        <f t="shared" si="191"/>
        <v>#NAME?</v>
      </c>
      <c r="AK140" s="13" t="e">
        <f t="shared" si="192"/>
        <v>#NAME?</v>
      </c>
      <c r="AL140" s="13" t="e">
        <f t="shared" si="193"/>
        <v>#NAME?</v>
      </c>
      <c r="AM140" s="13" t="e">
        <f t="shared" si="194"/>
        <v>#NAME?</v>
      </c>
      <c r="AN140" s="13" t="e">
        <f t="shared" si="195"/>
        <v>#NAME?</v>
      </c>
      <c r="AO140" s="13" t="e">
        <f t="shared" si="196"/>
        <v>#NAME?</v>
      </c>
      <c r="AP140" s="13" t="e">
        <f t="shared" si="197"/>
        <v>#NAME?</v>
      </c>
      <c r="AQ140" s="13" t="e">
        <f t="shared" si="198"/>
        <v>#NAME?</v>
      </c>
      <c r="AR140" s="13" t="e">
        <f t="shared" si="199"/>
        <v>#NAME?</v>
      </c>
      <c r="AS140" s="13" t="e">
        <f t="shared" si="200"/>
        <v>#NAME?</v>
      </c>
      <c r="AT140" s="13" t="e">
        <f t="shared" si="201"/>
        <v>#NAME?</v>
      </c>
      <c r="AU140" s="13" t="e">
        <f t="shared" si="202"/>
        <v>#NAME?</v>
      </c>
      <c r="AV140" s="13" t="e">
        <f t="shared" si="203"/>
        <v>#NAME?</v>
      </c>
      <c r="AW140" s="13" t="e">
        <f t="shared" si="204"/>
        <v>#NAME?</v>
      </c>
      <c r="AX140" s="13" t="e">
        <f t="shared" si="205"/>
        <v>#NAME?</v>
      </c>
      <c r="AY140" s="13" t="e">
        <f t="shared" si="206"/>
        <v>#NAME?</v>
      </c>
      <c r="AZ140" s="13" t="e">
        <f t="shared" si="207"/>
        <v>#NAME?</v>
      </c>
      <c r="BA140" s="13" t="e">
        <f t="shared" si="208"/>
        <v>#NAME?</v>
      </c>
      <c r="BB140" s="13" t="e">
        <f t="shared" si="209"/>
        <v>#NAME?</v>
      </c>
      <c r="BC140" s="13" t="e">
        <f t="shared" si="210"/>
        <v>#NAME?</v>
      </c>
      <c r="BD140" s="13" t="e">
        <f t="shared" si="211"/>
        <v>#NAME?</v>
      </c>
      <c r="BE140" s="13" t="e">
        <f t="shared" si="212"/>
        <v>#NAME?</v>
      </c>
      <c r="BF140" s="13" t="e">
        <f t="shared" si="213"/>
        <v>#NAME?</v>
      </c>
      <c r="BG140" s="13" t="e">
        <f t="shared" si="214"/>
        <v>#NAME?</v>
      </c>
      <c r="BH140" s="13" t="e">
        <f t="shared" si="215"/>
        <v>#NAME?</v>
      </c>
      <c r="BI140" s="13" t="e">
        <f t="shared" si="216"/>
        <v>#NAME?</v>
      </c>
      <c r="BJ140" s="13" t="e">
        <f t="shared" si="217"/>
        <v>#NAME?</v>
      </c>
      <c r="BK140" s="13" t="e">
        <f t="shared" si="218"/>
        <v>#NAME?</v>
      </c>
      <c r="BL140" s="13" t="e">
        <f t="shared" si="219"/>
        <v>#NAME?</v>
      </c>
      <c r="BM140" s="13" t="e">
        <f t="shared" si="220"/>
        <v>#NAME?</v>
      </c>
      <c r="BN140" s="13"/>
      <c r="BO140" s="15"/>
      <c r="BP140" s="13" t="e">
        <f t="shared" si="221"/>
        <v>#NAME?</v>
      </c>
      <c r="BQ140" s="13" t="e">
        <f t="shared" si="222"/>
        <v>#NAME?</v>
      </c>
      <c r="BR140" s="13" t="e">
        <f t="shared" si="223"/>
        <v>#NAME?</v>
      </c>
      <c r="BS140" s="13" t="e">
        <f t="shared" si="224"/>
        <v>#NAME?</v>
      </c>
      <c r="BT140" s="13" t="e">
        <f t="shared" si="225"/>
        <v>#NAME?</v>
      </c>
      <c r="BU140" s="13" t="e">
        <f t="shared" si="226"/>
        <v>#NAME?</v>
      </c>
      <c r="BV140" s="13"/>
      <c r="BW140" s="13" t="e">
        <f t="shared" si="227"/>
        <v>#NAME?</v>
      </c>
      <c r="BX140" s="13"/>
      <c r="BY140" s="13" t="e">
        <f t="shared" si="228"/>
        <v>#NAME?</v>
      </c>
      <c r="BZ140" s="13" t="e">
        <f t="shared" si="229"/>
        <v>#NAME?</v>
      </c>
      <c r="CA140" s="13" t="e">
        <f t="shared" si="230"/>
        <v>#NAME?</v>
      </c>
      <c r="CB140" s="13" t="e">
        <f t="shared" si="231"/>
        <v>#NAME?</v>
      </c>
      <c r="CC140" s="14">
        <f t="shared" si="232"/>
        <v>0</v>
      </c>
      <c r="CD140" s="14" t="e">
        <f t="shared" si="233"/>
        <v>#NAME?</v>
      </c>
      <c r="CE140" s="13">
        <f t="shared" si="234"/>
        <v>872022.38</v>
      </c>
      <c r="CF140" s="13" t="e">
        <f t="shared" si="235"/>
        <v>#NAME?</v>
      </c>
      <c r="CG140" s="13"/>
      <c r="CH140" s="13" t="e">
        <f t="shared" si="236"/>
        <v>#NAME?</v>
      </c>
      <c r="CI140" s="13" t="e">
        <f t="shared" si="237"/>
        <v>#NAME?</v>
      </c>
      <c r="CJ140" s="13" t="e">
        <f t="shared" si="238"/>
        <v>#NAME?</v>
      </c>
      <c r="CK140" s="13" t="e">
        <f t="shared" si="239"/>
        <v>#NAME?</v>
      </c>
      <c r="CL140">
        <f t="shared" si="240"/>
        <v>0</v>
      </c>
      <c r="CM140">
        <f t="shared" si="241"/>
        <v>0</v>
      </c>
      <c r="CN140">
        <v>0</v>
      </c>
      <c r="CO140">
        <f t="shared" si="242"/>
        <v>0</v>
      </c>
      <c r="CP140">
        <v>0</v>
      </c>
      <c r="CQ140">
        <v>0</v>
      </c>
      <c r="CR140">
        <v>0</v>
      </c>
      <c r="CS140">
        <v>0</v>
      </c>
      <c r="CT140">
        <v>0</v>
      </c>
      <c r="CU140">
        <v>0</v>
      </c>
      <c r="CV140">
        <v>0</v>
      </c>
      <c r="CW140">
        <v>0</v>
      </c>
      <c r="CX140">
        <v>0</v>
      </c>
      <c r="CY140" s="20" t="e">
        <f t="shared" si="243"/>
        <v>#NAME?</v>
      </c>
      <c r="CZ140" t="e">
        <f t="shared" si="244"/>
        <v>#NAME?</v>
      </c>
      <c r="DM140" t="s">
        <v>371</v>
      </c>
      <c r="DN140">
        <v>0</v>
      </c>
      <c r="DQ140" t="s">
        <v>337</v>
      </c>
      <c r="DR140">
        <v>0</v>
      </c>
      <c r="DU140">
        <v>395</v>
      </c>
      <c r="DV140">
        <v>1171493.07329993</v>
      </c>
      <c r="DX140" t="s">
        <v>333</v>
      </c>
      <c r="DY140">
        <v>0</v>
      </c>
      <c r="EA140" t="s">
        <v>333</v>
      </c>
      <c r="EB140">
        <v>0</v>
      </c>
      <c r="ED140" t="s">
        <v>333</v>
      </c>
      <c r="EE140">
        <v>0</v>
      </c>
      <c r="EI140">
        <v>279</v>
      </c>
      <c r="EJ140">
        <v>340.75</v>
      </c>
      <c r="GQ140" t="s">
        <v>370</v>
      </c>
      <c r="GR140">
        <v>196</v>
      </c>
      <c r="GU140">
        <v>342</v>
      </c>
      <c r="GV140" s="20">
        <v>107167.1284437242</v>
      </c>
      <c r="HM140">
        <v>14</v>
      </c>
      <c r="HN140" t="s">
        <v>101</v>
      </c>
      <c r="HO140">
        <v>15710197.65</v>
      </c>
      <c r="HR140">
        <v>342</v>
      </c>
      <c r="HS140">
        <v>2921.25</v>
      </c>
    </row>
    <row r="141" spans="1:227">
      <c r="A141">
        <v>277</v>
      </c>
      <c r="D141" t="s">
        <v>372</v>
      </c>
      <c r="F141" s="13" t="e">
        <f t="shared" si="164"/>
        <v>#NAME?</v>
      </c>
      <c r="G141" s="13" t="e">
        <f t="shared" si="165"/>
        <v>#NAME?</v>
      </c>
      <c r="H141" s="13" t="e">
        <f t="shared" si="166"/>
        <v>#NAME?</v>
      </c>
      <c r="I141" s="13" t="e">
        <f t="shared" si="167"/>
        <v>#NAME?</v>
      </c>
      <c r="J141" s="13"/>
      <c r="K141" s="13" t="e">
        <f t="shared" si="168"/>
        <v>#NAME?</v>
      </c>
      <c r="L141" s="13" t="e">
        <f t="shared" si="169"/>
        <v>#NAME?</v>
      </c>
      <c r="M141" s="13" t="e">
        <f t="shared" si="170"/>
        <v>#NAME?</v>
      </c>
      <c r="N141" s="13" t="e">
        <f t="shared" si="171"/>
        <v>#NAME?</v>
      </c>
      <c r="O141" s="13" t="e">
        <f t="shared" si="172"/>
        <v>#NAME?</v>
      </c>
      <c r="P141" s="13" t="e">
        <f t="shared" si="173"/>
        <v>#NAME?</v>
      </c>
      <c r="Q141" s="13" t="e">
        <f t="shared" si="174"/>
        <v>#NAME?</v>
      </c>
      <c r="R141" s="13" t="e">
        <f t="shared" si="175"/>
        <v>#NAME?</v>
      </c>
      <c r="S141" s="13" t="e">
        <f t="shared" si="176"/>
        <v>#NAME?</v>
      </c>
      <c r="T141" s="13" t="e">
        <f t="shared" si="177"/>
        <v>#NAME?</v>
      </c>
      <c r="U141" s="13" t="e">
        <f t="shared" si="178"/>
        <v>#NAME?</v>
      </c>
      <c r="V141" s="13" t="e">
        <f t="shared" si="179"/>
        <v>#NAME?</v>
      </c>
      <c r="W141" s="13" t="e">
        <f t="shared" si="180"/>
        <v>#NAME?</v>
      </c>
      <c r="X141" s="13" t="e">
        <f t="shared" si="181"/>
        <v>#NAME?</v>
      </c>
      <c r="Y141" s="13" t="e">
        <f t="shared" si="182"/>
        <v>#NAME?</v>
      </c>
      <c r="Z141" s="13" t="e">
        <f t="shared" si="183"/>
        <v>#NAME?</v>
      </c>
      <c r="AA141" s="13" t="e">
        <f t="shared" si="184"/>
        <v>#NAME?</v>
      </c>
      <c r="AB141" s="13"/>
      <c r="AC141" s="13"/>
      <c r="AD141" s="13" t="e">
        <f t="shared" si="185"/>
        <v>#NAME?</v>
      </c>
      <c r="AE141" s="13" t="e">
        <f t="shared" si="186"/>
        <v>#NAME?</v>
      </c>
      <c r="AF141" s="13" t="e">
        <f t="shared" si="187"/>
        <v>#NAME?</v>
      </c>
      <c r="AG141" s="13" t="e">
        <f t="shared" si="188"/>
        <v>#NAME?</v>
      </c>
      <c r="AH141" s="13" t="e">
        <f t="shared" si="189"/>
        <v>#NAME?</v>
      </c>
      <c r="AI141" s="13" t="e">
        <f t="shared" si="190"/>
        <v>#NAME?</v>
      </c>
      <c r="AJ141" s="13" t="e">
        <f t="shared" si="191"/>
        <v>#NAME?</v>
      </c>
      <c r="AK141" s="13" t="e">
        <f t="shared" si="192"/>
        <v>#NAME?</v>
      </c>
      <c r="AL141" s="13" t="e">
        <f t="shared" si="193"/>
        <v>#NAME?</v>
      </c>
      <c r="AM141" s="13" t="e">
        <f t="shared" si="194"/>
        <v>#NAME?</v>
      </c>
      <c r="AN141" s="13" t="e">
        <f t="shared" si="195"/>
        <v>#NAME?</v>
      </c>
      <c r="AO141" s="13" t="e">
        <f t="shared" si="196"/>
        <v>#NAME?</v>
      </c>
      <c r="AP141" s="13" t="e">
        <f t="shared" si="197"/>
        <v>#NAME?</v>
      </c>
      <c r="AQ141" s="13" t="e">
        <f t="shared" si="198"/>
        <v>#NAME?</v>
      </c>
      <c r="AR141" s="13" t="e">
        <f t="shared" si="199"/>
        <v>#NAME?</v>
      </c>
      <c r="AS141" s="13" t="e">
        <f t="shared" si="200"/>
        <v>#NAME?</v>
      </c>
      <c r="AT141" s="13" t="e">
        <f t="shared" si="201"/>
        <v>#NAME?</v>
      </c>
      <c r="AU141" s="13" t="e">
        <f t="shared" si="202"/>
        <v>#NAME?</v>
      </c>
      <c r="AV141" s="13" t="e">
        <f t="shared" si="203"/>
        <v>#NAME?</v>
      </c>
      <c r="AW141" s="13" t="e">
        <f t="shared" si="204"/>
        <v>#NAME?</v>
      </c>
      <c r="AX141" s="13" t="e">
        <f t="shared" si="205"/>
        <v>#NAME?</v>
      </c>
      <c r="AY141" s="13" t="e">
        <f t="shared" si="206"/>
        <v>#NAME?</v>
      </c>
      <c r="AZ141" s="13" t="e">
        <f t="shared" si="207"/>
        <v>#NAME?</v>
      </c>
      <c r="BA141" s="13" t="e">
        <f t="shared" si="208"/>
        <v>#NAME?</v>
      </c>
      <c r="BB141" s="13" t="e">
        <f t="shared" si="209"/>
        <v>#NAME?</v>
      </c>
      <c r="BC141" s="13" t="e">
        <f t="shared" si="210"/>
        <v>#NAME?</v>
      </c>
      <c r="BD141" s="13" t="e">
        <f t="shared" si="211"/>
        <v>#NAME?</v>
      </c>
      <c r="BE141" s="13" t="e">
        <f t="shared" si="212"/>
        <v>#NAME?</v>
      </c>
      <c r="BF141" s="13" t="e">
        <f t="shared" si="213"/>
        <v>#NAME?</v>
      </c>
      <c r="BG141" s="13" t="e">
        <f t="shared" si="214"/>
        <v>#NAME?</v>
      </c>
      <c r="BH141" s="13" t="e">
        <f t="shared" si="215"/>
        <v>#NAME?</v>
      </c>
      <c r="BI141" s="13" t="e">
        <f t="shared" si="216"/>
        <v>#NAME?</v>
      </c>
      <c r="BJ141" s="13" t="e">
        <f t="shared" si="217"/>
        <v>#NAME?</v>
      </c>
      <c r="BK141" s="13" t="e">
        <f t="shared" si="218"/>
        <v>#NAME?</v>
      </c>
      <c r="BL141" s="13" t="e">
        <f t="shared" si="219"/>
        <v>#NAME?</v>
      </c>
      <c r="BM141" s="13" t="e">
        <f t="shared" si="220"/>
        <v>#NAME?</v>
      </c>
      <c r="BN141" s="13"/>
      <c r="BO141" s="15"/>
      <c r="BP141" s="13" t="e">
        <f t="shared" si="221"/>
        <v>#NAME?</v>
      </c>
      <c r="BQ141" s="13" t="e">
        <f t="shared" si="222"/>
        <v>#NAME?</v>
      </c>
      <c r="BR141" s="13" t="e">
        <f t="shared" si="223"/>
        <v>#NAME?</v>
      </c>
      <c r="BS141" s="13" t="e">
        <f t="shared" si="224"/>
        <v>#NAME?</v>
      </c>
      <c r="BT141" s="13" t="e">
        <f t="shared" si="225"/>
        <v>#NAME?</v>
      </c>
      <c r="BU141" s="13" t="e">
        <f t="shared" si="226"/>
        <v>#NAME?</v>
      </c>
      <c r="BV141" s="13"/>
      <c r="BW141" s="13" t="e">
        <f t="shared" si="227"/>
        <v>#NAME?</v>
      </c>
      <c r="BX141" s="13"/>
      <c r="BY141" s="13" t="e">
        <f t="shared" si="228"/>
        <v>#NAME?</v>
      </c>
      <c r="BZ141" s="13" t="e">
        <f t="shared" si="229"/>
        <v>#NAME?</v>
      </c>
      <c r="CA141" s="13" t="e">
        <f t="shared" si="230"/>
        <v>#NAME?</v>
      </c>
      <c r="CB141" s="13" t="e">
        <f t="shared" si="231"/>
        <v>#NAME?</v>
      </c>
      <c r="CC141" s="14">
        <f t="shared" si="232"/>
        <v>0</v>
      </c>
      <c r="CD141" s="14" t="e">
        <f t="shared" si="233"/>
        <v>#NAME?</v>
      </c>
      <c r="CE141" s="13">
        <f t="shared" si="234"/>
        <v>145548.87</v>
      </c>
      <c r="CF141" s="13" t="e">
        <f t="shared" si="235"/>
        <v>#NAME?</v>
      </c>
      <c r="CG141" s="13"/>
      <c r="CH141" s="13" t="e">
        <f t="shared" si="236"/>
        <v>#NAME?</v>
      </c>
      <c r="CI141" s="13" t="e">
        <f t="shared" si="237"/>
        <v>#NAME?</v>
      </c>
      <c r="CJ141" s="13" t="e">
        <f t="shared" si="238"/>
        <v>#NAME?</v>
      </c>
      <c r="CK141" s="13" t="e">
        <f t="shared" si="239"/>
        <v>#NAME?</v>
      </c>
      <c r="CL141">
        <f t="shared" si="240"/>
        <v>0</v>
      </c>
      <c r="CM141">
        <f t="shared" si="241"/>
        <v>0</v>
      </c>
      <c r="CN141">
        <v>0</v>
      </c>
      <c r="CO141">
        <f t="shared" si="242"/>
        <v>0</v>
      </c>
      <c r="CP141">
        <v>0</v>
      </c>
      <c r="CQ141">
        <v>0</v>
      </c>
      <c r="CR141">
        <v>0</v>
      </c>
      <c r="CS141">
        <v>0</v>
      </c>
      <c r="CT141">
        <v>0</v>
      </c>
      <c r="CU141">
        <v>0</v>
      </c>
      <c r="CV141">
        <v>0</v>
      </c>
      <c r="CW141">
        <v>0</v>
      </c>
      <c r="CX141">
        <v>0</v>
      </c>
      <c r="CY141" s="20" t="e">
        <f t="shared" si="243"/>
        <v>#NAME?</v>
      </c>
      <c r="CZ141" t="e">
        <f t="shared" si="244"/>
        <v>#NAME?</v>
      </c>
      <c r="DM141" t="s">
        <v>373</v>
      </c>
      <c r="DN141">
        <v>0</v>
      </c>
      <c r="DQ141" t="s">
        <v>339</v>
      </c>
      <c r="DR141">
        <v>0</v>
      </c>
      <c r="DU141">
        <v>880</v>
      </c>
      <c r="DV141">
        <v>1204586.9850964427</v>
      </c>
      <c r="DX141" t="s">
        <v>334</v>
      </c>
      <c r="DY141">
        <v>0</v>
      </c>
      <c r="EA141" t="s">
        <v>334</v>
      </c>
      <c r="EB141">
        <v>0</v>
      </c>
      <c r="ED141" t="s">
        <v>334</v>
      </c>
      <c r="EE141">
        <v>0</v>
      </c>
      <c r="EI141">
        <v>281</v>
      </c>
      <c r="EJ141">
        <v>3217.25</v>
      </c>
      <c r="GQ141" t="s">
        <v>372</v>
      </c>
      <c r="GR141">
        <v>277</v>
      </c>
      <c r="GU141">
        <v>344</v>
      </c>
      <c r="GV141" s="20">
        <v>974959.48559778335</v>
      </c>
      <c r="HM141">
        <v>15</v>
      </c>
      <c r="HN141" t="s">
        <v>161</v>
      </c>
      <c r="HO141">
        <v>957125.1</v>
      </c>
      <c r="HR141">
        <v>344</v>
      </c>
      <c r="HS141">
        <v>23223.25</v>
      </c>
    </row>
    <row r="142" spans="1:227">
      <c r="A142">
        <v>279</v>
      </c>
      <c r="D142" t="s">
        <v>374</v>
      </c>
      <c r="F142" s="13" t="e">
        <f t="shared" si="164"/>
        <v>#NAME?</v>
      </c>
      <c r="G142" s="13" t="e">
        <f t="shared" si="165"/>
        <v>#NAME?</v>
      </c>
      <c r="H142" s="13" t="e">
        <f t="shared" si="166"/>
        <v>#NAME?</v>
      </c>
      <c r="I142" s="13" t="e">
        <f t="shared" si="167"/>
        <v>#NAME?</v>
      </c>
      <c r="J142" s="13"/>
      <c r="K142" s="13" t="e">
        <f t="shared" si="168"/>
        <v>#NAME?</v>
      </c>
      <c r="L142" s="13" t="e">
        <f t="shared" si="169"/>
        <v>#NAME?</v>
      </c>
      <c r="M142" s="13" t="e">
        <f t="shared" si="170"/>
        <v>#NAME?</v>
      </c>
      <c r="N142" s="13" t="e">
        <f t="shared" si="171"/>
        <v>#NAME?</v>
      </c>
      <c r="O142" s="13" t="e">
        <f t="shared" si="172"/>
        <v>#NAME?</v>
      </c>
      <c r="P142" s="13" t="e">
        <f t="shared" si="173"/>
        <v>#NAME?</v>
      </c>
      <c r="Q142" s="13" t="e">
        <f t="shared" si="174"/>
        <v>#NAME?</v>
      </c>
      <c r="R142" s="13" t="e">
        <f t="shared" si="175"/>
        <v>#NAME?</v>
      </c>
      <c r="S142" s="13" t="e">
        <f t="shared" si="176"/>
        <v>#NAME?</v>
      </c>
      <c r="T142" s="13" t="e">
        <f t="shared" si="177"/>
        <v>#NAME?</v>
      </c>
      <c r="U142" s="13" t="e">
        <f t="shared" si="178"/>
        <v>#NAME?</v>
      </c>
      <c r="V142" s="13" t="e">
        <f t="shared" si="179"/>
        <v>#NAME?</v>
      </c>
      <c r="W142" s="13" t="e">
        <f t="shared" si="180"/>
        <v>#NAME?</v>
      </c>
      <c r="X142" s="13" t="e">
        <f t="shared" si="181"/>
        <v>#NAME?</v>
      </c>
      <c r="Y142" s="13" t="e">
        <f t="shared" si="182"/>
        <v>#NAME?</v>
      </c>
      <c r="Z142" s="13" t="e">
        <f t="shared" si="183"/>
        <v>#NAME?</v>
      </c>
      <c r="AA142" s="13" t="e">
        <f t="shared" si="184"/>
        <v>#NAME?</v>
      </c>
      <c r="AB142" s="13"/>
      <c r="AC142" s="13"/>
      <c r="AD142" s="13" t="e">
        <f t="shared" si="185"/>
        <v>#NAME?</v>
      </c>
      <c r="AE142" s="13" t="e">
        <f t="shared" si="186"/>
        <v>#NAME?</v>
      </c>
      <c r="AF142" s="13" t="e">
        <f t="shared" si="187"/>
        <v>#NAME?</v>
      </c>
      <c r="AG142" s="13" t="e">
        <f t="shared" si="188"/>
        <v>#NAME?</v>
      </c>
      <c r="AH142" s="13" t="e">
        <f t="shared" si="189"/>
        <v>#NAME?</v>
      </c>
      <c r="AI142" s="13" t="e">
        <f t="shared" si="190"/>
        <v>#NAME?</v>
      </c>
      <c r="AJ142" s="13" t="e">
        <f t="shared" si="191"/>
        <v>#NAME?</v>
      </c>
      <c r="AK142" s="13" t="e">
        <f t="shared" si="192"/>
        <v>#NAME?</v>
      </c>
      <c r="AL142" s="13" t="e">
        <f t="shared" si="193"/>
        <v>#NAME?</v>
      </c>
      <c r="AM142" s="13" t="e">
        <f t="shared" si="194"/>
        <v>#NAME?</v>
      </c>
      <c r="AN142" s="13" t="e">
        <f t="shared" si="195"/>
        <v>#NAME?</v>
      </c>
      <c r="AO142" s="13" t="e">
        <f t="shared" si="196"/>
        <v>#NAME?</v>
      </c>
      <c r="AP142" s="13" t="e">
        <f t="shared" si="197"/>
        <v>#NAME?</v>
      </c>
      <c r="AQ142" s="13" t="e">
        <f t="shared" si="198"/>
        <v>#NAME?</v>
      </c>
      <c r="AR142" s="13" t="e">
        <f t="shared" si="199"/>
        <v>#NAME?</v>
      </c>
      <c r="AS142" s="13" t="e">
        <f t="shared" si="200"/>
        <v>#NAME?</v>
      </c>
      <c r="AT142" s="13" t="e">
        <f t="shared" si="201"/>
        <v>#NAME?</v>
      </c>
      <c r="AU142" s="13" t="e">
        <f t="shared" si="202"/>
        <v>#NAME?</v>
      </c>
      <c r="AV142" s="13" t="e">
        <f t="shared" si="203"/>
        <v>#NAME?</v>
      </c>
      <c r="AW142" s="13" t="e">
        <f t="shared" si="204"/>
        <v>#NAME?</v>
      </c>
      <c r="AX142" s="13" t="e">
        <f t="shared" si="205"/>
        <v>#NAME?</v>
      </c>
      <c r="AY142" s="13" t="e">
        <f t="shared" si="206"/>
        <v>#NAME?</v>
      </c>
      <c r="AZ142" s="13" t="e">
        <f t="shared" si="207"/>
        <v>#NAME?</v>
      </c>
      <c r="BA142" s="13" t="e">
        <f t="shared" si="208"/>
        <v>#NAME?</v>
      </c>
      <c r="BB142" s="13" t="e">
        <f t="shared" si="209"/>
        <v>#NAME?</v>
      </c>
      <c r="BC142" s="13" t="e">
        <f t="shared" si="210"/>
        <v>#NAME?</v>
      </c>
      <c r="BD142" s="13" t="e">
        <f t="shared" si="211"/>
        <v>#NAME?</v>
      </c>
      <c r="BE142" s="13" t="e">
        <f t="shared" si="212"/>
        <v>#NAME?</v>
      </c>
      <c r="BF142" s="13" t="e">
        <f t="shared" si="213"/>
        <v>#NAME?</v>
      </c>
      <c r="BG142" s="13" t="e">
        <f t="shared" si="214"/>
        <v>#NAME?</v>
      </c>
      <c r="BH142" s="13" t="e">
        <f t="shared" si="215"/>
        <v>#NAME?</v>
      </c>
      <c r="BI142" s="13" t="e">
        <f t="shared" si="216"/>
        <v>#NAME?</v>
      </c>
      <c r="BJ142" s="13" t="e">
        <f t="shared" si="217"/>
        <v>#NAME?</v>
      </c>
      <c r="BK142" s="13" t="e">
        <f t="shared" si="218"/>
        <v>#NAME?</v>
      </c>
      <c r="BL142" s="13" t="e">
        <f t="shared" si="219"/>
        <v>#NAME?</v>
      </c>
      <c r="BM142" s="13" t="e">
        <f t="shared" si="220"/>
        <v>#NAME?</v>
      </c>
      <c r="BN142" s="13"/>
      <c r="BO142" s="15"/>
      <c r="BP142" s="13" t="e">
        <f t="shared" si="221"/>
        <v>#NAME?</v>
      </c>
      <c r="BQ142" s="13" t="e">
        <f t="shared" si="222"/>
        <v>#NAME?</v>
      </c>
      <c r="BR142" s="13" t="e">
        <f t="shared" si="223"/>
        <v>#NAME?</v>
      </c>
      <c r="BS142" s="13" t="e">
        <f t="shared" si="224"/>
        <v>#NAME?</v>
      </c>
      <c r="BT142" s="13" t="e">
        <f t="shared" si="225"/>
        <v>#NAME?</v>
      </c>
      <c r="BU142" s="13" t="e">
        <f t="shared" si="226"/>
        <v>#NAME?</v>
      </c>
      <c r="BV142" s="13"/>
      <c r="BW142" s="13" t="e">
        <f t="shared" si="227"/>
        <v>#NAME?</v>
      </c>
      <c r="BX142" s="13"/>
      <c r="BY142" s="13" t="e">
        <f t="shared" si="228"/>
        <v>#NAME?</v>
      </c>
      <c r="BZ142" s="13" t="e">
        <f t="shared" si="229"/>
        <v>#NAME?</v>
      </c>
      <c r="CA142" s="13" t="e">
        <f t="shared" si="230"/>
        <v>#NAME?</v>
      </c>
      <c r="CB142" s="13" t="e">
        <f t="shared" si="231"/>
        <v>#NAME?</v>
      </c>
      <c r="CC142" s="14">
        <f t="shared" si="232"/>
        <v>0</v>
      </c>
      <c r="CD142" s="14" t="e">
        <f t="shared" si="233"/>
        <v>#NAME?</v>
      </c>
      <c r="CE142" s="13">
        <f t="shared" si="234"/>
        <v>587727.68000000005</v>
      </c>
      <c r="CF142" s="13" t="e">
        <f t="shared" si="235"/>
        <v>#NAME?</v>
      </c>
      <c r="CG142" s="13"/>
      <c r="CH142" s="13" t="e">
        <f t="shared" si="236"/>
        <v>#NAME?</v>
      </c>
      <c r="CI142" s="13" t="e">
        <f t="shared" si="237"/>
        <v>#NAME?</v>
      </c>
      <c r="CJ142" s="13" t="e">
        <f t="shared" si="238"/>
        <v>#NAME?</v>
      </c>
      <c r="CK142" s="13" t="e">
        <f t="shared" si="239"/>
        <v>#NAME?</v>
      </c>
      <c r="CL142">
        <f t="shared" si="240"/>
        <v>0</v>
      </c>
      <c r="CM142">
        <f t="shared" si="241"/>
        <v>0</v>
      </c>
      <c r="CN142">
        <v>0</v>
      </c>
      <c r="CO142">
        <f t="shared" si="242"/>
        <v>0</v>
      </c>
      <c r="CP142">
        <v>0</v>
      </c>
      <c r="CQ142">
        <v>0</v>
      </c>
      <c r="CR142">
        <v>0</v>
      </c>
      <c r="CS142">
        <v>0</v>
      </c>
      <c r="CT142">
        <v>0</v>
      </c>
      <c r="CU142">
        <v>0</v>
      </c>
      <c r="CV142">
        <v>0</v>
      </c>
      <c r="CW142">
        <v>0</v>
      </c>
      <c r="CX142">
        <v>0</v>
      </c>
      <c r="CY142" s="20" t="e">
        <f t="shared" si="243"/>
        <v>#NAME?</v>
      </c>
      <c r="CZ142" t="e">
        <f t="shared" si="244"/>
        <v>#NAME?</v>
      </c>
      <c r="DM142" t="s">
        <v>375</v>
      </c>
      <c r="DN142">
        <v>0</v>
      </c>
      <c r="DQ142" t="s">
        <v>340</v>
      </c>
      <c r="DR142">
        <v>0</v>
      </c>
      <c r="DU142">
        <v>180</v>
      </c>
      <c r="DV142">
        <v>841167.1871150349</v>
      </c>
      <c r="DX142" t="s">
        <v>335</v>
      </c>
      <c r="DY142">
        <v>0</v>
      </c>
      <c r="EA142" t="s">
        <v>335</v>
      </c>
      <c r="EB142">
        <v>0</v>
      </c>
      <c r="ED142" t="s">
        <v>335</v>
      </c>
      <c r="EE142">
        <v>0</v>
      </c>
      <c r="EI142">
        <v>282</v>
      </c>
      <c r="EJ142">
        <v>611.5</v>
      </c>
      <c r="GQ142" t="s">
        <v>374</v>
      </c>
      <c r="GR142">
        <v>279</v>
      </c>
      <c r="GU142">
        <v>345</v>
      </c>
      <c r="GV142" s="20">
        <v>151602.27926185372</v>
      </c>
      <c r="HM142">
        <v>1729</v>
      </c>
      <c r="HN142" t="s">
        <v>387</v>
      </c>
      <c r="HO142">
        <v>1359024.23</v>
      </c>
      <c r="HR142">
        <v>345</v>
      </c>
      <c r="HS142">
        <v>4265</v>
      </c>
    </row>
    <row r="143" spans="1:227">
      <c r="A143">
        <v>281</v>
      </c>
      <c r="D143" t="s">
        <v>147</v>
      </c>
      <c r="F143" s="13" t="e">
        <f t="shared" si="164"/>
        <v>#NAME?</v>
      </c>
      <c r="G143" s="13" t="e">
        <f t="shared" si="165"/>
        <v>#NAME?</v>
      </c>
      <c r="H143" s="13" t="e">
        <f t="shared" si="166"/>
        <v>#NAME?</v>
      </c>
      <c r="I143" s="13" t="e">
        <f t="shared" si="167"/>
        <v>#NAME?</v>
      </c>
      <c r="J143" s="13"/>
      <c r="K143" s="13" t="e">
        <f t="shared" si="168"/>
        <v>#NAME?</v>
      </c>
      <c r="L143" s="13" t="e">
        <f t="shared" si="169"/>
        <v>#NAME?</v>
      </c>
      <c r="M143" s="13" t="e">
        <f t="shared" si="170"/>
        <v>#NAME?</v>
      </c>
      <c r="N143" s="13" t="e">
        <f t="shared" si="171"/>
        <v>#NAME?</v>
      </c>
      <c r="O143" s="13" t="e">
        <f t="shared" si="172"/>
        <v>#NAME?</v>
      </c>
      <c r="P143" s="13" t="e">
        <f t="shared" si="173"/>
        <v>#NAME?</v>
      </c>
      <c r="Q143" s="13" t="e">
        <f t="shared" si="174"/>
        <v>#NAME?</v>
      </c>
      <c r="R143" s="13" t="e">
        <f t="shared" si="175"/>
        <v>#NAME?</v>
      </c>
      <c r="S143" s="13" t="e">
        <f t="shared" si="176"/>
        <v>#NAME?</v>
      </c>
      <c r="T143" s="13" t="e">
        <f t="shared" si="177"/>
        <v>#NAME?</v>
      </c>
      <c r="U143" s="13" t="e">
        <f t="shared" si="178"/>
        <v>#NAME?</v>
      </c>
      <c r="V143" s="13" t="e">
        <f t="shared" si="179"/>
        <v>#NAME?</v>
      </c>
      <c r="W143" s="13" t="e">
        <f t="shared" si="180"/>
        <v>#NAME?</v>
      </c>
      <c r="X143" s="13" t="e">
        <f t="shared" si="181"/>
        <v>#NAME?</v>
      </c>
      <c r="Y143" s="13" t="e">
        <f t="shared" si="182"/>
        <v>#NAME?</v>
      </c>
      <c r="Z143" s="13" t="e">
        <f t="shared" si="183"/>
        <v>#NAME?</v>
      </c>
      <c r="AA143" s="13" t="e">
        <f t="shared" si="184"/>
        <v>#NAME?</v>
      </c>
      <c r="AB143" s="13"/>
      <c r="AC143" s="13"/>
      <c r="AD143" s="13" t="e">
        <f t="shared" si="185"/>
        <v>#NAME?</v>
      </c>
      <c r="AE143" s="13" t="e">
        <f t="shared" si="186"/>
        <v>#NAME?</v>
      </c>
      <c r="AF143" s="13" t="e">
        <f t="shared" si="187"/>
        <v>#NAME?</v>
      </c>
      <c r="AG143" s="13" t="e">
        <f t="shared" si="188"/>
        <v>#NAME?</v>
      </c>
      <c r="AH143" s="13" t="e">
        <f t="shared" si="189"/>
        <v>#NAME?</v>
      </c>
      <c r="AI143" s="13" t="e">
        <f t="shared" si="190"/>
        <v>#NAME?</v>
      </c>
      <c r="AJ143" s="13" t="e">
        <f t="shared" si="191"/>
        <v>#NAME?</v>
      </c>
      <c r="AK143" s="13" t="e">
        <f t="shared" si="192"/>
        <v>#NAME?</v>
      </c>
      <c r="AL143" s="13" t="e">
        <f t="shared" si="193"/>
        <v>#NAME?</v>
      </c>
      <c r="AM143" s="13" t="e">
        <f t="shared" si="194"/>
        <v>#NAME?</v>
      </c>
      <c r="AN143" s="13" t="e">
        <f t="shared" si="195"/>
        <v>#NAME?</v>
      </c>
      <c r="AO143" s="13" t="e">
        <f t="shared" si="196"/>
        <v>#NAME?</v>
      </c>
      <c r="AP143" s="13" t="e">
        <f t="shared" si="197"/>
        <v>#NAME?</v>
      </c>
      <c r="AQ143" s="13" t="e">
        <f t="shared" si="198"/>
        <v>#NAME?</v>
      </c>
      <c r="AR143" s="13" t="e">
        <f t="shared" si="199"/>
        <v>#NAME?</v>
      </c>
      <c r="AS143" s="13" t="e">
        <f t="shared" si="200"/>
        <v>#NAME?</v>
      </c>
      <c r="AT143" s="13" t="e">
        <f t="shared" si="201"/>
        <v>#NAME?</v>
      </c>
      <c r="AU143" s="13" t="e">
        <f t="shared" si="202"/>
        <v>#NAME?</v>
      </c>
      <c r="AV143" s="13" t="e">
        <f t="shared" si="203"/>
        <v>#NAME?</v>
      </c>
      <c r="AW143" s="13" t="e">
        <f t="shared" si="204"/>
        <v>#NAME?</v>
      </c>
      <c r="AX143" s="13" t="e">
        <f t="shared" si="205"/>
        <v>#NAME?</v>
      </c>
      <c r="AY143" s="13" t="e">
        <f t="shared" si="206"/>
        <v>#NAME?</v>
      </c>
      <c r="AZ143" s="13" t="e">
        <f t="shared" si="207"/>
        <v>#NAME?</v>
      </c>
      <c r="BA143" s="13" t="e">
        <f t="shared" si="208"/>
        <v>#NAME?</v>
      </c>
      <c r="BB143" s="13" t="e">
        <f t="shared" si="209"/>
        <v>#NAME?</v>
      </c>
      <c r="BC143" s="13" t="e">
        <f t="shared" si="210"/>
        <v>#NAME?</v>
      </c>
      <c r="BD143" s="13" t="e">
        <f t="shared" si="211"/>
        <v>#NAME?</v>
      </c>
      <c r="BE143" s="13" t="e">
        <f t="shared" si="212"/>
        <v>#NAME?</v>
      </c>
      <c r="BF143" s="13" t="e">
        <f t="shared" si="213"/>
        <v>#NAME?</v>
      </c>
      <c r="BG143" s="13" t="e">
        <f t="shared" si="214"/>
        <v>#NAME?</v>
      </c>
      <c r="BH143" s="13" t="e">
        <f t="shared" si="215"/>
        <v>#NAME?</v>
      </c>
      <c r="BI143" s="13" t="e">
        <f t="shared" si="216"/>
        <v>#NAME?</v>
      </c>
      <c r="BJ143" s="13" t="e">
        <f t="shared" si="217"/>
        <v>#NAME?</v>
      </c>
      <c r="BK143" s="13" t="e">
        <f t="shared" si="218"/>
        <v>#NAME?</v>
      </c>
      <c r="BL143" s="13" t="e">
        <f t="shared" si="219"/>
        <v>#NAME?</v>
      </c>
      <c r="BM143" s="13" t="e">
        <f t="shared" si="220"/>
        <v>#NAME?</v>
      </c>
      <c r="BN143" s="13"/>
      <c r="BO143" s="15"/>
      <c r="BP143" s="13" t="e">
        <f t="shared" si="221"/>
        <v>#NAME?</v>
      </c>
      <c r="BQ143" s="13" t="e">
        <f t="shared" si="222"/>
        <v>#NAME?</v>
      </c>
      <c r="BR143" s="13" t="e">
        <f t="shared" si="223"/>
        <v>#NAME?</v>
      </c>
      <c r="BS143" s="13" t="e">
        <f t="shared" si="224"/>
        <v>#NAME?</v>
      </c>
      <c r="BT143" s="13" t="e">
        <f t="shared" si="225"/>
        <v>#NAME?</v>
      </c>
      <c r="BU143" s="13" t="e">
        <f t="shared" si="226"/>
        <v>#NAME?</v>
      </c>
      <c r="BV143" s="13"/>
      <c r="BW143" s="13" t="e">
        <f t="shared" si="227"/>
        <v>#NAME?</v>
      </c>
      <c r="BX143" s="13"/>
      <c r="BY143" s="13" t="e">
        <f t="shared" si="228"/>
        <v>#NAME?</v>
      </c>
      <c r="BZ143" s="13" t="e">
        <f t="shared" si="229"/>
        <v>#NAME?</v>
      </c>
      <c r="CA143" s="13" t="e">
        <f t="shared" si="230"/>
        <v>#NAME?</v>
      </c>
      <c r="CB143" s="13" t="e">
        <f t="shared" si="231"/>
        <v>#NAME?</v>
      </c>
      <c r="CC143" s="14">
        <f t="shared" si="232"/>
        <v>23568</v>
      </c>
      <c r="CD143" s="14" t="e">
        <f t="shared" si="233"/>
        <v>#NAME?</v>
      </c>
      <c r="CE143" s="13">
        <f t="shared" si="234"/>
        <v>3214993.07</v>
      </c>
      <c r="CF143" s="13" t="e">
        <f t="shared" si="235"/>
        <v>#NAME?</v>
      </c>
      <c r="CG143" s="13"/>
      <c r="CH143" s="13" t="e">
        <f t="shared" si="236"/>
        <v>#NAME?</v>
      </c>
      <c r="CI143" s="13" t="e">
        <f t="shared" si="237"/>
        <v>#NAME?</v>
      </c>
      <c r="CJ143" s="13" t="e">
        <f t="shared" si="238"/>
        <v>#NAME?</v>
      </c>
      <c r="CK143" s="13" t="e">
        <f t="shared" si="239"/>
        <v>#NAME?</v>
      </c>
      <c r="CL143">
        <f t="shared" si="240"/>
        <v>0</v>
      </c>
      <c r="CM143">
        <f t="shared" si="241"/>
        <v>0</v>
      </c>
      <c r="CN143">
        <v>0</v>
      </c>
      <c r="CO143">
        <f t="shared" si="242"/>
        <v>0</v>
      </c>
      <c r="CP143">
        <v>0</v>
      </c>
      <c r="CQ143">
        <v>0</v>
      </c>
      <c r="CR143">
        <v>0</v>
      </c>
      <c r="CS143">
        <v>0</v>
      </c>
      <c r="CT143">
        <v>0</v>
      </c>
      <c r="CU143">
        <v>0</v>
      </c>
      <c r="CV143">
        <v>0</v>
      </c>
      <c r="CW143">
        <v>0</v>
      </c>
      <c r="CX143">
        <v>0</v>
      </c>
      <c r="CY143" s="20" t="e">
        <f t="shared" si="243"/>
        <v>#NAME?</v>
      </c>
      <c r="CZ143" t="e">
        <f t="shared" si="244"/>
        <v>#NAME?</v>
      </c>
      <c r="DM143" t="s">
        <v>376</v>
      </c>
      <c r="DN143">
        <v>0</v>
      </c>
      <c r="DQ143" t="s">
        <v>342</v>
      </c>
      <c r="DR143">
        <v>0</v>
      </c>
      <c r="DU143">
        <v>683</v>
      </c>
      <c r="DV143">
        <v>1080041.1592475316</v>
      </c>
      <c r="DX143" t="s">
        <v>337</v>
      </c>
      <c r="DY143">
        <v>0</v>
      </c>
      <c r="EA143" t="s">
        <v>337</v>
      </c>
      <c r="EB143">
        <v>0</v>
      </c>
      <c r="ED143" t="s">
        <v>337</v>
      </c>
      <c r="EE143">
        <v>0</v>
      </c>
      <c r="EI143">
        <v>285</v>
      </c>
      <c r="EJ143">
        <v>1668</v>
      </c>
      <c r="GQ143" t="s">
        <v>147</v>
      </c>
      <c r="GR143">
        <v>281</v>
      </c>
      <c r="GU143">
        <v>351</v>
      </c>
      <c r="GV143" s="20">
        <v>18296.826807465106</v>
      </c>
      <c r="HM143">
        <v>158</v>
      </c>
      <c r="HN143" t="s">
        <v>285</v>
      </c>
      <c r="HO143">
        <v>1862102.37</v>
      </c>
      <c r="HR143">
        <v>351</v>
      </c>
      <c r="HS143">
        <v>614.25</v>
      </c>
    </row>
    <row r="144" spans="1:227">
      <c r="A144">
        <v>282</v>
      </c>
      <c r="D144" t="s">
        <v>377</v>
      </c>
      <c r="F144" s="13" t="e">
        <f t="shared" si="164"/>
        <v>#NAME?</v>
      </c>
      <c r="G144" s="13" t="e">
        <f t="shared" si="165"/>
        <v>#NAME?</v>
      </c>
      <c r="H144" s="13" t="e">
        <f t="shared" si="166"/>
        <v>#NAME?</v>
      </c>
      <c r="I144" s="13" t="e">
        <f t="shared" si="167"/>
        <v>#NAME?</v>
      </c>
      <c r="J144" s="13"/>
      <c r="K144" s="13" t="e">
        <f t="shared" si="168"/>
        <v>#NAME?</v>
      </c>
      <c r="L144" s="13" t="e">
        <f t="shared" si="169"/>
        <v>#NAME?</v>
      </c>
      <c r="M144" s="13" t="e">
        <f t="shared" si="170"/>
        <v>#NAME?</v>
      </c>
      <c r="N144" s="13" t="e">
        <f t="shared" si="171"/>
        <v>#NAME?</v>
      </c>
      <c r="O144" s="13" t="e">
        <f t="shared" si="172"/>
        <v>#NAME?</v>
      </c>
      <c r="P144" s="13" t="e">
        <f t="shared" si="173"/>
        <v>#NAME?</v>
      </c>
      <c r="Q144" s="13" t="e">
        <f t="shared" si="174"/>
        <v>#NAME?</v>
      </c>
      <c r="R144" s="13" t="e">
        <f t="shared" si="175"/>
        <v>#NAME?</v>
      </c>
      <c r="S144" s="13" t="e">
        <f t="shared" si="176"/>
        <v>#NAME?</v>
      </c>
      <c r="T144" s="13" t="e">
        <f t="shared" si="177"/>
        <v>#NAME?</v>
      </c>
      <c r="U144" s="13" t="e">
        <f t="shared" si="178"/>
        <v>#NAME?</v>
      </c>
      <c r="V144" s="13" t="e">
        <f t="shared" si="179"/>
        <v>#NAME?</v>
      </c>
      <c r="W144" s="13" t="e">
        <f t="shared" si="180"/>
        <v>#NAME?</v>
      </c>
      <c r="X144" s="13" t="e">
        <f t="shared" si="181"/>
        <v>#NAME?</v>
      </c>
      <c r="Y144" s="13" t="e">
        <f t="shared" si="182"/>
        <v>#NAME?</v>
      </c>
      <c r="Z144" s="13" t="e">
        <f t="shared" si="183"/>
        <v>#NAME?</v>
      </c>
      <c r="AA144" s="13" t="e">
        <f t="shared" si="184"/>
        <v>#NAME?</v>
      </c>
      <c r="AB144" s="13"/>
      <c r="AC144" s="13"/>
      <c r="AD144" s="13" t="e">
        <f t="shared" si="185"/>
        <v>#NAME?</v>
      </c>
      <c r="AE144" s="13" t="e">
        <f t="shared" si="186"/>
        <v>#NAME?</v>
      </c>
      <c r="AF144" s="13" t="e">
        <f t="shared" si="187"/>
        <v>#NAME?</v>
      </c>
      <c r="AG144" s="13" t="e">
        <f t="shared" si="188"/>
        <v>#NAME?</v>
      </c>
      <c r="AH144" s="13" t="e">
        <f t="shared" si="189"/>
        <v>#NAME?</v>
      </c>
      <c r="AI144" s="13" t="e">
        <f t="shared" si="190"/>
        <v>#NAME?</v>
      </c>
      <c r="AJ144" s="13" t="e">
        <f t="shared" si="191"/>
        <v>#NAME?</v>
      </c>
      <c r="AK144" s="13" t="e">
        <f t="shared" si="192"/>
        <v>#NAME?</v>
      </c>
      <c r="AL144" s="13" t="e">
        <f t="shared" si="193"/>
        <v>#NAME?</v>
      </c>
      <c r="AM144" s="13" t="e">
        <f t="shared" si="194"/>
        <v>#NAME?</v>
      </c>
      <c r="AN144" s="13" t="e">
        <f t="shared" si="195"/>
        <v>#NAME?</v>
      </c>
      <c r="AO144" s="13" t="e">
        <f t="shared" si="196"/>
        <v>#NAME?</v>
      </c>
      <c r="AP144" s="13" t="e">
        <f t="shared" si="197"/>
        <v>#NAME?</v>
      </c>
      <c r="AQ144" s="13" t="e">
        <f t="shared" si="198"/>
        <v>#NAME?</v>
      </c>
      <c r="AR144" s="13" t="e">
        <f t="shared" si="199"/>
        <v>#NAME?</v>
      </c>
      <c r="AS144" s="13" t="e">
        <f t="shared" si="200"/>
        <v>#NAME?</v>
      </c>
      <c r="AT144" s="13" t="e">
        <f t="shared" si="201"/>
        <v>#NAME?</v>
      </c>
      <c r="AU144" s="13" t="e">
        <f t="shared" si="202"/>
        <v>#NAME?</v>
      </c>
      <c r="AV144" s="13" t="e">
        <f t="shared" si="203"/>
        <v>#NAME?</v>
      </c>
      <c r="AW144" s="13" t="e">
        <f t="shared" si="204"/>
        <v>#NAME?</v>
      </c>
      <c r="AX144" s="13" t="e">
        <f t="shared" si="205"/>
        <v>#NAME?</v>
      </c>
      <c r="AY144" s="13" t="e">
        <f t="shared" si="206"/>
        <v>#NAME?</v>
      </c>
      <c r="AZ144" s="13" t="e">
        <f t="shared" si="207"/>
        <v>#NAME?</v>
      </c>
      <c r="BA144" s="13" t="e">
        <f t="shared" si="208"/>
        <v>#NAME?</v>
      </c>
      <c r="BB144" s="13" t="e">
        <f t="shared" si="209"/>
        <v>#NAME?</v>
      </c>
      <c r="BC144" s="13" t="e">
        <f t="shared" si="210"/>
        <v>#NAME?</v>
      </c>
      <c r="BD144" s="13" t="e">
        <f t="shared" si="211"/>
        <v>#NAME?</v>
      </c>
      <c r="BE144" s="13" t="e">
        <f t="shared" si="212"/>
        <v>#NAME?</v>
      </c>
      <c r="BF144" s="13" t="e">
        <f t="shared" si="213"/>
        <v>#NAME?</v>
      </c>
      <c r="BG144" s="13" t="e">
        <f t="shared" si="214"/>
        <v>#NAME?</v>
      </c>
      <c r="BH144" s="13" t="e">
        <f t="shared" si="215"/>
        <v>#NAME?</v>
      </c>
      <c r="BI144" s="13" t="e">
        <f t="shared" si="216"/>
        <v>#NAME?</v>
      </c>
      <c r="BJ144" s="13" t="e">
        <f t="shared" si="217"/>
        <v>#NAME?</v>
      </c>
      <c r="BK144" s="13" t="e">
        <f t="shared" si="218"/>
        <v>#NAME?</v>
      </c>
      <c r="BL144" s="13" t="e">
        <f t="shared" si="219"/>
        <v>#NAME?</v>
      </c>
      <c r="BM144" s="13" t="e">
        <f t="shared" si="220"/>
        <v>#NAME?</v>
      </c>
      <c r="BN144" s="13"/>
      <c r="BO144" s="15"/>
      <c r="BP144" s="13" t="e">
        <f t="shared" si="221"/>
        <v>#NAME?</v>
      </c>
      <c r="BQ144" s="13" t="e">
        <f t="shared" si="222"/>
        <v>#NAME?</v>
      </c>
      <c r="BR144" s="13" t="e">
        <f t="shared" si="223"/>
        <v>#NAME?</v>
      </c>
      <c r="BS144" s="13" t="e">
        <f t="shared" si="224"/>
        <v>#NAME?</v>
      </c>
      <c r="BT144" s="13" t="e">
        <f t="shared" si="225"/>
        <v>#NAME?</v>
      </c>
      <c r="BU144" s="13" t="e">
        <f t="shared" si="226"/>
        <v>#NAME?</v>
      </c>
      <c r="BV144" s="13"/>
      <c r="BW144" s="13" t="e">
        <f t="shared" si="227"/>
        <v>#NAME?</v>
      </c>
      <c r="BX144" s="13"/>
      <c r="BY144" s="13" t="e">
        <f t="shared" si="228"/>
        <v>#NAME?</v>
      </c>
      <c r="BZ144" s="13" t="e">
        <f t="shared" si="229"/>
        <v>#NAME?</v>
      </c>
      <c r="CA144" s="13" t="e">
        <f t="shared" si="230"/>
        <v>#NAME?</v>
      </c>
      <c r="CB144" s="13" t="e">
        <f t="shared" si="231"/>
        <v>#NAME?</v>
      </c>
      <c r="CC144" s="14">
        <f t="shared" si="232"/>
        <v>0</v>
      </c>
      <c r="CD144" s="14" t="e">
        <f t="shared" si="233"/>
        <v>#NAME?</v>
      </c>
      <c r="CE144" s="13">
        <f t="shared" si="234"/>
        <v>1002783.31</v>
      </c>
      <c r="CF144" s="13" t="e">
        <f t="shared" si="235"/>
        <v>#NAME?</v>
      </c>
      <c r="CG144" s="13"/>
      <c r="CH144" s="13" t="e">
        <f t="shared" si="236"/>
        <v>#NAME?</v>
      </c>
      <c r="CI144" s="13" t="e">
        <f t="shared" si="237"/>
        <v>#NAME?</v>
      </c>
      <c r="CJ144" s="13" t="e">
        <f t="shared" si="238"/>
        <v>#NAME?</v>
      </c>
      <c r="CK144" s="13" t="e">
        <f t="shared" si="239"/>
        <v>#NAME?</v>
      </c>
      <c r="CL144">
        <f t="shared" si="240"/>
        <v>0</v>
      </c>
      <c r="CM144">
        <f t="shared" si="241"/>
        <v>0</v>
      </c>
      <c r="CN144">
        <v>0</v>
      </c>
      <c r="CO144">
        <f t="shared" si="242"/>
        <v>0</v>
      </c>
      <c r="CP144">
        <v>0</v>
      </c>
      <c r="CQ144">
        <v>0</v>
      </c>
      <c r="CR144">
        <v>0</v>
      </c>
      <c r="CS144">
        <v>0</v>
      </c>
      <c r="CT144">
        <v>0</v>
      </c>
      <c r="CU144">
        <v>0</v>
      </c>
      <c r="CV144">
        <v>0</v>
      </c>
      <c r="CW144">
        <v>0</v>
      </c>
      <c r="CX144">
        <v>0</v>
      </c>
      <c r="CY144" s="20" t="e">
        <f t="shared" si="243"/>
        <v>#NAME?</v>
      </c>
      <c r="CZ144" t="e">
        <f t="shared" si="244"/>
        <v>#NAME?</v>
      </c>
      <c r="DM144" t="s">
        <v>151</v>
      </c>
      <c r="DN144">
        <v>0</v>
      </c>
      <c r="DQ144" t="s">
        <v>343</v>
      </c>
      <c r="DR144">
        <v>0</v>
      </c>
      <c r="DU144">
        <v>48</v>
      </c>
      <c r="DV144">
        <v>2260332.6868425994</v>
      </c>
      <c r="DX144" t="s">
        <v>339</v>
      </c>
      <c r="DY144">
        <v>0</v>
      </c>
      <c r="EA144" t="s">
        <v>339</v>
      </c>
      <c r="EB144">
        <v>0</v>
      </c>
      <c r="ED144" t="s">
        <v>339</v>
      </c>
      <c r="EE144">
        <v>0</v>
      </c>
      <c r="EI144">
        <v>289</v>
      </c>
      <c r="EJ144">
        <v>2184</v>
      </c>
      <c r="GQ144" t="s">
        <v>377</v>
      </c>
      <c r="GR144">
        <v>282</v>
      </c>
      <c r="GU144">
        <v>352</v>
      </c>
      <c r="GV144" s="20">
        <v>44435.150818129543</v>
      </c>
      <c r="HM144">
        <v>788</v>
      </c>
      <c r="HN144" t="s">
        <v>390</v>
      </c>
      <c r="HO144">
        <v>1210842.8500000001</v>
      </c>
      <c r="HR144">
        <v>352</v>
      </c>
      <c r="HS144">
        <v>1369.75</v>
      </c>
    </row>
    <row r="145" spans="1:227">
      <c r="A145">
        <v>285</v>
      </c>
      <c r="D145" t="s">
        <v>378</v>
      </c>
      <c r="F145" s="13" t="e">
        <f t="shared" si="164"/>
        <v>#NAME?</v>
      </c>
      <c r="G145" s="13" t="e">
        <f t="shared" si="165"/>
        <v>#NAME?</v>
      </c>
      <c r="H145" s="13" t="e">
        <f t="shared" si="166"/>
        <v>#NAME?</v>
      </c>
      <c r="I145" s="13" t="e">
        <f t="shared" si="167"/>
        <v>#NAME?</v>
      </c>
      <c r="J145" s="13"/>
      <c r="K145" s="13" t="e">
        <f t="shared" si="168"/>
        <v>#NAME?</v>
      </c>
      <c r="L145" s="13" t="e">
        <f t="shared" si="169"/>
        <v>#NAME?</v>
      </c>
      <c r="M145" s="13" t="e">
        <f t="shared" si="170"/>
        <v>#NAME?</v>
      </c>
      <c r="N145" s="13" t="e">
        <f t="shared" si="171"/>
        <v>#NAME?</v>
      </c>
      <c r="O145" s="13" t="e">
        <f t="shared" si="172"/>
        <v>#NAME?</v>
      </c>
      <c r="P145" s="13" t="e">
        <f t="shared" si="173"/>
        <v>#NAME?</v>
      </c>
      <c r="Q145" s="13" t="e">
        <f t="shared" si="174"/>
        <v>#NAME?</v>
      </c>
      <c r="R145" s="13" t="e">
        <f t="shared" si="175"/>
        <v>#NAME?</v>
      </c>
      <c r="S145" s="13" t="e">
        <f t="shared" si="176"/>
        <v>#NAME?</v>
      </c>
      <c r="T145" s="13" t="e">
        <f t="shared" si="177"/>
        <v>#NAME?</v>
      </c>
      <c r="U145" s="13" t="e">
        <f t="shared" si="178"/>
        <v>#NAME?</v>
      </c>
      <c r="V145" s="13" t="e">
        <f t="shared" si="179"/>
        <v>#NAME?</v>
      </c>
      <c r="W145" s="13" t="e">
        <f t="shared" si="180"/>
        <v>#NAME?</v>
      </c>
      <c r="X145" s="13" t="e">
        <f t="shared" si="181"/>
        <v>#NAME?</v>
      </c>
      <c r="Y145" s="13" t="e">
        <f t="shared" si="182"/>
        <v>#NAME?</v>
      </c>
      <c r="Z145" s="13" t="e">
        <f t="shared" si="183"/>
        <v>#NAME?</v>
      </c>
      <c r="AA145" s="13" t="e">
        <f t="shared" si="184"/>
        <v>#NAME?</v>
      </c>
      <c r="AB145" s="13"/>
      <c r="AC145" s="13"/>
      <c r="AD145" s="13" t="e">
        <f t="shared" si="185"/>
        <v>#NAME?</v>
      </c>
      <c r="AE145" s="13" t="e">
        <f t="shared" si="186"/>
        <v>#NAME?</v>
      </c>
      <c r="AF145" s="13" t="e">
        <f t="shared" si="187"/>
        <v>#NAME?</v>
      </c>
      <c r="AG145" s="13" t="e">
        <f t="shared" si="188"/>
        <v>#NAME?</v>
      </c>
      <c r="AH145" s="13" t="e">
        <f t="shared" si="189"/>
        <v>#NAME?</v>
      </c>
      <c r="AI145" s="13" t="e">
        <f t="shared" si="190"/>
        <v>#NAME?</v>
      </c>
      <c r="AJ145" s="13" t="e">
        <f t="shared" si="191"/>
        <v>#NAME?</v>
      </c>
      <c r="AK145" s="13" t="e">
        <f t="shared" si="192"/>
        <v>#NAME?</v>
      </c>
      <c r="AL145" s="13" t="e">
        <f t="shared" si="193"/>
        <v>#NAME?</v>
      </c>
      <c r="AM145" s="13" t="e">
        <f t="shared" si="194"/>
        <v>#NAME?</v>
      </c>
      <c r="AN145" s="13" t="e">
        <f t="shared" si="195"/>
        <v>#NAME?</v>
      </c>
      <c r="AO145" s="13" t="e">
        <f t="shared" si="196"/>
        <v>#NAME?</v>
      </c>
      <c r="AP145" s="13" t="e">
        <f t="shared" si="197"/>
        <v>#NAME?</v>
      </c>
      <c r="AQ145" s="13" t="e">
        <f t="shared" si="198"/>
        <v>#NAME?</v>
      </c>
      <c r="AR145" s="13" t="e">
        <f t="shared" si="199"/>
        <v>#NAME?</v>
      </c>
      <c r="AS145" s="13" t="e">
        <f t="shared" si="200"/>
        <v>#NAME?</v>
      </c>
      <c r="AT145" s="13" t="e">
        <f t="shared" si="201"/>
        <v>#NAME?</v>
      </c>
      <c r="AU145" s="13" t="e">
        <f t="shared" si="202"/>
        <v>#NAME?</v>
      </c>
      <c r="AV145" s="13" t="e">
        <f t="shared" si="203"/>
        <v>#NAME?</v>
      </c>
      <c r="AW145" s="13" t="e">
        <f t="shared" si="204"/>
        <v>#NAME?</v>
      </c>
      <c r="AX145" s="13" t="e">
        <f t="shared" si="205"/>
        <v>#NAME?</v>
      </c>
      <c r="AY145" s="13" t="e">
        <f t="shared" si="206"/>
        <v>#NAME?</v>
      </c>
      <c r="AZ145" s="13" t="e">
        <f t="shared" si="207"/>
        <v>#NAME?</v>
      </c>
      <c r="BA145" s="13" t="e">
        <f t="shared" si="208"/>
        <v>#NAME?</v>
      </c>
      <c r="BB145" s="13" t="e">
        <f t="shared" si="209"/>
        <v>#NAME?</v>
      </c>
      <c r="BC145" s="13" t="e">
        <f t="shared" si="210"/>
        <v>#NAME?</v>
      </c>
      <c r="BD145" s="13" t="e">
        <f t="shared" si="211"/>
        <v>#NAME?</v>
      </c>
      <c r="BE145" s="13" t="e">
        <f t="shared" si="212"/>
        <v>#NAME?</v>
      </c>
      <c r="BF145" s="13" t="e">
        <f t="shared" si="213"/>
        <v>#NAME?</v>
      </c>
      <c r="BG145" s="13" t="e">
        <f t="shared" si="214"/>
        <v>#NAME?</v>
      </c>
      <c r="BH145" s="13" t="e">
        <f t="shared" si="215"/>
        <v>#NAME?</v>
      </c>
      <c r="BI145" s="13" t="e">
        <f t="shared" si="216"/>
        <v>#NAME?</v>
      </c>
      <c r="BJ145" s="13" t="e">
        <f t="shared" si="217"/>
        <v>#NAME?</v>
      </c>
      <c r="BK145" s="13" t="e">
        <f t="shared" si="218"/>
        <v>#NAME?</v>
      </c>
      <c r="BL145" s="13" t="e">
        <f t="shared" si="219"/>
        <v>#NAME?</v>
      </c>
      <c r="BM145" s="13" t="e">
        <f t="shared" si="220"/>
        <v>#NAME?</v>
      </c>
      <c r="BN145" s="13"/>
      <c r="BO145" s="15"/>
      <c r="BP145" s="13" t="e">
        <f t="shared" si="221"/>
        <v>#NAME?</v>
      </c>
      <c r="BQ145" s="13" t="e">
        <f t="shared" si="222"/>
        <v>#NAME?</v>
      </c>
      <c r="BR145" s="13" t="e">
        <f t="shared" si="223"/>
        <v>#NAME?</v>
      </c>
      <c r="BS145" s="13" t="e">
        <f t="shared" si="224"/>
        <v>#NAME?</v>
      </c>
      <c r="BT145" s="13" t="e">
        <f t="shared" si="225"/>
        <v>#NAME?</v>
      </c>
      <c r="BU145" s="13" t="e">
        <f t="shared" si="226"/>
        <v>#NAME?</v>
      </c>
      <c r="BV145" s="13"/>
      <c r="BW145" s="13" t="e">
        <f t="shared" si="227"/>
        <v>#NAME?</v>
      </c>
      <c r="BX145" s="13"/>
      <c r="BY145" s="13" t="e">
        <f t="shared" si="228"/>
        <v>#NAME?</v>
      </c>
      <c r="BZ145" s="13" t="e">
        <f t="shared" si="229"/>
        <v>#NAME?</v>
      </c>
      <c r="CA145" s="13" t="e">
        <f t="shared" si="230"/>
        <v>#NAME?</v>
      </c>
      <c r="CB145" s="13" t="e">
        <f t="shared" si="231"/>
        <v>#NAME?</v>
      </c>
      <c r="CC145" s="14">
        <f t="shared" si="232"/>
        <v>0</v>
      </c>
      <c r="CD145" s="14" t="e">
        <f t="shared" si="233"/>
        <v>#NAME?</v>
      </c>
      <c r="CE145" s="13">
        <f t="shared" si="234"/>
        <v>2297481.13</v>
      </c>
      <c r="CF145" s="13" t="e">
        <f t="shared" si="235"/>
        <v>#NAME?</v>
      </c>
      <c r="CG145" s="13"/>
      <c r="CH145" s="13" t="e">
        <f t="shared" si="236"/>
        <v>#NAME?</v>
      </c>
      <c r="CI145" s="13" t="e">
        <f t="shared" si="237"/>
        <v>#NAME?</v>
      </c>
      <c r="CJ145" s="13" t="e">
        <f t="shared" si="238"/>
        <v>#NAME?</v>
      </c>
      <c r="CK145" s="13" t="e">
        <f t="shared" si="239"/>
        <v>#NAME?</v>
      </c>
      <c r="CL145">
        <f t="shared" si="240"/>
        <v>0</v>
      </c>
      <c r="CM145">
        <f t="shared" si="241"/>
        <v>0</v>
      </c>
      <c r="CN145">
        <v>0</v>
      </c>
      <c r="CO145">
        <f t="shared" si="242"/>
        <v>0</v>
      </c>
      <c r="CP145">
        <v>0</v>
      </c>
      <c r="CQ145">
        <v>0</v>
      </c>
      <c r="CR145">
        <v>0</v>
      </c>
      <c r="CS145">
        <v>0</v>
      </c>
      <c r="CT145">
        <v>0</v>
      </c>
      <c r="CU145">
        <v>0</v>
      </c>
      <c r="CV145">
        <v>0</v>
      </c>
      <c r="CW145">
        <v>0</v>
      </c>
      <c r="CX145">
        <v>0</v>
      </c>
      <c r="CY145" s="20" t="e">
        <f t="shared" si="243"/>
        <v>#NAME?</v>
      </c>
      <c r="CZ145" t="e">
        <f t="shared" si="244"/>
        <v>#NAME?</v>
      </c>
      <c r="DM145" t="s">
        <v>379</v>
      </c>
      <c r="DN145">
        <v>0</v>
      </c>
      <c r="DQ145" t="s">
        <v>345</v>
      </c>
      <c r="DR145">
        <v>0</v>
      </c>
      <c r="DU145">
        <v>743</v>
      </c>
      <c r="DV145">
        <v>1274610.9323336454</v>
      </c>
      <c r="DX145" t="s">
        <v>340</v>
      </c>
      <c r="DY145">
        <v>0</v>
      </c>
      <c r="EA145" t="s">
        <v>340</v>
      </c>
      <c r="EB145">
        <v>0</v>
      </c>
      <c r="ED145" t="s">
        <v>340</v>
      </c>
      <c r="EE145">
        <v>0</v>
      </c>
      <c r="EI145">
        <v>668</v>
      </c>
      <c r="EJ145">
        <v>1099.5</v>
      </c>
      <c r="GQ145" t="s">
        <v>378</v>
      </c>
      <c r="GR145">
        <v>285</v>
      </c>
      <c r="GU145">
        <v>353</v>
      </c>
      <c r="GV145" s="20">
        <v>67959.642427727522</v>
      </c>
      <c r="HM145">
        <v>392</v>
      </c>
      <c r="HN145" t="s">
        <v>175</v>
      </c>
      <c r="HO145">
        <v>15997661.560000001</v>
      </c>
      <c r="HR145">
        <v>353</v>
      </c>
      <c r="HS145">
        <v>2029</v>
      </c>
    </row>
    <row r="146" spans="1:227">
      <c r="A146">
        <v>289</v>
      </c>
      <c r="D146" t="s">
        <v>380</v>
      </c>
      <c r="F146" s="13" t="e">
        <f t="shared" si="164"/>
        <v>#NAME?</v>
      </c>
      <c r="G146" s="13" t="e">
        <f t="shared" si="165"/>
        <v>#NAME?</v>
      </c>
      <c r="H146" s="13" t="e">
        <f t="shared" si="166"/>
        <v>#NAME?</v>
      </c>
      <c r="I146" s="13" t="e">
        <f t="shared" si="167"/>
        <v>#NAME?</v>
      </c>
      <c r="J146" s="13"/>
      <c r="K146" s="13" t="e">
        <f t="shared" si="168"/>
        <v>#NAME?</v>
      </c>
      <c r="L146" s="13" t="e">
        <f t="shared" si="169"/>
        <v>#NAME?</v>
      </c>
      <c r="M146" s="13" t="e">
        <f t="shared" si="170"/>
        <v>#NAME?</v>
      </c>
      <c r="N146" s="13" t="e">
        <f t="shared" si="171"/>
        <v>#NAME?</v>
      </c>
      <c r="O146" s="13" t="e">
        <f t="shared" si="172"/>
        <v>#NAME?</v>
      </c>
      <c r="P146" s="13" t="e">
        <f t="shared" si="173"/>
        <v>#NAME?</v>
      </c>
      <c r="Q146" s="13" t="e">
        <f t="shared" si="174"/>
        <v>#NAME?</v>
      </c>
      <c r="R146" s="13" t="e">
        <f t="shared" si="175"/>
        <v>#NAME?</v>
      </c>
      <c r="S146" s="13" t="e">
        <f t="shared" si="176"/>
        <v>#NAME?</v>
      </c>
      <c r="T146" s="13" t="e">
        <f t="shared" si="177"/>
        <v>#NAME?</v>
      </c>
      <c r="U146" s="13" t="e">
        <f t="shared" si="178"/>
        <v>#NAME?</v>
      </c>
      <c r="V146" s="13" t="e">
        <f t="shared" si="179"/>
        <v>#NAME?</v>
      </c>
      <c r="W146" s="13" t="e">
        <f t="shared" si="180"/>
        <v>#NAME?</v>
      </c>
      <c r="X146" s="13" t="e">
        <f t="shared" si="181"/>
        <v>#NAME?</v>
      </c>
      <c r="Y146" s="13" t="e">
        <f t="shared" si="182"/>
        <v>#NAME?</v>
      </c>
      <c r="Z146" s="13" t="e">
        <f t="shared" si="183"/>
        <v>#NAME?</v>
      </c>
      <c r="AA146" s="13" t="e">
        <f t="shared" si="184"/>
        <v>#NAME?</v>
      </c>
      <c r="AB146" s="13"/>
      <c r="AC146" s="13"/>
      <c r="AD146" s="13" t="e">
        <f t="shared" si="185"/>
        <v>#NAME?</v>
      </c>
      <c r="AE146" s="13" t="e">
        <f t="shared" si="186"/>
        <v>#NAME?</v>
      </c>
      <c r="AF146" s="13" t="e">
        <f t="shared" si="187"/>
        <v>#NAME?</v>
      </c>
      <c r="AG146" s="13" t="e">
        <f t="shared" si="188"/>
        <v>#NAME?</v>
      </c>
      <c r="AH146" s="13" t="e">
        <f t="shared" si="189"/>
        <v>#NAME?</v>
      </c>
      <c r="AI146" s="13" t="e">
        <f t="shared" si="190"/>
        <v>#NAME?</v>
      </c>
      <c r="AJ146" s="13" t="e">
        <f t="shared" si="191"/>
        <v>#NAME?</v>
      </c>
      <c r="AK146" s="13" t="e">
        <f t="shared" si="192"/>
        <v>#NAME?</v>
      </c>
      <c r="AL146" s="13" t="e">
        <f t="shared" si="193"/>
        <v>#NAME?</v>
      </c>
      <c r="AM146" s="13" t="e">
        <f t="shared" si="194"/>
        <v>#NAME?</v>
      </c>
      <c r="AN146" s="13" t="e">
        <f t="shared" si="195"/>
        <v>#NAME?</v>
      </c>
      <c r="AO146" s="13" t="e">
        <f t="shared" si="196"/>
        <v>#NAME?</v>
      </c>
      <c r="AP146" s="13" t="e">
        <f t="shared" si="197"/>
        <v>#NAME?</v>
      </c>
      <c r="AQ146" s="13" t="e">
        <f t="shared" si="198"/>
        <v>#NAME?</v>
      </c>
      <c r="AR146" s="13" t="e">
        <f t="shared" si="199"/>
        <v>#NAME?</v>
      </c>
      <c r="AS146" s="13" t="e">
        <f t="shared" si="200"/>
        <v>#NAME?</v>
      </c>
      <c r="AT146" s="13" t="e">
        <f t="shared" si="201"/>
        <v>#NAME?</v>
      </c>
      <c r="AU146" s="13" t="e">
        <f t="shared" si="202"/>
        <v>#NAME?</v>
      </c>
      <c r="AV146" s="13" t="e">
        <f t="shared" si="203"/>
        <v>#NAME?</v>
      </c>
      <c r="AW146" s="13" t="e">
        <f t="shared" si="204"/>
        <v>#NAME?</v>
      </c>
      <c r="AX146" s="13" t="e">
        <f t="shared" si="205"/>
        <v>#NAME?</v>
      </c>
      <c r="AY146" s="13" t="e">
        <f t="shared" si="206"/>
        <v>#NAME?</v>
      </c>
      <c r="AZ146" s="13" t="e">
        <f t="shared" si="207"/>
        <v>#NAME?</v>
      </c>
      <c r="BA146" s="13" t="e">
        <f t="shared" si="208"/>
        <v>#NAME?</v>
      </c>
      <c r="BB146" s="13" t="e">
        <f t="shared" si="209"/>
        <v>#NAME?</v>
      </c>
      <c r="BC146" s="13" t="e">
        <f t="shared" si="210"/>
        <v>#NAME?</v>
      </c>
      <c r="BD146" s="13" t="e">
        <f t="shared" si="211"/>
        <v>#NAME?</v>
      </c>
      <c r="BE146" s="13" t="e">
        <f t="shared" si="212"/>
        <v>#NAME?</v>
      </c>
      <c r="BF146" s="13" t="e">
        <f t="shared" si="213"/>
        <v>#NAME?</v>
      </c>
      <c r="BG146" s="13" t="e">
        <f t="shared" si="214"/>
        <v>#NAME?</v>
      </c>
      <c r="BH146" s="13" t="e">
        <f t="shared" si="215"/>
        <v>#NAME?</v>
      </c>
      <c r="BI146" s="13" t="e">
        <f t="shared" si="216"/>
        <v>#NAME?</v>
      </c>
      <c r="BJ146" s="13" t="e">
        <f t="shared" si="217"/>
        <v>#NAME?</v>
      </c>
      <c r="BK146" s="13" t="e">
        <f t="shared" si="218"/>
        <v>#NAME?</v>
      </c>
      <c r="BL146" s="13" t="e">
        <f t="shared" si="219"/>
        <v>#NAME?</v>
      </c>
      <c r="BM146" s="13" t="e">
        <f t="shared" si="220"/>
        <v>#NAME?</v>
      </c>
      <c r="BN146" s="13"/>
      <c r="BO146" s="15"/>
      <c r="BP146" s="13" t="e">
        <f t="shared" si="221"/>
        <v>#NAME?</v>
      </c>
      <c r="BQ146" s="13" t="e">
        <f t="shared" si="222"/>
        <v>#NAME?</v>
      </c>
      <c r="BR146" s="13" t="e">
        <f t="shared" si="223"/>
        <v>#NAME?</v>
      </c>
      <c r="BS146" s="13" t="e">
        <f t="shared" si="224"/>
        <v>#NAME?</v>
      </c>
      <c r="BT146" s="13" t="e">
        <f t="shared" si="225"/>
        <v>#NAME?</v>
      </c>
      <c r="BU146" s="13" t="e">
        <f t="shared" si="226"/>
        <v>#NAME?</v>
      </c>
      <c r="BV146" s="13"/>
      <c r="BW146" s="13" t="e">
        <f t="shared" si="227"/>
        <v>#NAME?</v>
      </c>
      <c r="BX146" s="13"/>
      <c r="BY146" s="13" t="e">
        <f t="shared" si="228"/>
        <v>#NAME?</v>
      </c>
      <c r="BZ146" s="13" t="e">
        <f t="shared" si="229"/>
        <v>#NAME?</v>
      </c>
      <c r="CA146" s="13" t="e">
        <f t="shared" si="230"/>
        <v>#NAME?</v>
      </c>
      <c r="CB146" s="13" t="e">
        <f t="shared" si="231"/>
        <v>#NAME?</v>
      </c>
      <c r="CC146" s="14">
        <f t="shared" si="232"/>
        <v>0</v>
      </c>
      <c r="CD146" s="14" t="e">
        <f t="shared" si="233"/>
        <v>#NAME?</v>
      </c>
      <c r="CE146" s="13">
        <f t="shared" si="234"/>
        <v>2578095.2999999998</v>
      </c>
      <c r="CF146" s="13" t="e">
        <f t="shared" si="235"/>
        <v>#NAME?</v>
      </c>
      <c r="CG146" s="13"/>
      <c r="CH146" s="13" t="e">
        <f t="shared" si="236"/>
        <v>#NAME?</v>
      </c>
      <c r="CI146" s="13" t="e">
        <f t="shared" si="237"/>
        <v>#NAME?</v>
      </c>
      <c r="CJ146" s="13" t="e">
        <f t="shared" si="238"/>
        <v>#NAME?</v>
      </c>
      <c r="CK146" s="13" t="e">
        <f t="shared" si="239"/>
        <v>#NAME?</v>
      </c>
      <c r="CL146">
        <f t="shared" si="240"/>
        <v>0</v>
      </c>
      <c r="CM146">
        <f t="shared" si="241"/>
        <v>0</v>
      </c>
      <c r="CN146">
        <v>0</v>
      </c>
      <c r="CO146">
        <f t="shared" si="242"/>
        <v>0</v>
      </c>
      <c r="CP146">
        <v>0</v>
      </c>
      <c r="CQ146">
        <v>0</v>
      </c>
      <c r="CR146">
        <v>0</v>
      </c>
      <c r="CS146">
        <v>0</v>
      </c>
      <c r="CT146">
        <v>0</v>
      </c>
      <c r="CU146">
        <v>0</v>
      </c>
      <c r="CV146">
        <v>0</v>
      </c>
      <c r="CW146">
        <v>0</v>
      </c>
      <c r="CX146">
        <v>0</v>
      </c>
      <c r="CY146" s="20" t="e">
        <f t="shared" si="243"/>
        <v>#NAME?</v>
      </c>
      <c r="CZ146" t="e">
        <f t="shared" si="244"/>
        <v>#NAME?</v>
      </c>
      <c r="DM146" t="s">
        <v>381</v>
      </c>
      <c r="DN146">
        <v>0</v>
      </c>
      <c r="DQ146" t="s">
        <v>347</v>
      </c>
      <c r="DR146">
        <v>0</v>
      </c>
      <c r="DU146">
        <v>1651</v>
      </c>
      <c r="DV146">
        <v>1815946.0763971275</v>
      </c>
      <c r="DX146" t="s">
        <v>342</v>
      </c>
      <c r="DY146">
        <v>0</v>
      </c>
      <c r="EA146" t="s">
        <v>342</v>
      </c>
      <c r="EB146">
        <v>0</v>
      </c>
      <c r="ED146" t="s">
        <v>342</v>
      </c>
      <c r="EE146">
        <v>0</v>
      </c>
      <c r="EI146">
        <v>293</v>
      </c>
      <c r="EJ146">
        <v>1133</v>
      </c>
      <c r="GQ146" t="s">
        <v>380</v>
      </c>
      <c r="GR146">
        <v>289</v>
      </c>
      <c r="GU146">
        <v>355</v>
      </c>
      <c r="GV146" s="20">
        <v>162057.6088661195</v>
      </c>
      <c r="HM146">
        <v>393</v>
      </c>
      <c r="HN146" t="s">
        <v>392</v>
      </c>
      <c r="HO146">
        <v>447827.46</v>
      </c>
      <c r="HR146">
        <v>355</v>
      </c>
      <c r="HS146">
        <v>5001</v>
      </c>
    </row>
    <row r="147" spans="1:227">
      <c r="A147">
        <v>668</v>
      </c>
      <c r="D147" t="s">
        <v>382</v>
      </c>
      <c r="F147" s="13" t="e">
        <f t="shared" si="164"/>
        <v>#NAME?</v>
      </c>
      <c r="G147" s="13" t="e">
        <f t="shared" si="165"/>
        <v>#NAME?</v>
      </c>
      <c r="H147" s="13" t="e">
        <f t="shared" si="166"/>
        <v>#NAME?</v>
      </c>
      <c r="I147" s="13" t="e">
        <f t="shared" si="167"/>
        <v>#NAME?</v>
      </c>
      <c r="J147" s="13"/>
      <c r="K147" s="13" t="e">
        <f t="shared" si="168"/>
        <v>#NAME?</v>
      </c>
      <c r="L147" s="13" t="e">
        <f t="shared" si="169"/>
        <v>#NAME?</v>
      </c>
      <c r="M147" s="13" t="e">
        <f t="shared" si="170"/>
        <v>#NAME?</v>
      </c>
      <c r="N147" s="13" t="e">
        <f t="shared" si="171"/>
        <v>#NAME?</v>
      </c>
      <c r="O147" s="13" t="e">
        <f t="shared" si="172"/>
        <v>#NAME?</v>
      </c>
      <c r="P147" s="13" t="e">
        <f t="shared" si="173"/>
        <v>#NAME?</v>
      </c>
      <c r="Q147" s="13" t="e">
        <f t="shared" si="174"/>
        <v>#NAME?</v>
      </c>
      <c r="R147" s="13" t="e">
        <f t="shared" si="175"/>
        <v>#NAME?</v>
      </c>
      <c r="S147" s="13" t="e">
        <f t="shared" si="176"/>
        <v>#NAME?</v>
      </c>
      <c r="T147" s="13" t="e">
        <f t="shared" si="177"/>
        <v>#NAME?</v>
      </c>
      <c r="U147" s="13" t="e">
        <f t="shared" si="178"/>
        <v>#NAME?</v>
      </c>
      <c r="V147" s="13" t="e">
        <f t="shared" si="179"/>
        <v>#NAME?</v>
      </c>
      <c r="W147" s="13" t="e">
        <f t="shared" si="180"/>
        <v>#NAME?</v>
      </c>
      <c r="X147" s="13" t="e">
        <f t="shared" si="181"/>
        <v>#NAME?</v>
      </c>
      <c r="Y147" s="13" t="e">
        <f t="shared" si="182"/>
        <v>#NAME?</v>
      </c>
      <c r="Z147" s="13" t="e">
        <f t="shared" si="183"/>
        <v>#NAME?</v>
      </c>
      <c r="AA147" s="13" t="e">
        <f t="shared" si="184"/>
        <v>#NAME?</v>
      </c>
      <c r="AB147" s="13"/>
      <c r="AC147" s="13"/>
      <c r="AD147" s="13" t="e">
        <f t="shared" si="185"/>
        <v>#NAME?</v>
      </c>
      <c r="AE147" s="13" t="e">
        <f t="shared" si="186"/>
        <v>#NAME?</v>
      </c>
      <c r="AF147" s="13" t="e">
        <f t="shared" si="187"/>
        <v>#NAME?</v>
      </c>
      <c r="AG147" s="13" t="e">
        <f t="shared" si="188"/>
        <v>#NAME?</v>
      </c>
      <c r="AH147" s="13" t="e">
        <f t="shared" si="189"/>
        <v>#NAME?</v>
      </c>
      <c r="AI147" s="13" t="e">
        <f t="shared" si="190"/>
        <v>#NAME?</v>
      </c>
      <c r="AJ147" s="13" t="e">
        <f t="shared" si="191"/>
        <v>#NAME?</v>
      </c>
      <c r="AK147" s="13" t="e">
        <f t="shared" si="192"/>
        <v>#NAME?</v>
      </c>
      <c r="AL147" s="13" t="e">
        <f t="shared" si="193"/>
        <v>#NAME?</v>
      </c>
      <c r="AM147" s="13" t="e">
        <f t="shared" si="194"/>
        <v>#NAME?</v>
      </c>
      <c r="AN147" s="13" t="e">
        <f t="shared" si="195"/>
        <v>#NAME?</v>
      </c>
      <c r="AO147" s="13" t="e">
        <f t="shared" si="196"/>
        <v>#NAME?</v>
      </c>
      <c r="AP147" s="13" t="e">
        <f t="shared" si="197"/>
        <v>#NAME?</v>
      </c>
      <c r="AQ147" s="13" t="e">
        <f t="shared" si="198"/>
        <v>#NAME?</v>
      </c>
      <c r="AR147" s="13" t="e">
        <f t="shared" si="199"/>
        <v>#NAME?</v>
      </c>
      <c r="AS147" s="13" t="e">
        <f t="shared" si="200"/>
        <v>#NAME?</v>
      </c>
      <c r="AT147" s="13" t="e">
        <f t="shared" si="201"/>
        <v>#NAME?</v>
      </c>
      <c r="AU147" s="13" t="e">
        <f t="shared" si="202"/>
        <v>#NAME?</v>
      </c>
      <c r="AV147" s="13" t="e">
        <f t="shared" si="203"/>
        <v>#NAME?</v>
      </c>
      <c r="AW147" s="13" t="e">
        <f t="shared" si="204"/>
        <v>#NAME?</v>
      </c>
      <c r="AX147" s="13" t="e">
        <f t="shared" si="205"/>
        <v>#NAME?</v>
      </c>
      <c r="AY147" s="13" t="e">
        <f t="shared" si="206"/>
        <v>#NAME?</v>
      </c>
      <c r="AZ147" s="13" t="e">
        <f t="shared" si="207"/>
        <v>#NAME?</v>
      </c>
      <c r="BA147" s="13" t="e">
        <f t="shared" si="208"/>
        <v>#NAME?</v>
      </c>
      <c r="BB147" s="13" t="e">
        <f t="shared" si="209"/>
        <v>#NAME?</v>
      </c>
      <c r="BC147" s="13" t="e">
        <f t="shared" si="210"/>
        <v>#NAME?</v>
      </c>
      <c r="BD147" s="13" t="e">
        <f t="shared" si="211"/>
        <v>#NAME?</v>
      </c>
      <c r="BE147" s="13" t="e">
        <f t="shared" si="212"/>
        <v>#NAME?</v>
      </c>
      <c r="BF147" s="13" t="e">
        <f t="shared" si="213"/>
        <v>#NAME?</v>
      </c>
      <c r="BG147" s="13" t="e">
        <f t="shared" si="214"/>
        <v>#NAME?</v>
      </c>
      <c r="BH147" s="13" t="e">
        <f t="shared" si="215"/>
        <v>#NAME?</v>
      </c>
      <c r="BI147" s="13" t="e">
        <f t="shared" si="216"/>
        <v>#NAME?</v>
      </c>
      <c r="BJ147" s="13" t="e">
        <f t="shared" si="217"/>
        <v>#NAME?</v>
      </c>
      <c r="BK147" s="13" t="e">
        <f t="shared" si="218"/>
        <v>#NAME?</v>
      </c>
      <c r="BL147" s="13" t="e">
        <f t="shared" si="219"/>
        <v>#NAME?</v>
      </c>
      <c r="BM147" s="13" t="e">
        <f t="shared" si="220"/>
        <v>#NAME?</v>
      </c>
      <c r="BN147" s="13"/>
      <c r="BO147" s="15"/>
      <c r="BP147" s="13" t="e">
        <f t="shared" si="221"/>
        <v>#NAME?</v>
      </c>
      <c r="BQ147" s="13" t="e">
        <f t="shared" si="222"/>
        <v>#NAME?</v>
      </c>
      <c r="BR147" s="13" t="e">
        <f t="shared" si="223"/>
        <v>#NAME?</v>
      </c>
      <c r="BS147" s="13" t="e">
        <f t="shared" si="224"/>
        <v>#NAME?</v>
      </c>
      <c r="BT147" s="13" t="e">
        <f t="shared" si="225"/>
        <v>#NAME?</v>
      </c>
      <c r="BU147" s="13" t="e">
        <f t="shared" si="226"/>
        <v>#NAME?</v>
      </c>
      <c r="BV147" s="13"/>
      <c r="BW147" s="13" t="e">
        <f t="shared" si="227"/>
        <v>#NAME?</v>
      </c>
      <c r="BX147" s="13"/>
      <c r="BY147" s="13" t="e">
        <f t="shared" si="228"/>
        <v>#NAME?</v>
      </c>
      <c r="BZ147" s="13" t="e">
        <f t="shared" si="229"/>
        <v>#NAME?</v>
      </c>
      <c r="CA147" s="13" t="e">
        <f t="shared" si="230"/>
        <v>#NAME?</v>
      </c>
      <c r="CB147" s="13" t="e">
        <f t="shared" si="231"/>
        <v>#NAME?</v>
      </c>
      <c r="CC147" s="14">
        <f t="shared" si="232"/>
        <v>0</v>
      </c>
      <c r="CD147" s="14" t="e">
        <f t="shared" si="233"/>
        <v>#NAME?</v>
      </c>
      <c r="CE147" s="13">
        <f t="shared" si="234"/>
        <v>1450135.53</v>
      </c>
      <c r="CF147" s="13" t="e">
        <f t="shared" si="235"/>
        <v>#NAME?</v>
      </c>
      <c r="CG147" s="13"/>
      <c r="CH147" s="13" t="e">
        <f t="shared" si="236"/>
        <v>#NAME?</v>
      </c>
      <c r="CI147" s="13" t="e">
        <f t="shared" si="237"/>
        <v>#NAME?</v>
      </c>
      <c r="CJ147" s="13" t="e">
        <f t="shared" si="238"/>
        <v>#NAME?</v>
      </c>
      <c r="CK147" s="13" t="e">
        <f t="shared" si="239"/>
        <v>#NAME?</v>
      </c>
      <c r="CL147">
        <f t="shared" si="240"/>
        <v>0</v>
      </c>
      <c r="CM147">
        <f t="shared" si="241"/>
        <v>0</v>
      </c>
      <c r="CN147">
        <v>0</v>
      </c>
      <c r="CO147">
        <f t="shared" si="242"/>
        <v>0</v>
      </c>
      <c r="CP147">
        <v>0</v>
      </c>
      <c r="CQ147">
        <v>0</v>
      </c>
      <c r="CR147">
        <v>0</v>
      </c>
      <c r="CS147">
        <v>0</v>
      </c>
      <c r="CT147">
        <v>0</v>
      </c>
      <c r="CU147">
        <v>0</v>
      </c>
      <c r="CV147">
        <v>0</v>
      </c>
      <c r="CW147">
        <v>0</v>
      </c>
      <c r="CX147">
        <v>0</v>
      </c>
      <c r="CY147" s="20" t="e">
        <f t="shared" si="243"/>
        <v>#NAME?</v>
      </c>
      <c r="CZ147" t="e">
        <f t="shared" si="244"/>
        <v>#NAME?</v>
      </c>
      <c r="DM147" t="s">
        <v>383</v>
      </c>
      <c r="DN147">
        <v>0</v>
      </c>
      <c r="DQ147" t="s">
        <v>348</v>
      </c>
      <c r="DR147">
        <v>0</v>
      </c>
      <c r="DU147">
        <v>252</v>
      </c>
      <c r="DV147">
        <v>1123485.5684350336</v>
      </c>
      <c r="DX147" t="s">
        <v>343</v>
      </c>
      <c r="DY147">
        <v>0</v>
      </c>
      <c r="EA147" t="s">
        <v>343</v>
      </c>
      <c r="EB147">
        <v>0</v>
      </c>
      <c r="ED147" t="s">
        <v>343</v>
      </c>
      <c r="EE147">
        <v>0</v>
      </c>
      <c r="EI147">
        <v>296</v>
      </c>
      <c r="EJ147">
        <v>2610</v>
      </c>
      <c r="GQ147" t="s">
        <v>382</v>
      </c>
      <c r="GR147">
        <v>668</v>
      </c>
      <c r="GU147">
        <v>356</v>
      </c>
      <c r="GV147" s="20">
        <v>141146.94965758797</v>
      </c>
      <c r="HM147">
        <v>394</v>
      </c>
      <c r="HN147" t="s">
        <v>393</v>
      </c>
      <c r="HO147">
        <v>7672302.3300000001</v>
      </c>
      <c r="HR147">
        <v>356</v>
      </c>
      <c r="HS147">
        <v>4888.75</v>
      </c>
    </row>
    <row r="148" spans="1:227">
      <c r="A148">
        <v>293</v>
      </c>
      <c r="D148" t="s">
        <v>384</v>
      </c>
      <c r="F148" s="13" t="e">
        <f t="shared" si="164"/>
        <v>#NAME?</v>
      </c>
      <c r="G148" s="13" t="e">
        <f t="shared" si="165"/>
        <v>#NAME?</v>
      </c>
      <c r="H148" s="13" t="e">
        <f t="shared" si="166"/>
        <v>#NAME?</v>
      </c>
      <c r="I148" s="13" t="e">
        <f t="shared" si="167"/>
        <v>#NAME?</v>
      </c>
      <c r="J148" s="13"/>
      <c r="K148" s="13" t="e">
        <f t="shared" si="168"/>
        <v>#NAME?</v>
      </c>
      <c r="L148" s="13" t="e">
        <f t="shared" si="169"/>
        <v>#NAME?</v>
      </c>
      <c r="M148" s="13" t="e">
        <f t="shared" si="170"/>
        <v>#NAME?</v>
      </c>
      <c r="N148" s="13" t="e">
        <f t="shared" si="171"/>
        <v>#NAME?</v>
      </c>
      <c r="O148" s="13" t="e">
        <f t="shared" si="172"/>
        <v>#NAME?</v>
      </c>
      <c r="P148" s="13" t="e">
        <f t="shared" si="173"/>
        <v>#NAME?</v>
      </c>
      <c r="Q148" s="13" t="e">
        <f t="shared" si="174"/>
        <v>#NAME?</v>
      </c>
      <c r="R148" s="13" t="e">
        <f t="shared" si="175"/>
        <v>#NAME?</v>
      </c>
      <c r="S148" s="13" t="e">
        <f t="shared" si="176"/>
        <v>#NAME?</v>
      </c>
      <c r="T148" s="13" t="e">
        <f t="shared" si="177"/>
        <v>#NAME?</v>
      </c>
      <c r="U148" s="13" t="e">
        <f t="shared" si="178"/>
        <v>#NAME?</v>
      </c>
      <c r="V148" s="13" t="e">
        <f t="shared" si="179"/>
        <v>#NAME?</v>
      </c>
      <c r="W148" s="13" t="e">
        <f t="shared" si="180"/>
        <v>#NAME?</v>
      </c>
      <c r="X148" s="13" t="e">
        <f t="shared" si="181"/>
        <v>#NAME?</v>
      </c>
      <c r="Y148" s="13" t="e">
        <f t="shared" si="182"/>
        <v>#NAME?</v>
      </c>
      <c r="Z148" s="13" t="e">
        <f t="shared" si="183"/>
        <v>#NAME?</v>
      </c>
      <c r="AA148" s="13" t="e">
        <f t="shared" si="184"/>
        <v>#NAME?</v>
      </c>
      <c r="AB148" s="13"/>
      <c r="AC148" s="13"/>
      <c r="AD148" s="13" t="e">
        <f t="shared" si="185"/>
        <v>#NAME?</v>
      </c>
      <c r="AE148" s="13" t="e">
        <f t="shared" si="186"/>
        <v>#NAME?</v>
      </c>
      <c r="AF148" s="13" t="e">
        <f t="shared" si="187"/>
        <v>#NAME?</v>
      </c>
      <c r="AG148" s="13" t="e">
        <f t="shared" si="188"/>
        <v>#NAME?</v>
      </c>
      <c r="AH148" s="13" t="e">
        <f t="shared" si="189"/>
        <v>#NAME?</v>
      </c>
      <c r="AI148" s="13" t="e">
        <f t="shared" si="190"/>
        <v>#NAME?</v>
      </c>
      <c r="AJ148" s="13" t="e">
        <f t="shared" si="191"/>
        <v>#NAME?</v>
      </c>
      <c r="AK148" s="13" t="e">
        <f t="shared" si="192"/>
        <v>#NAME?</v>
      </c>
      <c r="AL148" s="13" t="e">
        <f t="shared" si="193"/>
        <v>#NAME?</v>
      </c>
      <c r="AM148" s="13" t="e">
        <f t="shared" si="194"/>
        <v>#NAME?</v>
      </c>
      <c r="AN148" s="13" t="e">
        <f t="shared" si="195"/>
        <v>#NAME?</v>
      </c>
      <c r="AO148" s="13" t="e">
        <f t="shared" si="196"/>
        <v>#NAME?</v>
      </c>
      <c r="AP148" s="13" t="e">
        <f t="shared" si="197"/>
        <v>#NAME?</v>
      </c>
      <c r="AQ148" s="13" t="e">
        <f t="shared" si="198"/>
        <v>#NAME?</v>
      </c>
      <c r="AR148" s="13" t="e">
        <f t="shared" si="199"/>
        <v>#NAME?</v>
      </c>
      <c r="AS148" s="13" t="e">
        <f t="shared" si="200"/>
        <v>#NAME?</v>
      </c>
      <c r="AT148" s="13" t="e">
        <f t="shared" si="201"/>
        <v>#NAME?</v>
      </c>
      <c r="AU148" s="13" t="e">
        <f t="shared" si="202"/>
        <v>#NAME?</v>
      </c>
      <c r="AV148" s="13" t="e">
        <f t="shared" si="203"/>
        <v>#NAME?</v>
      </c>
      <c r="AW148" s="13" t="e">
        <f t="shared" si="204"/>
        <v>#NAME?</v>
      </c>
      <c r="AX148" s="13" t="e">
        <f t="shared" si="205"/>
        <v>#NAME?</v>
      </c>
      <c r="AY148" s="13" t="e">
        <f t="shared" si="206"/>
        <v>#NAME?</v>
      </c>
      <c r="AZ148" s="13" t="e">
        <f t="shared" si="207"/>
        <v>#NAME?</v>
      </c>
      <c r="BA148" s="13" t="e">
        <f t="shared" si="208"/>
        <v>#NAME?</v>
      </c>
      <c r="BB148" s="13" t="e">
        <f t="shared" si="209"/>
        <v>#NAME?</v>
      </c>
      <c r="BC148" s="13" t="e">
        <f t="shared" si="210"/>
        <v>#NAME?</v>
      </c>
      <c r="BD148" s="13" t="e">
        <f t="shared" si="211"/>
        <v>#NAME?</v>
      </c>
      <c r="BE148" s="13" t="e">
        <f t="shared" si="212"/>
        <v>#NAME?</v>
      </c>
      <c r="BF148" s="13" t="e">
        <f t="shared" si="213"/>
        <v>#NAME?</v>
      </c>
      <c r="BG148" s="13" t="e">
        <f t="shared" si="214"/>
        <v>#NAME?</v>
      </c>
      <c r="BH148" s="13" t="e">
        <f t="shared" si="215"/>
        <v>#NAME?</v>
      </c>
      <c r="BI148" s="13" t="e">
        <f t="shared" si="216"/>
        <v>#NAME?</v>
      </c>
      <c r="BJ148" s="13" t="e">
        <f t="shared" si="217"/>
        <v>#NAME?</v>
      </c>
      <c r="BK148" s="13" t="e">
        <f t="shared" si="218"/>
        <v>#NAME?</v>
      </c>
      <c r="BL148" s="13" t="e">
        <f t="shared" si="219"/>
        <v>#NAME?</v>
      </c>
      <c r="BM148" s="13" t="e">
        <f t="shared" si="220"/>
        <v>#NAME?</v>
      </c>
      <c r="BN148" s="13"/>
      <c r="BO148" s="15"/>
      <c r="BP148" s="13" t="e">
        <f t="shared" si="221"/>
        <v>#NAME?</v>
      </c>
      <c r="BQ148" s="13" t="e">
        <f t="shared" si="222"/>
        <v>#NAME?</v>
      </c>
      <c r="BR148" s="13" t="e">
        <f t="shared" si="223"/>
        <v>#NAME?</v>
      </c>
      <c r="BS148" s="13" t="e">
        <f t="shared" si="224"/>
        <v>#NAME?</v>
      </c>
      <c r="BT148" s="13" t="e">
        <f t="shared" si="225"/>
        <v>#NAME?</v>
      </c>
      <c r="BU148" s="13" t="e">
        <f t="shared" si="226"/>
        <v>#NAME?</v>
      </c>
      <c r="BV148" s="13"/>
      <c r="BW148" s="13" t="e">
        <f t="shared" si="227"/>
        <v>#NAME?</v>
      </c>
      <c r="BX148" s="13"/>
      <c r="BY148" s="13" t="e">
        <f t="shared" si="228"/>
        <v>#NAME?</v>
      </c>
      <c r="BZ148" s="13" t="e">
        <f t="shared" si="229"/>
        <v>#NAME?</v>
      </c>
      <c r="CA148" s="13" t="e">
        <f t="shared" si="230"/>
        <v>#NAME?</v>
      </c>
      <c r="CB148" s="13" t="e">
        <f t="shared" si="231"/>
        <v>#NAME?</v>
      </c>
      <c r="CC148" s="14">
        <f t="shared" si="232"/>
        <v>0</v>
      </c>
      <c r="CD148" s="14" t="e">
        <f t="shared" si="233"/>
        <v>#NAME?</v>
      </c>
      <c r="CE148" s="13">
        <f t="shared" si="234"/>
        <v>1023349.92</v>
      </c>
      <c r="CF148" s="13" t="e">
        <f t="shared" si="235"/>
        <v>#NAME?</v>
      </c>
      <c r="CG148" s="13"/>
      <c r="CH148" s="13" t="e">
        <f t="shared" si="236"/>
        <v>#NAME?</v>
      </c>
      <c r="CI148" s="13" t="e">
        <f t="shared" si="237"/>
        <v>#NAME?</v>
      </c>
      <c r="CJ148" s="13" t="e">
        <f t="shared" si="238"/>
        <v>#NAME?</v>
      </c>
      <c r="CK148" s="13" t="e">
        <f t="shared" si="239"/>
        <v>#NAME?</v>
      </c>
      <c r="CL148">
        <f t="shared" si="240"/>
        <v>0</v>
      </c>
      <c r="CM148">
        <f t="shared" si="241"/>
        <v>0</v>
      </c>
      <c r="CN148">
        <v>0</v>
      </c>
      <c r="CO148">
        <f t="shared" si="242"/>
        <v>0</v>
      </c>
      <c r="CP148">
        <v>0</v>
      </c>
      <c r="CQ148">
        <v>0</v>
      </c>
      <c r="CR148">
        <v>0</v>
      </c>
      <c r="CS148">
        <v>0</v>
      </c>
      <c r="CT148">
        <v>0</v>
      </c>
      <c r="CU148">
        <v>0</v>
      </c>
      <c r="CV148">
        <v>0</v>
      </c>
      <c r="CW148">
        <v>0</v>
      </c>
      <c r="CX148">
        <v>0</v>
      </c>
      <c r="CY148" s="20" t="e">
        <f t="shared" si="243"/>
        <v>#NAME?</v>
      </c>
      <c r="CZ148" t="e">
        <f t="shared" si="244"/>
        <v>#NAME?</v>
      </c>
      <c r="DM148" t="s">
        <v>335</v>
      </c>
      <c r="DN148">
        <v>0</v>
      </c>
      <c r="DQ148" t="s">
        <v>349</v>
      </c>
      <c r="DR148">
        <v>0</v>
      </c>
      <c r="DU148">
        <v>473</v>
      </c>
      <c r="DV148">
        <v>2261692.9172732458</v>
      </c>
      <c r="DX148" t="s">
        <v>345</v>
      </c>
      <c r="DY148">
        <v>0</v>
      </c>
      <c r="EA148" t="s">
        <v>345</v>
      </c>
      <c r="EB148">
        <v>0</v>
      </c>
      <c r="ED148" t="s">
        <v>345</v>
      </c>
      <c r="EE148">
        <v>0</v>
      </c>
      <c r="EI148">
        <v>294</v>
      </c>
      <c r="EJ148">
        <v>2409.25</v>
      </c>
      <c r="GQ148" t="s">
        <v>384</v>
      </c>
      <c r="GR148">
        <v>293</v>
      </c>
      <c r="GU148">
        <v>358</v>
      </c>
      <c r="GV148" s="20">
        <v>52276.648021328874</v>
      </c>
      <c r="HM148">
        <v>1655</v>
      </c>
      <c r="HN148" t="s">
        <v>394</v>
      </c>
      <c r="HO148">
        <v>2356297.58</v>
      </c>
      <c r="HR148">
        <v>358</v>
      </c>
      <c r="HS148">
        <v>1246.75</v>
      </c>
    </row>
    <row r="149" spans="1:227">
      <c r="A149">
        <v>296</v>
      </c>
      <c r="D149" t="s">
        <v>385</v>
      </c>
      <c r="F149" s="13" t="e">
        <f t="shared" si="164"/>
        <v>#NAME?</v>
      </c>
      <c r="G149" s="13" t="e">
        <f t="shared" si="165"/>
        <v>#NAME?</v>
      </c>
      <c r="H149" s="13" t="e">
        <f t="shared" si="166"/>
        <v>#NAME?</v>
      </c>
      <c r="I149" s="13" t="e">
        <f t="shared" si="167"/>
        <v>#NAME?</v>
      </c>
      <c r="J149" s="13"/>
      <c r="K149" s="13" t="e">
        <f t="shared" si="168"/>
        <v>#NAME?</v>
      </c>
      <c r="L149" s="13" t="e">
        <f t="shared" si="169"/>
        <v>#NAME?</v>
      </c>
      <c r="M149" s="13" t="e">
        <f t="shared" si="170"/>
        <v>#NAME?</v>
      </c>
      <c r="N149" s="13" t="e">
        <f t="shared" si="171"/>
        <v>#NAME?</v>
      </c>
      <c r="O149" s="13" t="e">
        <f t="shared" si="172"/>
        <v>#NAME?</v>
      </c>
      <c r="P149" s="13" t="e">
        <f t="shared" si="173"/>
        <v>#NAME?</v>
      </c>
      <c r="Q149" s="13" t="e">
        <f t="shared" si="174"/>
        <v>#NAME?</v>
      </c>
      <c r="R149" s="13" t="e">
        <f t="shared" si="175"/>
        <v>#NAME?</v>
      </c>
      <c r="S149" s="13" t="e">
        <f t="shared" si="176"/>
        <v>#NAME?</v>
      </c>
      <c r="T149" s="13" t="e">
        <f t="shared" si="177"/>
        <v>#NAME?</v>
      </c>
      <c r="U149" s="13" t="e">
        <f t="shared" si="178"/>
        <v>#NAME?</v>
      </c>
      <c r="V149" s="13" t="e">
        <f t="shared" si="179"/>
        <v>#NAME?</v>
      </c>
      <c r="W149" s="13" t="e">
        <f t="shared" si="180"/>
        <v>#NAME?</v>
      </c>
      <c r="X149" s="13" t="e">
        <f t="shared" si="181"/>
        <v>#NAME?</v>
      </c>
      <c r="Y149" s="13" t="e">
        <f t="shared" si="182"/>
        <v>#NAME?</v>
      </c>
      <c r="Z149" s="13" t="e">
        <f t="shared" si="183"/>
        <v>#NAME?</v>
      </c>
      <c r="AA149" s="13" t="e">
        <f t="shared" si="184"/>
        <v>#NAME?</v>
      </c>
      <c r="AB149" s="13"/>
      <c r="AC149" s="13"/>
      <c r="AD149" s="13" t="e">
        <f t="shared" si="185"/>
        <v>#NAME?</v>
      </c>
      <c r="AE149" s="13" t="e">
        <f t="shared" si="186"/>
        <v>#NAME?</v>
      </c>
      <c r="AF149" s="13" t="e">
        <f t="shared" si="187"/>
        <v>#NAME?</v>
      </c>
      <c r="AG149" s="13" t="e">
        <f t="shared" si="188"/>
        <v>#NAME?</v>
      </c>
      <c r="AH149" s="13" t="e">
        <f t="shared" si="189"/>
        <v>#NAME?</v>
      </c>
      <c r="AI149" s="13" t="e">
        <f t="shared" si="190"/>
        <v>#NAME?</v>
      </c>
      <c r="AJ149" s="13" t="e">
        <f t="shared" si="191"/>
        <v>#NAME?</v>
      </c>
      <c r="AK149" s="13" t="e">
        <f t="shared" si="192"/>
        <v>#NAME?</v>
      </c>
      <c r="AL149" s="13" t="e">
        <f t="shared" si="193"/>
        <v>#NAME?</v>
      </c>
      <c r="AM149" s="13" t="e">
        <f t="shared" si="194"/>
        <v>#NAME?</v>
      </c>
      <c r="AN149" s="13" t="e">
        <f t="shared" si="195"/>
        <v>#NAME?</v>
      </c>
      <c r="AO149" s="13" t="e">
        <f t="shared" si="196"/>
        <v>#NAME?</v>
      </c>
      <c r="AP149" s="13" t="e">
        <f t="shared" si="197"/>
        <v>#NAME?</v>
      </c>
      <c r="AQ149" s="13" t="e">
        <f t="shared" si="198"/>
        <v>#NAME?</v>
      </c>
      <c r="AR149" s="13" t="e">
        <f t="shared" si="199"/>
        <v>#NAME?</v>
      </c>
      <c r="AS149" s="13" t="e">
        <f t="shared" si="200"/>
        <v>#NAME?</v>
      </c>
      <c r="AT149" s="13" t="e">
        <f t="shared" si="201"/>
        <v>#NAME?</v>
      </c>
      <c r="AU149" s="13" t="e">
        <f t="shared" si="202"/>
        <v>#NAME?</v>
      </c>
      <c r="AV149" s="13" t="e">
        <f t="shared" si="203"/>
        <v>#NAME?</v>
      </c>
      <c r="AW149" s="13" t="e">
        <f t="shared" si="204"/>
        <v>#NAME?</v>
      </c>
      <c r="AX149" s="13" t="e">
        <f t="shared" si="205"/>
        <v>#NAME?</v>
      </c>
      <c r="AY149" s="13" t="e">
        <f t="shared" si="206"/>
        <v>#NAME?</v>
      </c>
      <c r="AZ149" s="13" t="e">
        <f t="shared" si="207"/>
        <v>#NAME?</v>
      </c>
      <c r="BA149" s="13" t="e">
        <f t="shared" si="208"/>
        <v>#NAME?</v>
      </c>
      <c r="BB149" s="13" t="e">
        <f t="shared" si="209"/>
        <v>#NAME?</v>
      </c>
      <c r="BC149" s="13" t="e">
        <f t="shared" si="210"/>
        <v>#NAME?</v>
      </c>
      <c r="BD149" s="13" t="e">
        <f t="shared" si="211"/>
        <v>#NAME?</v>
      </c>
      <c r="BE149" s="13" t="e">
        <f t="shared" si="212"/>
        <v>#NAME?</v>
      </c>
      <c r="BF149" s="13" t="e">
        <f t="shared" si="213"/>
        <v>#NAME?</v>
      </c>
      <c r="BG149" s="13" t="e">
        <f t="shared" si="214"/>
        <v>#NAME?</v>
      </c>
      <c r="BH149" s="13" t="e">
        <f t="shared" si="215"/>
        <v>#NAME?</v>
      </c>
      <c r="BI149" s="13" t="e">
        <f t="shared" si="216"/>
        <v>#NAME?</v>
      </c>
      <c r="BJ149" s="13" t="e">
        <f t="shared" si="217"/>
        <v>#NAME?</v>
      </c>
      <c r="BK149" s="13" t="e">
        <f t="shared" si="218"/>
        <v>#NAME?</v>
      </c>
      <c r="BL149" s="13" t="e">
        <f t="shared" si="219"/>
        <v>#NAME?</v>
      </c>
      <c r="BM149" s="13" t="e">
        <f t="shared" si="220"/>
        <v>#NAME?</v>
      </c>
      <c r="BN149" s="13"/>
      <c r="BO149" s="15"/>
      <c r="BP149" s="13" t="e">
        <f t="shared" si="221"/>
        <v>#NAME?</v>
      </c>
      <c r="BQ149" s="13" t="e">
        <f t="shared" si="222"/>
        <v>#NAME?</v>
      </c>
      <c r="BR149" s="13" t="e">
        <f t="shared" si="223"/>
        <v>#NAME?</v>
      </c>
      <c r="BS149" s="13" t="e">
        <f t="shared" si="224"/>
        <v>#NAME?</v>
      </c>
      <c r="BT149" s="13" t="e">
        <f t="shared" si="225"/>
        <v>#NAME?</v>
      </c>
      <c r="BU149" s="13" t="e">
        <f t="shared" si="226"/>
        <v>#NAME?</v>
      </c>
      <c r="BV149" s="13"/>
      <c r="BW149" s="13" t="e">
        <f t="shared" si="227"/>
        <v>#NAME?</v>
      </c>
      <c r="BX149" s="13"/>
      <c r="BY149" s="13" t="e">
        <f t="shared" si="228"/>
        <v>#NAME?</v>
      </c>
      <c r="BZ149" s="13" t="e">
        <f t="shared" si="229"/>
        <v>#NAME?</v>
      </c>
      <c r="CA149" s="13" t="e">
        <f t="shared" si="230"/>
        <v>#NAME?</v>
      </c>
      <c r="CB149" s="13" t="e">
        <f t="shared" si="231"/>
        <v>#NAME?</v>
      </c>
      <c r="CC149" s="14">
        <f t="shared" si="232"/>
        <v>0</v>
      </c>
      <c r="CD149" s="14" t="e">
        <f t="shared" si="233"/>
        <v>#NAME?</v>
      </c>
      <c r="CE149" s="13">
        <f t="shared" si="234"/>
        <v>2742115.95</v>
      </c>
      <c r="CF149" s="13" t="e">
        <f t="shared" si="235"/>
        <v>#NAME?</v>
      </c>
      <c r="CG149" s="13"/>
      <c r="CH149" s="13" t="e">
        <f t="shared" si="236"/>
        <v>#NAME?</v>
      </c>
      <c r="CI149" s="13" t="e">
        <f t="shared" si="237"/>
        <v>#NAME?</v>
      </c>
      <c r="CJ149" s="13" t="e">
        <f t="shared" si="238"/>
        <v>#NAME?</v>
      </c>
      <c r="CK149" s="13" t="e">
        <f t="shared" si="239"/>
        <v>#NAME?</v>
      </c>
      <c r="CL149">
        <f t="shared" si="240"/>
        <v>0</v>
      </c>
      <c r="CM149">
        <f t="shared" si="241"/>
        <v>0</v>
      </c>
      <c r="CN149">
        <v>0</v>
      </c>
      <c r="CO149">
        <f t="shared" si="242"/>
        <v>0</v>
      </c>
      <c r="CP149">
        <v>0</v>
      </c>
      <c r="CQ149">
        <v>0</v>
      </c>
      <c r="CR149">
        <v>0</v>
      </c>
      <c r="CS149">
        <v>0</v>
      </c>
      <c r="CT149">
        <v>0</v>
      </c>
      <c r="CU149">
        <v>0</v>
      </c>
      <c r="CV149">
        <v>0</v>
      </c>
      <c r="CW149">
        <v>0</v>
      </c>
      <c r="CX149">
        <v>0</v>
      </c>
      <c r="CY149" s="20" t="e">
        <f t="shared" si="243"/>
        <v>#NAME?</v>
      </c>
      <c r="CZ149" t="e">
        <f t="shared" si="244"/>
        <v>#NAME?</v>
      </c>
      <c r="DM149" t="s">
        <v>161</v>
      </c>
      <c r="DN149">
        <v>0</v>
      </c>
      <c r="DQ149" t="s">
        <v>351</v>
      </c>
      <c r="DR149">
        <v>0</v>
      </c>
      <c r="DU149">
        <v>946</v>
      </c>
      <c r="DV149">
        <v>1202173.0013771404</v>
      </c>
      <c r="DX149" t="s">
        <v>347</v>
      </c>
      <c r="DY149">
        <v>0</v>
      </c>
      <c r="EA149" t="s">
        <v>347</v>
      </c>
      <c r="EB149">
        <v>0</v>
      </c>
      <c r="ED149" t="s">
        <v>347</v>
      </c>
      <c r="EE149">
        <v>0</v>
      </c>
      <c r="EI149">
        <v>297</v>
      </c>
      <c r="EJ149">
        <v>1514.75</v>
      </c>
      <c r="GQ149" t="s">
        <v>385</v>
      </c>
      <c r="GR149">
        <v>296</v>
      </c>
      <c r="GU149">
        <v>361</v>
      </c>
      <c r="GV149" s="20">
        <v>321501.38533117255</v>
      </c>
      <c r="HM149">
        <v>160</v>
      </c>
      <c r="HN149" t="s">
        <v>287</v>
      </c>
      <c r="HO149">
        <v>4481481.42</v>
      </c>
      <c r="HR149">
        <v>361</v>
      </c>
      <c r="HS149">
        <v>8836.25</v>
      </c>
    </row>
    <row r="150" spans="1:227">
      <c r="A150">
        <v>294</v>
      </c>
      <c r="D150" t="s">
        <v>386</v>
      </c>
      <c r="F150" s="13" t="e">
        <f t="shared" si="164"/>
        <v>#NAME?</v>
      </c>
      <c r="G150" s="13" t="e">
        <f t="shared" si="165"/>
        <v>#NAME?</v>
      </c>
      <c r="H150" s="13" t="e">
        <f t="shared" si="166"/>
        <v>#NAME?</v>
      </c>
      <c r="I150" s="13" t="e">
        <f t="shared" si="167"/>
        <v>#NAME?</v>
      </c>
      <c r="J150" s="13"/>
      <c r="K150" s="13" t="e">
        <f t="shared" si="168"/>
        <v>#NAME?</v>
      </c>
      <c r="L150" s="13" t="e">
        <f t="shared" si="169"/>
        <v>#NAME?</v>
      </c>
      <c r="M150" s="13" t="e">
        <f t="shared" si="170"/>
        <v>#NAME?</v>
      </c>
      <c r="N150" s="13" t="e">
        <f t="shared" si="171"/>
        <v>#NAME?</v>
      </c>
      <c r="O150" s="13" t="e">
        <f t="shared" si="172"/>
        <v>#NAME?</v>
      </c>
      <c r="P150" s="13" t="e">
        <f t="shared" si="173"/>
        <v>#NAME?</v>
      </c>
      <c r="Q150" s="13" t="e">
        <f t="shared" si="174"/>
        <v>#NAME?</v>
      </c>
      <c r="R150" s="13" t="e">
        <f t="shared" si="175"/>
        <v>#NAME?</v>
      </c>
      <c r="S150" s="13" t="e">
        <f t="shared" si="176"/>
        <v>#NAME?</v>
      </c>
      <c r="T150" s="13" t="e">
        <f t="shared" si="177"/>
        <v>#NAME?</v>
      </c>
      <c r="U150" s="13" t="e">
        <f t="shared" si="178"/>
        <v>#NAME?</v>
      </c>
      <c r="V150" s="13" t="e">
        <f t="shared" si="179"/>
        <v>#NAME?</v>
      </c>
      <c r="W150" s="13" t="e">
        <f t="shared" si="180"/>
        <v>#NAME?</v>
      </c>
      <c r="X150" s="13" t="e">
        <f t="shared" si="181"/>
        <v>#NAME?</v>
      </c>
      <c r="Y150" s="13" t="e">
        <f t="shared" si="182"/>
        <v>#NAME?</v>
      </c>
      <c r="Z150" s="13" t="e">
        <f t="shared" si="183"/>
        <v>#NAME?</v>
      </c>
      <c r="AA150" s="13" t="e">
        <f t="shared" si="184"/>
        <v>#NAME?</v>
      </c>
      <c r="AB150" s="13"/>
      <c r="AC150" s="13"/>
      <c r="AD150" s="13" t="e">
        <f t="shared" si="185"/>
        <v>#NAME?</v>
      </c>
      <c r="AE150" s="13" t="e">
        <f t="shared" si="186"/>
        <v>#NAME?</v>
      </c>
      <c r="AF150" s="13" t="e">
        <f t="shared" si="187"/>
        <v>#NAME?</v>
      </c>
      <c r="AG150" s="13" t="e">
        <f t="shared" si="188"/>
        <v>#NAME?</v>
      </c>
      <c r="AH150" s="13" t="e">
        <f t="shared" si="189"/>
        <v>#NAME?</v>
      </c>
      <c r="AI150" s="13" t="e">
        <f t="shared" si="190"/>
        <v>#NAME?</v>
      </c>
      <c r="AJ150" s="13" t="e">
        <f t="shared" si="191"/>
        <v>#NAME?</v>
      </c>
      <c r="AK150" s="13" t="e">
        <f t="shared" si="192"/>
        <v>#NAME?</v>
      </c>
      <c r="AL150" s="13" t="e">
        <f t="shared" si="193"/>
        <v>#NAME?</v>
      </c>
      <c r="AM150" s="13" t="e">
        <f t="shared" si="194"/>
        <v>#NAME?</v>
      </c>
      <c r="AN150" s="13" t="e">
        <f t="shared" si="195"/>
        <v>#NAME?</v>
      </c>
      <c r="AO150" s="13" t="e">
        <f t="shared" si="196"/>
        <v>#NAME?</v>
      </c>
      <c r="AP150" s="13" t="e">
        <f t="shared" si="197"/>
        <v>#NAME?</v>
      </c>
      <c r="AQ150" s="13" t="e">
        <f t="shared" si="198"/>
        <v>#NAME?</v>
      </c>
      <c r="AR150" s="13" t="e">
        <f t="shared" si="199"/>
        <v>#NAME?</v>
      </c>
      <c r="AS150" s="13" t="e">
        <f t="shared" si="200"/>
        <v>#NAME?</v>
      </c>
      <c r="AT150" s="13" t="e">
        <f t="shared" si="201"/>
        <v>#NAME?</v>
      </c>
      <c r="AU150" s="13" t="e">
        <f t="shared" si="202"/>
        <v>#NAME?</v>
      </c>
      <c r="AV150" s="13" t="e">
        <f t="shared" si="203"/>
        <v>#NAME?</v>
      </c>
      <c r="AW150" s="13" t="e">
        <f t="shared" si="204"/>
        <v>#NAME?</v>
      </c>
      <c r="AX150" s="13" t="e">
        <f t="shared" si="205"/>
        <v>#NAME?</v>
      </c>
      <c r="AY150" s="13" t="e">
        <f t="shared" si="206"/>
        <v>#NAME?</v>
      </c>
      <c r="AZ150" s="13" t="e">
        <f t="shared" si="207"/>
        <v>#NAME?</v>
      </c>
      <c r="BA150" s="13" t="e">
        <f t="shared" si="208"/>
        <v>#NAME?</v>
      </c>
      <c r="BB150" s="13" t="e">
        <f t="shared" si="209"/>
        <v>#NAME?</v>
      </c>
      <c r="BC150" s="13" t="e">
        <f t="shared" si="210"/>
        <v>#NAME?</v>
      </c>
      <c r="BD150" s="13" t="e">
        <f t="shared" si="211"/>
        <v>#NAME?</v>
      </c>
      <c r="BE150" s="13" t="e">
        <f t="shared" si="212"/>
        <v>#NAME?</v>
      </c>
      <c r="BF150" s="13" t="e">
        <f t="shared" si="213"/>
        <v>#NAME?</v>
      </c>
      <c r="BG150" s="13" t="e">
        <f t="shared" si="214"/>
        <v>#NAME?</v>
      </c>
      <c r="BH150" s="13" t="e">
        <f t="shared" si="215"/>
        <v>#NAME?</v>
      </c>
      <c r="BI150" s="13" t="e">
        <f t="shared" si="216"/>
        <v>#NAME?</v>
      </c>
      <c r="BJ150" s="13" t="e">
        <f t="shared" si="217"/>
        <v>#NAME?</v>
      </c>
      <c r="BK150" s="13" t="e">
        <f t="shared" si="218"/>
        <v>#NAME?</v>
      </c>
      <c r="BL150" s="13" t="e">
        <f t="shared" si="219"/>
        <v>#NAME?</v>
      </c>
      <c r="BM150" s="13" t="e">
        <f t="shared" si="220"/>
        <v>#NAME?</v>
      </c>
      <c r="BN150" s="13"/>
      <c r="BO150" s="15"/>
      <c r="BP150" s="13" t="e">
        <f t="shared" si="221"/>
        <v>#NAME?</v>
      </c>
      <c r="BQ150" s="13" t="e">
        <f t="shared" si="222"/>
        <v>#NAME?</v>
      </c>
      <c r="BR150" s="13" t="e">
        <f t="shared" si="223"/>
        <v>#NAME?</v>
      </c>
      <c r="BS150" s="13" t="e">
        <f t="shared" si="224"/>
        <v>#NAME?</v>
      </c>
      <c r="BT150" s="13" t="e">
        <f t="shared" si="225"/>
        <v>#NAME?</v>
      </c>
      <c r="BU150" s="13" t="e">
        <f t="shared" si="226"/>
        <v>#NAME?</v>
      </c>
      <c r="BV150" s="13"/>
      <c r="BW150" s="13" t="e">
        <f t="shared" si="227"/>
        <v>#NAME?</v>
      </c>
      <c r="BX150" s="13"/>
      <c r="BY150" s="13" t="e">
        <f t="shared" si="228"/>
        <v>#NAME?</v>
      </c>
      <c r="BZ150" s="13" t="e">
        <f t="shared" si="229"/>
        <v>#NAME?</v>
      </c>
      <c r="CA150" s="13" t="e">
        <f t="shared" si="230"/>
        <v>#NAME?</v>
      </c>
      <c r="CB150" s="13" t="e">
        <f t="shared" si="231"/>
        <v>#NAME?</v>
      </c>
      <c r="CC150" s="14">
        <f t="shared" si="232"/>
        <v>0</v>
      </c>
      <c r="CD150" s="14" t="e">
        <f t="shared" si="233"/>
        <v>#NAME?</v>
      </c>
      <c r="CE150" s="13">
        <f t="shared" si="234"/>
        <v>3160554.91</v>
      </c>
      <c r="CF150" s="13" t="e">
        <f t="shared" si="235"/>
        <v>#NAME?</v>
      </c>
      <c r="CG150" s="13"/>
      <c r="CH150" s="13" t="e">
        <f t="shared" si="236"/>
        <v>#NAME?</v>
      </c>
      <c r="CI150" s="13" t="e">
        <f t="shared" si="237"/>
        <v>#NAME?</v>
      </c>
      <c r="CJ150" s="13" t="e">
        <f t="shared" si="238"/>
        <v>#NAME?</v>
      </c>
      <c r="CK150" s="13" t="e">
        <f t="shared" si="239"/>
        <v>#NAME?</v>
      </c>
      <c r="CL150">
        <f t="shared" si="240"/>
        <v>0</v>
      </c>
      <c r="CM150">
        <f t="shared" si="241"/>
        <v>0</v>
      </c>
      <c r="CN150">
        <v>0</v>
      </c>
      <c r="CO150">
        <f t="shared" si="242"/>
        <v>0</v>
      </c>
      <c r="CP150">
        <v>0</v>
      </c>
      <c r="CQ150">
        <v>0</v>
      </c>
      <c r="CR150">
        <v>0</v>
      </c>
      <c r="CS150">
        <v>0</v>
      </c>
      <c r="CT150">
        <v>0</v>
      </c>
      <c r="CU150">
        <v>0</v>
      </c>
      <c r="CV150">
        <v>0</v>
      </c>
      <c r="CW150">
        <v>0</v>
      </c>
      <c r="CX150">
        <v>0</v>
      </c>
      <c r="CY150" s="20" t="e">
        <f t="shared" si="243"/>
        <v>#NAME?</v>
      </c>
      <c r="CZ150" t="e">
        <f t="shared" si="244"/>
        <v>#NAME?</v>
      </c>
      <c r="DM150" t="s">
        <v>387</v>
      </c>
      <c r="DN150">
        <v>0</v>
      </c>
      <c r="DQ150" t="s">
        <v>352</v>
      </c>
      <c r="DR150">
        <v>0</v>
      </c>
      <c r="DU150">
        <v>888</v>
      </c>
      <c r="DV150">
        <v>1777281.1127496688</v>
      </c>
      <c r="DX150" t="s">
        <v>348</v>
      </c>
      <c r="DY150">
        <v>0</v>
      </c>
      <c r="EA150" t="s">
        <v>348</v>
      </c>
      <c r="EB150">
        <v>0</v>
      </c>
      <c r="ED150" t="s">
        <v>348</v>
      </c>
      <c r="EE150">
        <v>0</v>
      </c>
      <c r="EI150">
        <v>299</v>
      </c>
      <c r="EJ150">
        <v>2358.5</v>
      </c>
      <c r="GQ150" t="s">
        <v>386</v>
      </c>
      <c r="GR150">
        <v>294</v>
      </c>
      <c r="GU150">
        <v>362</v>
      </c>
      <c r="GV150" s="20">
        <v>175126.77087145171</v>
      </c>
      <c r="HM150">
        <v>243</v>
      </c>
      <c r="HN150" t="s">
        <v>337</v>
      </c>
      <c r="HO150">
        <v>3228055.7</v>
      </c>
      <c r="HR150">
        <v>362</v>
      </c>
      <c r="HS150">
        <v>4334</v>
      </c>
    </row>
    <row r="151" spans="1:227">
      <c r="A151">
        <v>297</v>
      </c>
      <c r="D151" t="s">
        <v>388</v>
      </c>
      <c r="F151" s="13" t="e">
        <f t="shared" si="164"/>
        <v>#NAME?</v>
      </c>
      <c r="G151" s="13" t="e">
        <f t="shared" si="165"/>
        <v>#NAME?</v>
      </c>
      <c r="H151" s="13" t="e">
        <f t="shared" si="166"/>
        <v>#NAME?</v>
      </c>
      <c r="I151" s="13" t="e">
        <f t="shared" si="167"/>
        <v>#NAME?</v>
      </c>
      <c r="J151" s="13"/>
      <c r="K151" s="13" t="e">
        <f t="shared" si="168"/>
        <v>#NAME?</v>
      </c>
      <c r="L151" s="13" t="e">
        <f t="shared" si="169"/>
        <v>#NAME?</v>
      </c>
      <c r="M151" s="13" t="e">
        <f t="shared" si="170"/>
        <v>#NAME?</v>
      </c>
      <c r="N151" s="13" t="e">
        <f t="shared" si="171"/>
        <v>#NAME?</v>
      </c>
      <c r="O151" s="13" t="e">
        <f t="shared" si="172"/>
        <v>#NAME?</v>
      </c>
      <c r="P151" s="13" t="e">
        <f t="shared" si="173"/>
        <v>#NAME?</v>
      </c>
      <c r="Q151" s="13" t="e">
        <f t="shared" si="174"/>
        <v>#NAME?</v>
      </c>
      <c r="R151" s="13" t="e">
        <f t="shared" si="175"/>
        <v>#NAME?</v>
      </c>
      <c r="S151" s="13" t="e">
        <f t="shared" si="176"/>
        <v>#NAME?</v>
      </c>
      <c r="T151" s="13" t="e">
        <f t="shared" si="177"/>
        <v>#NAME?</v>
      </c>
      <c r="U151" s="13" t="e">
        <f t="shared" si="178"/>
        <v>#NAME?</v>
      </c>
      <c r="V151" s="13" t="e">
        <f t="shared" si="179"/>
        <v>#NAME?</v>
      </c>
      <c r="W151" s="13" t="e">
        <f t="shared" si="180"/>
        <v>#NAME?</v>
      </c>
      <c r="X151" s="13" t="e">
        <f t="shared" si="181"/>
        <v>#NAME?</v>
      </c>
      <c r="Y151" s="13" t="e">
        <f t="shared" si="182"/>
        <v>#NAME?</v>
      </c>
      <c r="Z151" s="13" t="e">
        <f t="shared" si="183"/>
        <v>#NAME?</v>
      </c>
      <c r="AA151" s="13" t="e">
        <f t="shared" si="184"/>
        <v>#NAME?</v>
      </c>
      <c r="AB151" s="13"/>
      <c r="AC151" s="13"/>
      <c r="AD151" s="13" t="e">
        <f t="shared" si="185"/>
        <v>#NAME?</v>
      </c>
      <c r="AE151" s="13" t="e">
        <f t="shared" si="186"/>
        <v>#NAME?</v>
      </c>
      <c r="AF151" s="13" t="e">
        <f t="shared" si="187"/>
        <v>#NAME?</v>
      </c>
      <c r="AG151" s="13" t="e">
        <f t="shared" si="188"/>
        <v>#NAME?</v>
      </c>
      <c r="AH151" s="13" t="e">
        <f t="shared" si="189"/>
        <v>#NAME?</v>
      </c>
      <c r="AI151" s="13" t="e">
        <f t="shared" si="190"/>
        <v>#NAME?</v>
      </c>
      <c r="AJ151" s="13" t="e">
        <f t="shared" si="191"/>
        <v>#NAME?</v>
      </c>
      <c r="AK151" s="13" t="e">
        <f t="shared" si="192"/>
        <v>#NAME?</v>
      </c>
      <c r="AL151" s="13" t="e">
        <f t="shared" si="193"/>
        <v>#NAME?</v>
      </c>
      <c r="AM151" s="13" t="e">
        <f t="shared" si="194"/>
        <v>#NAME?</v>
      </c>
      <c r="AN151" s="13" t="e">
        <f t="shared" si="195"/>
        <v>#NAME?</v>
      </c>
      <c r="AO151" s="13" t="e">
        <f t="shared" si="196"/>
        <v>#NAME?</v>
      </c>
      <c r="AP151" s="13" t="e">
        <f t="shared" si="197"/>
        <v>#NAME?</v>
      </c>
      <c r="AQ151" s="13" t="e">
        <f t="shared" si="198"/>
        <v>#NAME?</v>
      </c>
      <c r="AR151" s="13" t="e">
        <f t="shared" si="199"/>
        <v>#NAME?</v>
      </c>
      <c r="AS151" s="13" t="e">
        <f t="shared" si="200"/>
        <v>#NAME?</v>
      </c>
      <c r="AT151" s="13" t="e">
        <f t="shared" si="201"/>
        <v>#NAME?</v>
      </c>
      <c r="AU151" s="13" t="e">
        <f t="shared" si="202"/>
        <v>#NAME?</v>
      </c>
      <c r="AV151" s="13" t="e">
        <f t="shared" si="203"/>
        <v>#NAME?</v>
      </c>
      <c r="AW151" s="13" t="e">
        <f t="shared" si="204"/>
        <v>#NAME?</v>
      </c>
      <c r="AX151" s="13" t="e">
        <f t="shared" si="205"/>
        <v>#NAME?</v>
      </c>
      <c r="AY151" s="13" t="e">
        <f t="shared" si="206"/>
        <v>#NAME?</v>
      </c>
      <c r="AZ151" s="13" t="e">
        <f t="shared" si="207"/>
        <v>#NAME?</v>
      </c>
      <c r="BA151" s="13" t="e">
        <f t="shared" si="208"/>
        <v>#NAME?</v>
      </c>
      <c r="BB151" s="13" t="e">
        <f t="shared" si="209"/>
        <v>#NAME?</v>
      </c>
      <c r="BC151" s="13" t="e">
        <f t="shared" si="210"/>
        <v>#NAME?</v>
      </c>
      <c r="BD151" s="13" t="e">
        <f t="shared" si="211"/>
        <v>#NAME?</v>
      </c>
      <c r="BE151" s="13" t="e">
        <f t="shared" si="212"/>
        <v>#NAME?</v>
      </c>
      <c r="BF151" s="13" t="e">
        <f t="shared" si="213"/>
        <v>#NAME?</v>
      </c>
      <c r="BG151" s="13" t="e">
        <f t="shared" si="214"/>
        <v>#NAME?</v>
      </c>
      <c r="BH151" s="13" t="e">
        <f t="shared" si="215"/>
        <v>#NAME?</v>
      </c>
      <c r="BI151" s="13" t="e">
        <f t="shared" si="216"/>
        <v>#NAME?</v>
      </c>
      <c r="BJ151" s="13" t="e">
        <f t="shared" si="217"/>
        <v>#NAME?</v>
      </c>
      <c r="BK151" s="13" t="e">
        <f t="shared" si="218"/>
        <v>#NAME?</v>
      </c>
      <c r="BL151" s="13" t="e">
        <f t="shared" si="219"/>
        <v>#NAME?</v>
      </c>
      <c r="BM151" s="13" t="e">
        <f t="shared" si="220"/>
        <v>#NAME?</v>
      </c>
      <c r="BN151" s="13"/>
      <c r="BO151" s="15"/>
      <c r="BP151" s="13" t="e">
        <f t="shared" si="221"/>
        <v>#NAME?</v>
      </c>
      <c r="BQ151" s="13" t="e">
        <f t="shared" si="222"/>
        <v>#NAME?</v>
      </c>
      <c r="BR151" s="13" t="e">
        <f t="shared" si="223"/>
        <v>#NAME?</v>
      </c>
      <c r="BS151" s="13" t="e">
        <f t="shared" si="224"/>
        <v>#NAME?</v>
      </c>
      <c r="BT151" s="13" t="e">
        <f t="shared" si="225"/>
        <v>#NAME?</v>
      </c>
      <c r="BU151" s="13" t="e">
        <f t="shared" si="226"/>
        <v>#NAME?</v>
      </c>
      <c r="BV151" s="13"/>
      <c r="BW151" s="13" t="e">
        <f t="shared" si="227"/>
        <v>#NAME?</v>
      </c>
      <c r="BX151" s="13"/>
      <c r="BY151" s="13" t="e">
        <f t="shared" si="228"/>
        <v>#NAME?</v>
      </c>
      <c r="BZ151" s="13" t="e">
        <f t="shared" si="229"/>
        <v>#NAME?</v>
      </c>
      <c r="CA151" s="13" t="e">
        <f t="shared" si="230"/>
        <v>#NAME?</v>
      </c>
      <c r="CB151" s="13" t="e">
        <f t="shared" si="231"/>
        <v>#NAME?</v>
      </c>
      <c r="CC151" s="14">
        <f t="shared" si="232"/>
        <v>0</v>
      </c>
      <c r="CD151" s="14" t="e">
        <f t="shared" si="233"/>
        <v>#NAME?</v>
      </c>
      <c r="CE151" s="13">
        <f t="shared" si="234"/>
        <v>1750624.1</v>
      </c>
      <c r="CF151" s="13" t="e">
        <f t="shared" si="235"/>
        <v>#NAME?</v>
      </c>
      <c r="CG151" s="13"/>
      <c r="CH151" s="13" t="e">
        <f t="shared" si="236"/>
        <v>#NAME?</v>
      </c>
      <c r="CI151" s="13" t="e">
        <f t="shared" si="237"/>
        <v>#NAME?</v>
      </c>
      <c r="CJ151" s="13" t="e">
        <f t="shared" si="238"/>
        <v>#NAME?</v>
      </c>
      <c r="CK151" s="13" t="e">
        <f t="shared" si="239"/>
        <v>#NAME?</v>
      </c>
      <c r="CL151">
        <f t="shared" si="240"/>
        <v>0</v>
      </c>
      <c r="CM151">
        <f t="shared" si="241"/>
        <v>0</v>
      </c>
      <c r="CN151">
        <v>0</v>
      </c>
      <c r="CO151">
        <f t="shared" si="242"/>
        <v>0</v>
      </c>
      <c r="CP151">
        <v>0</v>
      </c>
      <c r="CQ151">
        <v>0</v>
      </c>
      <c r="CR151">
        <v>0</v>
      </c>
      <c r="CS151">
        <v>0</v>
      </c>
      <c r="CT151">
        <v>0</v>
      </c>
      <c r="CU151">
        <v>0</v>
      </c>
      <c r="CV151">
        <v>0</v>
      </c>
      <c r="CW151">
        <v>0</v>
      </c>
      <c r="CX151">
        <v>0</v>
      </c>
      <c r="CY151" s="20" t="e">
        <f t="shared" si="243"/>
        <v>#NAME?</v>
      </c>
      <c r="CZ151" t="e">
        <f t="shared" si="244"/>
        <v>#NAME?</v>
      </c>
      <c r="DM151" t="s">
        <v>285</v>
      </c>
      <c r="DN151">
        <v>0</v>
      </c>
      <c r="DQ151" t="s">
        <v>353</v>
      </c>
      <c r="DR151">
        <v>0</v>
      </c>
      <c r="DU151">
        <v>866</v>
      </c>
      <c r="DV151">
        <v>1360753.9172762898</v>
      </c>
      <c r="DX151" t="s">
        <v>349</v>
      </c>
      <c r="DY151">
        <v>0</v>
      </c>
      <c r="EA151" t="s">
        <v>349</v>
      </c>
      <c r="EB151">
        <v>0</v>
      </c>
      <c r="ED151" t="s">
        <v>349</v>
      </c>
      <c r="EE151">
        <v>0</v>
      </c>
      <c r="EI151">
        <v>301</v>
      </c>
      <c r="EJ151">
        <v>4862.75</v>
      </c>
      <c r="GQ151" t="s">
        <v>388</v>
      </c>
      <c r="GR151">
        <v>297</v>
      </c>
      <c r="GU151">
        <v>363</v>
      </c>
      <c r="GV151" s="20">
        <v>4127241.3612839142</v>
      </c>
      <c r="HM151">
        <v>523</v>
      </c>
      <c r="HN151" t="s">
        <v>395</v>
      </c>
      <c r="HO151">
        <v>1421293.59</v>
      </c>
      <c r="HR151">
        <v>363</v>
      </c>
      <c r="HS151">
        <v>81129.75</v>
      </c>
    </row>
    <row r="152" spans="1:227">
      <c r="A152">
        <v>299</v>
      </c>
      <c r="D152" t="s">
        <v>389</v>
      </c>
      <c r="F152" s="13" t="e">
        <f t="shared" si="164"/>
        <v>#NAME?</v>
      </c>
      <c r="G152" s="13" t="e">
        <f t="shared" si="165"/>
        <v>#NAME?</v>
      </c>
      <c r="H152" s="13" t="e">
        <f t="shared" si="166"/>
        <v>#NAME?</v>
      </c>
      <c r="I152" s="13" t="e">
        <f t="shared" si="167"/>
        <v>#NAME?</v>
      </c>
      <c r="J152" s="13"/>
      <c r="K152" s="13" t="e">
        <f t="shared" si="168"/>
        <v>#NAME?</v>
      </c>
      <c r="L152" s="13" t="e">
        <f t="shared" si="169"/>
        <v>#NAME?</v>
      </c>
      <c r="M152" s="13" t="e">
        <f t="shared" si="170"/>
        <v>#NAME?</v>
      </c>
      <c r="N152" s="13" t="e">
        <f t="shared" si="171"/>
        <v>#NAME?</v>
      </c>
      <c r="O152" s="13" t="e">
        <f t="shared" si="172"/>
        <v>#NAME?</v>
      </c>
      <c r="P152" s="13" t="e">
        <f t="shared" si="173"/>
        <v>#NAME?</v>
      </c>
      <c r="Q152" s="13" t="e">
        <f t="shared" si="174"/>
        <v>#NAME?</v>
      </c>
      <c r="R152" s="13" t="e">
        <f t="shared" si="175"/>
        <v>#NAME?</v>
      </c>
      <c r="S152" s="13" t="e">
        <f t="shared" si="176"/>
        <v>#NAME?</v>
      </c>
      <c r="T152" s="13" t="e">
        <f t="shared" si="177"/>
        <v>#NAME?</v>
      </c>
      <c r="U152" s="13" t="e">
        <f t="shared" si="178"/>
        <v>#NAME?</v>
      </c>
      <c r="V152" s="13" t="e">
        <f t="shared" si="179"/>
        <v>#NAME?</v>
      </c>
      <c r="W152" s="13" t="e">
        <f t="shared" si="180"/>
        <v>#NAME?</v>
      </c>
      <c r="X152" s="13" t="e">
        <f t="shared" si="181"/>
        <v>#NAME?</v>
      </c>
      <c r="Y152" s="13" t="e">
        <f t="shared" si="182"/>
        <v>#NAME?</v>
      </c>
      <c r="Z152" s="13" t="e">
        <f t="shared" si="183"/>
        <v>#NAME?</v>
      </c>
      <c r="AA152" s="13" t="e">
        <f t="shared" si="184"/>
        <v>#NAME?</v>
      </c>
      <c r="AB152" s="13"/>
      <c r="AC152" s="13"/>
      <c r="AD152" s="13" t="e">
        <f t="shared" si="185"/>
        <v>#NAME?</v>
      </c>
      <c r="AE152" s="13" t="e">
        <f t="shared" si="186"/>
        <v>#NAME?</v>
      </c>
      <c r="AF152" s="13" t="e">
        <f t="shared" si="187"/>
        <v>#NAME?</v>
      </c>
      <c r="AG152" s="13" t="e">
        <f t="shared" si="188"/>
        <v>#NAME?</v>
      </c>
      <c r="AH152" s="13" t="e">
        <f t="shared" si="189"/>
        <v>#NAME?</v>
      </c>
      <c r="AI152" s="13" t="e">
        <f t="shared" si="190"/>
        <v>#NAME?</v>
      </c>
      <c r="AJ152" s="13" t="e">
        <f t="shared" si="191"/>
        <v>#NAME?</v>
      </c>
      <c r="AK152" s="13" t="e">
        <f t="shared" si="192"/>
        <v>#NAME?</v>
      </c>
      <c r="AL152" s="13" t="e">
        <f t="shared" si="193"/>
        <v>#NAME?</v>
      </c>
      <c r="AM152" s="13" t="e">
        <f t="shared" si="194"/>
        <v>#NAME?</v>
      </c>
      <c r="AN152" s="13" t="e">
        <f t="shared" si="195"/>
        <v>#NAME?</v>
      </c>
      <c r="AO152" s="13" t="e">
        <f t="shared" si="196"/>
        <v>#NAME?</v>
      </c>
      <c r="AP152" s="13" t="e">
        <f t="shared" si="197"/>
        <v>#NAME?</v>
      </c>
      <c r="AQ152" s="13" t="e">
        <f t="shared" si="198"/>
        <v>#NAME?</v>
      </c>
      <c r="AR152" s="13" t="e">
        <f t="shared" si="199"/>
        <v>#NAME?</v>
      </c>
      <c r="AS152" s="13" t="e">
        <f t="shared" si="200"/>
        <v>#NAME?</v>
      </c>
      <c r="AT152" s="13" t="e">
        <f t="shared" si="201"/>
        <v>#NAME?</v>
      </c>
      <c r="AU152" s="13" t="e">
        <f t="shared" si="202"/>
        <v>#NAME?</v>
      </c>
      <c r="AV152" s="13" t="e">
        <f t="shared" si="203"/>
        <v>#NAME?</v>
      </c>
      <c r="AW152" s="13" t="e">
        <f t="shared" si="204"/>
        <v>#NAME?</v>
      </c>
      <c r="AX152" s="13" t="e">
        <f t="shared" si="205"/>
        <v>#NAME?</v>
      </c>
      <c r="AY152" s="13" t="e">
        <f t="shared" si="206"/>
        <v>#NAME?</v>
      </c>
      <c r="AZ152" s="13" t="e">
        <f t="shared" si="207"/>
        <v>#NAME?</v>
      </c>
      <c r="BA152" s="13" t="e">
        <f t="shared" si="208"/>
        <v>#NAME?</v>
      </c>
      <c r="BB152" s="13" t="e">
        <f t="shared" si="209"/>
        <v>#NAME?</v>
      </c>
      <c r="BC152" s="13" t="e">
        <f t="shared" si="210"/>
        <v>#NAME?</v>
      </c>
      <c r="BD152" s="13" t="e">
        <f t="shared" si="211"/>
        <v>#NAME?</v>
      </c>
      <c r="BE152" s="13" t="e">
        <f t="shared" si="212"/>
        <v>#NAME?</v>
      </c>
      <c r="BF152" s="13" t="e">
        <f t="shared" si="213"/>
        <v>#NAME?</v>
      </c>
      <c r="BG152" s="13" t="e">
        <f t="shared" si="214"/>
        <v>#NAME?</v>
      </c>
      <c r="BH152" s="13" t="e">
        <f t="shared" si="215"/>
        <v>#NAME?</v>
      </c>
      <c r="BI152" s="13" t="e">
        <f t="shared" si="216"/>
        <v>#NAME?</v>
      </c>
      <c r="BJ152" s="13" t="e">
        <f t="shared" si="217"/>
        <v>#NAME?</v>
      </c>
      <c r="BK152" s="13" t="e">
        <f t="shared" si="218"/>
        <v>#NAME?</v>
      </c>
      <c r="BL152" s="13" t="e">
        <f t="shared" si="219"/>
        <v>#NAME?</v>
      </c>
      <c r="BM152" s="13" t="e">
        <f t="shared" si="220"/>
        <v>#NAME?</v>
      </c>
      <c r="BN152" s="13"/>
      <c r="BO152" s="15"/>
      <c r="BP152" s="13" t="e">
        <f t="shared" si="221"/>
        <v>#NAME?</v>
      </c>
      <c r="BQ152" s="13" t="e">
        <f t="shared" si="222"/>
        <v>#NAME?</v>
      </c>
      <c r="BR152" s="13" t="e">
        <f t="shared" si="223"/>
        <v>#NAME?</v>
      </c>
      <c r="BS152" s="13" t="e">
        <f t="shared" si="224"/>
        <v>#NAME?</v>
      </c>
      <c r="BT152" s="13" t="e">
        <f t="shared" si="225"/>
        <v>#NAME?</v>
      </c>
      <c r="BU152" s="13" t="e">
        <f t="shared" si="226"/>
        <v>#NAME?</v>
      </c>
      <c r="BV152" s="13"/>
      <c r="BW152" s="13" t="e">
        <f t="shared" si="227"/>
        <v>#NAME?</v>
      </c>
      <c r="BX152" s="13"/>
      <c r="BY152" s="13" t="e">
        <f t="shared" si="228"/>
        <v>#NAME?</v>
      </c>
      <c r="BZ152" s="13" t="e">
        <f t="shared" si="229"/>
        <v>#NAME?</v>
      </c>
      <c r="CA152" s="13" t="e">
        <f t="shared" si="230"/>
        <v>#NAME?</v>
      </c>
      <c r="CB152" s="13" t="e">
        <f t="shared" si="231"/>
        <v>#NAME?</v>
      </c>
      <c r="CC152" s="14">
        <f t="shared" si="232"/>
        <v>0</v>
      </c>
      <c r="CD152" s="14" t="e">
        <f t="shared" si="233"/>
        <v>#NAME?</v>
      </c>
      <c r="CE152" s="13">
        <f t="shared" si="234"/>
        <v>2866362.15</v>
      </c>
      <c r="CF152" s="13" t="e">
        <f t="shared" si="235"/>
        <v>#NAME?</v>
      </c>
      <c r="CG152" s="13"/>
      <c r="CH152" s="13" t="e">
        <f t="shared" si="236"/>
        <v>#NAME?</v>
      </c>
      <c r="CI152" s="13" t="e">
        <f t="shared" si="237"/>
        <v>#NAME?</v>
      </c>
      <c r="CJ152" s="13" t="e">
        <f t="shared" si="238"/>
        <v>#NAME?</v>
      </c>
      <c r="CK152" s="13" t="e">
        <f t="shared" si="239"/>
        <v>#NAME?</v>
      </c>
      <c r="CL152">
        <f t="shared" si="240"/>
        <v>0</v>
      </c>
      <c r="CM152">
        <f t="shared" si="241"/>
        <v>0</v>
      </c>
      <c r="CN152">
        <v>0</v>
      </c>
      <c r="CO152">
        <f t="shared" si="242"/>
        <v>0</v>
      </c>
      <c r="CP152">
        <v>0</v>
      </c>
      <c r="CQ152">
        <v>0</v>
      </c>
      <c r="CR152">
        <v>0</v>
      </c>
      <c r="CS152">
        <v>0</v>
      </c>
      <c r="CT152">
        <v>0</v>
      </c>
      <c r="CU152">
        <v>0</v>
      </c>
      <c r="CV152">
        <v>0</v>
      </c>
      <c r="CW152">
        <v>0</v>
      </c>
      <c r="CX152">
        <v>0</v>
      </c>
      <c r="CY152" s="20" t="e">
        <f t="shared" si="243"/>
        <v>#NAME?</v>
      </c>
      <c r="CZ152" t="e">
        <f t="shared" si="244"/>
        <v>#NAME?</v>
      </c>
      <c r="DM152" t="s">
        <v>390</v>
      </c>
      <c r="DN152">
        <v>0</v>
      </c>
      <c r="DQ152" t="s">
        <v>355</v>
      </c>
      <c r="DR152">
        <v>0</v>
      </c>
      <c r="DU152">
        <v>377</v>
      </c>
      <c r="DV152">
        <v>1633831.3440901642</v>
      </c>
      <c r="DX152" t="s">
        <v>351</v>
      </c>
      <c r="DY152">
        <v>0</v>
      </c>
      <c r="EA152" t="s">
        <v>351</v>
      </c>
      <c r="EB152">
        <v>0</v>
      </c>
      <c r="ED152" t="s">
        <v>351</v>
      </c>
      <c r="EE152">
        <v>0</v>
      </c>
      <c r="EI152">
        <v>305</v>
      </c>
      <c r="EJ152">
        <v>357</v>
      </c>
      <c r="GQ152" t="s">
        <v>389</v>
      </c>
      <c r="GR152">
        <v>299</v>
      </c>
      <c r="GU152">
        <v>364</v>
      </c>
      <c r="GV152" s="20">
        <v>15682.99440639866</v>
      </c>
      <c r="HM152">
        <v>17</v>
      </c>
      <c r="HN152" t="s">
        <v>164</v>
      </c>
      <c r="HO152">
        <v>2271714.9700000002</v>
      </c>
      <c r="HR152">
        <v>364</v>
      </c>
      <c r="HS152">
        <v>510.5</v>
      </c>
    </row>
    <row r="153" spans="1:227">
      <c r="A153">
        <v>301</v>
      </c>
      <c r="D153" t="s">
        <v>391</v>
      </c>
      <c r="F153" s="13" t="e">
        <f t="shared" si="164"/>
        <v>#NAME?</v>
      </c>
      <c r="G153" s="13" t="e">
        <f t="shared" si="165"/>
        <v>#NAME?</v>
      </c>
      <c r="H153" s="13" t="e">
        <f t="shared" si="166"/>
        <v>#NAME?</v>
      </c>
      <c r="I153" s="13" t="e">
        <f t="shared" si="167"/>
        <v>#NAME?</v>
      </c>
      <c r="J153" s="13"/>
      <c r="K153" s="13" t="e">
        <f t="shared" si="168"/>
        <v>#NAME?</v>
      </c>
      <c r="L153" s="13" t="e">
        <f t="shared" si="169"/>
        <v>#NAME?</v>
      </c>
      <c r="M153" s="13" t="e">
        <f t="shared" si="170"/>
        <v>#NAME?</v>
      </c>
      <c r="N153" s="13" t="e">
        <f t="shared" si="171"/>
        <v>#NAME?</v>
      </c>
      <c r="O153" s="13" t="e">
        <f t="shared" si="172"/>
        <v>#NAME?</v>
      </c>
      <c r="P153" s="13" t="e">
        <f t="shared" si="173"/>
        <v>#NAME?</v>
      </c>
      <c r="Q153" s="13" t="e">
        <f t="shared" si="174"/>
        <v>#NAME?</v>
      </c>
      <c r="R153" s="13" t="e">
        <f t="shared" si="175"/>
        <v>#NAME?</v>
      </c>
      <c r="S153" s="13" t="e">
        <f t="shared" si="176"/>
        <v>#NAME?</v>
      </c>
      <c r="T153" s="13" t="e">
        <f t="shared" si="177"/>
        <v>#NAME?</v>
      </c>
      <c r="U153" s="13" t="e">
        <f t="shared" si="178"/>
        <v>#NAME?</v>
      </c>
      <c r="V153" s="13" t="e">
        <f t="shared" si="179"/>
        <v>#NAME?</v>
      </c>
      <c r="W153" s="13" t="e">
        <f t="shared" si="180"/>
        <v>#NAME?</v>
      </c>
      <c r="X153" s="13" t="e">
        <f t="shared" si="181"/>
        <v>#NAME?</v>
      </c>
      <c r="Y153" s="13" t="e">
        <f t="shared" si="182"/>
        <v>#NAME?</v>
      </c>
      <c r="Z153" s="13" t="e">
        <f t="shared" si="183"/>
        <v>#NAME?</v>
      </c>
      <c r="AA153" s="13" t="e">
        <f t="shared" si="184"/>
        <v>#NAME?</v>
      </c>
      <c r="AB153" s="13"/>
      <c r="AC153" s="13"/>
      <c r="AD153" s="13" t="e">
        <f t="shared" si="185"/>
        <v>#NAME?</v>
      </c>
      <c r="AE153" s="13" t="e">
        <f t="shared" si="186"/>
        <v>#NAME?</v>
      </c>
      <c r="AF153" s="13" t="e">
        <f t="shared" si="187"/>
        <v>#NAME?</v>
      </c>
      <c r="AG153" s="13" t="e">
        <f t="shared" si="188"/>
        <v>#NAME?</v>
      </c>
      <c r="AH153" s="13" t="e">
        <f t="shared" si="189"/>
        <v>#NAME?</v>
      </c>
      <c r="AI153" s="13" t="e">
        <f t="shared" si="190"/>
        <v>#NAME?</v>
      </c>
      <c r="AJ153" s="13" t="e">
        <f t="shared" si="191"/>
        <v>#NAME?</v>
      </c>
      <c r="AK153" s="13" t="e">
        <f t="shared" si="192"/>
        <v>#NAME?</v>
      </c>
      <c r="AL153" s="13" t="e">
        <f t="shared" si="193"/>
        <v>#NAME?</v>
      </c>
      <c r="AM153" s="13" t="e">
        <f t="shared" si="194"/>
        <v>#NAME?</v>
      </c>
      <c r="AN153" s="13" t="e">
        <f t="shared" si="195"/>
        <v>#NAME?</v>
      </c>
      <c r="AO153" s="13" t="e">
        <f t="shared" si="196"/>
        <v>#NAME?</v>
      </c>
      <c r="AP153" s="13" t="e">
        <f t="shared" si="197"/>
        <v>#NAME?</v>
      </c>
      <c r="AQ153" s="13" t="e">
        <f t="shared" si="198"/>
        <v>#NAME?</v>
      </c>
      <c r="AR153" s="13" t="e">
        <f t="shared" si="199"/>
        <v>#NAME?</v>
      </c>
      <c r="AS153" s="13" t="e">
        <f t="shared" si="200"/>
        <v>#NAME?</v>
      </c>
      <c r="AT153" s="13" t="e">
        <f t="shared" si="201"/>
        <v>#NAME?</v>
      </c>
      <c r="AU153" s="13" t="e">
        <f t="shared" si="202"/>
        <v>#NAME?</v>
      </c>
      <c r="AV153" s="13" t="e">
        <f t="shared" si="203"/>
        <v>#NAME?</v>
      </c>
      <c r="AW153" s="13" t="e">
        <f t="shared" si="204"/>
        <v>#NAME?</v>
      </c>
      <c r="AX153" s="13" t="e">
        <f t="shared" si="205"/>
        <v>#NAME?</v>
      </c>
      <c r="AY153" s="13" t="e">
        <f t="shared" si="206"/>
        <v>#NAME?</v>
      </c>
      <c r="AZ153" s="13" t="e">
        <f t="shared" si="207"/>
        <v>#NAME?</v>
      </c>
      <c r="BA153" s="13" t="e">
        <f t="shared" si="208"/>
        <v>#NAME?</v>
      </c>
      <c r="BB153" s="13" t="e">
        <f t="shared" si="209"/>
        <v>#NAME?</v>
      </c>
      <c r="BC153" s="13" t="e">
        <f t="shared" si="210"/>
        <v>#NAME?</v>
      </c>
      <c r="BD153" s="13" t="e">
        <f t="shared" si="211"/>
        <v>#NAME?</v>
      </c>
      <c r="BE153" s="13" t="e">
        <f t="shared" si="212"/>
        <v>#NAME?</v>
      </c>
      <c r="BF153" s="13" t="e">
        <f t="shared" si="213"/>
        <v>#NAME?</v>
      </c>
      <c r="BG153" s="13" t="e">
        <f t="shared" si="214"/>
        <v>#NAME?</v>
      </c>
      <c r="BH153" s="13" t="e">
        <f t="shared" si="215"/>
        <v>#NAME?</v>
      </c>
      <c r="BI153" s="13" t="e">
        <f t="shared" si="216"/>
        <v>#NAME?</v>
      </c>
      <c r="BJ153" s="13" t="e">
        <f t="shared" si="217"/>
        <v>#NAME?</v>
      </c>
      <c r="BK153" s="13" t="e">
        <f t="shared" si="218"/>
        <v>#NAME?</v>
      </c>
      <c r="BL153" s="13" t="e">
        <f t="shared" si="219"/>
        <v>#NAME?</v>
      </c>
      <c r="BM153" s="13" t="e">
        <f t="shared" si="220"/>
        <v>#NAME?</v>
      </c>
      <c r="BN153" s="13"/>
      <c r="BO153" s="15"/>
      <c r="BP153" s="13" t="e">
        <f t="shared" si="221"/>
        <v>#NAME?</v>
      </c>
      <c r="BQ153" s="13" t="e">
        <f t="shared" si="222"/>
        <v>#NAME?</v>
      </c>
      <c r="BR153" s="13" t="e">
        <f t="shared" si="223"/>
        <v>#NAME?</v>
      </c>
      <c r="BS153" s="13" t="e">
        <f t="shared" si="224"/>
        <v>#NAME?</v>
      </c>
      <c r="BT153" s="13" t="e">
        <f t="shared" si="225"/>
        <v>#NAME?</v>
      </c>
      <c r="BU153" s="13" t="e">
        <f t="shared" si="226"/>
        <v>#NAME?</v>
      </c>
      <c r="BV153" s="13"/>
      <c r="BW153" s="13" t="e">
        <f t="shared" si="227"/>
        <v>#NAME?</v>
      </c>
      <c r="BX153" s="13"/>
      <c r="BY153" s="13" t="e">
        <f t="shared" si="228"/>
        <v>#NAME?</v>
      </c>
      <c r="BZ153" s="13" t="e">
        <f t="shared" si="229"/>
        <v>#NAME?</v>
      </c>
      <c r="CA153" s="13" t="e">
        <f t="shared" si="230"/>
        <v>#NAME?</v>
      </c>
      <c r="CB153" s="13" t="e">
        <f t="shared" si="231"/>
        <v>#NAME?</v>
      </c>
      <c r="CC153" s="14">
        <f t="shared" si="232"/>
        <v>0</v>
      </c>
      <c r="CD153" s="14" t="e">
        <f t="shared" si="233"/>
        <v>#NAME?</v>
      </c>
      <c r="CE153" s="13">
        <f t="shared" si="234"/>
        <v>4692157.51</v>
      </c>
      <c r="CF153" s="13" t="e">
        <f t="shared" si="235"/>
        <v>#NAME?</v>
      </c>
      <c r="CG153" s="13"/>
      <c r="CH153" s="13" t="e">
        <f t="shared" si="236"/>
        <v>#NAME?</v>
      </c>
      <c r="CI153" s="13" t="e">
        <f t="shared" si="237"/>
        <v>#NAME?</v>
      </c>
      <c r="CJ153" s="13" t="e">
        <f t="shared" si="238"/>
        <v>#NAME?</v>
      </c>
      <c r="CK153" s="13" t="e">
        <f t="shared" si="239"/>
        <v>#NAME?</v>
      </c>
      <c r="CL153">
        <f t="shared" si="240"/>
        <v>0</v>
      </c>
      <c r="CM153">
        <f t="shared" si="241"/>
        <v>0</v>
      </c>
      <c r="CN153">
        <v>0</v>
      </c>
      <c r="CO153">
        <f t="shared" si="242"/>
        <v>0</v>
      </c>
      <c r="CP153">
        <v>0</v>
      </c>
      <c r="CQ153">
        <v>0</v>
      </c>
      <c r="CR153">
        <v>0</v>
      </c>
      <c r="CS153">
        <v>0</v>
      </c>
      <c r="CT153">
        <v>0</v>
      </c>
      <c r="CU153">
        <v>0</v>
      </c>
      <c r="CV153">
        <v>0</v>
      </c>
      <c r="CW153">
        <v>0</v>
      </c>
      <c r="CX153">
        <v>0</v>
      </c>
      <c r="CY153" s="20" t="e">
        <f t="shared" si="243"/>
        <v>#NAME?</v>
      </c>
      <c r="CZ153" t="e">
        <f t="shared" si="244"/>
        <v>#NAME?</v>
      </c>
      <c r="DM153" t="s">
        <v>175</v>
      </c>
      <c r="DN153">
        <v>0</v>
      </c>
      <c r="DQ153" t="s">
        <v>356</v>
      </c>
      <c r="DR153">
        <v>0</v>
      </c>
      <c r="DU153">
        <v>907</v>
      </c>
      <c r="DV153">
        <v>1995836.0594062493</v>
      </c>
      <c r="DX153" t="s">
        <v>352</v>
      </c>
      <c r="DY153">
        <v>0</v>
      </c>
      <c r="EA153" t="s">
        <v>352</v>
      </c>
      <c r="EB153">
        <v>0</v>
      </c>
      <c r="ED153" t="s">
        <v>352</v>
      </c>
      <c r="EE153">
        <v>0</v>
      </c>
      <c r="EI153">
        <v>307</v>
      </c>
      <c r="EJ153">
        <v>11115.75</v>
      </c>
      <c r="GQ153" t="s">
        <v>391</v>
      </c>
      <c r="GR153">
        <v>301</v>
      </c>
      <c r="GU153">
        <v>365</v>
      </c>
      <c r="GV153" s="20">
        <v>13069.162005332219</v>
      </c>
      <c r="HM153">
        <v>395</v>
      </c>
      <c r="HN153" t="s">
        <v>396</v>
      </c>
      <c r="HO153">
        <v>1162205.53</v>
      </c>
      <c r="HR153">
        <v>365</v>
      </c>
      <c r="HS153">
        <v>330</v>
      </c>
    </row>
    <row r="154" spans="1:227">
      <c r="A154">
        <v>305</v>
      </c>
      <c r="D154" t="s">
        <v>194</v>
      </c>
      <c r="F154" s="13" t="e">
        <f t="shared" si="164"/>
        <v>#NAME?</v>
      </c>
      <c r="G154" s="13" t="e">
        <f t="shared" si="165"/>
        <v>#NAME?</v>
      </c>
      <c r="H154" s="13" t="e">
        <f t="shared" si="166"/>
        <v>#NAME?</v>
      </c>
      <c r="I154" s="13" t="e">
        <f t="shared" si="167"/>
        <v>#NAME?</v>
      </c>
      <c r="J154" s="13"/>
      <c r="K154" s="13" t="e">
        <f t="shared" si="168"/>
        <v>#NAME?</v>
      </c>
      <c r="L154" s="13" t="e">
        <f t="shared" si="169"/>
        <v>#NAME?</v>
      </c>
      <c r="M154" s="13" t="e">
        <f t="shared" si="170"/>
        <v>#NAME?</v>
      </c>
      <c r="N154" s="13" t="e">
        <f t="shared" si="171"/>
        <v>#NAME?</v>
      </c>
      <c r="O154" s="13" t="e">
        <f t="shared" si="172"/>
        <v>#NAME?</v>
      </c>
      <c r="P154" s="13" t="e">
        <f t="shared" si="173"/>
        <v>#NAME?</v>
      </c>
      <c r="Q154" s="13" t="e">
        <f t="shared" si="174"/>
        <v>#NAME?</v>
      </c>
      <c r="R154" s="13" t="e">
        <f t="shared" si="175"/>
        <v>#NAME?</v>
      </c>
      <c r="S154" s="13" t="e">
        <f t="shared" si="176"/>
        <v>#NAME?</v>
      </c>
      <c r="T154" s="13" t="e">
        <f t="shared" si="177"/>
        <v>#NAME?</v>
      </c>
      <c r="U154" s="13" t="e">
        <f t="shared" si="178"/>
        <v>#NAME?</v>
      </c>
      <c r="V154" s="13" t="e">
        <f t="shared" si="179"/>
        <v>#NAME?</v>
      </c>
      <c r="W154" s="13" t="e">
        <f t="shared" si="180"/>
        <v>#NAME?</v>
      </c>
      <c r="X154" s="13" t="e">
        <f t="shared" si="181"/>
        <v>#NAME?</v>
      </c>
      <c r="Y154" s="13" t="e">
        <f t="shared" si="182"/>
        <v>#NAME?</v>
      </c>
      <c r="Z154" s="13" t="e">
        <f t="shared" si="183"/>
        <v>#NAME?</v>
      </c>
      <c r="AA154" s="13" t="e">
        <f t="shared" si="184"/>
        <v>#NAME?</v>
      </c>
      <c r="AB154" s="13"/>
      <c r="AC154" s="13"/>
      <c r="AD154" s="13" t="e">
        <f t="shared" si="185"/>
        <v>#NAME?</v>
      </c>
      <c r="AE154" s="13" t="e">
        <f t="shared" si="186"/>
        <v>#NAME?</v>
      </c>
      <c r="AF154" s="13" t="e">
        <f t="shared" si="187"/>
        <v>#NAME?</v>
      </c>
      <c r="AG154" s="13" t="e">
        <f t="shared" si="188"/>
        <v>#NAME?</v>
      </c>
      <c r="AH154" s="13" t="e">
        <f t="shared" si="189"/>
        <v>#NAME?</v>
      </c>
      <c r="AI154" s="13" t="e">
        <f t="shared" si="190"/>
        <v>#NAME?</v>
      </c>
      <c r="AJ154" s="13" t="e">
        <f t="shared" si="191"/>
        <v>#NAME?</v>
      </c>
      <c r="AK154" s="13" t="e">
        <f t="shared" si="192"/>
        <v>#NAME?</v>
      </c>
      <c r="AL154" s="13" t="e">
        <f t="shared" si="193"/>
        <v>#NAME?</v>
      </c>
      <c r="AM154" s="13" t="e">
        <f t="shared" si="194"/>
        <v>#NAME?</v>
      </c>
      <c r="AN154" s="13" t="e">
        <f t="shared" si="195"/>
        <v>#NAME?</v>
      </c>
      <c r="AO154" s="13" t="e">
        <f t="shared" si="196"/>
        <v>#NAME?</v>
      </c>
      <c r="AP154" s="13" t="e">
        <f t="shared" si="197"/>
        <v>#NAME?</v>
      </c>
      <c r="AQ154" s="13" t="e">
        <f t="shared" si="198"/>
        <v>#NAME?</v>
      </c>
      <c r="AR154" s="13" t="e">
        <f t="shared" si="199"/>
        <v>#NAME?</v>
      </c>
      <c r="AS154" s="13" t="e">
        <f t="shared" si="200"/>
        <v>#NAME?</v>
      </c>
      <c r="AT154" s="13" t="e">
        <f t="shared" si="201"/>
        <v>#NAME?</v>
      </c>
      <c r="AU154" s="13" t="e">
        <f t="shared" si="202"/>
        <v>#NAME?</v>
      </c>
      <c r="AV154" s="13" t="e">
        <f t="shared" si="203"/>
        <v>#NAME?</v>
      </c>
      <c r="AW154" s="13" t="e">
        <f t="shared" si="204"/>
        <v>#NAME?</v>
      </c>
      <c r="AX154" s="13" t="e">
        <f t="shared" si="205"/>
        <v>#NAME?</v>
      </c>
      <c r="AY154" s="13" t="e">
        <f t="shared" si="206"/>
        <v>#NAME?</v>
      </c>
      <c r="AZ154" s="13" t="e">
        <f t="shared" si="207"/>
        <v>#NAME?</v>
      </c>
      <c r="BA154" s="13" t="e">
        <f t="shared" si="208"/>
        <v>#NAME?</v>
      </c>
      <c r="BB154" s="13" t="e">
        <f t="shared" si="209"/>
        <v>#NAME?</v>
      </c>
      <c r="BC154" s="13" t="e">
        <f t="shared" si="210"/>
        <v>#NAME?</v>
      </c>
      <c r="BD154" s="13" t="e">
        <f t="shared" si="211"/>
        <v>#NAME?</v>
      </c>
      <c r="BE154" s="13" t="e">
        <f t="shared" si="212"/>
        <v>#NAME?</v>
      </c>
      <c r="BF154" s="13" t="e">
        <f t="shared" si="213"/>
        <v>#NAME?</v>
      </c>
      <c r="BG154" s="13" t="e">
        <f t="shared" si="214"/>
        <v>#NAME?</v>
      </c>
      <c r="BH154" s="13" t="e">
        <f t="shared" si="215"/>
        <v>#NAME?</v>
      </c>
      <c r="BI154" s="13" t="e">
        <f t="shared" si="216"/>
        <v>#NAME?</v>
      </c>
      <c r="BJ154" s="13" t="e">
        <f t="shared" si="217"/>
        <v>#NAME?</v>
      </c>
      <c r="BK154" s="13" t="e">
        <f t="shared" si="218"/>
        <v>#NAME?</v>
      </c>
      <c r="BL154" s="13" t="e">
        <f t="shared" si="219"/>
        <v>#NAME?</v>
      </c>
      <c r="BM154" s="13" t="e">
        <f t="shared" si="220"/>
        <v>#NAME?</v>
      </c>
      <c r="BN154" s="13"/>
      <c r="BO154" s="15"/>
      <c r="BP154" s="13" t="e">
        <f t="shared" si="221"/>
        <v>#NAME?</v>
      </c>
      <c r="BQ154" s="13" t="e">
        <f t="shared" si="222"/>
        <v>#NAME?</v>
      </c>
      <c r="BR154" s="13" t="e">
        <f t="shared" si="223"/>
        <v>#NAME?</v>
      </c>
      <c r="BS154" s="13" t="e">
        <f t="shared" si="224"/>
        <v>#NAME?</v>
      </c>
      <c r="BT154" s="13" t="e">
        <f t="shared" si="225"/>
        <v>#NAME?</v>
      </c>
      <c r="BU154" s="13" t="e">
        <f t="shared" si="226"/>
        <v>#NAME?</v>
      </c>
      <c r="BV154" s="13"/>
      <c r="BW154" s="13" t="e">
        <f t="shared" si="227"/>
        <v>#NAME?</v>
      </c>
      <c r="BX154" s="13"/>
      <c r="BY154" s="13" t="e">
        <f t="shared" si="228"/>
        <v>#NAME?</v>
      </c>
      <c r="BZ154" s="13" t="e">
        <f t="shared" si="229"/>
        <v>#NAME?</v>
      </c>
      <c r="CA154" s="13" t="e">
        <f t="shared" si="230"/>
        <v>#NAME?</v>
      </c>
      <c r="CB154" s="13" t="e">
        <f t="shared" si="231"/>
        <v>#NAME?</v>
      </c>
      <c r="CC154" s="14">
        <f t="shared" si="232"/>
        <v>0</v>
      </c>
      <c r="CD154" s="14" t="e">
        <f t="shared" si="233"/>
        <v>#NAME?</v>
      </c>
      <c r="CE154" s="13">
        <f t="shared" si="234"/>
        <v>595819.31999999995</v>
      </c>
      <c r="CF154" s="13" t="e">
        <f t="shared" si="235"/>
        <v>#NAME?</v>
      </c>
      <c r="CG154" s="13"/>
      <c r="CH154" s="13" t="e">
        <f t="shared" si="236"/>
        <v>#NAME?</v>
      </c>
      <c r="CI154" s="13" t="e">
        <f t="shared" si="237"/>
        <v>#NAME?</v>
      </c>
      <c r="CJ154" s="13" t="e">
        <f t="shared" si="238"/>
        <v>#NAME?</v>
      </c>
      <c r="CK154" s="13" t="e">
        <f t="shared" si="239"/>
        <v>#NAME?</v>
      </c>
      <c r="CL154">
        <f t="shared" si="240"/>
        <v>0</v>
      </c>
      <c r="CM154">
        <f t="shared" si="241"/>
        <v>0</v>
      </c>
      <c r="CN154">
        <v>0</v>
      </c>
      <c r="CO154">
        <f t="shared" si="242"/>
        <v>0</v>
      </c>
      <c r="CP154">
        <v>0</v>
      </c>
      <c r="CQ154">
        <v>0</v>
      </c>
      <c r="CR154">
        <v>0</v>
      </c>
      <c r="CS154">
        <v>0</v>
      </c>
      <c r="CT154">
        <v>0</v>
      </c>
      <c r="CU154">
        <v>0</v>
      </c>
      <c r="CV154">
        <v>0</v>
      </c>
      <c r="CW154">
        <v>0</v>
      </c>
      <c r="CX154">
        <v>0</v>
      </c>
      <c r="CY154" s="20" t="e">
        <f t="shared" si="243"/>
        <v>#NAME?</v>
      </c>
      <c r="CZ154" t="e">
        <f t="shared" si="244"/>
        <v>#NAME?</v>
      </c>
      <c r="DM154" t="s">
        <v>392</v>
      </c>
      <c r="DN154">
        <v>0</v>
      </c>
      <c r="DQ154" t="s">
        <v>357</v>
      </c>
      <c r="DR154">
        <v>0</v>
      </c>
      <c r="DU154">
        <v>852</v>
      </c>
      <c r="DV154">
        <v>1294999.243627907</v>
      </c>
      <c r="DX154" t="s">
        <v>353</v>
      </c>
      <c r="DY154">
        <v>0</v>
      </c>
      <c r="EA154" t="s">
        <v>353</v>
      </c>
      <c r="EB154">
        <v>0</v>
      </c>
      <c r="ED154" t="s">
        <v>353</v>
      </c>
      <c r="EE154">
        <v>0</v>
      </c>
      <c r="EI154">
        <v>308</v>
      </c>
      <c r="EJ154">
        <v>2100.75</v>
      </c>
      <c r="GQ154" t="s">
        <v>194</v>
      </c>
      <c r="GR154">
        <v>305</v>
      </c>
      <c r="GU154">
        <v>366</v>
      </c>
      <c r="GV154" s="20">
        <v>39207.486015996656</v>
      </c>
      <c r="HM154">
        <v>72</v>
      </c>
      <c r="HN154" t="s">
        <v>223</v>
      </c>
      <c r="HO154">
        <v>1573905.39</v>
      </c>
      <c r="HR154">
        <v>366</v>
      </c>
      <c r="HS154">
        <v>830.5</v>
      </c>
    </row>
    <row r="155" spans="1:227">
      <c r="A155">
        <v>307</v>
      </c>
      <c r="D155" t="s">
        <v>136</v>
      </c>
      <c r="F155" s="13" t="e">
        <f t="shared" si="164"/>
        <v>#NAME?</v>
      </c>
      <c r="G155" s="13" t="e">
        <f t="shared" si="165"/>
        <v>#NAME?</v>
      </c>
      <c r="H155" s="13" t="e">
        <f t="shared" si="166"/>
        <v>#NAME?</v>
      </c>
      <c r="I155" s="13" t="e">
        <f t="shared" si="167"/>
        <v>#NAME?</v>
      </c>
      <c r="J155" s="13"/>
      <c r="K155" s="13" t="e">
        <f t="shared" si="168"/>
        <v>#NAME?</v>
      </c>
      <c r="L155" s="13" t="e">
        <f t="shared" si="169"/>
        <v>#NAME?</v>
      </c>
      <c r="M155" s="13" t="e">
        <f t="shared" si="170"/>
        <v>#NAME?</v>
      </c>
      <c r="N155" s="13" t="e">
        <f t="shared" si="171"/>
        <v>#NAME?</v>
      </c>
      <c r="O155" s="13" t="e">
        <f t="shared" si="172"/>
        <v>#NAME?</v>
      </c>
      <c r="P155" s="13" t="e">
        <f t="shared" si="173"/>
        <v>#NAME?</v>
      </c>
      <c r="Q155" s="13" t="e">
        <f t="shared" si="174"/>
        <v>#NAME?</v>
      </c>
      <c r="R155" s="13" t="e">
        <f t="shared" si="175"/>
        <v>#NAME?</v>
      </c>
      <c r="S155" s="13" t="e">
        <f t="shared" si="176"/>
        <v>#NAME?</v>
      </c>
      <c r="T155" s="13" t="e">
        <f t="shared" si="177"/>
        <v>#NAME?</v>
      </c>
      <c r="U155" s="13" t="e">
        <f t="shared" si="178"/>
        <v>#NAME?</v>
      </c>
      <c r="V155" s="13" t="e">
        <f t="shared" si="179"/>
        <v>#NAME?</v>
      </c>
      <c r="W155" s="13" t="e">
        <f t="shared" si="180"/>
        <v>#NAME?</v>
      </c>
      <c r="X155" s="13" t="e">
        <f t="shared" si="181"/>
        <v>#NAME?</v>
      </c>
      <c r="Y155" s="13" t="e">
        <f t="shared" si="182"/>
        <v>#NAME?</v>
      </c>
      <c r="Z155" s="13" t="e">
        <f t="shared" si="183"/>
        <v>#NAME?</v>
      </c>
      <c r="AA155" s="13" t="e">
        <f t="shared" si="184"/>
        <v>#NAME?</v>
      </c>
      <c r="AB155" s="13"/>
      <c r="AC155" s="13"/>
      <c r="AD155" s="13" t="e">
        <f t="shared" si="185"/>
        <v>#NAME?</v>
      </c>
      <c r="AE155" s="13" t="e">
        <f t="shared" si="186"/>
        <v>#NAME?</v>
      </c>
      <c r="AF155" s="13" t="e">
        <f t="shared" si="187"/>
        <v>#NAME?</v>
      </c>
      <c r="AG155" s="13" t="e">
        <f t="shared" si="188"/>
        <v>#NAME?</v>
      </c>
      <c r="AH155" s="13" t="e">
        <f t="shared" si="189"/>
        <v>#NAME?</v>
      </c>
      <c r="AI155" s="13" t="e">
        <f t="shared" si="190"/>
        <v>#NAME?</v>
      </c>
      <c r="AJ155" s="13" t="e">
        <f t="shared" si="191"/>
        <v>#NAME?</v>
      </c>
      <c r="AK155" s="13" t="e">
        <f t="shared" si="192"/>
        <v>#NAME?</v>
      </c>
      <c r="AL155" s="13" t="e">
        <f t="shared" si="193"/>
        <v>#NAME?</v>
      </c>
      <c r="AM155" s="13" t="e">
        <f t="shared" si="194"/>
        <v>#NAME?</v>
      </c>
      <c r="AN155" s="13" t="e">
        <f t="shared" si="195"/>
        <v>#NAME?</v>
      </c>
      <c r="AO155" s="13" t="e">
        <f t="shared" si="196"/>
        <v>#NAME?</v>
      </c>
      <c r="AP155" s="13" t="e">
        <f t="shared" si="197"/>
        <v>#NAME?</v>
      </c>
      <c r="AQ155" s="13" t="e">
        <f t="shared" si="198"/>
        <v>#NAME?</v>
      </c>
      <c r="AR155" s="13" t="e">
        <f t="shared" si="199"/>
        <v>#NAME?</v>
      </c>
      <c r="AS155" s="13" t="e">
        <f t="shared" si="200"/>
        <v>#NAME?</v>
      </c>
      <c r="AT155" s="13" t="e">
        <f t="shared" si="201"/>
        <v>#NAME?</v>
      </c>
      <c r="AU155" s="13" t="e">
        <f t="shared" si="202"/>
        <v>#NAME?</v>
      </c>
      <c r="AV155" s="13" t="e">
        <f t="shared" si="203"/>
        <v>#NAME?</v>
      </c>
      <c r="AW155" s="13" t="e">
        <f t="shared" si="204"/>
        <v>#NAME?</v>
      </c>
      <c r="AX155" s="13" t="e">
        <f t="shared" si="205"/>
        <v>#NAME?</v>
      </c>
      <c r="AY155" s="13" t="e">
        <f t="shared" si="206"/>
        <v>#NAME?</v>
      </c>
      <c r="AZ155" s="13" t="e">
        <f t="shared" si="207"/>
        <v>#NAME?</v>
      </c>
      <c r="BA155" s="13" t="e">
        <f t="shared" si="208"/>
        <v>#NAME?</v>
      </c>
      <c r="BB155" s="13" t="e">
        <f t="shared" si="209"/>
        <v>#NAME?</v>
      </c>
      <c r="BC155" s="13" t="e">
        <f t="shared" si="210"/>
        <v>#NAME?</v>
      </c>
      <c r="BD155" s="13" t="e">
        <f t="shared" si="211"/>
        <v>#NAME?</v>
      </c>
      <c r="BE155" s="13" t="e">
        <f t="shared" si="212"/>
        <v>#NAME?</v>
      </c>
      <c r="BF155" s="13" t="e">
        <f t="shared" si="213"/>
        <v>#NAME?</v>
      </c>
      <c r="BG155" s="13" t="e">
        <f t="shared" si="214"/>
        <v>#NAME?</v>
      </c>
      <c r="BH155" s="13" t="e">
        <f t="shared" si="215"/>
        <v>#NAME?</v>
      </c>
      <c r="BI155" s="13" t="e">
        <f t="shared" si="216"/>
        <v>#NAME?</v>
      </c>
      <c r="BJ155" s="13" t="e">
        <f t="shared" si="217"/>
        <v>#NAME?</v>
      </c>
      <c r="BK155" s="13" t="e">
        <f t="shared" si="218"/>
        <v>#NAME?</v>
      </c>
      <c r="BL155" s="13" t="e">
        <f t="shared" si="219"/>
        <v>#NAME?</v>
      </c>
      <c r="BM155" s="13" t="e">
        <f t="shared" si="220"/>
        <v>#NAME?</v>
      </c>
      <c r="BN155" s="13"/>
      <c r="BO155" s="15"/>
      <c r="BP155" s="13" t="e">
        <f t="shared" si="221"/>
        <v>#NAME?</v>
      </c>
      <c r="BQ155" s="13" t="e">
        <f t="shared" si="222"/>
        <v>#NAME?</v>
      </c>
      <c r="BR155" s="13" t="e">
        <f t="shared" si="223"/>
        <v>#NAME?</v>
      </c>
      <c r="BS155" s="13" t="e">
        <f t="shared" si="224"/>
        <v>#NAME?</v>
      </c>
      <c r="BT155" s="13" t="e">
        <f t="shared" si="225"/>
        <v>#NAME?</v>
      </c>
      <c r="BU155" s="13" t="e">
        <f t="shared" si="226"/>
        <v>#NAME?</v>
      </c>
      <c r="BV155" s="13"/>
      <c r="BW155" s="13" t="e">
        <f t="shared" si="227"/>
        <v>#NAME?</v>
      </c>
      <c r="BX155" s="13"/>
      <c r="BY155" s="13" t="e">
        <f t="shared" si="228"/>
        <v>#NAME?</v>
      </c>
      <c r="BZ155" s="13" t="e">
        <f t="shared" si="229"/>
        <v>#NAME?</v>
      </c>
      <c r="CA155" s="13" t="e">
        <f t="shared" si="230"/>
        <v>#NAME?</v>
      </c>
      <c r="CB155" s="13" t="e">
        <f t="shared" si="231"/>
        <v>#NAME?</v>
      </c>
      <c r="CC155" s="14">
        <f t="shared" si="232"/>
        <v>49421</v>
      </c>
      <c r="CD155" s="14" t="e">
        <f t="shared" si="233"/>
        <v>#NAME?</v>
      </c>
      <c r="CE155" s="13">
        <f t="shared" si="234"/>
        <v>10702210.51</v>
      </c>
      <c r="CF155" s="13" t="e">
        <f t="shared" si="235"/>
        <v>#NAME?</v>
      </c>
      <c r="CG155" s="13"/>
      <c r="CH155" s="13" t="e">
        <f t="shared" si="236"/>
        <v>#NAME?</v>
      </c>
      <c r="CI155" s="13" t="e">
        <f t="shared" si="237"/>
        <v>#NAME?</v>
      </c>
      <c r="CJ155" s="13" t="e">
        <f t="shared" si="238"/>
        <v>#NAME?</v>
      </c>
      <c r="CK155" s="13" t="e">
        <f t="shared" si="239"/>
        <v>#NAME?</v>
      </c>
      <c r="CL155">
        <f t="shared" si="240"/>
        <v>83300</v>
      </c>
      <c r="CM155">
        <f t="shared" si="241"/>
        <v>15000</v>
      </c>
      <c r="CN155">
        <v>0</v>
      </c>
      <c r="CO155">
        <f t="shared" si="242"/>
        <v>60000</v>
      </c>
      <c r="CP155" t="e">
        <f>VLOOKUP(A155,taal,5,FALSE)</f>
        <v>#NAME?</v>
      </c>
      <c r="CQ155">
        <v>0</v>
      </c>
      <c r="CR155">
        <v>0</v>
      </c>
      <c r="CS155">
        <v>0</v>
      </c>
      <c r="CT155" t="e">
        <f>VLOOKUP(A155,w_g31,3,FALSE)</f>
        <v>#NAME?</v>
      </c>
      <c r="CU155" t="e">
        <f>VLOOKUP(A155,actie,3,FALSE)</f>
        <v>#NAME?</v>
      </c>
      <c r="CV155" t="e">
        <f>VLOOKUP(A155,delta,3,FALSE)</f>
        <v>#NAME?</v>
      </c>
      <c r="CW155" t="e">
        <f>VLOOKUP(A155,vrouw,3,FALSE)</f>
        <v>#NAME?</v>
      </c>
      <c r="CX155">
        <v>0</v>
      </c>
      <c r="CY155" s="20" t="e">
        <f t="shared" si="243"/>
        <v>#NAME?</v>
      </c>
      <c r="CZ155" t="e">
        <f t="shared" si="244"/>
        <v>#NAME?</v>
      </c>
      <c r="DM155" t="s">
        <v>393</v>
      </c>
      <c r="DN155">
        <v>0</v>
      </c>
      <c r="DQ155" t="s">
        <v>359</v>
      </c>
      <c r="DR155">
        <v>0</v>
      </c>
      <c r="DU155">
        <v>425</v>
      </c>
      <c r="DV155">
        <v>1671182.0002117453</v>
      </c>
      <c r="DX155" t="s">
        <v>355</v>
      </c>
      <c r="DY155">
        <v>0</v>
      </c>
      <c r="EA155" t="s">
        <v>355</v>
      </c>
      <c r="EB155">
        <v>0</v>
      </c>
      <c r="ED155" t="s">
        <v>355</v>
      </c>
      <c r="EE155">
        <v>0</v>
      </c>
      <c r="EI155">
        <v>311</v>
      </c>
      <c r="EJ155">
        <v>612</v>
      </c>
      <c r="GQ155" t="s">
        <v>136</v>
      </c>
      <c r="GR155">
        <v>307</v>
      </c>
      <c r="GU155">
        <v>370</v>
      </c>
      <c r="GV155" s="20">
        <v>18296.826807465106</v>
      </c>
      <c r="HM155">
        <v>244</v>
      </c>
      <c r="HN155" t="s">
        <v>339</v>
      </c>
      <c r="HO155">
        <v>1009575.89</v>
      </c>
      <c r="HR155">
        <v>370</v>
      </c>
      <c r="HS155">
        <v>572.75300000000004</v>
      </c>
    </row>
    <row r="156" spans="1:227">
      <c r="A156">
        <v>308</v>
      </c>
      <c r="D156" t="s">
        <v>231</v>
      </c>
      <c r="F156" s="13" t="e">
        <f t="shared" si="164"/>
        <v>#NAME?</v>
      </c>
      <c r="G156" s="13" t="e">
        <f t="shared" si="165"/>
        <v>#NAME?</v>
      </c>
      <c r="H156" s="13" t="e">
        <f t="shared" si="166"/>
        <v>#NAME?</v>
      </c>
      <c r="I156" s="13" t="e">
        <f t="shared" si="167"/>
        <v>#NAME?</v>
      </c>
      <c r="J156" s="13"/>
      <c r="K156" s="13" t="e">
        <f t="shared" si="168"/>
        <v>#NAME?</v>
      </c>
      <c r="L156" s="13" t="e">
        <f t="shared" si="169"/>
        <v>#NAME?</v>
      </c>
      <c r="M156" s="13" t="e">
        <f t="shared" si="170"/>
        <v>#NAME?</v>
      </c>
      <c r="N156" s="13" t="e">
        <f t="shared" si="171"/>
        <v>#NAME?</v>
      </c>
      <c r="O156" s="13" t="e">
        <f t="shared" si="172"/>
        <v>#NAME?</v>
      </c>
      <c r="P156" s="13" t="e">
        <f t="shared" si="173"/>
        <v>#NAME?</v>
      </c>
      <c r="Q156" s="13" t="e">
        <f t="shared" si="174"/>
        <v>#NAME?</v>
      </c>
      <c r="R156" s="13" t="e">
        <f t="shared" si="175"/>
        <v>#NAME?</v>
      </c>
      <c r="S156" s="13" t="e">
        <f t="shared" si="176"/>
        <v>#NAME?</v>
      </c>
      <c r="T156" s="13" t="e">
        <f t="shared" si="177"/>
        <v>#NAME?</v>
      </c>
      <c r="U156" s="13" t="e">
        <f t="shared" si="178"/>
        <v>#NAME?</v>
      </c>
      <c r="V156" s="13" t="e">
        <f t="shared" si="179"/>
        <v>#NAME?</v>
      </c>
      <c r="W156" s="13" t="e">
        <f t="shared" si="180"/>
        <v>#NAME?</v>
      </c>
      <c r="X156" s="13" t="e">
        <f t="shared" si="181"/>
        <v>#NAME?</v>
      </c>
      <c r="Y156" s="13" t="e">
        <f t="shared" si="182"/>
        <v>#NAME?</v>
      </c>
      <c r="Z156" s="13" t="e">
        <f t="shared" si="183"/>
        <v>#NAME?</v>
      </c>
      <c r="AA156" s="13" t="e">
        <f t="shared" si="184"/>
        <v>#NAME?</v>
      </c>
      <c r="AB156" s="13"/>
      <c r="AC156" s="13"/>
      <c r="AD156" s="13" t="e">
        <f t="shared" si="185"/>
        <v>#NAME?</v>
      </c>
      <c r="AE156" s="13" t="e">
        <f t="shared" si="186"/>
        <v>#NAME?</v>
      </c>
      <c r="AF156" s="13" t="e">
        <f t="shared" si="187"/>
        <v>#NAME?</v>
      </c>
      <c r="AG156" s="13" t="e">
        <f t="shared" si="188"/>
        <v>#NAME?</v>
      </c>
      <c r="AH156" s="13" t="e">
        <f t="shared" si="189"/>
        <v>#NAME?</v>
      </c>
      <c r="AI156" s="13" t="e">
        <f t="shared" si="190"/>
        <v>#NAME?</v>
      </c>
      <c r="AJ156" s="13" t="e">
        <f t="shared" si="191"/>
        <v>#NAME?</v>
      </c>
      <c r="AK156" s="13" t="e">
        <f t="shared" si="192"/>
        <v>#NAME?</v>
      </c>
      <c r="AL156" s="13" t="e">
        <f t="shared" si="193"/>
        <v>#NAME?</v>
      </c>
      <c r="AM156" s="13" t="e">
        <f t="shared" si="194"/>
        <v>#NAME?</v>
      </c>
      <c r="AN156" s="13" t="e">
        <f t="shared" si="195"/>
        <v>#NAME?</v>
      </c>
      <c r="AO156" s="13" t="e">
        <f t="shared" si="196"/>
        <v>#NAME?</v>
      </c>
      <c r="AP156" s="13" t="e">
        <f t="shared" si="197"/>
        <v>#NAME?</v>
      </c>
      <c r="AQ156" s="13" t="e">
        <f t="shared" si="198"/>
        <v>#NAME?</v>
      </c>
      <c r="AR156" s="13" t="e">
        <f t="shared" si="199"/>
        <v>#NAME?</v>
      </c>
      <c r="AS156" s="13" t="e">
        <f t="shared" si="200"/>
        <v>#NAME?</v>
      </c>
      <c r="AT156" s="13" t="e">
        <f t="shared" si="201"/>
        <v>#NAME?</v>
      </c>
      <c r="AU156" s="13" t="e">
        <f t="shared" si="202"/>
        <v>#NAME?</v>
      </c>
      <c r="AV156" s="13" t="e">
        <f t="shared" si="203"/>
        <v>#NAME?</v>
      </c>
      <c r="AW156" s="13" t="e">
        <f t="shared" si="204"/>
        <v>#NAME?</v>
      </c>
      <c r="AX156" s="13" t="e">
        <f t="shared" si="205"/>
        <v>#NAME?</v>
      </c>
      <c r="AY156" s="13" t="e">
        <f t="shared" si="206"/>
        <v>#NAME?</v>
      </c>
      <c r="AZ156" s="13" t="e">
        <f t="shared" si="207"/>
        <v>#NAME?</v>
      </c>
      <c r="BA156" s="13" t="e">
        <f t="shared" si="208"/>
        <v>#NAME?</v>
      </c>
      <c r="BB156" s="13" t="e">
        <f t="shared" si="209"/>
        <v>#NAME?</v>
      </c>
      <c r="BC156" s="13" t="e">
        <f t="shared" si="210"/>
        <v>#NAME?</v>
      </c>
      <c r="BD156" s="13" t="e">
        <f t="shared" si="211"/>
        <v>#NAME?</v>
      </c>
      <c r="BE156" s="13" t="e">
        <f t="shared" si="212"/>
        <v>#NAME?</v>
      </c>
      <c r="BF156" s="13" t="e">
        <f t="shared" si="213"/>
        <v>#NAME?</v>
      </c>
      <c r="BG156" s="13" t="e">
        <f t="shared" si="214"/>
        <v>#NAME?</v>
      </c>
      <c r="BH156" s="13" t="e">
        <f t="shared" si="215"/>
        <v>#NAME?</v>
      </c>
      <c r="BI156" s="13" t="e">
        <f t="shared" si="216"/>
        <v>#NAME?</v>
      </c>
      <c r="BJ156" s="13" t="e">
        <f t="shared" si="217"/>
        <v>#NAME?</v>
      </c>
      <c r="BK156" s="13" t="e">
        <f t="shared" si="218"/>
        <v>#NAME?</v>
      </c>
      <c r="BL156" s="13" t="e">
        <f t="shared" si="219"/>
        <v>#NAME?</v>
      </c>
      <c r="BM156" s="13" t="e">
        <f t="shared" si="220"/>
        <v>#NAME?</v>
      </c>
      <c r="BN156" s="13"/>
      <c r="BO156" s="15"/>
      <c r="BP156" s="13" t="e">
        <f t="shared" si="221"/>
        <v>#NAME?</v>
      </c>
      <c r="BQ156" s="13" t="e">
        <f t="shared" si="222"/>
        <v>#NAME?</v>
      </c>
      <c r="BR156" s="13" t="e">
        <f t="shared" si="223"/>
        <v>#NAME?</v>
      </c>
      <c r="BS156" s="13" t="e">
        <f t="shared" si="224"/>
        <v>#NAME?</v>
      </c>
      <c r="BT156" s="13" t="e">
        <f t="shared" si="225"/>
        <v>#NAME?</v>
      </c>
      <c r="BU156" s="13" t="e">
        <f t="shared" si="226"/>
        <v>#NAME?</v>
      </c>
      <c r="BV156" s="13"/>
      <c r="BW156" s="13" t="e">
        <f t="shared" si="227"/>
        <v>#NAME?</v>
      </c>
      <c r="BX156" s="13"/>
      <c r="BY156" s="13" t="e">
        <f t="shared" si="228"/>
        <v>#NAME?</v>
      </c>
      <c r="BZ156" s="13" t="e">
        <f t="shared" si="229"/>
        <v>#NAME?</v>
      </c>
      <c r="CA156" s="13" t="e">
        <f t="shared" si="230"/>
        <v>#NAME?</v>
      </c>
      <c r="CB156" s="13" t="e">
        <f t="shared" si="231"/>
        <v>#NAME?</v>
      </c>
      <c r="CC156" s="14">
        <f t="shared" si="232"/>
        <v>0</v>
      </c>
      <c r="CD156" s="14" t="e">
        <f t="shared" si="233"/>
        <v>#NAME?</v>
      </c>
      <c r="CE156" s="13">
        <f t="shared" si="234"/>
        <v>3306010.89</v>
      </c>
      <c r="CF156" s="13" t="e">
        <f t="shared" si="235"/>
        <v>#NAME?</v>
      </c>
      <c r="CG156" s="13"/>
      <c r="CH156" s="13" t="e">
        <f t="shared" si="236"/>
        <v>#NAME?</v>
      </c>
      <c r="CI156" s="13" t="e">
        <f t="shared" si="237"/>
        <v>#NAME?</v>
      </c>
      <c r="CJ156" s="13" t="e">
        <f t="shared" si="238"/>
        <v>#NAME?</v>
      </c>
      <c r="CK156" s="13" t="e">
        <f t="shared" si="239"/>
        <v>#NAME?</v>
      </c>
      <c r="CL156">
        <f t="shared" si="240"/>
        <v>0</v>
      </c>
      <c r="CM156">
        <f t="shared" si="241"/>
        <v>0</v>
      </c>
      <c r="CN156">
        <v>0</v>
      </c>
      <c r="CO156">
        <f t="shared" si="242"/>
        <v>0</v>
      </c>
      <c r="CP156">
        <v>0</v>
      </c>
      <c r="CQ156">
        <v>0</v>
      </c>
      <c r="CR156">
        <v>0</v>
      </c>
      <c r="CS156">
        <v>0</v>
      </c>
      <c r="CT156">
        <v>0</v>
      </c>
      <c r="CU156">
        <v>0</v>
      </c>
      <c r="CV156">
        <v>0</v>
      </c>
      <c r="CW156">
        <v>0</v>
      </c>
      <c r="CX156">
        <v>0</v>
      </c>
      <c r="CY156" s="20" t="e">
        <f t="shared" si="243"/>
        <v>#NAME?</v>
      </c>
      <c r="CZ156" t="e">
        <f t="shared" si="244"/>
        <v>#NAME?</v>
      </c>
      <c r="DM156" t="s">
        <v>394</v>
      </c>
      <c r="DN156">
        <v>0</v>
      </c>
      <c r="DQ156" t="s">
        <v>360</v>
      </c>
      <c r="DR156">
        <v>0</v>
      </c>
      <c r="DU156">
        <v>994</v>
      </c>
      <c r="DV156">
        <v>1938286.0875355604</v>
      </c>
      <c r="DX156" t="s">
        <v>356</v>
      </c>
      <c r="DY156">
        <v>0</v>
      </c>
      <c r="EA156" t="s">
        <v>356</v>
      </c>
      <c r="EB156">
        <v>0</v>
      </c>
      <c r="ED156" t="s">
        <v>356</v>
      </c>
      <c r="EE156">
        <v>0</v>
      </c>
      <c r="EI156">
        <v>312</v>
      </c>
      <c r="EJ156">
        <v>672.25</v>
      </c>
      <c r="GQ156" t="s">
        <v>231</v>
      </c>
      <c r="GR156">
        <v>308</v>
      </c>
      <c r="GU156">
        <v>372</v>
      </c>
      <c r="GV156" s="20">
        <v>10455.329604265775</v>
      </c>
      <c r="HM156">
        <v>396</v>
      </c>
      <c r="HN156" t="s">
        <v>399</v>
      </c>
      <c r="HO156">
        <v>3461967.29</v>
      </c>
      <c r="HR156">
        <v>372</v>
      </c>
      <c r="HS156">
        <v>345.5</v>
      </c>
    </row>
    <row r="157" spans="1:227">
      <c r="A157">
        <v>311</v>
      </c>
      <c r="D157" t="s">
        <v>286</v>
      </c>
      <c r="F157" s="13" t="e">
        <f t="shared" si="164"/>
        <v>#NAME?</v>
      </c>
      <c r="G157" s="13" t="e">
        <f t="shared" si="165"/>
        <v>#NAME?</v>
      </c>
      <c r="H157" s="13" t="e">
        <f t="shared" si="166"/>
        <v>#NAME?</v>
      </c>
      <c r="I157" s="13" t="e">
        <f t="shared" si="167"/>
        <v>#NAME?</v>
      </c>
      <c r="J157" s="13"/>
      <c r="K157" s="13" t="e">
        <f t="shared" si="168"/>
        <v>#NAME?</v>
      </c>
      <c r="L157" s="13" t="e">
        <f t="shared" si="169"/>
        <v>#NAME?</v>
      </c>
      <c r="M157" s="13" t="e">
        <f t="shared" si="170"/>
        <v>#NAME?</v>
      </c>
      <c r="N157" s="13" t="e">
        <f t="shared" si="171"/>
        <v>#NAME?</v>
      </c>
      <c r="O157" s="13" t="e">
        <f t="shared" si="172"/>
        <v>#NAME?</v>
      </c>
      <c r="P157" s="13" t="e">
        <f t="shared" si="173"/>
        <v>#NAME?</v>
      </c>
      <c r="Q157" s="13" t="e">
        <f t="shared" si="174"/>
        <v>#NAME?</v>
      </c>
      <c r="R157" s="13" t="e">
        <f t="shared" si="175"/>
        <v>#NAME?</v>
      </c>
      <c r="S157" s="13" t="e">
        <f t="shared" si="176"/>
        <v>#NAME?</v>
      </c>
      <c r="T157" s="13" t="e">
        <f t="shared" si="177"/>
        <v>#NAME?</v>
      </c>
      <c r="U157" s="13" t="e">
        <f t="shared" si="178"/>
        <v>#NAME?</v>
      </c>
      <c r="V157" s="13" t="e">
        <f t="shared" si="179"/>
        <v>#NAME?</v>
      </c>
      <c r="W157" s="13" t="e">
        <f t="shared" si="180"/>
        <v>#NAME?</v>
      </c>
      <c r="X157" s="13" t="e">
        <f t="shared" si="181"/>
        <v>#NAME?</v>
      </c>
      <c r="Y157" s="13" t="e">
        <f t="shared" si="182"/>
        <v>#NAME?</v>
      </c>
      <c r="Z157" s="13" t="e">
        <f t="shared" si="183"/>
        <v>#NAME?</v>
      </c>
      <c r="AA157" s="13" t="e">
        <f t="shared" si="184"/>
        <v>#NAME?</v>
      </c>
      <c r="AB157" s="13"/>
      <c r="AC157" s="13"/>
      <c r="AD157" s="13" t="e">
        <f t="shared" si="185"/>
        <v>#NAME?</v>
      </c>
      <c r="AE157" s="13" t="e">
        <f t="shared" si="186"/>
        <v>#NAME?</v>
      </c>
      <c r="AF157" s="13" t="e">
        <f t="shared" si="187"/>
        <v>#NAME?</v>
      </c>
      <c r="AG157" s="13" t="e">
        <f t="shared" si="188"/>
        <v>#NAME?</v>
      </c>
      <c r="AH157" s="13" t="e">
        <f t="shared" si="189"/>
        <v>#NAME?</v>
      </c>
      <c r="AI157" s="13" t="e">
        <f t="shared" si="190"/>
        <v>#NAME?</v>
      </c>
      <c r="AJ157" s="13" t="e">
        <f t="shared" si="191"/>
        <v>#NAME?</v>
      </c>
      <c r="AK157" s="13" t="e">
        <f t="shared" si="192"/>
        <v>#NAME?</v>
      </c>
      <c r="AL157" s="13" t="e">
        <f t="shared" si="193"/>
        <v>#NAME?</v>
      </c>
      <c r="AM157" s="13" t="e">
        <f t="shared" si="194"/>
        <v>#NAME?</v>
      </c>
      <c r="AN157" s="13" t="e">
        <f t="shared" si="195"/>
        <v>#NAME?</v>
      </c>
      <c r="AO157" s="13" t="e">
        <f t="shared" si="196"/>
        <v>#NAME?</v>
      </c>
      <c r="AP157" s="13" t="e">
        <f t="shared" si="197"/>
        <v>#NAME?</v>
      </c>
      <c r="AQ157" s="13" t="e">
        <f t="shared" si="198"/>
        <v>#NAME?</v>
      </c>
      <c r="AR157" s="13" t="e">
        <f t="shared" si="199"/>
        <v>#NAME?</v>
      </c>
      <c r="AS157" s="13" t="e">
        <f t="shared" si="200"/>
        <v>#NAME?</v>
      </c>
      <c r="AT157" s="13" t="e">
        <f t="shared" si="201"/>
        <v>#NAME?</v>
      </c>
      <c r="AU157" s="13" t="e">
        <f t="shared" si="202"/>
        <v>#NAME?</v>
      </c>
      <c r="AV157" s="13" t="e">
        <f t="shared" si="203"/>
        <v>#NAME?</v>
      </c>
      <c r="AW157" s="13" t="e">
        <f t="shared" si="204"/>
        <v>#NAME?</v>
      </c>
      <c r="AX157" s="13" t="e">
        <f t="shared" si="205"/>
        <v>#NAME?</v>
      </c>
      <c r="AY157" s="13" t="e">
        <f t="shared" si="206"/>
        <v>#NAME?</v>
      </c>
      <c r="AZ157" s="13" t="e">
        <f t="shared" si="207"/>
        <v>#NAME?</v>
      </c>
      <c r="BA157" s="13" t="e">
        <f t="shared" si="208"/>
        <v>#NAME?</v>
      </c>
      <c r="BB157" s="13" t="e">
        <f t="shared" si="209"/>
        <v>#NAME?</v>
      </c>
      <c r="BC157" s="13" t="e">
        <f t="shared" si="210"/>
        <v>#NAME?</v>
      </c>
      <c r="BD157" s="13" t="e">
        <f t="shared" si="211"/>
        <v>#NAME?</v>
      </c>
      <c r="BE157" s="13" t="e">
        <f t="shared" si="212"/>
        <v>#NAME?</v>
      </c>
      <c r="BF157" s="13" t="e">
        <f t="shared" si="213"/>
        <v>#NAME?</v>
      </c>
      <c r="BG157" s="13" t="e">
        <f t="shared" si="214"/>
        <v>#NAME?</v>
      </c>
      <c r="BH157" s="13" t="e">
        <f t="shared" si="215"/>
        <v>#NAME?</v>
      </c>
      <c r="BI157" s="13" t="e">
        <f t="shared" si="216"/>
        <v>#NAME?</v>
      </c>
      <c r="BJ157" s="13" t="e">
        <f t="shared" si="217"/>
        <v>#NAME?</v>
      </c>
      <c r="BK157" s="13" t="e">
        <f t="shared" si="218"/>
        <v>#NAME?</v>
      </c>
      <c r="BL157" s="13" t="e">
        <f t="shared" si="219"/>
        <v>#NAME?</v>
      </c>
      <c r="BM157" s="13" t="e">
        <f t="shared" si="220"/>
        <v>#NAME?</v>
      </c>
      <c r="BN157" s="13"/>
      <c r="BO157" s="15"/>
      <c r="BP157" s="13" t="e">
        <f t="shared" si="221"/>
        <v>#NAME?</v>
      </c>
      <c r="BQ157" s="13" t="e">
        <f t="shared" si="222"/>
        <v>#NAME?</v>
      </c>
      <c r="BR157" s="13" t="e">
        <f t="shared" si="223"/>
        <v>#NAME?</v>
      </c>
      <c r="BS157" s="13" t="e">
        <f t="shared" si="224"/>
        <v>#NAME?</v>
      </c>
      <c r="BT157" s="13" t="e">
        <f t="shared" si="225"/>
        <v>#NAME?</v>
      </c>
      <c r="BU157" s="13" t="e">
        <f t="shared" si="226"/>
        <v>#NAME?</v>
      </c>
      <c r="BV157" s="13"/>
      <c r="BW157" s="13" t="e">
        <f t="shared" si="227"/>
        <v>#NAME?</v>
      </c>
      <c r="BX157" s="13"/>
      <c r="BY157" s="13" t="e">
        <f t="shared" si="228"/>
        <v>#NAME?</v>
      </c>
      <c r="BZ157" s="13" t="e">
        <f t="shared" si="229"/>
        <v>#NAME?</v>
      </c>
      <c r="CA157" s="13" t="e">
        <f t="shared" si="230"/>
        <v>#NAME?</v>
      </c>
      <c r="CB157" s="13" t="e">
        <f t="shared" si="231"/>
        <v>#NAME?</v>
      </c>
      <c r="CC157" s="14">
        <f t="shared" si="232"/>
        <v>0</v>
      </c>
      <c r="CD157" s="14" t="e">
        <f t="shared" si="233"/>
        <v>#NAME?</v>
      </c>
      <c r="CE157" s="13">
        <f t="shared" si="234"/>
        <v>1133447.6299999999</v>
      </c>
      <c r="CF157" s="13" t="e">
        <f t="shared" si="235"/>
        <v>#NAME?</v>
      </c>
      <c r="CG157" s="13"/>
      <c r="CH157" s="13" t="e">
        <f t="shared" si="236"/>
        <v>#NAME?</v>
      </c>
      <c r="CI157" s="13" t="e">
        <f t="shared" si="237"/>
        <v>#NAME?</v>
      </c>
      <c r="CJ157" s="13" t="e">
        <f t="shared" si="238"/>
        <v>#NAME?</v>
      </c>
      <c r="CK157" s="13" t="e">
        <f t="shared" si="239"/>
        <v>#NAME?</v>
      </c>
      <c r="CL157">
        <f t="shared" si="240"/>
        <v>0</v>
      </c>
      <c r="CM157">
        <f t="shared" si="241"/>
        <v>0</v>
      </c>
      <c r="CN157">
        <v>0</v>
      </c>
      <c r="CO157">
        <f t="shared" si="242"/>
        <v>0</v>
      </c>
      <c r="CP157">
        <v>0</v>
      </c>
      <c r="CQ157">
        <v>0</v>
      </c>
      <c r="CR157">
        <v>0</v>
      </c>
      <c r="CS157">
        <v>0</v>
      </c>
      <c r="CT157">
        <v>0</v>
      </c>
      <c r="CU157">
        <v>0</v>
      </c>
      <c r="CV157">
        <v>0</v>
      </c>
      <c r="CW157">
        <v>0</v>
      </c>
      <c r="CX157">
        <v>0</v>
      </c>
      <c r="CY157" s="20" t="e">
        <f t="shared" si="243"/>
        <v>#NAME?</v>
      </c>
      <c r="CZ157" t="e">
        <f t="shared" si="244"/>
        <v>#NAME?</v>
      </c>
      <c r="DM157" t="s">
        <v>287</v>
      </c>
      <c r="DN157">
        <v>0</v>
      </c>
      <c r="DQ157" t="s">
        <v>362</v>
      </c>
      <c r="DR157">
        <v>0</v>
      </c>
      <c r="DU157">
        <v>846</v>
      </c>
      <c r="DV157">
        <v>1282438.1861317691</v>
      </c>
      <c r="DX157" t="s">
        <v>357</v>
      </c>
      <c r="DY157">
        <v>0</v>
      </c>
      <c r="EA157" t="s">
        <v>357</v>
      </c>
      <c r="EB157">
        <v>0</v>
      </c>
      <c r="ED157" t="s">
        <v>357</v>
      </c>
      <c r="EE157">
        <v>0</v>
      </c>
      <c r="EI157">
        <v>313</v>
      </c>
      <c r="EJ157">
        <v>1010.25</v>
      </c>
      <c r="GQ157" t="s">
        <v>286</v>
      </c>
      <c r="GR157">
        <v>311</v>
      </c>
      <c r="GU157">
        <v>373</v>
      </c>
      <c r="GV157" s="20">
        <v>81028.804433059748</v>
      </c>
      <c r="HM157">
        <v>397</v>
      </c>
      <c r="HN157" t="s">
        <v>401</v>
      </c>
      <c r="HO157">
        <v>3207338.1</v>
      </c>
      <c r="HR157">
        <v>373</v>
      </c>
      <c r="HS157">
        <v>2157</v>
      </c>
    </row>
    <row r="158" spans="1:227">
      <c r="A158">
        <v>312</v>
      </c>
      <c r="D158" t="s">
        <v>296</v>
      </c>
      <c r="F158" s="13" t="e">
        <f t="shared" si="164"/>
        <v>#NAME?</v>
      </c>
      <c r="G158" s="13" t="e">
        <f t="shared" si="165"/>
        <v>#NAME?</v>
      </c>
      <c r="H158" s="13" t="e">
        <f t="shared" si="166"/>
        <v>#NAME?</v>
      </c>
      <c r="I158" s="13" t="e">
        <f t="shared" si="167"/>
        <v>#NAME?</v>
      </c>
      <c r="J158" s="13"/>
      <c r="K158" s="13" t="e">
        <f t="shared" si="168"/>
        <v>#NAME?</v>
      </c>
      <c r="L158" s="13" t="e">
        <f t="shared" si="169"/>
        <v>#NAME?</v>
      </c>
      <c r="M158" s="13" t="e">
        <f t="shared" si="170"/>
        <v>#NAME?</v>
      </c>
      <c r="N158" s="13" t="e">
        <f t="shared" si="171"/>
        <v>#NAME?</v>
      </c>
      <c r="O158" s="13" t="e">
        <f t="shared" si="172"/>
        <v>#NAME?</v>
      </c>
      <c r="P158" s="13" t="e">
        <f t="shared" si="173"/>
        <v>#NAME?</v>
      </c>
      <c r="Q158" s="13" t="e">
        <f t="shared" si="174"/>
        <v>#NAME?</v>
      </c>
      <c r="R158" s="13" t="e">
        <f t="shared" si="175"/>
        <v>#NAME?</v>
      </c>
      <c r="S158" s="13" t="e">
        <f t="shared" si="176"/>
        <v>#NAME?</v>
      </c>
      <c r="T158" s="13" t="e">
        <f t="shared" si="177"/>
        <v>#NAME?</v>
      </c>
      <c r="U158" s="13" t="e">
        <f t="shared" si="178"/>
        <v>#NAME?</v>
      </c>
      <c r="V158" s="13" t="e">
        <f t="shared" si="179"/>
        <v>#NAME?</v>
      </c>
      <c r="W158" s="13" t="e">
        <f t="shared" si="180"/>
        <v>#NAME?</v>
      </c>
      <c r="X158" s="13" t="e">
        <f t="shared" si="181"/>
        <v>#NAME?</v>
      </c>
      <c r="Y158" s="13" t="e">
        <f t="shared" si="182"/>
        <v>#NAME?</v>
      </c>
      <c r="Z158" s="13" t="e">
        <f t="shared" si="183"/>
        <v>#NAME?</v>
      </c>
      <c r="AA158" s="13" t="e">
        <f t="shared" si="184"/>
        <v>#NAME?</v>
      </c>
      <c r="AB158" s="13"/>
      <c r="AC158" s="13"/>
      <c r="AD158" s="13" t="e">
        <f t="shared" si="185"/>
        <v>#NAME?</v>
      </c>
      <c r="AE158" s="13" t="e">
        <f t="shared" si="186"/>
        <v>#NAME?</v>
      </c>
      <c r="AF158" s="13" t="e">
        <f t="shared" si="187"/>
        <v>#NAME?</v>
      </c>
      <c r="AG158" s="13" t="e">
        <f t="shared" si="188"/>
        <v>#NAME?</v>
      </c>
      <c r="AH158" s="13" t="e">
        <f t="shared" si="189"/>
        <v>#NAME?</v>
      </c>
      <c r="AI158" s="13" t="e">
        <f t="shared" si="190"/>
        <v>#NAME?</v>
      </c>
      <c r="AJ158" s="13" t="e">
        <f t="shared" si="191"/>
        <v>#NAME?</v>
      </c>
      <c r="AK158" s="13" t="e">
        <f t="shared" si="192"/>
        <v>#NAME?</v>
      </c>
      <c r="AL158" s="13" t="e">
        <f t="shared" si="193"/>
        <v>#NAME?</v>
      </c>
      <c r="AM158" s="13" t="e">
        <f t="shared" si="194"/>
        <v>#NAME?</v>
      </c>
      <c r="AN158" s="13" t="e">
        <f t="shared" si="195"/>
        <v>#NAME?</v>
      </c>
      <c r="AO158" s="13" t="e">
        <f t="shared" si="196"/>
        <v>#NAME?</v>
      </c>
      <c r="AP158" s="13" t="e">
        <f t="shared" si="197"/>
        <v>#NAME?</v>
      </c>
      <c r="AQ158" s="13" t="e">
        <f t="shared" si="198"/>
        <v>#NAME?</v>
      </c>
      <c r="AR158" s="13" t="e">
        <f t="shared" si="199"/>
        <v>#NAME?</v>
      </c>
      <c r="AS158" s="13" t="e">
        <f t="shared" si="200"/>
        <v>#NAME?</v>
      </c>
      <c r="AT158" s="13" t="e">
        <f t="shared" si="201"/>
        <v>#NAME?</v>
      </c>
      <c r="AU158" s="13" t="e">
        <f t="shared" si="202"/>
        <v>#NAME?</v>
      </c>
      <c r="AV158" s="13" t="e">
        <f t="shared" si="203"/>
        <v>#NAME?</v>
      </c>
      <c r="AW158" s="13" t="e">
        <f t="shared" si="204"/>
        <v>#NAME?</v>
      </c>
      <c r="AX158" s="13" t="e">
        <f t="shared" si="205"/>
        <v>#NAME?</v>
      </c>
      <c r="AY158" s="13" t="e">
        <f t="shared" si="206"/>
        <v>#NAME?</v>
      </c>
      <c r="AZ158" s="13" t="e">
        <f t="shared" si="207"/>
        <v>#NAME?</v>
      </c>
      <c r="BA158" s="13" t="e">
        <f t="shared" si="208"/>
        <v>#NAME?</v>
      </c>
      <c r="BB158" s="13" t="e">
        <f t="shared" si="209"/>
        <v>#NAME?</v>
      </c>
      <c r="BC158" s="13" t="e">
        <f t="shared" si="210"/>
        <v>#NAME?</v>
      </c>
      <c r="BD158" s="13" t="e">
        <f t="shared" si="211"/>
        <v>#NAME?</v>
      </c>
      <c r="BE158" s="13" t="e">
        <f t="shared" si="212"/>
        <v>#NAME?</v>
      </c>
      <c r="BF158" s="13" t="e">
        <f t="shared" si="213"/>
        <v>#NAME?</v>
      </c>
      <c r="BG158" s="13" t="e">
        <f t="shared" si="214"/>
        <v>#NAME?</v>
      </c>
      <c r="BH158" s="13" t="e">
        <f t="shared" si="215"/>
        <v>#NAME?</v>
      </c>
      <c r="BI158" s="13" t="e">
        <f t="shared" si="216"/>
        <v>#NAME?</v>
      </c>
      <c r="BJ158" s="13" t="e">
        <f t="shared" si="217"/>
        <v>#NAME?</v>
      </c>
      <c r="BK158" s="13" t="e">
        <f t="shared" si="218"/>
        <v>#NAME?</v>
      </c>
      <c r="BL158" s="13" t="e">
        <f t="shared" si="219"/>
        <v>#NAME?</v>
      </c>
      <c r="BM158" s="13" t="e">
        <f t="shared" si="220"/>
        <v>#NAME?</v>
      </c>
      <c r="BN158" s="13"/>
      <c r="BO158" s="15"/>
      <c r="BP158" s="13" t="e">
        <f t="shared" si="221"/>
        <v>#NAME?</v>
      </c>
      <c r="BQ158" s="13" t="e">
        <f t="shared" si="222"/>
        <v>#NAME?</v>
      </c>
      <c r="BR158" s="13" t="e">
        <f t="shared" si="223"/>
        <v>#NAME?</v>
      </c>
      <c r="BS158" s="13" t="e">
        <f t="shared" si="224"/>
        <v>#NAME?</v>
      </c>
      <c r="BT158" s="13" t="e">
        <f t="shared" si="225"/>
        <v>#NAME?</v>
      </c>
      <c r="BU158" s="13" t="e">
        <f t="shared" si="226"/>
        <v>#NAME?</v>
      </c>
      <c r="BV158" s="13"/>
      <c r="BW158" s="13" t="e">
        <f t="shared" si="227"/>
        <v>#NAME?</v>
      </c>
      <c r="BX158" s="13"/>
      <c r="BY158" s="13" t="e">
        <f t="shared" si="228"/>
        <v>#NAME?</v>
      </c>
      <c r="BZ158" s="13" t="e">
        <f t="shared" si="229"/>
        <v>#NAME?</v>
      </c>
      <c r="CA158" s="13" t="e">
        <f t="shared" si="230"/>
        <v>#NAME?</v>
      </c>
      <c r="CB158" s="13" t="e">
        <f t="shared" si="231"/>
        <v>#NAME?</v>
      </c>
      <c r="CC158" s="14">
        <f t="shared" si="232"/>
        <v>0</v>
      </c>
      <c r="CD158" s="14" t="e">
        <f t="shared" si="233"/>
        <v>#NAME?</v>
      </c>
      <c r="CE158" s="13">
        <f t="shared" si="234"/>
        <v>955945.34</v>
      </c>
      <c r="CF158" s="13" t="e">
        <f t="shared" si="235"/>
        <v>#NAME?</v>
      </c>
      <c r="CG158" s="13"/>
      <c r="CH158" s="13" t="e">
        <f t="shared" si="236"/>
        <v>#NAME?</v>
      </c>
      <c r="CI158" s="13" t="e">
        <f t="shared" si="237"/>
        <v>#NAME?</v>
      </c>
      <c r="CJ158" s="13" t="e">
        <f t="shared" si="238"/>
        <v>#NAME?</v>
      </c>
      <c r="CK158" s="13" t="e">
        <f t="shared" si="239"/>
        <v>#NAME?</v>
      </c>
      <c r="CL158">
        <f t="shared" si="240"/>
        <v>0</v>
      </c>
      <c r="CM158">
        <f t="shared" si="241"/>
        <v>0</v>
      </c>
      <c r="CN158">
        <v>0</v>
      </c>
      <c r="CO158">
        <f t="shared" si="242"/>
        <v>0</v>
      </c>
      <c r="CP158">
        <v>0</v>
      </c>
      <c r="CQ158">
        <v>0</v>
      </c>
      <c r="CR158">
        <v>0</v>
      </c>
      <c r="CS158">
        <v>0</v>
      </c>
      <c r="CT158">
        <v>0</v>
      </c>
      <c r="CU158">
        <v>0</v>
      </c>
      <c r="CV158">
        <v>0</v>
      </c>
      <c r="CW158">
        <v>0</v>
      </c>
      <c r="CX158">
        <v>0</v>
      </c>
      <c r="CY158" s="20" t="e">
        <f t="shared" si="243"/>
        <v>#NAME?</v>
      </c>
      <c r="CZ158" t="e">
        <f t="shared" si="244"/>
        <v>#NAME?</v>
      </c>
      <c r="DM158" t="s">
        <v>337</v>
      </c>
      <c r="DN158">
        <v>0</v>
      </c>
      <c r="DQ158" t="s">
        <v>364</v>
      </c>
      <c r="DR158">
        <v>0</v>
      </c>
      <c r="DU158">
        <v>1773</v>
      </c>
      <c r="DV158">
        <v>1514487.6482458359</v>
      </c>
      <c r="DX158" t="s">
        <v>359</v>
      </c>
      <c r="DY158">
        <v>0</v>
      </c>
      <c r="EA158" t="s">
        <v>359</v>
      </c>
      <c r="EB158">
        <v>0</v>
      </c>
      <c r="ED158" t="s">
        <v>359</v>
      </c>
      <c r="EE158">
        <v>0</v>
      </c>
      <c r="EI158">
        <v>310</v>
      </c>
      <c r="EJ158">
        <v>2247.75</v>
      </c>
      <c r="GQ158" t="s">
        <v>296</v>
      </c>
      <c r="GR158">
        <v>312</v>
      </c>
      <c r="GU158">
        <v>375</v>
      </c>
      <c r="GV158" s="20">
        <v>99325.631240524861</v>
      </c>
      <c r="HM158">
        <v>246</v>
      </c>
      <c r="HN158" t="s">
        <v>340</v>
      </c>
      <c r="HO158">
        <v>1659112.28</v>
      </c>
      <c r="HR158">
        <v>375</v>
      </c>
      <c r="HS158">
        <v>3266.75</v>
      </c>
    </row>
    <row r="159" spans="1:227">
      <c r="A159">
        <v>313</v>
      </c>
      <c r="D159" t="s">
        <v>298</v>
      </c>
      <c r="F159" s="13" t="e">
        <f t="shared" si="164"/>
        <v>#NAME?</v>
      </c>
      <c r="G159" s="13" t="e">
        <f t="shared" si="165"/>
        <v>#NAME?</v>
      </c>
      <c r="H159" s="13" t="e">
        <f t="shared" si="166"/>
        <v>#NAME?</v>
      </c>
      <c r="I159" s="13" t="e">
        <f t="shared" si="167"/>
        <v>#NAME?</v>
      </c>
      <c r="J159" s="13"/>
      <c r="K159" s="13" t="e">
        <f t="shared" si="168"/>
        <v>#NAME?</v>
      </c>
      <c r="L159" s="13" t="e">
        <f t="shared" si="169"/>
        <v>#NAME?</v>
      </c>
      <c r="M159" s="13" t="e">
        <f t="shared" si="170"/>
        <v>#NAME?</v>
      </c>
      <c r="N159" s="13" t="e">
        <f t="shared" si="171"/>
        <v>#NAME?</v>
      </c>
      <c r="O159" s="13" t="e">
        <f t="shared" si="172"/>
        <v>#NAME?</v>
      </c>
      <c r="P159" s="13" t="e">
        <f t="shared" si="173"/>
        <v>#NAME?</v>
      </c>
      <c r="Q159" s="13" t="e">
        <f t="shared" si="174"/>
        <v>#NAME?</v>
      </c>
      <c r="R159" s="13" t="e">
        <f t="shared" si="175"/>
        <v>#NAME?</v>
      </c>
      <c r="S159" s="13" t="e">
        <f t="shared" si="176"/>
        <v>#NAME?</v>
      </c>
      <c r="T159" s="13" t="e">
        <f t="shared" si="177"/>
        <v>#NAME?</v>
      </c>
      <c r="U159" s="13" t="e">
        <f t="shared" si="178"/>
        <v>#NAME?</v>
      </c>
      <c r="V159" s="13" t="e">
        <f t="shared" si="179"/>
        <v>#NAME?</v>
      </c>
      <c r="W159" s="13" t="e">
        <f t="shared" si="180"/>
        <v>#NAME?</v>
      </c>
      <c r="X159" s="13" t="e">
        <f t="shared" si="181"/>
        <v>#NAME?</v>
      </c>
      <c r="Y159" s="13" t="e">
        <f t="shared" si="182"/>
        <v>#NAME?</v>
      </c>
      <c r="Z159" s="13" t="e">
        <f t="shared" si="183"/>
        <v>#NAME?</v>
      </c>
      <c r="AA159" s="13" t="e">
        <f t="shared" si="184"/>
        <v>#NAME?</v>
      </c>
      <c r="AB159" s="13"/>
      <c r="AC159" s="13"/>
      <c r="AD159" s="13" t="e">
        <f t="shared" si="185"/>
        <v>#NAME?</v>
      </c>
      <c r="AE159" s="13" t="e">
        <f t="shared" si="186"/>
        <v>#NAME?</v>
      </c>
      <c r="AF159" s="13" t="e">
        <f t="shared" si="187"/>
        <v>#NAME?</v>
      </c>
      <c r="AG159" s="13" t="e">
        <f t="shared" si="188"/>
        <v>#NAME?</v>
      </c>
      <c r="AH159" s="13" t="e">
        <f t="shared" si="189"/>
        <v>#NAME?</v>
      </c>
      <c r="AI159" s="13" t="e">
        <f t="shared" si="190"/>
        <v>#NAME?</v>
      </c>
      <c r="AJ159" s="13" t="e">
        <f t="shared" si="191"/>
        <v>#NAME?</v>
      </c>
      <c r="AK159" s="13" t="e">
        <f t="shared" si="192"/>
        <v>#NAME?</v>
      </c>
      <c r="AL159" s="13" t="e">
        <f t="shared" si="193"/>
        <v>#NAME?</v>
      </c>
      <c r="AM159" s="13" t="e">
        <f t="shared" si="194"/>
        <v>#NAME?</v>
      </c>
      <c r="AN159" s="13" t="e">
        <f t="shared" si="195"/>
        <v>#NAME?</v>
      </c>
      <c r="AO159" s="13" t="e">
        <f t="shared" si="196"/>
        <v>#NAME?</v>
      </c>
      <c r="AP159" s="13" t="e">
        <f t="shared" si="197"/>
        <v>#NAME?</v>
      </c>
      <c r="AQ159" s="13" t="e">
        <f t="shared" si="198"/>
        <v>#NAME?</v>
      </c>
      <c r="AR159" s="13" t="e">
        <f t="shared" si="199"/>
        <v>#NAME?</v>
      </c>
      <c r="AS159" s="13" t="e">
        <f t="shared" si="200"/>
        <v>#NAME?</v>
      </c>
      <c r="AT159" s="13" t="e">
        <f t="shared" si="201"/>
        <v>#NAME?</v>
      </c>
      <c r="AU159" s="13" t="e">
        <f t="shared" si="202"/>
        <v>#NAME?</v>
      </c>
      <c r="AV159" s="13" t="e">
        <f t="shared" si="203"/>
        <v>#NAME?</v>
      </c>
      <c r="AW159" s="13" t="e">
        <f t="shared" si="204"/>
        <v>#NAME?</v>
      </c>
      <c r="AX159" s="13" t="e">
        <f t="shared" si="205"/>
        <v>#NAME?</v>
      </c>
      <c r="AY159" s="13" t="e">
        <f t="shared" si="206"/>
        <v>#NAME?</v>
      </c>
      <c r="AZ159" s="13" t="e">
        <f t="shared" si="207"/>
        <v>#NAME?</v>
      </c>
      <c r="BA159" s="13" t="e">
        <f t="shared" si="208"/>
        <v>#NAME?</v>
      </c>
      <c r="BB159" s="13" t="e">
        <f t="shared" si="209"/>
        <v>#NAME?</v>
      </c>
      <c r="BC159" s="13" t="e">
        <f t="shared" si="210"/>
        <v>#NAME?</v>
      </c>
      <c r="BD159" s="13" t="e">
        <f t="shared" si="211"/>
        <v>#NAME?</v>
      </c>
      <c r="BE159" s="13" t="e">
        <f t="shared" si="212"/>
        <v>#NAME?</v>
      </c>
      <c r="BF159" s="13" t="e">
        <f t="shared" si="213"/>
        <v>#NAME?</v>
      </c>
      <c r="BG159" s="13" t="e">
        <f t="shared" si="214"/>
        <v>#NAME?</v>
      </c>
      <c r="BH159" s="13" t="e">
        <f t="shared" si="215"/>
        <v>#NAME?</v>
      </c>
      <c r="BI159" s="13" t="e">
        <f t="shared" si="216"/>
        <v>#NAME?</v>
      </c>
      <c r="BJ159" s="13" t="e">
        <f t="shared" si="217"/>
        <v>#NAME?</v>
      </c>
      <c r="BK159" s="13" t="e">
        <f t="shared" si="218"/>
        <v>#NAME?</v>
      </c>
      <c r="BL159" s="13" t="e">
        <f t="shared" si="219"/>
        <v>#NAME?</v>
      </c>
      <c r="BM159" s="13" t="e">
        <f t="shared" si="220"/>
        <v>#NAME?</v>
      </c>
      <c r="BN159" s="13"/>
      <c r="BO159" s="15"/>
      <c r="BP159" s="13" t="e">
        <f t="shared" si="221"/>
        <v>#NAME?</v>
      </c>
      <c r="BQ159" s="13" t="e">
        <f t="shared" si="222"/>
        <v>#NAME?</v>
      </c>
      <c r="BR159" s="13" t="e">
        <f t="shared" si="223"/>
        <v>#NAME?</v>
      </c>
      <c r="BS159" s="13" t="e">
        <f t="shared" si="224"/>
        <v>#NAME?</v>
      </c>
      <c r="BT159" s="13" t="e">
        <f t="shared" si="225"/>
        <v>#NAME?</v>
      </c>
      <c r="BU159" s="13" t="e">
        <f t="shared" si="226"/>
        <v>#NAME?</v>
      </c>
      <c r="BV159" s="13"/>
      <c r="BW159" s="13" t="e">
        <f t="shared" si="227"/>
        <v>#NAME?</v>
      </c>
      <c r="BX159" s="13"/>
      <c r="BY159" s="13" t="e">
        <f t="shared" si="228"/>
        <v>#NAME?</v>
      </c>
      <c r="BZ159" s="13" t="e">
        <f t="shared" si="229"/>
        <v>#NAME?</v>
      </c>
      <c r="CA159" s="13" t="e">
        <f t="shared" si="230"/>
        <v>#NAME?</v>
      </c>
      <c r="CB159" s="13" t="e">
        <f t="shared" si="231"/>
        <v>#NAME?</v>
      </c>
      <c r="CC159" s="14">
        <f t="shared" si="232"/>
        <v>0</v>
      </c>
      <c r="CD159" s="14" t="e">
        <f t="shared" si="233"/>
        <v>#NAME?</v>
      </c>
      <c r="CE159" s="13">
        <f t="shared" si="234"/>
        <v>1017191.55</v>
      </c>
      <c r="CF159" s="13" t="e">
        <f t="shared" si="235"/>
        <v>#NAME?</v>
      </c>
      <c r="CG159" s="13"/>
      <c r="CH159" s="13" t="e">
        <f t="shared" si="236"/>
        <v>#NAME?</v>
      </c>
      <c r="CI159" s="13" t="e">
        <f t="shared" si="237"/>
        <v>#NAME?</v>
      </c>
      <c r="CJ159" s="13" t="e">
        <f t="shared" si="238"/>
        <v>#NAME?</v>
      </c>
      <c r="CK159" s="13" t="e">
        <f t="shared" si="239"/>
        <v>#NAME?</v>
      </c>
      <c r="CL159">
        <f t="shared" si="240"/>
        <v>0</v>
      </c>
      <c r="CM159">
        <f t="shared" si="241"/>
        <v>0</v>
      </c>
      <c r="CN159">
        <v>0</v>
      </c>
      <c r="CO159">
        <f t="shared" si="242"/>
        <v>0</v>
      </c>
      <c r="CP159">
        <v>0</v>
      </c>
      <c r="CQ159">
        <v>0</v>
      </c>
      <c r="CR159">
        <v>0</v>
      </c>
      <c r="CS159">
        <v>0</v>
      </c>
      <c r="CT159">
        <v>0</v>
      </c>
      <c r="CU159">
        <v>0</v>
      </c>
      <c r="CV159">
        <v>0</v>
      </c>
      <c r="CW159">
        <v>0</v>
      </c>
      <c r="CX159">
        <v>0</v>
      </c>
      <c r="CY159" s="20" t="e">
        <f t="shared" si="243"/>
        <v>#NAME?</v>
      </c>
      <c r="CZ159" t="e">
        <f t="shared" si="244"/>
        <v>#NAME?</v>
      </c>
      <c r="DM159" t="s">
        <v>395</v>
      </c>
      <c r="DN159">
        <v>0</v>
      </c>
      <c r="DQ159" t="s">
        <v>366</v>
      </c>
      <c r="DR159">
        <v>0</v>
      </c>
      <c r="DU159">
        <v>175</v>
      </c>
      <c r="DV159">
        <v>1442496.5379023799</v>
      </c>
      <c r="DX159" t="s">
        <v>360</v>
      </c>
      <c r="DY159">
        <v>0</v>
      </c>
      <c r="EA159" t="s">
        <v>360</v>
      </c>
      <c r="EB159">
        <v>0</v>
      </c>
      <c r="ED159" t="s">
        <v>360</v>
      </c>
      <c r="EE159">
        <v>0</v>
      </c>
      <c r="EI159">
        <v>736</v>
      </c>
      <c r="EJ159">
        <v>1682.5</v>
      </c>
      <c r="GQ159" t="s">
        <v>298</v>
      </c>
      <c r="GR159">
        <v>313</v>
      </c>
      <c r="GU159">
        <v>376</v>
      </c>
      <c r="GV159" s="20">
        <v>18296.826807465106</v>
      </c>
      <c r="HM159">
        <v>74</v>
      </c>
      <c r="HN159" t="s">
        <v>224</v>
      </c>
      <c r="HO159">
        <v>4932094.91</v>
      </c>
      <c r="HR159">
        <v>376</v>
      </c>
      <c r="HS159">
        <v>471.25</v>
      </c>
    </row>
    <row r="160" spans="1:227">
      <c r="A160">
        <v>310</v>
      </c>
      <c r="D160" t="s">
        <v>318</v>
      </c>
      <c r="F160" s="13" t="e">
        <f t="shared" si="164"/>
        <v>#NAME?</v>
      </c>
      <c r="G160" s="13" t="e">
        <f t="shared" si="165"/>
        <v>#NAME?</v>
      </c>
      <c r="H160" s="13" t="e">
        <f t="shared" si="166"/>
        <v>#NAME?</v>
      </c>
      <c r="I160" s="13" t="e">
        <f t="shared" si="167"/>
        <v>#NAME?</v>
      </c>
      <c r="J160" s="13"/>
      <c r="K160" s="13" t="e">
        <f t="shared" si="168"/>
        <v>#NAME?</v>
      </c>
      <c r="L160" s="13" t="e">
        <f t="shared" si="169"/>
        <v>#NAME?</v>
      </c>
      <c r="M160" s="13" t="e">
        <f t="shared" si="170"/>
        <v>#NAME?</v>
      </c>
      <c r="N160" s="13" t="e">
        <f t="shared" si="171"/>
        <v>#NAME?</v>
      </c>
      <c r="O160" s="13" t="e">
        <f t="shared" si="172"/>
        <v>#NAME?</v>
      </c>
      <c r="P160" s="13" t="e">
        <f t="shared" si="173"/>
        <v>#NAME?</v>
      </c>
      <c r="Q160" s="13" t="e">
        <f t="shared" si="174"/>
        <v>#NAME?</v>
      </c>
      <c r="R160" s="13" t="e">
        <f t="shared" si="175"/>
        <v>#NAME?</v>
      </c>
      <c r="S160" s="13" t="e">
        <f t="shared" si="176"/>
        <v>#NAME?</v>
      </c>
      <c r="T160" s="13" t="e">
        <f t="shared" si="177"/>
        <v>#NAME?</v>
      </c>
      <c r="U160" s="13" t="e">
        <f t="shared" si="178"/>
        <v>#NAME?</v>
      </c>
      <c r="V160" s="13" t="e">
        <f t="shared" si="179"/>
        <v>#NAME?</v>
      </c>
      <c r="W160" s="13" t="e">
        <f t="shared" si="180"/>
        <v>#NAME?</v>
      </c>
      <c r="X160" s="13" t="e">
        <f t="shared" si="181"/>
        <v>#NAME?</v>
      </c>
      <c r="Y160" s="13" t="e">
        <f t="shared" si="182"/>
        <v>#NAME?</v>
      </c>
      <c r="Z160" s="13" t="e">
        <f t="shared" si="183"/>
        <v>#NAME?</v>
      </c>
      <c r="AA160" s="13" t="e">
        <f t="shared" si="184"/>
        <v>#NAME?</v>
      </c>
      <c r="AB160" s="13"/>
      <c r="AC160" s="13"/>
      <c r="AD160" s="13" t="e">
        <f t="shared" si="185"/>
        <v>#NAME?</v>
      </c>
      <c r="AE160" s="13" t="e">
        <f t="shared" si="186"/>
        <v>#NAME?</v>
      </c>
      <c r="AF160" s="13" t="e">
        <f t="shared" si="187"/>
        <v>#NAME?</v>
      </c>
      <c r="AG160" s="13" t="e">
        <f t="shared" si="188"/>
        <v>#NAME?</v>
      </c>
      <c r="AH160" s="13" t="e">
        <f t="shared" si="189"/>
        <v>#NAME?</v>
      </c>
      <c r="AI160" s="13" t="e">
        <f t="shared" si="190"/>
        <v>#NAME?</v>
      </c>
      <c r="AJ160" s="13" t="e">
        <f t="shared" si="191"/>
        <v>#NAME?</v>
      </c>
      <c r="AK160" s="13" t="e">
        <f t="shared" si="192"/>
        <v>#NAME?</v>
      </c>
      <c r="AL160" s="13" t="e">
        <f t="shared" si="193"/>
        <v>#NAME?</v>
      </c>
      <c r="AM160" s="13" t="e">
        <f t="shared" si="194"/>
        <v>#NAME?</v>
      </c>
      <c r="AN160" s="13" t="e">
        <f t="shared" si="195"/>
        <v>#NAME?</v>
      </c>
      <c r="AO160" s="13" t="e">
        <f t="shared" si="196"/>
        <v>#NAME?</v>
      </c>
      <c r="AP160" s="13" t="e">
        <f t="shared" si="197"/>
        <v>#NAME?</v>
      </c>
      <c r="AQ160" s="13" t="e">
        <f t="shared" si="198"/>
        <v>#NAME?</v>
      </c>
      <c r="AR160" s="13" t="e">
        <f t="shared" si="199"/>
        <v>#NAME?</v>
      </c>
      <c r="AS160" s="13" t="e">
        <f t="shared" si="200"/>
        <v>#NAME?</v>
      </c>
      <c r="AT160" s="13" t="e">
        <f t="shared" si="201"/>
        <v>#NAME?</v>
      </c>
      <c r="AU160" s="13" t="e">
        <f t="shared" si="202"/>
        <v>#NAME?</v>
      </c>
      <c r="AV160" s="13" t="e">
        <f t="shared" si="203"/>
        <v>#NAME?</v>
      </c>
      <c r="AW160" s="13" t="e">
        <f t="shared" si="204"/>
        <v>#NAME?</v>
      </c>
      <c r="AX160" s="13" t="e">
        <f t="shared" si="205"/>
        <v>#NAME?</v>
      </c>
      <c r="AY160" s="13" t="e">
        <f t="shared" si="206"/>
        <v>#NAME?</v>
      </c>
      <c r="AZ160" s="13" t="e">
        <f t="shared" si="207"/>
        <v>#NAME?</v>
      </c>
      <c r="BA160" s="13" t="e">
        <f t="shared" si="208"/>
        <v>#NAME?</v>
      </c>
      <c r="BB160" s="13" t="e">
        <f t="shared" si="209"/>
        <v>#NAME?</v>
      </c>
      <c r="BC160" s="13" t="e">
        <f t="shared" si="210"/>
        <v>#NAME?</v>
      </c>
      <c r="BD160" s="13" t="e">
        <f t="shared" si="211"/>
        <v>#NAME?</v>
      </c>
      <c r="BE160" s="13" t="e">
        <f t="shared" si="212"/>
        <v>#NAME?</v>
      </c>
      <c r="BF160" s="13" t="e">
        <f t="shared" si="213"/>
        <v>#NAME?</v>
      </c>
      <c r="BG160" s="13" t="e">
        <f t="shared" si="214"/>
        <v>#NAME?</v>
      </c>
      <c r="BH160" s="13" t="e">
        <f t="shared" si="215"/>
        <v>#NAME?</v>
      </c>
      <c r="BI160" s="13" t="e">
        <f t="shared" si="216"/>
        <v>#NAME?</v>
      </c>
      <c r="BJ160" s="13" t="e">
        <f t="shared" si="217"/>
        <v>#NAME?</v>
      </c>
      <c r="BK160" s="13" t="e">
        <f t="shared" si="218"/>
        <v>#NAME?</v>
      </c>
      <c r="BL160" s="13" t="e">
        <f t="shared" si="219"/>
        <v>#NAME?</v>
      </c>
      <c r="BM160" s="13" t="e">
        <f t="shared" si="220"/>
        <v>#NAME?</v>
      </c>
      <c r="BN160" s="13"/>
      <c r="BO160" s="15"/>
      <c r="BP160" s="13" t="e">
        <f t="shared" si="221"/>
        <v>#NAME?</v>
      </c>
      <c r="BQ160" s="13" t="e">
        <f t="shared" si="222"/>
        <v>#NAME?</v>
      </c>
      <c r="BR160" s="13" t="e">
        <f t="shared" si="223"/>
        <v>#NAME?</v>
      </c>
      <c r="BS160" s="13" t="e">
        <f t="shared" si="224"/>
        <v>#NAME?</v>
      </c>
      <c r="BT160" s="13" t="e">
        <f t="shared" si="225"/>
        <v>#NAME?</v>
      </c>
      <c r="BU160" s="13" t="e">
        <f t="shared" si="226"/>
        <v>#NAME?</v>
      </c>
      <c r="BV160" s="13"/>
      <c r="BW160" s="13" t="e">
        <f t="shared" si="227"/>
        <v>#NAME?</v>
      </c>
      <c r="BX160" s="13"/>
      <c r="BY160" s="13" t="e">
        <f t="shared" si="228"/>
        <v>#NAME?</v>
      </c>
      <c r="BZ160" s="13" t="e">
        <f t="shared" si="229"/>
        <v>#NAME?</v>
      </c>
      <c r="CA160" s="13" t="e">
        <f t="shared" si="230"/>
        <v>#NAME?</v>
      </c>
      <c r="CB160" s="13" t="e">
        <f t="shared" si="231"/>
        <v>#NAME?</v>
      </c>
      <c r="CC160" s="14">
        <f t="shared" si="232"/>
        <v>0</v>
      </c>
      <c r="CD160" s="14" t="e">
        <f t="shared" si="233"/>
        <v>#NAME?</v>
      </c>
      <c r="CE160" s="13">
        <f t="shared" si="234"/>
        <v>4737430.6900000004</v>
      </c>
      <c r="CF160" s="13" t="e">
        <f t="shared" si="235"/>
        <v>#NAME?</v>
      </c>
      <c r="CG160" s="13"/>
      <c r="CH160" s="13" t="e">
        <f t="shared" si="236"/>
        <v>#NAME?</v>
      </c>
      <c r="CI160" s="13" t="e">
        <f t="shared" si="237"/>
        <v>#NAME?</v>
      </c>
      <c r="CJ160" s="13" t="e">
        <f t="shared" si="238"/>
        <v>#NAME?</v>
      </c>
      <c r="CK160" s="13" t="e">
        <f t="shared" si="239"/>
        <v>#NAME?</v>
      </c>
      <c r="CL160">
        <f t="shared" si="240"/>
        <v>0</v>
      </c>
      <c r="CM160">
        <f t="shared" si="241"/>
        <v>0</v>
      </c>
      <c r="CN160">
        <v>0</v>
      </c>
      <c r="CO160">
        <f t="shared" si="242"/>
        <v>0</v>
      </c>
      <c r="CP160">
        <v>0</v>
      </c>
      <c r="CQ160">
        <v>0</v>
      </c>
      <c r="CR160" t="e">
        <f>VLOOKUP(A160,pola,4,FALSE)</f>
        <v>#NAME?</v>
      </c>
      <c r="CS160">
        <v>0</v>
      </c>
      <c r="CT160">
        <v>0</v>
      </c>
      <c r="CU160">
        <v>0</v>
      </c>
      <c r="CV160">
        <v>0</v>
      </c>
      <c r="CW160">
        <v>0</v>
      </c>
      <c r="CX160">
        <v>0</v>
      </c>
      <c r="CY160" s="20" t="e">
        <f t="shared" si="243"/>
        <v>#NAME?</v>
      </c>
      <c r="CZ160" t="e">
        <f t="shared" si="244"/>
        <v>#NAME?</v>
      </c>
      <c r="DM160" t="s">
        <v>164</v>
      </c>
      <c r="DN160">
        <v>0</v>
      </c>
      <c r="DQ160" t="s">
        <v>368</v>
      </c>
      <c r="DR160">
        <v>0</v>
      </c>
      <c r="DU160">
        <v>1842</v>
      </c>
      <c r="DV160">
        <v>1001032.4647570968</v>
      </c>
      <c r="DX160" t="s">
        <v>362</v>
      </c>
      <c r="DY160">
        <v>0</v>
      </c>
      <c r="EA160" t="s">
        <v>362</v>
      </c>
      <c r="EB160">
        <v>0</v>
      </c>
      <c r="ED160" t="s">
        <v>362</v>
      </c>
      <c r="EE160">
        <v>0</v>
      </c>
      <c r="EI160">
        <v>317</v>
      </c>
      <c r="EJ160">
        <v>426</v>
      </c>
      <c r="GQ160" t="s">
        <v>318</v>
      </c>
      <c r="GR160">
        <v>310</v>
      </c>
      <c r="GU160">
        <v>377</v>
      </c>
      <c r="GV160" s="20">
        <v>31365.988812797321</v>
      </c>
      <c r="HM160">
        <v>398</v>
      </c>
      <c r="HN160" t="s">
        <v>405</v>
      </c>
      <c r="HO160">
        <v>3058310.67</v>
      </c>
      <c r="HR160">
        <v>377</v>
      </c>
      <c r="HS160">
        <v>717</v>
      </c>
    </row>
    <row r="161" spans="1:227">
      <c r="A161">
        <v>736</v>
      </c>
      <c r="D161" t="s">
        <v>319</v>
      </c>
      <c r="F161" s="13" t="e">
        <f t="shared" si="164"/>
        <v>#NAME?</v>
      </c>
      <c r="G161" s="13" t="e">
        <f t="shared" si="165"/>
        <v>#NAME?</v>
      </c>
      <c r="H161" s="13" t="e">
        <f t="shared" si="166"/>
        <v>#NAME?</v>
      </c>
      <c r="I161" s="13" t="e">
        <f t="shared" si="167"/>
        <v>#NAME?</v>
      </c>
      <c r="J161" s="13"/>
      <c r="K161" s="13" t="e">
        <f t="shared" si="168"/>
        <v>#NAME?</v>
      </c>
      <c r="L161" s="13" t="e">
        <f t="shared" si="169"/>
        <v>#NAME?</v>
      </c>
      <c r="M161" s="13" t="e">
        <f t="shared" si="170"/>
        <v>#NAME?</v>
      </c>
      <c r="N161" s="13" t="e">
        <f t="shared" si="171"/>
        <v>#NAME?</v>
      </c>
      <c r="O161" s="13" t="e">
        <f t="shared" si="172"/>
        <v>#NAME?</v>
      </c>
      <c r="P161" s="13" t="e">
        <f t="shared" si="173"/>
        <v>#NAME?</v>
      </c>
      <c r="Q161" s="13" t="e">
        <f t="shared" si="174"/>
        <v>#NAME?</v>
      </c>
      <c r="R161" s="13" t="e">
        <f t="shared" si="175"/>
        <v>#NAME?</v>
      </c>
      <c r="S161" s="13" t="e">
        <f t="shared" si="176"/>
        <v>#NAME?</v>
      </c>
      <c r="T161" s="13" t="e">
        <f t="shared" si="177"/>
        <v>#NAME?</v>
      </c>
      <c r="U161" s="13" t="e">
        <f t="shared" si="178"/>
        <v>#NAME?</v>
      </c>
      <c r="V161" s="13" t="e">
        <f t="shared" si="179"/>
        <v>#NAME?</v>
      </c>
      <c r="W161" s="13" t="e">
        <f t="shared" si="180"/>
        <v>#NAME?</v>
      </c>
      <c r="X161" s="13" t="e">
        <f t="shared" si="181"/>
        <v>#NAME?</v>
      </c>
      <c r="Y161" s="13" t="e">
        <f t="shared" si="182"/>
        <v>#NAME?</v>
      </c>
      <c r="Z161" s="13" t="e">
        <f t="shared" si="183"/>
        <v>#NAME?</v>
      </c>
      <c r="AA161" s="13" t="e">
        <f t="shared" si="184"/>
        <v>#NAME?</v>
      </c>
      <c r="AB161" s="13"/>
      <c r="AC161" s="13"/>
      <c r="AD161" s="13" t="e">
        <f t="shared" si="185"/>
        <v>#NAME?</v>
      </c>
      <c r="AE161" s="13" t="e">
        <f t="shared" si="186"/>
        <v>#NAME?</v>
      </c>
      <c r="AF161" s="13" t="e">
        <f t="shared" si="187"/>
        <v>#NAME?</v>
      </c>
      <c r="AG161" s="13" t="e">
        <f t="shared" si="188"/>
        <v>#NAME?</v>
      </c>
      <c r="AH161" s="13" t="e">
        <f t="shared" si="189"/>
        <v>#NAME?</v>
      </c>
      <c r="AI161" s="13" t="e">
        <f t="shared" si="190"/>
        <v>#NAME?</v>
      </c>
      <c r="AJ161" s="13" t="e">
        <f t="shared" si="191"/>
        <v>#NAME?</v>
      </c>
      <c r="AK161" s="13" t="e">
        <f t="shared" si="192"/>
        <v>#NAME?</v>
      </c>
      <c r="AL161" s="13" t="e">
        <f t="shared" si="193"/>
        <v>#NAME?</v>
      </c>
      <c r="AM161" s="13" t="e">
        <f t="shared" si="194"/>
        <v>#NAME?</v>
      </c>
      <c r="AN161" s="13" t="e">
        <f t="shared" si="195"/>
        <v>#NAME?</v>
      </c>
      <c r="AO161" s="13" t="e">
        <f t="shared" si="196"/>
        <v>#NAME?</v>
      </c>
      <c r="AP161" s="13" t="e">
        <f t="shared" si="197"/>
        <v>#NAME?</v>
      </c>
      <c r="AQ161" s="13" t="e">
        <f t="shared" si="198"/>
        <v>#NAME?</v>
      </c>
      <c r="AR161" s="13" t="e">
        <f t="shared" si="199"/>
        <v>#NAME?</v>
      </c>
      <c r="AS161" s="13" t="e">
        <f t="shared" si="200"/>
        <v>#NAME?</v>
      </c>
      <c r="AT161" s="13" t="e">
        <f t="shared" si="201"/>
        <v>#NAME?</v>
      </c>
      <c r="AU161" s="13" t="e">
        <f t="shared" si="202"/>
        <v>#NAME?</v>
      </c>
      <c r="AV161" s="13" t="e">
        <f t="shared" si="203"/>
        <v>#NAME?</v>
      </c>
      <c r="AW161" s="13" t="e">
        <f t="shared" si="204"/>
        <v>#NAME?</v>
      </c>
      <c r="AX161" s="13" t="e">
        <f t="shared" si="205"/>
        <v>#NAME?</v>
      </c>
      <c r="AY161" s="13" t="e">
        <f t="shared" si="206"/>
        <v>#NAME?</v>
      </c>
      <c r="AZ161" s="13" t="e">
        <f t="shared" si="207"/>
        <v>#NAME?</v>
      </c>
      <c r="BA161" s="13" t="e">
        <f t="shared" si="208"/>
        <v>#NAME?</v>
      </c>
      <c r="BB161" s="13" t="e">
        <f t="shared" si="209"/>
        <v>#NAME?</v>
      </c>
      <c r="BC161" s="13" t="e">
        <f t="shared" si="210"/>
        <v>#NAME?</v>
      </c>
      <c r="BD161" s="13" t="e">
        <f t="shared" si="211"/>
        <v>#NAME?</v>
      </c>
      <c r="BE161" s="13" t="e">
        <f t="shared" si="212"/>
        <v>#NAME?</v>
      </c>
      <c r="BF161" s="13" t="e">
        <f t="shared" si="213"/>
        <v>#NAME?</v>
      </c>
      <c r="BG161" s="13" t="e">
        <f t="shared" si="214"/>
        <v>#NAME?</v>
      </c>
      <c r="BH161" s="13" t="e">
        <f t="shared" si="215"/>
        <v>#NAME?</v>
      </c>
      <c r="BI161" s="13" t="e">
        <f t="shared" si="216"/>
        <v>#NAME?</v>
      </c>
      <c r="BJ161" s="13" t="e">
        <f t="shared" si="217"/>
        <v>#NAME?</v>
      </c>
      <c r="BK161" s="13" t="e">
        <f t="shared" si="218"/>
        <v>#NAME?</v>
      </c>
      <c r="BL161" s="13" t="e">
        <f t="shared" si="219"/>
        <v>#NAME?</v>
      </c>
      <c r="BM161" s="13" t="e">
        <f t="shared" si="220"/>
        <v>#NAME?</v>
      </c>
      <c r="BN161" s="13"/>
      <c r="BO161" s="15"/>
      <c r="BP161" s="13" t="e">
        <f t="shared" si="221"/>
        <v>#NAME?</v>
      </c>
      <c r="BQ161" s="13" t="e">
        <f t="shared" si="222"/>
        <v>#NAME?</v>
      </c>
      <c r="BR161" s="13" t="e">
        <f t="shared" si="223"/>
        <v>#NAME?</v>
      </c>
      <c r="BS161" s="13" t="e">
        <f t="shared" si="224"/>
        <v>#NAME?</v>
      </c>
      <c r="BT161" s="13" t="e">
        <f t="shared" si="225"/>
        <v>#NAME?</v>
      </c>
      <c r="BU161" s="13" t="e">
        <f t="shared" si="226"/>
        <v>#NAME?</v>
      </c>
      <c r="BV161" s="13"/>
      <c r="BW161" s="13" t="e">
        <f t="shared" si="227"/>
        <v>#NAME?</v>
      </c>
      <c r="BX161" s="13"/>
      <c r="BY161" s="13" t="e">
        <f t="shared" si="228"/>
        <v>#NAME?</v>
      </c>
      <c r="BZ161" s="13" t="e">
        <f t="shared" si="229"/>
        <v>#NAME?</v>
      </c>
      <c r="CA161" s="13" t="e">
        <f t="shared" si="230"/>
        <v>#NAME?</v>
      </c>
      <c r="CB161" s="13" t="e">
        <f t="shared" si="231"/>
        <v>#NAME?</v>
      </c>
      <c r="CC161" s="14">
        <f t="shared" si="232"/>
        <v>0</v>
      </c>
      <c r="CD161" s="14" t="e">
        <f t="shared" si="233"/>
        <v>#NAME?</v>
      </c>
      <c r="CE161" s="13">
        <f t="shared" si="234"/>
        <v>2125866.9300000002</v>
      </c>
      <c r="CF161" s="13" t="e">
        <f t="shared" si="235"/>
        <v>#NAME?</v>
      </c>
      <c r="CG161" s="13"/>
      <c r="CH161" s="13" t="e">
        <f t="shared" si="236"/>
        <v>#NAME?</v>
      </c>
      <c r="CI161" s="13" t="e">
        <f t="shared" si="237"/>
        <v>#NAME?</v>
      </c>
      <c r="CJ161" s="13" t="e">
        <f t="shared" si="238"/>
        <v>#NAME?</v>
      </c>
      <c r="CK161" s="13" t="e">
        <f t="shared" si="239"/>
        <v>#NAME?</v>
      </c>
      <c r="CL161">
        <f t="shared" si="240"/>
        <v>0</v>
      </c>
      <c r="CM161">
        <f t="shared" si="241"/>
        <v>0</v>
      </c>
      <c r="CN161">
        <v>0</v>
      </c>
      <c r="CO161">
        <f t="shared" si="242"/>
        <v>0</v>
      </c>
      <c r="CP161">
        <v>0</v>
      </c>
      <c r="CQ161">
        <v>0</v>
      </c>
      <c r="CR161">
        <v>0</v>
      </c>
      <c r="CS161">
        <v>0</v>
      </c>
      <c r="CT161">
        <v>0</v>
      </c>
      <c r="CU161">
        <v>0</v>
      </c>
      <c r="CV161">
        <v>0</v>
      </c>
      <c r="CW161">
        <v>0</v>
      </c>
      <c r="CX161">
        <v>0</v>
      </c>
      <c r="CY161" s="20" t="e">
        <f t="shared" si="243"/>
        <v>#NAME?</v>
      </c>
      <c r="CZ161" t="e">
        <f t="shared" si="244"/>
        <v>#NAME?</v>
      </c>
      <c r="DM161" t="s">
        <v>396</v>
      </c>
      <c r="DN161">
        <v>0</v>
      </c>
      <c r="DQ161" t="s">
        <v>370</v>
      </c>
      <c r="DR161">
        <v>0</v>
      </c>
      <c r="DU161">
        <v>457</v>
      </c>
      <c r="DV161">
        <v>1748959.2756893369</v>
      </c>
      <c r="DX161" t="s">
        <v>364</v>
      </c>
      <c r="DY161">
        <v>0</v>
      </c>
      <c r="EA161" t="s">
        <v>364</v>
      </c>
      <c r="EB161">
        <v>0</v>
      </c>
      <c r="ED161" t="s">
        <v>364</v>
      </c>
      <c r="EE161">
        <v>0</v>
      </c>
      <c r="EI161">
        <v>321</v>
      </c>
      <c r="EJ161">
        <v>2282.25</v>
      </c>
      <c r="GQ161" t="s">
        <v>319</v>
      </c>
      <c r="GR161">
        <v>736</v>
      </c>
      <c r="GU161">
        <v>381</v>
      </c>
      <c r="GV161" s="20">
        <v>94097.966438391973</v>
      </c>
      <c r="HM161">
        <v>917</v>
      </c>
      <c r="HN161" t="s">
        <v>146</v>
      </c>
      <c r="HO161">
        <v>12472464.35</v>
      </c>
      <c r="HR161">
        <v>381</v>
      </c>
      <c r="HS161">
        <v>1658</v>
      </c>
    </row>
    <row r="162" spans="1:227">
      <c r="A162">
        <v>317</v>
      </c>
      <c r="D162" t="s">
        <v>341</v>
      </c>
      <c r="F162" s="13" t="e">
        <f t="shared" si="164"/>
        <v>#NAME?</v>
      </c>
      <c r="G162" s="13" t="e">
        <f t="shared" si="165"/>
        <v>#NAME?</v>
      </c>
      <c r="H162" s="13" t="e">
        <f t="shared" si="166"/>
        <v>#NAME?</v>
      </c>
      <c r="I162" s="13" t="e">
        <f t="shared" si="167"/>
        <v>#NAME?</v>
      </c>
      <c r="J162" s="13"/>
      <c r="K162" s="13" t="e">
        <f t="shared" si="168"/>
        <v>#NAME?</v>
      </c>
      <c r="L162" s="13" t="e">
        <f t="shared" si="169"/>
        <v>#NAME?</v>
      </c>
      <c r="M162" s="13" t="e">
        <f t="shared" si="170"/>
        <v>#NAME?</v>
      </c>
      <c r="N162" s="13" t="e">
        <f t="shared" si="171"/>
        <v>#NAME?</v>
      </c>
      <c r="O162" s="13" t="e">
        <f t="shared" si="172"/>
        <v>#NAME?</v>
      </c>
      <c r="P162" s="13" t="e">
        <f t="shared" si="173"/>
        <v>#NAME?</v>
      </c>
      <c r="Q162" s="13" t="e">
        <f t="shared" si="174"/>
        <v>#NAME?</v>
      </c>
      <c r="R162" s="13" t="e">
        <f t="shared" si="175"/>
        <v>#NAME?</v>
      </c>
      <c r="S162" s="13" t="e">
        <f t="shared" si="176"/>
        <v>#NAME?</v>
      </c>
      <c r="T162" s="13" t="e">
        <f t="shared" si="177"/>
        <v>#NAME?</v>
      </c>
      <c r="U162" s="13" t="e">
        <f t="shared" si="178"/>
        <v>#NAME?</v>
      </c>
      <c r="V162" s="13" t="e">
        <f t="shared" si="179"/>
        <v>#NAME?</v>
      </c>
      <c r="W162" s="13" t="e">
        <f t="shared" si="180"/>
        <v>#NAME?</v>
      </c>
      <c r="X162" s="13" t="e">
        <f t="shared" si="181"/>
        <v>#NAME?</v>
      </c>
      <c r="Y162" s="13" t="e">
        <f t="shared" si="182"/>
        <v>#NAME?</v>
      </c>
      <c r="Z162" s="13" t="e">
        <f t="shared" si="183"/>
        <v>#NAME?</v>
      </c>
      <c r="AA162" s="13" t="e">
        <f t="shared" si="184"/>
        <v>#NAME?</v>
      </c>
      <c r="AB162" s="13"/>
      <c r="AC162" s="13"/>
      <c r="AD162" s="13" t="e">
        <f t="shared" si="185"/>
        <v>#NAME?</v>
      </c>
      <c r="AE162" s="13" t="e">
        <f t="shared" si="186"/>
        <v>#NAME?</v>
      </c>
      <c r="AF162" s="13" t="e">
        <f t="shared" si="187"/>
        <v>#NAME?</v>
      </c>
      <c r="AG162" s="13" t="e">
        <f t="shared" si="188"/>
        <v>#NAME?</v>
      </c>
      <c r="AH162" s="13" t="e">
        <f t="shared" si="189"/>
        <v>#NAME?</v>
      </c>
      <c r="AI162" s="13" t="e">
        <f t="shared" si="190"/>
        <v>#NAME?</v>
      </c>
      <c r="AJ162" s="13" t="e">
        <f t="shared" si="191"/>
        <v>#NAME?</v>
      </c>
      <c r="AK162" s="13" t="e">
        <f t="shared" si="192"/>
        <v>#NAME?</v>
      </c>
      <c r="AL162" s="13" t="e">
        <f t="shared" si="193"/>
        <v>#NAME?</v>
      </c>
      <c r="AM162" s="13" t="e">
        <f t="shared" si="194"/>
        <v>#NAME?</v>
      </c>
      <c r="AN162" s="13" t="e">
        <f t="shared" si="195"/>
        <v>#NAME?</v>
      </c>
      <c r="AO162" s="13" t="e">
        <f t="shared" si="196"/>
        <v>#NAME?</v>
      </c>
      <c r="AP162" s="13" t="e">
        <f t="shared" si="197"/>
        <v>#NAME?</v>
      </c>
      <c r="AQ162" s="13" t="e">
        <f t="shared" si="198"/>
        <v>#NAME?</v>
      </c>
      <c r="AR162" s="13" t="e">
        <f t="shared" si="199"/>
        <v>#NAME?</v>
      </c>
      <c r="AS162" s="13" t="e">
        <f t="shared" si="200"/>
        <v>#NAME?</v>
      </c>
      <c r="AT162" s="13" t="e">
        <f t="shared" si="201"/>
        <v>#NAME?</v>
      </c>
      <c r="AU162" s="13" t="e">
        <f t="shared" si="202"/>
        <v>#NAME?</v>
      </c>
      <c r="AV162" s="13" t="e">
        <f t="shared" si="203"/>
        <v>#NAME?</v>
      </c>
      <c r="AW162" s="13" t="e">
        <f t="shared" si="204"/>
        <v>#NAME?</v>
      </c>
      <c r="AX162" s="13" t="e">
        <f t="shared" si="205"/>
        <v>#NAME?</v>
      </c>
      <c r="AY162" s="13" t="e">
        <f t="shared" si="206"/>
        <v>#NAME?</v>
      </c>
      <c r="AZ162" s="13" t="e">
        <f t="shared" si="207"/>
        <v>#NAME?</v>
      </c>
      <c r="BA162" s="13" t="e">
        <f t="shared" si="208"/>
        <v>#NAME?</v>
      </c>
      <c r="BB162" s="13" t="e">
        <f t="shared" si="209"/>
        <v>#NAME?</v>
      </c>
      <c r="BC162" s="13" t="e">
        <f t="shared" si="210"/>
        <v>#NAME?</v>
      </c>
      <c r="BD162" s="13" t="e">
        <f t="shared" si="211"/>
        <v>#NAME?</v>
      </c>
      <c r="BE162" s="13" t="e">
        <f t="shared" si="212"/>
        <v>#NAME?</v>
      </c>
      <c r="BF162" s="13" t="e">
        <f t="shared" si="213"/>
        <v>#NAME?</v>
      </c>
      <c r="BG162" s="13" t="e">
        <f t="shared" si="214"/>
        <v>#NAME?</v>
      </c>
      <c r="BH162" s="13" t="e">
        <f t="shared" si="215"/>
        <v>#NAME?</v>
      </c>
      <c r="BI162" s="13" t="e">
        <f t="shared" si="216"/>
        <v>#NAME?</v>
      </c>
      <c r="BJ162" s="13" t="e">
        <f t="shared" si="217"/>
        <v>#NAME?</v>
      </c>
      <c r="BK162" s="13" t="e">
        <f t="shared" si="218"/>
        <v>#NAME?</v>
      </c>
      <c r="BL162" s="13" t="e">
        <f t="shared" si="219"/>
        <v>#NAME?</v>
      </c>
      <c r="BM162" s="13" t="e">
        <f t="shared" si="220"/>
        <v>#NAME?</v>
      </c>
      <c r="BN162" s="13"/>
      <c r="BO162" s="15"/>
      <c r="BP162" s="13" t="e">
        <f t="shared" si="221"/>
        <v>#NAME?</v>
      </c>
      <c r="BQ162" s="13" t="e">
        <f t="shared" si="222"/>
        <v>#NAME?</v>
      </c>
      <c r="BR162" s="13" t="e">
        <f t="shared" si="223"/>
        <v>#NAME?</v>
      </c>
      <c r="BS162" s="13" t="e">
        <f t="shared" si="224"/>
        <v>#NAME?</v>
      </c>
      <c r="BT162" s="13" t="e">
        <f t="shared" si="225"/>
        <v>#NAME?</v>
      </c>
      <c r="BU162" s="13" t="e">
        <f t="shared" si="226"/>
        <v>#NAME?</v>
      </c>
      <c r="BV162" s="13"/>
      <c r="BW162" s="13" t="e">
        <f t="shared" si="227"/>
        <v>#NAME?</v>
      </c>
      <c r="BX162" s="13"/>
      <c r="BY162" s="13" t="e">
        <f t="shared" si="228"/>
        <v>#NAME?</v>
      </c>
      <c r="BZ162" s="13" t="e">
        <f t="shared" si="229"/>
        <v>#NAME?</v>
      </c>
      <c r="CA162" s="13" t="e">
        <f t="shared" si="230"/>
        <v>#NAME?</v>
      </c>
      <c r="CB162" s="13" t="e">
        <f t="shared" si="231"/>
        <v>#NAME?</v>
      </c>
      <c r="CC162" s="14">
        <f t="shared" si="232"/>
        <v>0</v>
      </c>
      <c r="CD162" s="14" t="e">
        <f t="shared" si="233"/>
        <v>#NAME?</v>
      </c>
      <c r="CE162" s="13">
        <f t="shared" si="234"/>
        <v>486919.18</v>
      </c>
      <c r="CF162" s="13" t="e">
        <f t="shared" si="235"/>
        <v>#NAME?</v>
      </c>
      <c r="CG162" s="13"/>
      <c r="CH162" s="13" t="e">
        <f t="shared" si="236"/>
        <v>#NAME?</v>
      </c>
      <c r="CI162" s="13" t="e">
        <f t="shared" si="237"/>
        <v>#NAME?</v>
      </c>
      <c r="CJ162" s="13" t="e">
        <f t="shared" si="238"/>
        <v>#NAME?</v>
      </c>
      <c r="CK162" s="13" t="e">
        <f t="shared" si="239"/>
        <v>#NAME?</v>
      </c>
      <c r="CL162">
        <f t="shared" si="240"/>
        <v>0</v>
      </c>
      <c r="CM162">
        <f t="shared" si="241"/>
        <v>0</v>
      </c>
      <c r="CN162">
        <v>0</v>
      </c>
      <c r="CO162">
        <f t="shared" si="242"/>
        <v>0</v>
      </c>
      <c r="CP162">
        <v>0</v>
      </c>
      <c r="CQ162">
        <v>0</v>
      </c>
      <c r="CR162">
        <v>0</v>
      </c>
      <c r="CS162">
        <v>0</v>
      </c>
      <c r="CT162">
        <v>0</v>
      </c>
      <c r="CU162">
        <v>0</v>
      </c>
      <c r="CV162">
        <v>0</v>
      </c>
      <c r="CW162">
        <v>0</v>
      </c>
      <c r="CX162">
        <v>0</v>
      </c>
      <c r="CY162" s="20" t="e">
        <f t="shared" si="243"/>
        <v>#NAME?</v>
      </c>
      <c r="CZ162" t="e">
        <f t="shared" si="244"/>
        <v>#NAME?</v>
      </c>
      <c r="DM162" t="s">
        <v>223</v>
      </c>
      <c r="DN162">
        <v>0</v>
      </c>
      <c r="DQ162" t="s">
        <v>372</v>
      </c>
      <c r="DR162">
        <v>0</v>
      </c>
      <c r="DU162">
        <v>523</v>
      </c>
      <c r="DV162">
        <v>1382870.5383463141</v>
      </c>
      <c r="DX162" t="s">
        <v>366</v>
      </c>
      <c r="DY162">
        <v>0</v>
      </c>
      <c r="EA162" t="s">
        <v>366</v>
      </c>
      <c r="EB162">
        <v>0</v>
      </c>
      <c r="ED162" t="s">
        <v>366</v>
      </c>
      <c r="EE162">
        <v>0</v>
      </c>
      <c r="EI162">
        <v>353</v>
      </c>
      <c r="EJ162">
        <v>2086</v>
      </c>
      <c r="GQ162" t="s">
        <v>341</v>
      </c>
      <c r="GR162">
        <v>317</v>
      </c>
      <c r="GU162">
        <v>383</v>
      </c>
      <c r="GV162" s="20">
        <v>52276.648021328874</v>
      </c>
      <c r="HM162">
        <v>1658</v>
      </c>
      <c r="HN162" t="s">
        <v>407</v>
      </c>
      <c r="HO162">
        <v>1303346.07</v>
      </c>
      <c r="HR162">
        <v>383</v>
      </c>
      <c r="HS162">
        <v>1948</v>
      </c>
    </row>
    <row r="163" spans="1:227">
      <c r="A163">
        <v>321</v>
      </c>
      <c r="D163" t="s">
        <v>397</v>
      </c>
      <c r="F163" s="13" t="e">
        <f t="shared" si="164"/>
        <v>#NAME?</v>
      </c>
      <c r="G163" s="13" t="e">
        <f t="shared" si="165"/>
        <v>#NAME?</v>
      </c>
      <c r="H163" s="13" t="e">
        <f t="shared" si="166"/>
        <v>#NAME?</v>
      </c>
      <c r="I163" s="13" t="e">
        <f t="shared" si="167"/>
        <v>#NAME?</v>
      </c>
      <c r="J163" s="13"/>
      <c r="K163" s="13" t="e">
        <f t="shared" si="168"/>
        <v>#NAME?</v>
      </c>
      <c r="L163" s="13" t="e">
        <f t="shared" si="169"/>
        <v>#NAME?</v>
      </c>
      <c r="M163" s="13" t="e">
        <f t="shared" si="170"/>
        <v>#NAME?</v>
      </c>
      <c r="N163" s="13" t="e">
        <f t="shared" si="171"/>
        <v>#NAME?</v>
      </c>
      <c r="O163" s="13" t="e">
        <f t="shared" si="172"/>
        <v>#NAME?</v>
      </c>
      <c r="P163" s="13" t="e">
        <f t="shared" si="173"/>
        <v>#NAME?</v>
      </c>
      <c r="Q163" s="13" t="e">
        <f t="shared" si="174"/>
        <v>#NAME?</v>
      </c>
      <c r="R163" s="13" t="e">
        <f t="shared" si="175"/>
        <v>#NAME?</v>
      </c>
      <c r="S163" s="13" t="e">
        <f t="shared" si="176"/>
        <v>#NAME?</v>
      </c>
      <c r="T163" s="13" t="e">
        <f t="shared" si="177"/>
        <v>#NAME?</v>
      </c>
      <c r="U163" s="13" t="e">
        <f t="shared" si="178"/>
        <v>#NAME?</v>
      </c>
      <c r="V163" s="13" t="e">
        <f t="shared" si="179"/>
        <v>#NAME?</v>
      </c>
      <c r="W163" s="13" t="e">
        <f t="shared" si="180"/>
        <v>#NAME?</v>
      </c>
      <c r="X163" s="13" t="e">
        <f t="shared" si="181"/>
        <v>#NAME?</v>
      </c>
      <c r="Y163" s="13" t="e">
        <f t="shared" si="182"/>
        <v>#NAME?</v>
      </c>
      <c r="Z163" s="13" t="e">
        <f t="shared" si="183"/>
        <v>#NAME?</v>
      </c>
      <c r="AA163" s="13" t="e">
        <f t="shared" si="184"/>
        <v>#NAME?</v>
      </c>
      <c r="AB163" s="13"/>
      <c r="AC163" s="13"/>
      <c r="AD163" s="13" t="e">
        <f t="shared" si="185"/>
        <v>#NAME?</v>
      </c>
      <c r="AE163" s="13" t="e">
        <f t="shared" si="186"/>
        <v>#NAME?</v>
      </c>
      <c r="AF163" s="13" t="e">
        <f t="shared" si="187"/>
        <v>#NAME?</v>
      </c>
      <c r="AG163" s="13" t="e">
        <f t="shared" si="188"/>
        <v>#NAME?</v>
      </c>
      <c r="AH163" s="13" t="e">
        <f t="shared" si="189"/>
        <v>#NAME?</v>
      </c>
      <c r="AI163" s="13" t="e">
        <f t="shared" si="190"/>
        <v>#NAME?</v>
      </c>
      <c r="AJ163" s="13" t="e">
        <f t="shared" si="191"/>
        <v>#NAME?</v>
      </c>
      <c r="AK163" s="13" t="e">
        <f t="shared" si="192"/>
        <v>#NAME?</v>
      </c>
      <c r="AL163" s="13" t="e">
        <f t="shared" si="193"/>
        <v>#NAME?</v>
      </c>
      <c r="AM163" s="13" t="e">
        <f t="shared" si="194"/>
        <v>#NAME?</v>
      </c>
      <c r="AN163" s="13" t="e">
        <f t="shared" si="195"/>
        <v>#NAME?</v>
      </c>
      <c r="AO163" s="13" t="e">
        <f t="shared" si="196"/>
        <v>#NAME?</v>
      </c>
      <c r="AP163" s="13" t="e">
        <f t="shared" si="197"/>
        <v>#NAME?</v>
      </c>
      <c r="AQ163" s="13" t="e">
        <f t="shared" si="198"/>
        <v>#NAME?</v>
      </c>
      <c r="AR163" s="13" t="e">
        <f t="shared" si="199"/>
        <v>#NAME?</v>
      </c>
      <c r="AS163" s="13" t="e">
        <f t="shared" si="200"/>
        <v>#NAME?</v>
      </c>
      <c r="AT163" s="13" t="e">
        <f t="shared" si="201"/>
        <v>#NAME?</v>
      </c>
      <c r="AU163" s="13" t="e">
        <f t="shared" si="202"/>
        <v>#NAME?</v>
      </c>
      <c r="AV163" s="13" t="e">
        <f t="shared" si="203"/>
        <v>#NAME?</v>
      </c>
      <c r="AW163" s="13" t="e">
        <f t="shared" si="204"/>
        <v>#NAME?</v>
      </c>
      <c r="AX163" s="13" t="e">
        <f t="shared" si="205"/>
        <v>#NAME?</v>
      </c>
      <c r="AY163" s="13" t="e">
        <f t="shared" si="206"/>
        <v>#NAME?</v>
      </c>
      <c r="AZ163" s="13" t="e">
        <f t="shared" si="207"/>
        <v>#NAME?</v>
      </c>
      <c r="BA163" s="13" t="e">
        <f t="shared" si="208"/>
        <v>#NAME?</v>
      </c>
      <c r="BB163" s="13" t="e">
        <f t="shared" si="209"/>
        <v>#NAME?</v>
      </c>
      <c r="BC163" s="13" t="e">
        <f t="shared" si="210"/>
        <v>#NAME?</v>
      </c>
      <c r="BD163" s="13" t="e">
        <f t="shared" si="211"/>
        <v>#NAME?</v>
      </c>
      <c r="BE163" s="13" t="e">
        <f t="shared" si="212"/>
        <v>#NAME?</v>
      </c>
      <c r="BF163" s="13" t="e">
        <f t="shared" si="213"/>
        <v>#NAME?</v>
      </c>
      <c r="BG163" s="13" t="e">
        <f t="shared" si="214"/>
        <v>#NAME?</v>
      </c>
      <c r="BH163" s="13" t="e">
        <f t="shared" si="215"/>
        <v>#NAME?</v>
      </c>
      <c r="BI163" s="13" t="e">
        <f t="shared" si="216"/>
        <v>#NAME?</v>
      </c>
      <c r="BJ163" s="13" t="e">
        <f t="shared" si="217"/>
        <v>#NAME?</v>
      </c>
      <c r="BK163" s="13" t="e">
        <f t="shared" si="218"/>
        <v>#NAME?</v>
      </c>
      <c r="BL163" s="13" t="e">
        <f t="shared" si="219"/>
        <v>#NAME?</v>
      </c>
      <c r="BM163" s="13" t="e">
        <f t="shared" si="220"/>
        <v>#NAME?</v>
      </c>
      <c r="BN163" s="13"/>
      <c r="BO163" s="15"/>
      <c r="BP163" s="13" t="e">
        <f t="shared" si="221"/>
        <v>#NAME?</v>
      </c>
      <c r="BQ163" s="13" t="e">
        <f t="shared" si="222"/>
        <v>#NAME?</v>
      </c>
      <c r="BR163" s="13" t="e">
        <f t="shared" si="223"/>
        <v>#NAME?</v>
      </c>
      <c r="BS163" s="13" t="e">
        <f t="shared" si="224"/>
        <v>#NAME?</v>
      </c>
      <c r="BT163" s="13" t="e">
        <f t="shared" si="225"/>
        <v>#NAME?</v>
      </c>
      <c r="BU163" s="13" t="e">
        <f t="shared" si="226"/>
        <v>#NAME?</v>
      </c>
      <c r="BV163" s="13"/>
      <c r="BW163" s="13" t="e">
        <f t="shared" si="227"/>
        <v>#NAME?</v>
      </c>
      <c r="BX163" s="13"/>
      <c r="BY163" s="13" t="e">
        <f t="shared" si="228"/>
        <v>#NAME?</v>
      </c>
      <c r="BZ163" s="13" t="e">
        <f t="shared" si="229"/>
        <v>#NAME?</v>
      </c>
      <c r="CA163" s="13" t="e">
        <f t="shared" si="230"/>
        <v>#NAME?</v>
      </c>
      <c r="CB163" s="13" t="e">
        <f t="shared" si="231"/>
        <v>#NAME?</v>
      </c>
      <c r="CC163" s="14">
        <f t="shared" si="232"/>
        <v>0</v>
      </c>
      <c r="CD163" s="14" t="e">
        <f t="shared" si="233"/>
        <v>#NAME?</v>
      </c>
      <c r="CE163" s="13">
        <f t="shared" si="234"/>
        <v>2108797.67</v>
      </c>
      <c r="CF163" s="13" t="e">
        <f t="shared" si="235"/>
        <v>#NAME?</v>
      </c>
      <c r="CG163" s="13"/>
      <c r="CH163" s="13" t="e">
        <f t="shared" si="236"/>
        <v>#NAME?</v>
      </c>
      <c r="CI163" s="13" t="e">
        <f t="shared" si="237"/>
        <v>#NAME?</v>
      </c>
      <c r="CJ163" s="13" t="e">
        <f t="shared" si="238"/>
        <v>#NAME?</v>
      </c>
      <c r="CK163" s="13" t="e">
        <f t="shared" si="239"/>
        <v>#NAME?</v>
      </c>
      <c r="CL163">
        <f t="shared" si="240"/>
        <v>0</v>
      </c>
      <c r="CM163">
        <f t="shared" si="241"/>
        <v>0</v>
      </c>
      <c r="CN163">
        <v>0</v>
      </c>
      <c r="CO163">
        <f t="shared" si="242"/>
        <v>0</v>
      </c>
      <c r="CP163">
        <v>0</v>
      </c>
      <c r="CQ163">
        <v>0</v>
      </c>
      <c r="CR163">
        <v>0</v>
      </c>
      <c r="CS163">
        <v>0</v>
      </c>
      <c r="CT163">
        <v>0</v>
      </c>
      <c r="CU163">
        <v>0</v>
      </c>
      <c r="CV163">
        <v>0</v>
      </c>
      <c r="CW163">
        <v>0</v>
      </c>
      <c r="CX163">
        <v>0</v>
      </c>
      <c r="CY163" s="20" t="e">
        <f t="shared" si="243"/>
        <v>#NAME?</v>
      </c>
      <c r="CZ163" t="e">
        <f t="shared" si="244"/>
        <v>#NAME?</v>
      </c>
      <c r="DM163" t="s">
        <v>339</v>
      </c>
      <c r="DN163">
        <v>0</v>
      </c>
      <c r="DQ163" t="s">
        <v>374</v>
      </c>
      <c r="DR163">
        <v>0</v>
      </c>
      <c r="DU163">
        <v>559</v>
      </c>
      <c r="DV163">
        <v>1711317.3393217002</v>
      </c>
      <c r="DX163" t="s">
        <v>368</v>
      </c>
      <c r="DY163">
        <v>0</v>
      </c>
      <c r="EA163" t="s">
        <v>368</v>
      </c>
      <c r="EB163">
        <v>0</v>
      </c>
      <c r="ED163" t="s">
        <v>368</v>
      </c>
      <c r="EE163">
        <v>0</v>
      </c>
      <c r="EI163">
        <v>327</v>
      </c>
      <c r="EJ163">
        <v>1473.25</v>
      </c>
      <c r="GQ163" t="s">
        <v>397</v>
      </c>
      <c r="GR163">
        <v>321</v>
      </c>
      <c r="GU163">
        <v>384</v>
      </c>
      <c r="GV163" s="20">
        <v>65345.810026661085</v>
      </c>
      <c r="HM163">
        <v>399</v>
      </c>
      <c r="HN163" t="s">
        <v>409</v>
      </c>
      <c r="HO163">
        <v>2033595.12</v>
      </c>
      <c r="HR163">
        <v>384</v>
      </c>
      <c r="HS163">
        <v>1759.75</v>
      </c>
    </row>
    <row r="164" spans="1:227">
      <c r="A164">
        <v>353</v>
      </c>
      <c r="D164" t="s">
        <v>398</v>
      </c>
      <c r="F164" s="13" t="e">
        <f t="shared" si="164"/>
        <v>#NAME?</v>
      </c>
      <c r="G164" s="13" t="e">
        <f t="shared" si="165"/>
        <v>#NAME?</v>
      </c>
      <c r="H164" s="13" t="e">
        <f t="shared" si="166"/>
        <v>#NAME?</v>
      </c>
      <c r="I164" s="13" t="e">
        <f t="shared" si="167"/>
        <v>#NAME?</v>
      </c>
      <c r="K164" s="13" t="e">
        <f t="shared" si="168"/>
        <v>#NAME?</v>
      </c>
      <c r="L164" s="13" t="e">
        <f t="shared" si="169"/>
        <v>#NAME?</v>
      </c>
      <c r="M164" s="13" t="e">
        <f t="shared" si="170"/>
        <v>#NAME?</v>
      </c>
      <c r="N164" s="13" t="e">
        <f t="shared" si="171"/>
        <v>#NAME?</v>
      </c>
      <c r="O164" s="13" t="e">
        <f t="shared" si="172"/>
        <v>#NAME?</v>
      </c>
      <c r="P164" s="13" t="e">
        <f t="shared" si="173"/>
        <v>#NAME?</v>
      </c>
      <c r="Q164" s="13" t="e">
        <f t="shared" si="174"/>
        <v>#NAME?</v>
      </c>
      <c r="R164" s="13" t="e">
        <f t="shared" si="175"/>
        <v>#NAME?</v>
      </c>
      <c r="S164" s="13" t="e">
        <f t="shared" si="176"/>
        <v>#NAME?</v>
      </c>
      <c r="T164" s="13" t="e">
        <f t="shared" si="177"/>
        <v>#NAME?</v>
      </c>
      <c r="U164" s="13" t="e">
        <f t="shared" si="178"/>
        <v>#NAME?</v>
      </c>
      <c r="V164" s="13" t="e">
        <f t="shared" si="179"/>
        <v>#NAME?</v>
      </c>
      <c r="W164" s="13" t="e">
        <f t="shared" si="180"/>
        <v>#NAME?</v>
      </c>
      <c r="X164" s="13" t="e">
        <f t="shared" si="181"/>
        <v>#NAME?</v>
      </c>
      <c r="Y164" s="13" t="e">
        <f t="shared" si="182"/>
        <v>#NAME?</v>
      </c>
      <c r="Z164" s="13" t="e">
        <f t="shared" si="183"/>
        <v>#NAME?</v>
      </c>
      <c r="AA164" s="13" t="e">
        <f t="shared" si="184"/>
        <v>#NAME?</v>
      </c>
      <c r="AB164" s="13"/>
      <c r="AC164" s="13"/>
      <c r="AD164" s="13" t="e">
        <f t="shared" si="185"/>
        <v>#NAME?</v>
      </c>
      <c r="AE164" s="13" t="e">
        <f t="shared" si="186"/>
        <v>#NAME?</v>
      </c>
      <c r="AF164" s="13" t="e">
        <f t="shared" si="187"/>
        <v>#NAME?</v>
      </c>
      <c r="AG164" s="13" t="e">
        <f t="shared" si="188"/>
        <v>#NAME?</v>
      </c>
      <c r="AH164" s="13" t="e">
        <f t="shared" si="189"/>
        <v>#NAME?</v>
      </c>
      <c r="AI164" s="13" t="e">
        <f t="shared" si="190"/>
        <v>#NAME?</v>
      </c>
      <c r="AJ164" s="13" t="e">
        <f t="shared" si="191"/>
        <v>#NAME?</v>
      </c>
      <c r="AK164" s="13" t="e">
        <f t="shared" si="192"/>
        <v>#NAME?</v>
      </c>
      <c r="AL164" s="13" t="e">
        <f t="shared" si="193"/>
        <v>#NAME?</v>
      </c>
      <c r="AM164" s="13" t="e">
        <f t="shared" si="194"/>
        <v>#NAME?</v>
      </c>
      <c r="AN164" s="13" t="e">
        <f t="shared" si="195"/>
        <v>#NAME?</v>
      </c>
      <c r="AO164" s="13" t="e">
        <f t="shared" si="196"/>
        <v>#NAME?</v>
      </c>
      <c r="AP164" s="13" t="e">
        <f t="shared" si="197"/>
        <v>#NAME?</v>
      </c>
      <c r="AQ164" s="13" t="e">
        <f t="shared" si="198"/>
        <v>#NAME?</v>
      </c>
      <c r="AR164" s="13" t="e">
        <f t="shared" si="199"/>
        <v>#NAME?</v>
      </c>
      <c r="AS164" s="13" t="e">
        <f t="shared" si="200"/>
        <v>#NAME?</v>
      </c>
      <c r="AT164" s="13" t="e">
        <f t="shared" si="201"/>
        <v>#NAME?</v>
      </c>
      <c r="AU164" s="13" t="e">
        <f t="shared" si="202"/>
        <v>#NAME?</v>
      </c>
      <c r="AV164" s="13" t="e">
        <f t="shared" si="203"/>
        <v>#NAME?</v>
      </c>
      <c r="AW164" s="13" t="e">
        <f t="shared" si="204"/>
        <v>#NAME?</v>
      </c>
      <c r="AX164" s="13" t="e">
        <f t="shared" si="205"/>
        <v>#NAME?</v>
      </c>
      <c r="AY164" s="13" t="e">
        <f t="shared" si="206"/>
        <v>#NAME?</v>
      </c>
      <c r="AZ164" s="13" t="e">
        <f t="shared" si="207"/>
        <v>#NAME?</v>
      </c>
      <c r="BA164" s="13" t="e">
        <f t="shared" si="208"/>
        <v>#NAME?</v>
      </c>
      <c r="BB164" s="13" t="e">
        <f t="shared" si="209"/>
        <v>#NAME?</v>
      </c>
      <c r="BC164" s="13" t="e">
        <f t="shared" si="210"/>
        <v>#NAME?</v>
      </c>
      <c r="BD164" s="13" t="e">
        <f t="shared" si="211"/>
        <v>#NAME?</v>
      </c>
      <c r="BE164" s="13" t="e">
        <f t="shared" si="212"/>
        <v>#NAME?</v>
      </c>
      <c r="BF164" s="13" t="e">
        <f t="shared" si="213"/>
        <v>#NAME?</v>
      </c>
      <c r="BG164" s="13" t="e">
        <f t="shared" si="214"/>
        <v>#NAME?</v>
      </c>
      <c r="BH164" s="13" t="e">
        <f t="shared" si="215"/>
        <v>#NAME?</v>
      </c>
      <c r="BI164" s="13" t="e">
        <f t="shared" si="216"/>
        <v>#NAME?</v>
      </c>
      <c r="BJ164" s="13" t="e">
        <f t="shared" si="217"/>
        <v>#NAME?</v>
      </c>
      <c r="BK164" s="13" t="e">
        <f t="shared" si="218"/>
        <v>#NAME?</v>
      </c>
      <c r="BL164" s="13" t="e">
        <f t="shared" si="219"/>
        <v>#NAME?</v>
      </c>
      <c r="BM164" s="13" t="e">
        <f t="shared" si="220"/>
        <v>#NAME?</v>
      </c>
      <c r="BN164" s="13"/>
      <c r="BO164" s="15"/>
      <c r="BP164" s="13" t="e">
        <f t="shared" si="221"/>
        <v>#NAME?</v>
      </c>
      <c r="BQ164" s="13" t="e">
        <f t="shared" si="222"/>
        <v>#NAME?</v>
      </c>
      <c r="BR164" s="13" t="e">
        <f t="shared" si="223"/>
        <v>#NAME?</v>
      </c>
      <c r="BS164" s="13" t="e">
        <f t="shared" si="224"/>
        <v>#NAME?</v>
      </c>
      <c r="BT164" s="13" t="e">
        <f t="shared" si="225"/>
        <v>#NAME?</v>
      </c>
      <c r="BU164" s="13" t="e">
        <f t="shared" si="226"/>
        <v>#NAME?</v>
      </c>
      <c r="BV164" s="13"/>
      <c r="BW164" s="13" t="e">
        <f t="shared" si="227"/>
        <v>#NAME?</v>
      </c>
      <c r="BX164" s="13"/>
      <c r="BY164" s="13" t="e">
        <f t="shared" si="228"/>
        <v>#NAME?</v>
      </c>
      <c r="BZ164" s="13" t="e">
        <f t="shared" si="229"/>
        <v>#NAME?</v>
      </c>
      <c r="CA164" s="13" t="e">
        <f t="shared" si="230"/>
        <v>#NAME?</v>
      </c>
      <c r="CB164" s="13" t="e">
        <f t="shared" si="231"/>
        <v>#NAME?</v>
      </c>
      <c r="CC164" s="14">
        <f t="shared" si="232"/>
        <v>0</v>
      </c>
      <c r="CD164" s="14" t="e">
        <f t="shared" si="233"/>
        <v>#NAME?</v>
      </c>
      <c r="CE164" s="13">
        <f t="shared" si="234"/>
        <v>1971510.38</v>
      </c>
      <c r="CF164" s="13" t="e">
        <f t="shared" si="235"/>
        <v>#NAME?</v>
      </c>
      <c r="CG164" s="13"/>
      <c r="CH164" s="13" t="e">
        <f t="shared" si="236"/>
        <v>#NAME?</v>
      </c>
      <c r="CI164" s="13" t="e">
        <f t="shared" si="237"/>
        <v>#NAME?</v>
      </c>
      <c r="CJ164" s="13" t="e">
        <f t="shared" si="238"/>
        <v>#NAME?</v>
      </c>
      <c r="CK164" s="13" t="e">
        <f t="shared" si="239"/>
        <v>#NAME?</v>
      </c>
      <c r="CL164">
        <f t="shared" si="240"/>
        <v>0</v>
      </c>
      <c r="CM164">
        <f t="shared" si="241"/>
        <v>0</v>
      </c>
      <c r="CN164">
        <v>0</v>
      </c>
      <c r="CO164">
        <f t="shared" si="242"/>
        <v>0</v>
      </c>
      <c r="CP164">
        <v>0</v>
      </c>
      <c r="CQ164">
        <v>0</v>
      </c>
      <c r="CR164">
        <v>0</v>
      </c>
      <c r="CS164">
        <v>0</v>
      </c>
      <c r="CT164">
        <v>0</v>
      </c>
      <c r="CU164">
        <v>0</v>
      </c>
      <c r="CV164">
        <v>0</v>
      </c>
      <c r="CW164">
        <v>0</v>
      </c>
      <c r="CX164">
        <v>0</v>
      </c>
      <c r="CY164" s="20" t="e">
        <f t="shared" si="243"/>
        <v>#NAME?</v>
      </c>
      <c r="CZ164" t="e">
        <f t="shared" si="244"/>
        <v>#NAME?</v>
      </c>
      <c r="DM164" t="s">
        <v>399</v>
      </c>
      <c r="DN164">
        <v>0</v>
      </c>
      <c r="DQ164" t="s">
        <v>377</v>
      </c>
      <c r="DR164">
        <v>0</v>
      </c>
      <c r="DU164">
        <v>388</v>
      </c>
      <c r="DV164">
        <v>1767139.3244121973</v>
      </c>
      <c r="DX164" t="s">
        <v>370</v>
      </c>
      <c r="DY164">
        <v>0</v>
      </c>
      <c r="EA164" t="s">
        <v>370</v>
      </c>
      <c r="EB164">
        <v>0</v>
      </c>
      <c r="ED164" t="s">
        <v>370</v>
      </c>
      <c r="EE164">
        <v>0</v>
      </c>
      <c r="EI164">
        <v>329</v>
      </c>
      <c r="EJ164">
        <v>377.5</v>
      </c>
      <c r="GQ164" t="s">
        <v>398</v>
      </c>
      <c r="GR164">
        <v>353</v>
      </c>
      <c r="GU164">
        <v>385</v>
      </c>
      <c r="GV164" s="20">
        <v>44435.150818129543</v>
      </c>
      <c r="HM164">
        <v>918</v>
      </c>
      <c r="HN164" t="s">
        <v>411</v>
      </c>
      <c r="HO164">
        <v>1480221.31</v>
      </c>
      <c r="HR164">
        <v>385</v>
      </c>
      <c r="HS164">
        <v>1868</v>
      </c>
    </row>
    <row r="165" spans="1:227">
      <c r="A165">
        <v>327</v>
      </c>
      <c r="D165" t="s">
        <v>400</v>
      </c>
      <c r="F165" s="13" t="e">
        <f t="shared" si="164"/>
        <v>#NAME?</v>
      </c>
      <c r="G165" s="13" t="e">
        <f t="shared" si="165"/>
        <v>#NAME?</v>
      </c>
      <c r="H165" s="13" t="e">
        <f t="shared" si="166"/>
        <v>#NAME?</v>
      </c>
      <c r="I165" s="13" t="e">
        <f t="shared" si="167"/>
        <v>#NAME?</v>
      </c>
      <c r="J165" s="13"/>
      <c r="K165" s="13" t="e">
        <f t="shared" si="168"/>
        <v>#NAME?</v>
      </c>
      <c r="L165" s="13" t="e">
        <f t="shared" si="169"/>
        <v>#NAME?</v>
      </c>
      <c r="M165" s="13" t="e">
        <f t="shared" si="170"/>
        <v>#NAME?</v>
      </c>
      <c r="N165" s="13" t="e">
        <f t="shared" si="171"/>
        <v>#NAME?</v>
      </c>
      <c r="O165" s="13" t="e">
        <f t="shared" si="172"/>
        <v>#NAME?</v>
      </c>
      <c r="P165" s="13" t="e">
        <f t="shared" si="173"/>
        <v>#NAME?</v>
      </c>
      <c r="Q165" s="13" t="e">
        <f t="shared" si="174"/>
        <v>#NAME?</v>
      </c>
      <c r="R165" s="13" t="e">
        <f t="shared" si="175"/>
        <v>#NAME?</v>
      </c>
      <c r="S165" s="13" t="e">
        <f t="shared" si="176"/>
        <v>#NAME?</v>
      </c>
      <c r="T165" s="13" t="e">
        <f t="shared" si="177"/>
        <v>#NAME?</v>
      </c>
      <c r="U165" s="13" t="e">
        <f t="shared" si="178"/>
        <v>#NAME?</v>
      </c>
      <c r="V165" s="13" t="e">
        <f t="shared" si="179"/>
        <v>#NAME?</v>
      </c>
      <c r="W165" s="13" t="e">
        <f t="shared" si="180"/>
        <v>#NAME?</v>
      </c>
      <c r="X165" s="13" t="e">
        <f t="shared" si="181"/>
        <v>#NAME?</v>
      </c>
      <c r="Y165" s="13" t="e">
        <f t="shared" si="182"/>
        <v>#NAME?</v>
      </c>
      <c r="Z165" s="13" t="e">
        <f t="shared" si="183"/>
        <v>#NAME?</v>
      </c>
      <c r="AA165" s="13" t="e">
        <f t="shared" si="184"/>
        <v>#NAME?</v>
      </c>
      <c r="AB165" s="13"/>
      <c r="AC165" s="13"/>
      <c r="AD165" s="13" t="e">
        <f t="shared" si="185"/>
        <v>#NAME?</v>
      </c>
      <c r="AE165" s="13" t="e">
        <f t="shared" si="186"/>
        <v>#NAME?</v>
      </c>
      <c r="AF165" s="13" t="e">
        <f t="shared" si="187"/>
        <v>#NAME?</v>
      </c>
      <c r="AG165" s="13" t="e">
        <f t="shared" si="188"/>
        <v>#NAME?</v>
      </c>
      <c r="AH165" s="13" t="e">
        <f t="shared" si="189"/>
        <v>#NAME?</v>
      </c>
      <c r="AI165" s="13" t="e">
        <f t="shared" si="190"/>
        <v>#NAME?</v>
      </c>
      <c r="AJ165" s="13" t="e">
        <f t="shared" si="191"/>
        <v>#NAME?</v>
      </c>
      <c r="AK165" s="13" t="e">
        <f t="shared" si="192"/>
        <v>#NAME?</v>
      </c>
      <c r="AL165" s="13" t="e">
        <f t="shared" si="193"/>
        <v>#NAME?</v>
      </c>
      <c r="AM165" s="13" t="e">
        <f t="shared" si="194"/>
        <v>#NAME?</v>
      </c>
      <c r="AN165" s="13" t="e">
        <f t="shared" si="195"/>
        <v>#NAME?</v>
      </c>
      <c r="AO165" s="13" t="e">
        <f t="shared" si="196"/>
        <v>#NAME?</v>
      </c>
      <c r="AP165" s="13" t="e">
        <f t="shared" si="197"/>
        <v>#NAME?</v>
      </c>
      <c r="AQ165" s="13" t="e">
        <f t="shared" si="198"/>
        <v>#NAME?</v>
      </c>
      <c r="AR165" s="13" t="e">
        <f t="shared" si="199"/>
        <v>#NAME?</v>
      </c>
      <c r="AS165" s="13" t="e">
        <f t="shared" si="200"/>
        <v>#NAME?</v>
      </c>
      <c r="AT165" s="13" t="e">
        <f t="shared" si="201"/>
        <v>#NAME?</v>
      </c>
      <c r="AU165" s="13" t="e">
        <f t="shared" si="202"/>
        <v>#NAME?</v>
      </c>
      <c r="AV165" s="13" t="e">
        <f t="shared" si="203"/>
        <v>#NAME?</v>
      </c>
      <c r="AW165" s="13" t="e">
        <f t="shared" si="204"/>
        <v>#NAME?</v>
      </c>
      <c r="AX165" s="13" t="e">
        <f t="shared" si="205"/>
        <v>#NAME?</v>
      </c>
      <c r="AY165" s="13" t="e">
        <f t="shared" si="206"/>
        <v>#NAME?</v>
      </c>
      <c r="AZ165" s="13" t="e">
        <f t="shared" si="207"/>
        <v>#NAME?</v>
      </c>
      <c r="BA165" s="13" t="e">
        <f t="shared" si="208"/>
        <v>#NAME?</v>
      </c>
      <c r="BB165" s="13" t="e">
        <f t="shared" si="209"/>
        <v>#NAME?</v>
      </c>
      <c r="BC165" s="13" t="e">
        <f t="shared" si="210"/>
        <v>#NAME?</v>
      </c>
      <c r="BD165" s="13" t="e">
        <f t="shared" si="211"/>
        <v>#NAME?</v>
      </c>
      <c r="BE165" s="13" t="e">
        <f t="shared" si="212"/>
        <v>#NAME?</v>
      </c>
      <c r="BF165" s="13" t="e">
        <f t="shared" si="213"/>
        <v>#NAME?</v>
      </c>
      <c r="BG165" s="13" t="e">
        <f t="shared" si="214"/>
        <v>#NAME?</v>
      </c>
      <c r="BH165" s="13" t="e">
        <f t="shared" si="215"/>
        <v>#NAME?</v>
      </c>
      <c r="BI165" s="13" t="e">
        <f t="shared" si="216"/>
        <v>#NAME?</v>
      </c>
      <c r="BJ165" s="13" t="e">
        <f t="shared" si="217"/>
        <v>#NAME?</v>
      </c>
      <c r="BK165" s="13" t="e">
        <f t="shared" si="218"/>
        <v>#NAME?</v>
      </c>
      <c r="BL165" s="13" t="e">
        <f t="shared" si="219"/>
        <v>#NAME?</v>
      </c>
      <c r="BM165" s="13" t="e">
        <f t="shared" si="220"/>
        <v>#NAME?</v>
      </c>
      <c r="BN165" s="13"/>
      <c r="BO165" s="15"/>
      <c r="BP165" s="13" t="e">
        <f t="shared" si="221"/>
        <v>#NAME?</v>
      </c>
      <c r="BQ165" s="13" t="e">
        <f t="shared" si="222"/>
        <v>#NAME?</v>
      </c>
      <c r="BR165" s="13" t="e">
        <f t="shared" si="223"/>
        <v>#NAME?</v>
      </c>
      <c r="BS165" s="13" t="e">
        <f t="shared" si="224"/>
        <v>#NAME?</v>
      </c>
      <c r="BT165" s="13" t="e">
        <f t="shared" si="225"/>
        <v>#NAME?</v>
      </c>
      <c r="BU165" s="13" t="e">
        <f t="shared" si="226"/>
        <v>#NAME?</v>
      </c>
      <c r="BV165" s="13"/>
      <c r="BW165" s="13" t="e">
        <f t="shared" si="227"/>
        <v>#NAME?</v>
      </c>
      <c r="BX165" s="13"/>
      <c r="BY165" s="13" t="e">
        <f t="shared" si="228"/>
        <v>#NAME?</v>
      </c>
      <c r="BZ165" s="13" t="e">
        <f t="shared" si="229"/>
        <v>#NAME?</v>
      </c>
      <c r="CA165" s="13" t="e">
        <f t="shared" si="230"/>
        <v>#NAME?</v>
      </c>
      <c r="CB165" s="13" t="e">
        <f t="shared" si="231"/>
        <v>#NAME?</v>
      </c>
      <c r="CC165" s="14">
        <f t="shared" si="232"/>
        <v>0</v>
      </c>
      <c r="CD165" s="14" t="e">
        <f t="shared" si="233"/>
        <v>#NAME?</v>
      </c>
      <c r="CE165" s="13">
        <f t="shared" si="234"/>
        <v>1929765.29</v>
      </c>
      <c r="CF165" s="13" t="e">
        <f t="shared" si="235"/>
        <v>#NAME?</v>
      </c>
      <c r="CG165" s="13"/>
      <c r="CH165" s="13" t="e">
        <f t="shared" si="236"/>
        <v>#NAME?</v>
      </c>
      <c r="CI165" s="13" t="e">
        <f t="shared" si="237"/>
        <v>#NAME?</v>
      </c>
      <c r="CJ165" s="13" t="e">
        <f t="shared" si="238"/>
        <v>#NAME?</v>
      </c>
      <c r="CK165" s="13" t="e">
        <f t="shared" si="239"/>
        <v>#NAME?</v>
      </c>
      <c r="CL165">
        <f t="shared" si="240"/>
        <v>0</v>
      </c>
      <c r="CM165">
        <f t="shared" si="241"/>
        <v>0</v>
      </c>
      <c r="CN165">
        <v>0</v>
      </c>
      <c r="CO165">
        <f t="shared" si="242"/>
        <v>0</v>
      </c>
      <c r="CP165">
        <v>0</v>
      </c>
      <c r="CQ165">
        <v>0</v>
      </c>
      <c r="CR165">
        <v>0</v>
      </c>
      <c r="CS165">
        <v>0</v>
      </c>
      <c r="CT165">
        <v>0</v>
      </c>
      <c r="CU165">
        <v>0</v>
      </c>
      <c r="CV165">
        <v>0</v>
      </c>
      <c r="CW165">
        <v>0</v>
      </c>
      <c r="CX165">
        <v>0</v>
      </c>
      <c r="CY165" s="20" t="e">
        <f t="shared" si="243"/>
        <v>#NAME?</v>
      </c>
      <c r="CZ165" t="e">
        <f t="shared" si="244"/>
        <v>#NAME?</v>
      </c>
      <c r="DM165" t="s">
        <v>401</v>
      </c>
      <c r="DN165">
        <v>0</v>
      </c>
      <c r="DQ165" t="s">
        <v>378</v>
      </c>
      <c r="DR165">
        <v>0</v>
      </c>
      <c r="DU165">
        <v>184</v>
      </c>
      <c r="DV165">
        <v>687358.81351937063</v>
      </c>
      <c r="DX165" t="s">
        <v>372</v>
      </c>
      <c r="DY165">
        <v>0</v>
      </c>
      <c r="EA165" t="s">
        <v>372</v>
      </c>
      <c r="EB165">
        <v>0</v>
      </c>
      <c r="ED165" t="s">
        <v>372</v>
      </c>
      <c r="EE165">
        <v>0</v>
      </c>
      <c r="EI165">
        <v>331</v>
      </c>
      <c r="EJ165">
        <v>676.25</v>
      </c>
      <c r="GQ165" t="s">
        <v>400</v>
      </c>
      <c r="GR165">
        <v>327</v>
      </c>
      <c r="GU165">
        <v>388</v>
      </c>
      <c r="GV165" s="20">
        <v>47048.983219195987</v>
      </c>
      <c r="HM165">
        <v>163</v>
      </c>
      <c r="HN165" t="s">
        <v>289</v>
      </c>
      <c r="HO165">
        <v>2982887.49</v>
      </c>
      <c r="HR165">
        <v>388</v>
      </c>
      <c r="HS165">
        <v>1581.5</v>
      </c>
    </row>
    <row r="166" spans="1:227">
      <c r="A166">
        <v>329</v>
      </c>
      <c r="D166" t="s">
        <v>402</v>
      </c>
      <c r="F166" s="13" t="e">
        <f t="shared" si="164"/>
        <v>#NAME?</v>
      </c>
      <c r="G166" s="13" t="e">
        <f t="shared" si="165"/>
        <v>#NAME?</v>
      </c>
      <c r="H166" s="13" t="e">
        <f t="shared" si="166"/>
        <v>#NAME?</v>
      </c>
      <c r="I166" s="13" t="e">
        <f t="shared" si="167"/>
        <v>#NAME?</v>
      </c>
      <c r="J166" s="13"/>
      <c r="K166" s="13" t="e">
        <f t="shared" si="168"/>
        <v>#NAME?</v>
      </c>
      <c r="L166" s="13" t="e">
        <f t="shared" si="169"/>
        <v>#NAME?</v>
      </c>
      <c r="M166" s="13" t="e">
        <f t="shared" si="170"/>
        <v>#NAME?</v>
      </c>
      <c r="N166" s="13" t="e">
        <f t="shared" si="171"/>
        <v>#NAME?</v>
      </c>
      <c r="O166" s="13" t="e">
        <f t="shared" si="172"/>
        <v>#NAME?</v>
      </c>
      <c r="P166" s="13" t="e">
        <f t="shared" si="173"/>
        <v>#NAME?</v>
      </c>
      <c r="Q166" s="13" t="e">
        <f t="shared" si="174"/>
        <v>#NAME?</v>
      </c>
      <c r="R166" s="13" t="e">
        <f t="shared" si="175"/>
        <v>#NAME?</v>
      </c>
      <c r="S166" s="13" t="e">
        <f t="shared" si="176"/>
        <v>#NAME?</v>
      </c>
      <c r="T166" s="13" t="e">
        <f t="shared" si="177"/>
        <v>#NAME?</v>
      </c>
      <c r="U166" s="13" t="e">
        <f t="shared" si="178"/>
        <v>#NAME?</v>
      </c>
      <c r="V166" s="13" t="e">
        <f t="shared" si="179"/>
        <v>#NAME?</v>
      </c>
      <c r="W166" s="13" t="e">
        <f t="shared" si="180"/>
        <v>#NAME?</v>
      </c>
      <c r="X166" s="13" t="e">
        <f t="shared" si="181"/>
        <v>#NAME?</v>
      </c>
      <c r="Y166" s="13" t="e">
        <f t="shared" si="182"/>
        <v>#NAME?</v>
      </c>
      <c r="Z166" s="13" t="e">
        <f t="shared" si="183"/>
        <v>#NAME?</v>
      </c>
      <c r="AA166" s="13" t="e">
        <f t="shared" si="184"/>
        <v>#NAME?</v>
      </c>
      <c r="AB166" s="13"/>
      <c r="AC166" s="13"/>
      <c r="AD166" s="13" t="e">
        <f t="shared" si="185"/>
        <v>#NAME?</v>
      </c>
      <c r="AE166" s="13" t="e">
        <f t="shared" si="186"/>
        <v>#NAME?</v>
      </c>
      <c r="AF166" s="13" t="e">
        <f t="shared" si="187"/>
        <v>#NAME?</v>
      </c>
      <c r="AG166" s="13" t="e">
        <f t="shared" si="188"/>
        <v>#NAME?</v>
      </c>
      <c r="AH166" s="13" t="e">
        <f t="shared" si="189"/>
        <v>#NAME?</v>
      </c>
      <c r="AI166" s="13" t="e">
        <f t="shared" si="190"/>
        <v>#NAME?</v>
      </c>
      <c r="AJ166" s="13" t="e">
        <f t="shared" si="191"/>
        <v>#NAME?</v>
      </c>
      <c r="AK166" s="13" t="e">
        <f t="shared" si="192"/>
        <v>#NAME?</v>
      </c>
      <c r="AL166" s="13" t="e">
        <f t="shared" si="193"/>
        <v>#NAME?</v>
      </c>
      <c r="AM166" s="13" t="e">
        <f t="shared" si="194"/>
        <v>#NAME?</v>
      </c>
      <c r="AN166" s="13" t="e">
        <f t="shared" si="195"/>
        <v>#NAME?</v>
      </c>
      <c r="AO166" s="13" t="e">
        <f t="shared" si="196"/>
        <v>#NAME?</v>
      </c>
      <c r="AP166" s="13" t="e">
        <f t="shared" si="197"/>
        <v>#NAME?</v>
      </c>
      <c r="AQ166" s="13" t="e">
        <f t="shared" si="198"/>
        <v>#NAME?</v>
      </c>
      <c r="AR166" s="13" t="e">
        <f t="shared" si="199"/>
        <v>#NAME?</v>
      </c>
      <c r="AS166" s="13" t="e">
        <f t="shared" si="200"/>
        <v>#NAME?</v>
      </c>
      <c r="AT166" s="13" t="e">
        <f t="shared" si="201"/>
        <v>#NAME?</v>
      </c>
      <c r="AU166" s="13" t="e">
        <f t="shared" si="202"/>
        <v>#NAME?</v>
      </c>
      <c r="AV166" s="13" t="e">
        <f t="shared" si="203"/>
        <v>#NAME?</v>
      </c>
      <c r="AW166" s="13" t="e">
        <f t="shared" si="204"/>
        <v>#NAME?</v>
      </c>
      <c r="AX166" s="13" t="e">
        <f t="shared" si="205"/>
        <v>#NAME?</v>
      </c>
      <c r="AY166" s="13" t="e">
        <f t="shared" si="206"/>
        <v>#NAME?</v>
      </c>
      <c r="AZ166" s="13" t="e">
        <f t="shared" si="207"/>
        <v>#NAME?</v>
      </c>
      <c r="BA166" s="13" t="e">
        <f t="shared" si="208"/>
        <v>#NAME?</v>
      </c>
      <c r="BB166" s="13" t="e">
        <f t="shared" si="209"/>
        <v>#NAME?</v>
      </c>
      <c r="BC166" s="13" t="e">
        <f t="shared" si="210"/>
        <v>#NAME?</v>
      </c>
      <c r="BD166" s="13" t="e">
        <f t="shared" si="211"/>
        <v>#NAME?</v>
      </c>
      <c r="BE166" s="13" t="e">
        <f t="shared" si="212"/>
        <v>#NAME?</v>
      </c>
      <c r="BF166" s="13" t="e">
        <f t="shared" si="213"/>
        <v>#NAME?</v>
      </c>
      <c r="BG166" s="13" t="e">
        <f t="shared" si="214"/>
        <v>#NAME?</v>
      </c>
      <c r="BH166" s="13" t="e">
        <f t="shared" si="215"/>
        <v>#NAME?</v>
      </c>
      <c r="BI166" s="13" t="e">
        <f t="shared" si="216"/>
        <v>#NAME?</v>
      </c>
      <c r="BJ166" s="13" t="e">
        <f t="shared" si="217"/>
        <v>#NAME?</v>
      </c>
      <c r="BK166" s="13" t="e">
        <f t="shared" si="218"/>
        <v>#NAME?</v>
      </c>
      <c r="BL166" s="13" t="e">
        <f t="shared" si="219"/>
        <v>#NAME?</v>
      </c>
      <c r="BM166" s="13" t="e">
        <f t="shared" si="220"/>
        <v>#NAME?</v>
      </c>
      <c r="BN166" s="13"/>
      <c r="BO166" s="15"/>
      <c r="BP166" s="13" t="e">
        <f t="shared" si="221"/>
        <v>#NAME?</v>
      </c>
      <c r="BQ166" s="13" t="e">
        <f t="shared" si="222"/>
        <v>#NAME?</v>
      </c>
      <c r="BR166" s="13" t="e">
        <f t="shared" si="223"/>
        <v>#NAME?</v>
      </c>
      <c r="BS166" s="13" t="e">
        <f t="shared" si="224"/>
        <v>#NAME?</v>
      </c>
      <c r="BT166" s="13" t="e">
        <f t="shared" si="225"/>
        <v>#NAME?</v>
      </c>
      <c r="BU166" s="13" t="e">
        <f t="shared" si="226"/>
        <v>#NAME?</v>
      </c>
      <c r="BV166" s="13"/>
      <c r="BW166" s="13" t="e">
        <f t="shared" si="227"/>
        <v>#NAME?</v>
      </c>
      <c r="BX166" s="13"/>
      <c r="BY166" s="13" t="e">
        <f t="shared" si="228"/>
        <v>#NAME?</v>
      </c>
      <c r="BZ166" s="13" t="e">
        <f t="shared" si="229"/>
        <v>#NAME?</v>
      </c>
      <c r="CA166" s="13" t="e">
        <f t="shared" si="230"/>
        <v>#NAME?</v>
      </c>
      <c r="CB166" s="13" t="e">
        <f t="shared" si="231"/>
        <v>#NAME?</v>
      </c>
      <c r="CC166" s="14">
        <f t="shared" si="232"/>
        <v>0</v>
      </c>
      <c r="CD166" s="14" t="e">
        <f t="shared" si="233"/>
        <v>#NAME?</v>
      </c>
      <c r="CE166" s="13">
        <f t="shared" si="234"/>
        <v>656620.76</v>
      </c>
      <c r="CF166" s="13" t="e">
        <f t="shared" si="235"/>
        <v>#NAME?</v>
      </c>
      <c r="CG166" s="13"/>
      <c r="CH166" s="13" t="e">
        <f t="shared" si="236"/>
        <v>#NAME?</v>
      </c>
      <c r="CI166" s="13" t="e">
        <f t="shared" si="237"/>
        <v>#NAME?</v>
      </c>
      <c r="CJ166" s="13" t="e">
        <f t="shared" si="238"/>
        <v>#NAME?</v>
      </c>
      <c r="CK166" s="13" t="e">
        <f t="shared" si="239"/>
        <v>#NAME?</v>
      </c>
      <c r="CL166">
        <f t="shared" si="240"/>
        <v>0</v>
      </c>
      <c r="CM166">
        <f t="shared" si="241"/>
        <v>0</v>
      </c>
      <c r="CN166">
        <v>0</v>
      </c>
      <c r="CO166">
        <f t="shared" si="242"/>
        <v>0</v>
      </c>
      <c r="CP166">
        <v>0</v>
      </c>
      <c r="CQ166">
        <v>0</v>
      </c>
      <c r="CR166">
        <v>0</v>
      </c>
      <c r="CS166">
        <v>0</v>
      </c>
      <c r="CT166">
        <v>0</v>
      </c>
      <c r="CU166">
        <v>0</v>
      </c>
      <c r="CV166">
        <v>0</v>
      </c>
      <c r="CW166">
        <v>0</v>
      </c>
      <c r="CX166">
        <v>0</v>
      </c>
      <c r="CY166" s="20" t="e">
        <f t="shared" si="243"/>
        <v>#NAME?</v>
      </c>
      <c r="CZ166" t="e">
        <f t="shared" si="244"/>
        <v>#NAME?</v>
      </c>
      <c r="DM166" t="s">
        <v>340</v>
      </c>
      <c r="DN166">
        <v>0</v>
      </c>
      <c r="DQ166" t="s">
        <v>380</v>
      </c>
      <c r="DR166">
        <v>0</v>
      </c>
      <c r="DU166">
        <v>823</v>
      </c>
      <c r="DV166">
        <v>1148464.0577139498</v>
      </c>
      <c r="DX166" t="s">
        <v>374</v>
      </c>
      <c r="DY166">
        <v>0</v>
      </c>
      <c r="EA166" t="s">
        <v>374</v>
      </c>
      <c r="EB166">
        <v>0</v>
      </c>
      <c r="ED166" t="s">
        <v>374</v>
      </c>
      <c r="EE166">
        <v>0</v>
      </c>
      <c r="EI166">
        <v>333</v>
      </c>
      <c r="EJ166">
        <v>2569.25</v>
      </c>
      <c r="GQ166" t="s">
        <v>402</v>
      </c>
      <c r="GR166">
        <v>329</v>
      </c>
      <c r="GU166">
        <v>392</v>
      </c>
      <c r="GV166" s="20">
        <v>499241.98860369076</v>
      </c>
      <c r="HM166">
        <v>530</v>
      </c>
      <c r="HN166" t="s">
        <v>414</v>
      </c>
      <c r="HO166">
        <v>2707842.08</v>
      </c>
      <c r="HR166">
        <v>392</v>
      </c>
      <c r="HS166">
        <v>12972.25</v>
      </c>
    </row>
    <row r="167" spans="1:227">
      <c r="A167">
        <v>331</v>
      </c>
      <c r="D167" t="s">
        <v>403</v>
      </c>
      <c r="F167" s="13" t="e">
        <f t="shared" si="164"/>
        <v>#NAME?</v>
      </c>
      <c r="G167" s="13" t="e">
        <f t="shared" si="165"/>
        <v>#NAME?</v>
      </c>
      <c r="H167" s="13" t="e">
        <f t="shared" si="166"/>
        <v>#NAME?</v>
      </c>
      <c r="I167" s="13" t="e">
        <f t="shared" si="167"/>
        <v>#NAME?</v>
      </c>
      <c r="J167" s="13"/>
      <c r="K167" s="13" t="e">
        <f t="shared" si="168"/>
        <v>#NAME?</v>
      </c>
      <c r="L167" s="13" t="e">
        <f t="shared" si="169"/>
        <v>#NAME?</v>
      </c>
      <c r="M167" s="13" t="e">
        <f t="shared" si="170"/>
        <v>#NAME?</v>
      </c>
      <c r="N167" s="13" t="e">
        <f t="shared" si="171"/>
        <v>#NAME?</v>
      </c>
      <c r="O167" s="13" t="e">
        <f t="shared" si="172"/>
        <v>#NAME?</v>
      </c>
      <c r="P167" s="13" t="e">
        <f t="shared" si="173"/>
        <v>#NAME?</v>
      </c>
      <c r="Q167" s="13" t="e">
        <f t="shared" si="174"/>
        <v>#NAME?</v>
      </c>
      <c r="R167" s="13" t="e">
        <f t="shared" si="175"/>
        <v>#NAME?</v>
      </c>
      <c r="S167" s="13" t="e">
        <f t="shared" si="176"/>
        <v>#NAME?</v>
      </c>
      <c r="T167" s="13" t="e">
        <f t="shared" si="177"/>
        <v>#NAME?</v>
      </c>
      <c r="U167" s="13" t="e">
        <f t="shared" si="178"/>
        <v>#NAME?</v>
      </c>
      <c r="V167" s="13" t="e">
        <f t="shared" si="179"/>
        <v>#NAME?</v>
      </c>
      <c r="W167" s="13" t="e">
        <f t="shared" si="180"/>
        <v>#NAME?</v>
      </c>
      <c r="X167" s="13" t="e">
        <f t="shared" si="181"/>
        <v>#NAME?</v>
      </c>
      <c r="Y167" s="13" t="e">
        <f t="shared" si="182"/>
        <v>#NAME?</v>
      </c>
      <c r="Z167" s="13" t="e">
        <f t="shared" si="183"/>
        <v>#NAME?</v>
      </c>
      <c r="AA167" s="13" t="e">
        <f t="shared" si="184"/>
        <v>#NAME?</v>
      </c>
      <c r="AB167" s="13"/>
      <c r="AC167" s="13"/>
      <c r="AD167" s="13" t="e">
        <f t="shared" si="185"/>
        <v>#NAME?</v>
      </c>
      <c r="AE167" s="13" t="e">
        <f t="shared" si="186"/>
        <v>#NAME?</v>
      </c>
      <c r="AF167" s="13" t="e">
        <f t="shared" si="187"/>
        <v>#NAME?</v>
      </c>
      <c r="AG167" s="13" t="e">
        <f t="shared" si="188"/>
        <v>#NAME?</v>
      </c>
      <c r="AH167" s="13" t="e">
        <f t="shared" si="189"/>
        <v>#NAME?</v>
      </c>
      <c r="AI167" s="13" t="e">
        <f t="shared" si="190"/>
        <v>#NAME?</v>
      </c>
      <c r="AJ167" s="13" t="e">
        <f t="shared" si="191"/>
        <v>#NAME?</v>
      </c>
      <c r="AK167" s="13" t="e">
        <f t="shared" si="192"/>
        <v>#NAME?</v>
      </c>
      <c r="AL167" s="13" t="e">
        <f t="shared" si="193"/>
        <v>#NAME?</v>
      </c>
      <c r="AM167" s="13" t="e">
        <f t="shared" si="194"/>
        <v>#NAME?</v>
      </c>
      <c r="AN167" s="13" t="e">
        <f t="shared" si="195"/>
        <v>#NAME?</v>
      </c>
      <c r="AO167" s="13" t="e">
        <f t="shared" si="196"/>
        <v>#NAME?</v>
      </c>
      <c r="AP167" s="13" t="e">
        <f t="shared" si="197"/>
        <v>#NAME?</v>
      </c>
      <c r="AQ167" s="13" t="e">
        <f t="shared" si="198"/>
        <v>#NAME?</v>
      </c>
      <c r="AR167" s="13" t="e">
        <f t="shared" si="199"/>
        <v>#NAME?</v>
      </c>
      <c r="AS167" s="13" t="e">
        <f t="shared" si="200"/>
        <v>#NAME?</v>
      </c>
      <c r="AT167" s="13" t="e">
        <f t="shared" si="201"/>
        <v>#NAME?</v>
      </c>
      <c r="AU167" s="13" t="e">
        <f t="shared" si="202"/>
        <v>#NAME?</v>
      </c>
      <c r="AV167" s="13" t="e">
        <f t="shared" si="203"/>
        <v>#NAME?</v>
      </c>
      <c r="AW167" s="13" t="e">
        <f t="shared" si="204"/>
        <v>#NAME?</v>
      </c>
      <c r="AX167" s="13" t="e">
        <f t="shared" si="205"/>
        <v>#NAME?</v>
      </c>
      <c r="AY167" s="13" t="e">
        <f t="shared" si="206"/>
        <v>#NAME?</v>
      </c>
      <c r="AZ167" s="13" t="e">
        <f t="shared" si="207"/>
        <v>#NAME?</v>
      </c>
      <c r="BA167" s="13" t="e">
        <f t="shared" si="208"/>
        <v>#NAME?</v>
      </c>
      <c r="BB167" s="13" t="e">
        <f t="shared" si="209"/>
        <v>#NAME?</v>
      </c>
      <c r="BC167" s="13" t="e">
        <f t="shared" si="210"/>
        <v>#NAME?</v>
      </c>
      <c r="BD167" s="13" t="e">
        <f t="shared" si="211"/>
        <v>#NAME?</v>
      </c>
      <c r="BE167" s="13" t="e">
        <f t="shared" si="212"/>
        <v>#NAME?</v>
      </c>
      <c r="BF167" s="13" t="e">
        <f t="shared" si="213"/>
        <v>#NAME?</v>
      </c>
      <c r="BG167" s="13" t="e">
        <f t="shared" si="214"/>
        <v>#NAME?</v>
      </c>
      <c r="BH167" s="13" t="e">
        <f t="shared" si="215"/>
        <v>#NAME?</v>
      </c>
      <c r="BI167" s="13" t="e">
        <f t="shared" si="216"/>
        <v>#NAME?</v>
      </c>
      <c r="BJ167" s="13" t="e">
        <f t="shared" si="217"/>
        <v>#NAME?</v>
      </c>
      <c r="BK167" s="13" t="e">
        <f t="shared" si="218"/>
        <v>#NAME?</v>
      </c>
      <c r="BL167" s="13" t="e">
        <f t="shared" si="219"/>
        <v>#NAME?</v>
      </c>
      <c r="BM167" s="13" t="e">
        <f t="shared" si="220"/>
        <v>#NAME?</v>
      </c>
      <c r="BN167" s="13"/>
      <c r="BO167" s="15"/>
      <c r="BP167" s="13" t="e">
        <f t="shared" si="221"/>
        <v>#NAME?</v>
      </c>
      <c r="BQ167" s="13" t="e">
        <f t="shared" si="222"/>
        <v>#NAME?</v>
      </c>
      <c r="BR167" s="13" t="e">
        <f t="shared" si="223"/>
        <v>#NAME?</v>
      </c>
      <c r="BS167" s="13" t="e">
        <f t="shared" si="224"/>
        <v>#NAME?</v>
      </c>
      <c r="BT167" s="13" t="e">
        <f t="shared" si="225"/>
        <v>#NAME?</v>
      </c>
      <c r="BU167" s="13" t="e">
        <f t="shared" si="226"/>
        <v>#NAME?</v>
      </c>
      <c r="BV167" s="13"/>
      <c r="BW167" s="13" t="e">
        <f t="shared" si="227"/>
        <v>#NAME?</v>
      </c>
      <c r="BX167" s="13"/>
      <c r="BY167" s="13" t="e">
        <f t="shared" si="228"/>
        <v>#NAME?</v>
      </c>
      <c r="BZ167" s="13" t="e">
        <f t="shared" si="229"/>
        <v>#NAME?</v>
      </c>
      <c r="CA167" s="13" t="e">
        <f t="shared" si="230"/>
        <v>#NAME?</v>
      </c>
      <c r="CB167" s="13" t="e">
        <f t="shared" si="231"/>
        <v>#NAME?</v>
      </c>
      <c r="CC167" s="14">
        <f t="shared" si="232"/>
        <v>0</v>
      </c>
      <c r="CD167" s="14" t="e">
        <f t="shared" si="233"/>
        <v>#NAME?</v>
      </c>
      <c r="CE167" s="13">
        <f t="shared" si="234"/>
        <v>747520.7</v>
      </c>
      <c r="CF167" s="13" t="e">
        <f t="shared" si="235"/>
        <v>#NAME?</v>
      </c>
      <c r="CG167" s="13"/>
      <c r="CH167" s="13" t="e">
        <f t="shared" si="236"/>
        <v>#NAME?</v>
      </c>
      <c r="CI167" s="13" t="e">
        <f t="shared" si="237"/>
        <v>#NAME?</v>
      </c>
      <c r="CJ167" s="13" t="e">
        <f t="shared" si="238"/>
        <v>#NAME?</v>
      </c>
      <c r="CK167" s="13" t="e">
        <f t="shared" si="239"/>
        <v>#NAME?</v>
      </c>
      <c r="CL167">
        <f t="shared" si="240"/>
        <v>0</v>
      </c>
      <c r="CM167">
        <f t="shared" si="241"/>
        <v>0</v>
      </c>
      <c r="CN167">
        <v>0</v>
      </c>
      <c r="CO167">
        <f t="shared" si="242"/>
        <v>0</v>
      </c>
      <c r="CP167">
        <v>0</v>
      </c>
      <c r="CQ167">
        <v>0</v>
      </c>
      <c r="CR167">
        <v>0</v>
      </c>
      <c r="CS167">
        <v>0</v>
      </c>
      <c r="CT167">
        <v>0</v>
      </c>
      <c r="CU167">
        <v>0</v>
      </c>
      <c r="CV167">
        <v>0</v>
      </c>
      <c r="CW167">
        <v>0</v>
      </c>
      <c r="CX167">
        <v>0</v>
      </c>
      <c r="CY167" s="20" t="e">
        <f t="shared" si="243"/>
        <v>#NAME?</v>
      </c>
      <c r="CZ167" t="e">
        <f t="shared" si="244"/>
        <v>#NAME?</v>
      </c>
      <c r="DM167" t="s">
        <v>224</v>
      </c>
      <c r="DN167">
        <v>0</v>
      </c>
      <c r="DQ167" t="s">
        <v>382</v>
      </c>
      <c r="DR167">
        <v>0</v>
      </c>
      <c r="DU167">
        <v>1724</v>
      </c>
      <c r="DV167">
        <v>1248188.0603069232</v>
      </c>
      <c r="DX167" t="s">
        <v>147</v>
      </c>
      <c r="DY167">
        <v>0</v>
      </c>
      <c r="EA167" t="s">
        <v>147</v>
      </c>
      <c r="EB167">
        <v>0</v>
      </c>
      <c r="ED167" t="s">
        <v>147</v>
      </c>
      <c r="EE167">
        <v>0</v>
      </c>
      <c r="EI167">
        <v>335</v>
      </c>
      <c r="EJ167">
        <v>544.75</v>
      </c>
      <c r="GQ167" t="s">
        <v>403</v>
      </c>
      <c r="GR167">
        <v>331</v>
      </c>
      <c r="GU167">
        <v>393</v>
      </c>
      <c r="GV167" s="20">
        <v>10455.329604265775</v>
      </c>
      <c r="HM167">
        <v>794</v>
      </c>
      <c r="HN167" t="s">
        <v>209</v>
      </c>
      <c r="HO167">
        <v>7414120.5599999996</v>
      </c>
      <c r="HR167">
        <v>393</v>
      </c>
      <c r="HS167">
        <v>260</v>
      </c>
    </row>
    <row r="168" spans="1:227">
      <c r="A168">
        <v>333</v>
      </c>
      <c r="D168" t="s">
        <v>404</v>
      </c>
      <c r="F168" s="13" t="e">
        <f t="shared" si="164"/>
        <v>#NAME?</v>
      </c>
      <c r="G168" s="13" t="e">
        <f t="shared" si="165"/>
        <v>#NAME?</v>
      </c>
      <c r="H168" s="13" t="e">
        <f t="shared" si="166"/>
        <v>#NAME?</v>
      </c>
      <c r="I168" s="13" t="e">
        <f t="shared" si="167"/>
        <v>#NAME?</v>
      </c>
      <c r="J168" s="13"/>
      <c r="K168" s="13" t="e">
        <f t="shared" si="168"/>
        <v>#NAME?</v>
      </c>
      <c r="L168" s="13" t="e">
        <f t="shared" si="169"/>
        <v>#NAME?</v>
      </c>
      <c r="M168" s="13" t="e">
        <f t="shared" si="170"/>
        <v>#NAME?</v>
      </c>
      <c r="N168" s="13" t="e">
        <f t="shared" si="171"/>
        <v>#NAME?</v>
      </c>
      <c r="O168" s="13" t="e">
        <f t="shared" si="172"/>
        <v>#NAME?</v>
      </c>
      <c r="P168" s="13" t="e">
        <f t="shared" si="173"/>
        <v>#NAME?</v>
      </c>
      <c r="Q168" s="13" t="e">
        <f t="shared" si="174"/>
        <v>#NAME?</v>
      </c>
      <c r="R168" s="13" t="e">
        <f t="shared" si="175"/>
        <v>#NAME?</v>
      </c>
      <c r="S168" s="13" t="e">
        <f t="shared" si="176"/>
        <v>#NAME?</v>
      </c>
      <c r="T168" s="13" t="e">
        <f t="shared" si="177"/>
        <v>#NAME?</v>
      </c>
      <c r="U168" s="13" t="e">
        <f t="shared" si="178"/>
        <v>#NAME?</v>
      </c>
      <c r="V168" s="13" t="e">
        <f t="shared" si="179"/>
        <v>#NAME?</v>
      </c>
      <c r="W168" s="13" t="e">
        <f t="shared" si="180"/>
        <v>#NAME?</v>
      </c>
      <c r="X168" s="13" t="e">
        <f t="shared" si="181"/>
        <v>#NAME?</v>
      </c>
      <c r="Y168" s="13" t="e">
        <f t="shared" si="182"/>
        <v>#NAME?</v>
      </c>
      <c r="Z168" s="13" t="e">
        <f t="shared" si="183"/>
        <v>#NAME?</v>
      </c>
      <c r="AA168" s="13" t="e">
        <f t="shared" si="184"/>
        <v>#NAME?</v>
      </c>
      <c r="AB168" s="13"/>
      <c r="AC168" s="13"/>
      <c r="AD168" s="13" t="e">
        <f t="shared" si="185"/>
        <v>#NAME?</v>
      </c>
      <c r="AE168" s="13" t="e">
        <f t="shared" si="186"/>
        <v>#NAME?</v>
      </c>
      <c r="AF168" s="13" t="e">
        <f t="shared" si="187"/>
        <v>#NAME?</v>
      </c>
      <c r="AG168" s="13" t="e">
        <f t="shared" si="188"/>
        <v>#NAME?</v>
      </c>
      <c r="AH168" s="13" t="e">
        <f t="shared" si="189"/>
        <v>#NAME?</v>
      </c>
      <c r="AI168" s="13" t="e">
        <f t="shared" si="190"/>
        <v>#NAME?</v>
      </c>
      <c r="AJ168" s="13" t="e">
        <f t="shared" si="191"/>
        <v>#NAME?</v>
      </c>
      <c r="AK168" s="13" t="e">
        <f t="shared" si="192"/>
        <v>#NAME?</v>
      </c>
      <c r="AL168" s="13" t="e">
        <f t="shared" si="193"/>
        <v>#NAME?</v>
      </c>
      <c r="AM168" s="13" t="e">
        <f t="shared" si="194"/>
        <v>#NAME?</v>
      </c>
      <c r="AN168" s="13" t="e">
        <f t="shared" si="195"/>
        <v>#NAME?</v>
      </c>
      <c r="AO168" s="13" t="e">
        <f t="shared" si="196"/>
        <v>#NAME?</v>
      </c>
      <c r="AP168" s="13" t="e">
        <f t="shared" si="197"/>
        <v>#NAME?</v>
      </c>
      <c r="AQ168" s="13" t="e">
        <f t="shared" si="198"/>
        <v>#NAME?</v>
      </c>
      <c r="AR168" s="13" t="e">
        <f t="shared" si="199"/>
        <v>#NAME?</v>
      </c>
      <c r="AS168" s="13" t="e">
        <f t="shared" si="200"/>
        <v>#NAME?</v>
      </c>
      <c r="AT168" s="13" t="e">
        <f t="shared" si="201"/>
        <v>#NAME?</v>
      </c>
      <c r="AU168" s="13" t="e">
        <f t="shared" si="202"/>
        <v>#NAME?</v>
      </c>
      <c r="AV168" s="13" t="e">
        <f t="shared" si="203"/>
        <v>#NAME?</v>
      </c>
      <c r="AW168" s="13" t="e">
        <f t="shared" si="204"/>
        <v>#NAME?</v>
      </c>
      <c r="AX168" s="13" t="e">
        <f t="shared" si="205"/>
        <v>#NAME?</v>
      </c>
      <c r="AY168" s="13" t="e">
        <f t="shared" si="206"/>
        <v>#NAME?</v>
      </c>
      <c r="AZ168" s="13" t="e">
        <f t="shared" si="207"/>
        <v>#NAME?</v>
      </c>
      <c r="BA168" s="13" t="e">
        <f t="shared" si="208"/>
        <v>#NAME?</v>
      </c>
      <c r="BB168" s="13" t="e">
        <f t="shared" si="209"/>
        <v>#NAME?</v>
      </c>
      <c r="BC168" s="13" t="e">
        <f t="shared" si="210"/>
        <v>#NAME?</v>
      </c>
      <c r="BD168" s="13" t="e">
        <f t="shared" si="211"/>
        <v>#NAME?</v>
      </c>
      <c r="BE168" s="13" t="e">
        <f t="shared" si="212"/>
        <v>#NAME?</v>
      </c>
      <c r="BF168" s="13" t="e">
        <f t="shared" si="213"/>
        <v>#NAME?</v>
      </c>
      <c r="BG168" s="13" t="e">
        <f t="shared" si="214"/>
        <v>#NAME?</v>
      </c>
      <c r="BH168" s="13" t="e">
        <f t="shared" si="215"/>
        <v>#NAME?</v>
      </c>
      <c r="BI168" s="13" t="e">
        <f t="shared" si="216"/>
        <v>#NAME?</v>
      </c>
      <c r="BJ168" s="13" t="e">
        <f t="shared" si="217"/>
        <v>#NAME?</v>
      </c>
      <c r="BK168" s="13" t="e">
        <f t="shared" si="218"/>
        <v>#NAME?</v>
      </c>
      <c r="BL168" s="13" t="e">
        <f t="shared" si="219"/>
        <v>#NAME?</v>
      </c>
      <c r="BM168" s="13" t="e">
        <f t="shared" si="220"/>
        <v>#NAME?</v>
      </c>
      <c r="BN168" s="13"/>
      <c r="BO168" s="15"/>
      <c r="BP168" s="13" t="e">
        <f t="shared" si="221"/>
        <v>#NAME?</v>
      </c>
      <c r="BQ168" s="13" t="e">
        <f t="shared" si="222"/>
        <v>#NAME?</v>
      </c>
      <c r="BR168" s="13" t="e">
        <f t="shared" si="223"/>
        <v>#NAME?</v>
      </c>
      <c r="BS168" s="13" t="e">
        <f t="shared" si="224"/>
        <v>#NAME?</v>
      </c>
      <c r="BT168" s="13" t="e">
        <f t="shared" si="225"/>
        <v>#NAME?</v>
      </c>
      <c r="BU168" s="13" t="e">
        <f t="shared" si="226"/>
        <v>#NAME?</v>
      </c>
      <c r="BV168" s="13"/>
      <c r="BW168" s="13" t="e">
        <f t="shared" si="227"/>
        <v>#NAME?</v>
      </c>
      <c r="BX168" s="13"/>
      <c r="BY168" s="13" t="e">
        <f t="shared" si="228"/>
        <v>#NAME?</v>
      </c>
      <c r="BZ168" s="13" t="e">
        <f t="shared" si="229"/>
        <v>#NAME?</v>
      </c>
      <c r="CA168" s="13" t="e">
        <f t="shared" si="230"/>
        <v>#NAME?</v>
      </c>
      <c r="CB168" s="13" t="e">
        <f t="shared" si="231"/>
        <v>#NAME?</v>
      </c>
      <c r="CC168" s="14">
        <f t="shared" si="232"/>
        <v>0</v>
      </c>
      <c r="CD168" s="14" t="e">
        <f t="shared" si="233"/>
        <v>#NAME?</v>
      </c>
      <c r="CE168" s="13">
        <f t="shared" si="234"/>
        <v>2555751.9</v>
      </c>
      <c r="CF168" s="13" t="e">
        <f t="shared" si="235"/>
        <v>#NAME?</v>
      </c>
      <c r="CG168" s="13"/>
      <c r="CH168" s="13" t="e">
        <f t="shared" si="236"/>
        <v>#NAME?</v>
      </c>
      <c r="CI168" s="13" t="e">
        <f t="shared" si="237"/>
        <v>#NAME?</v>
      </c>
      <c r="CJ168" s="13" t="e">
        <f t="shared" si="238"/>
        <v>#NAME?</v>
      </c>
      <c r="CK168" s="13" t="e">
        <f t="shared" si="239"/>
        <v>#NAME?</v>
      </c>
      <c r="CL168">
        <f t="shared" si="240"/>
        <v>0</v>
      </c>
      <c r="CM168">
        <f t="shared" si="241"/>
        <v>0</v>
      </c>
      <c r="CN168">
        <v>0</v>
      </c>
      <c r="CO168">
        <f t="shared" si="242"/>
        <v>0</v>
      </c>
      <c r="CP168">
        <v>0</v>
      </c>
      <c r="CQ168">
        <v>50000</v>
      </c>
      <c r="CR168">
        <v>0</v>
      </c>
      <c r="CS168">
        <v>0</v>
      </c>
      <c r="CT168">
        <v>0</v>
      </c>
      <c r="CU168">
        <v>0</v>
      </c>
      <c r="CV168">
        <v>0</v>
      </c>
      <c r="CW168">
        <v>0</v>
      </c>
      <c r="CX168">
        <v>0</v>
      </c>
      <c r="CY168" s="20" t="e">
        <f t="shared" si="243"/>
        <v>#NAME?</v>
      </c>
      <c r="CZ168" t="e">
        <f t="shared" si="244"/>
        <v>#NAME?</v>
      </c>
      <c r="DM168" t="s">
        <v>405</v>
      </c>
      <c r="DN168">
        <v>0</v>
      </c>
      <c r="DQ168" t="s">
        <v>384</v>
      </c>
      <c r="DR168">
        <v>0</v>
      </c>
      <c r="DU168">
        <v>770</v>
      </c>
      <c r="DV168">
        <v>1484340.546010982</v>
      </c>
      <c r="DX168" t="s">
        <v>377</v>
      </c>
      <c r="DY168">
        <v>0</v>
      </c>
      <c r="EA168" t="s">
        <v>377</v>
      </c>
      <c r="EB168">
        <v>0</v>
      </c>
      <c r="ED168" t="s">
        <v>377</v>
      </c>
      <c r="EE168">
        <v>0</v>
      </c>
      <c r="EI168">
        <v>356</v>
      </c>
      <c r="EJ168">
        <v>5039.75</v>
      </c>
      <c r="GQ168" t="s">
        <v>404</v>
      </c>
      <c r="GR168">
        <v>333</v>
      </c>
      <c r="GU168">
        <v>394</v>
      </c>
      <c r="GV168" s="20">
        <v>245700.24570024569</v>
      </c>
      <c r="HM168">
        <v>531</v>
      </c>
      <c r="HN168" t="s">
        <v>416</v>
      </c>
      <c r="HO168">
        <v>1431194.8</v>
      </c>
      <c r="HR168">
        <v>394</v>
      </c>
      <c r="HS168">
        <v>8107.75</v>
      </c>
    </row>
    <row r="169" spans="1:227">
      <c r="A169">
        <v>335</v>
      </c>
      <c r="D169" t="s">
        <v>406</v>
      </c>
      <c r="F169" s="13" t="e">
        <f t="shared" si="164"/>
        <v>#NAME?</v>
      </c>
      <c r="G169" s="13" t="e">
        <f t="shared" si="165"/>
        <v>#NAME?</v>
      </c>
      <c r="H169" s="13" t="e">
        <f t="shared" si="166"/>
        <v>#NAME?</v>
      </c>
      <c r="I169" s="13" t="e">
        <f t="shared" si="167"/>
        <v>#NAME?</v>
      </c>
      <c r="J169" s="13"/>
      <c r="K169" s="13" t="e">
        <f t="shared" si="168"/>
        <v>#NAME?</v>
      </c>
      <c r="L169" s="13" t="e">
        <f t="shared" si="169"/>
        <v>#NAME?</v>
      </c>
      <c r="M169" s="13" t="e">
        <f t="shared" si="170"/>
        <v>#NAME?</v>
      </c>
      <c r="N169" s="13" t="e">
        <f t="shared" si="171"/>
        <v>#NAME?</v>
      </c>
      <c r="O169" s="13" t="e">
        <f t="shared" si="172"/>
        <v>#NAME?</v>
      </c>
      <c r="P169" s="13" t="e">
        <f t="shared" si="173"/>
        <v>#NAME?</v>
      </c>
      <c r="Q169" s="13" t="e">
        <f t="shared" si="174"/>
        <v>#NAME?</v>
      </c>
      <c r="R169" s="13" t="e">
        <f t="shared" si="175"/>
        <v>#NAME?</v>
      </c>
      <c r="S169" s="13" t="e">
        <f t="shared" si="176"/>
        <v>#NAME?</v>
      </c>
      <c r="T169" s="13" t="e">
        <f t="shared" si="177"/>
        <v>#NAME?</v>
      </c>
      <c r="U169" s="13" t="e">
        <f t="shared" si="178"/>
        <v>#NAME?</v>
      </c>
      <c r="V169" s="13" t="e">
        <f t="shared" si="179"/>
        <v>#NAME?</v>
      </c>
      <c r="W169" s="13" t="e">
        <f t="shared" si="180"/>
        <v>#NAME?</v>
      </c>
      <c r="X169" s="13" t="e">
        <f t="shared" si="181"/>
        <v>#NAME?</v>
      </c>
      <c r="Y169" s="13" t="e">
        <f t="shared" si="182"/>
        <v>#NAME?</v>
      </c>
      <c r="Z169" s="13" t="e">
        <f t="shared" si="183"/>
        <v>#NAME?</v>
      </c>
      <c r="AA169" s="13" t="e">
        <f t="shared" si="184"/>
        <v>#NAME?</v>
      </c>
      <c r="AB169" s="13"/>
      <c r="AC169" s="13"/>
      <c r="AD169" s="13" t="e">
        <f t="shared" si="185"/>
        <v>#NAME?</v>
      </c>
      <c r="AE169" s="13" t="e">
        <f t="shared" si="186"/>
        <v>#NAME?</v>
      </c>
      <c r="AF169" s="13" t="e">
        <f t="shared" si="187"/>
        <v>#NAME?</v>
      </c>
      <c r="AG169" s="13" t="e">
        <f t="shared" si="188"/>
        <v>#NAME?</v>
      </c>
      <c r="AH169" s="13" t="e">
        <f t="shared" si="189"/>
        <v>#NAME?</v>
      </c>
      <c r="AI169" s="13" t="e">
        <f t="shared" si="190"/>
        <v>#NAME?</v>
      </c>
      <c r="AJ169" s="13" t="e">
        <f t="shared" si="191"/>
        <v>#NAME?</v>
      </c>
      <c r="AK169" s="13" t="e">
        <f t="shared" si="192"/>
        <v>#NAME?</v>
      </c>
      <c r="AL169" s="13" t="e">
        <f t="shared" si="193"/>
        <v>#NAME?</v>
      </c>
      <c r="AM169" s="13" t="e">
        <f t="shared" si="194"/>
        <v>#NAME?</v>
      </c>
      <c r="AN169" s="13" t="e">
        <f t="shared" si="195"/>
        <v>#NAME?</v>
      </c>
      <c r="AO169" s="13" t="e">
        <f t="shared" si="196"/>
        <v>#NAME?</v>
      </c>
      <c r="AP169" s="13" t="e">
        <f t="shared" si="197"/>
        <v>#NAME?</v>
      </c>
      <c r="AQ169" s="13" t="e">
        <f t="shared" si="198"/>
        <v>#NAME?</v>
      </c>
      <c r="AR169" s="13" t="e">
        <f t="shared" si="199"/>
        <v>#NAME?</v>
      </c>
      <c r="AS169" s="13" t="e">
        <f t="shared" si="200"/>
        <v>#NAME?</v>
      </c>
      <c r="AT169" s="13" t="e">
        <f t="shared" si="201"/>
        <v>#NAME?</v>
      </c>
      <c r="AU169" s="13" t="e">
        <f t="shared" si="202"/>
        <v>#NAME?</v>
      </c>
      <c r="AV169" s="13" t="e">
        <f t="shared" si="203"/>
        <v>#NAME?</v>
      </c>
      <c r="AW169" s="13" t="e">
        <f t="shared" si="204"/>
        <v>#NAME?</v>
      </c>
      <c r="AX169" s="13" t="e">
        <f t="shared" si="205"/>
        <v>#NAME?</v>
      </c>
      <c r="AY169" s="13" t="e">
        <f t="shared" si="206"/>
        <v>#NAME?</v>
      </c>
      <c r="AZ169" s="13" t="e">
        <f t="shared" si="207"/>
        <v>#NAME?</v>
      </c>
      <c r="BA169" s="13" t="e">
        <f t="shared" si="208"/>
        <v>#NAME?</v>
      </c>
      <c r="BB169" s="13" t="e">
        <f t="shared" si="209"/>
        <v>#NAME?</v>
      </c>
      <c r="BC169" s="13" t="e">
        <f t="shared" si="210"/>
        <v>#NAME?</v>
      </c>
      <c r="BD169" s="13" t="e">
        <f t="shared" si="211"/>
        <v>#NAME?</v>
      </c>
      <c r="BE169" s="13" t="e">
        <f t="shared" si="212"/>
        <v>#NAME?</v>
      </c>
      <c r="BF169" s="13" t="e">
        <f t="shared" si="213"/>
        <v>#NAME?</v>
      </c>
      <c r="BG169" s="13" t="e">
        <f t="shared" si="214"/>
        <v>#NAME?</v>
      </c>
      <c r="BH169" s="13" t="e">
        <f t="shared" si="215"/>
        <v>#NAME?</v>
      </c>
      <c r="BI169" s="13" t="e">
        <f t="shared" si="216"/>
        <v>#NAME?</v>
      </c>
      <c r="BJ169" s="13" t="e">
        <f t="shared" si="217"/>
        <v>#NAME?</v>
      </c>
      <c r="BK169" s="13" t="e">
        <f t="shared" si="218"/>
        <v>#NAME?</v>
      </c>
      <c r="BL169" s="13" t="e">
        <f t="shared" si="219"/>
        <v>#NAME?</v>
      </c>
      <c r="BM169" s="13" t="e">
        <f t="shared" si="220"/>
        <v>#NAME?</v>
      </c>
      <c r="BN169" s="13"/>
      <c r="BO169" s="15"/>
      <c r="BP169" s="13" t="e">
        <f t="shared" si="221"/>
        <v>#NAME?</v>
      </c>
      <c r="BQ169" s="13" t="e">
        <f t="shared" si="222"/>
        <v>#NAME?</v>
      </c>
      <c r="BR169" s="13" t="e">
        <f t="shared" si="223"/>
        <v>#NAME?</v>
      </c>
      <c r="BS169" s="13" t="e">
        <f t="shared" si="224"/>
        <v>#NAME?</v>
      </c>
      <c r="BT169" s="13" t="e">
        <f t="shared" si="225"/>
        <v>#NAME?</v>
      </c>
      <c r="BU169" s="13" t="e">
        <f t="shared" si="226"/>
        <v>#NAME?</v>
      </c>
      <c r="BV169" s="13"/>
      <c r="BW169" s="13" t="e">
        <f t="shared" si="227"/>
        <v>#NAME?</v>
      </c>
      <c r="BX169" s="13"/>
      <c r="BY169" s="13" t="e">
        <f t="shared" si="228"/>
        <v>#NAME?</v>
      </c>
      <c r="BZ169" s="13" t="e">
        <f t="shared" si="229"/>
        <v>#NAME?</v>
      </c>
      <c r="CA169" s="13" t="e">
        <f t="shared" si="230"/>
        <v>#NAME?</v>
      </c>
      <c r="CB169" s="13" t="e">
        <f t="shared" si="231"/>
        <v>#NAME?</v>
      </c>
      <c r="CC169" s="14">
        <f t="shared" si="232"/>
        <v>0</v>
      </c>
      <c r="CD169" s="14" t="e">
        <f t="shared" si="233"/>
        <v>#NAME?</v>
      </c>
      <c r="CE169" s="13">
        <f t="shared" si="234"/>
        <v>727311.52</v>
      </c>
      <c r="CF169" s="13" t="e">
        <f t="shared" si="235"/>
        <v>#NAME?</v>
      </c>
      <c r="CG169" s="13"/>
      <c r="CH169" s="13" t="e">
        <f t="shared" si="236"/>
        <v>#NAME?</v>
      </c>
      <c r="CI169" s="13" t="e">
        <f t="shared" si="237"/>
        <v>#NAME?</v>
      </c>
      <c r="CJ169" s="13" t="e">
        <f t="shared" si="238"/>
        <v>#NAME?</v>
      </c>
      <c r="CK169" s="13" t="e">
        <f t="shared" si="239"/>
        <v>#NAME?</v>
      </c>
      <c r="CL169">
        <f t="shared" si="240"/>
        <v>0</v>
      </c>
      <c r="CM169">
        <f t="shared" si="241"/>
        <v>0</v>
      </c>
      <c r="CN169">
        <v>0</v>
      </c>
      <c r="CO169">
        <f t="shared" si="242"/>
        <v>0</v>
      </c>
      <c r="CP169">
        <v>0</v>
      </c>
      <c r="CQ169">
        <v>0</v>
      </c>
      <c r="CR169">
        <v>0</v>
      </c>
      <c r="CS169">
        <v>0</v>
      </c>
      <c r="CT169">
        <v>0</v>
      </c>
      <c r="CU169">
        <v>0</v>
      </c>
      <c r="CV169">
        <v>0</v>
      </c>
      <c r="CW169">
        <v>0</v>
      </c>
      <c r="CX169">
        <v>0</v>
      </c>
      <c r="CY169" s="20" t="e">
        <f t="shared" si="243"/>
        <v>#NAME?</v>
      </c>
      <c r="CZ169" t="e">
        <f t="shared" si="244"/>
        <v>#NAME?</v>
      </c>
      <c r="DM169" t="s">
        <v>407</v>
      </c>
      <c r="DN169">
        <v>0</v>
      </c>
      <c r="DQ169" t="s">
        <v>385</v>
      </c>
      <c r="DR169">
        <v>0</v>
      </c>
      <c r="DU169">
        <v>225</v>
      </c>
      <c r="DV169">
        <v>1370365.463220339</v>
      </c>
      <c r="DX169" t="s">
        <v>378</v>
      </c>
      <c r="DY169">
        <v>0</v>
      </c>
      <c r="EA169" t="s">
        <v>378</v>
      </c>
      <c r="EB169">
        <v>0</v>
      </c>
      <c r="ED169" t="s">
        <v>378</v>
      </c>
      <c r="EE169">
        <v>0</v>
      </c>
      <c r="EI169">
        <v>589</v>
      </c>
      <c r="EJ169">
        <v>400.25</v>
      </c>
      <c r="GQ169" t="s">
        <v>406</v>
      </c>
      <c r="GR169">
        <v>335</v>
      </c>
      <c r="GU169">
        <v>395</v>
      </c>
      <c r="GV169" s="20">
        <v>44435.150818129543</v>
      </c>
      <c r="HM169">
        <v>164</v>
      </c>
      <c r="HN169" t="s">
        <v>622</v>
      </c>
      <c r="HO169">
        <v>8381611.6900000004</v>
      </c>
      <c r="HR169">
        <v>395</v>
      </c>
      <c r="HS169">
        <v>1010.5</v>
      </c>
    </row>
    <row r="170" spans="1:227">
      <c r="A170">
        <v>356</v>
      </c>
      <c r="D170" t="s">
        <v>408</v>
      </c>
      <c r="F170" s="13" t="e">
        <f t="shared" si="164"/>
        <v>#NAME?</v>
      </c>
      <c r="G170" s="13" t="e">
        <f t="shared" si="165"/>
        <v>#NAME?</v>
      </c>
      <c r="H170" s="13" t="e">
        <f t="shared" si="166"/>
        <v>#NAME?</v>
      </c>
      <c r="I170" s="13" t="e">
        <f t="shared" si="167"/>
        <v>#NAME?</v>
      </c>
      <c r="J170" s="13"/>
      <c r="K170" s="13" t="e">
        <f t="shared" si="168"/>
        <v>#NAME?</v>
      </c>
      <c r="L170" s="13" t="e">
        <f t="shared" si="169"/>
        <v>#NAME?</v>
      </c>
      <c r="M170" s="13" t="e">
        <f t="shared" si="170"/>
        <v>#NAME?</v>
      </c>
      <c r="N170" s="13" t="e">
        <f t="shared" si="171"/>
        <v>#NAME?</v>
      </c>
      <c r="O170" s="13" t="e">
        <f t="shared" si="172"/>
        <v>#NAME?</v>
      </c>
      <c r="P170" s="13" t="e">
        <f t="shared" si="173"/>
        <v>#NAME?</v>
      </c>
      <c r="Q170" s="13" t="e">
        <f t="shared" si="174"/>
        <v>#NAME?</v>
      </c>
      <c r="R170" s="13" t="e">
        <f t="shared" si="175"/>
        <v>#NAME?</v>
      </c>
      <c r="S170" s="13" t="e">
        <f t="shared" si="176"/>
        <v>#NAME?</v>
      </c>
      <c r="T170" s="13" t="e">
        <f t="shared" si="177"/>
        <v>#NAME?</v>
      </c>
      <c r="U170" s="13" t="e">
        <f t="shared" si="178"/>
        <v>#NAME?</v>
      </c>
      <c r="V170" s="13" t="e">
        <f t="shared" si="179"/>
        <v>#NAME?</v>
      </c>
      <c r="W170" s="13" t="e">
        <f t="shared" si="180"/>
        <v>#NAME?</v>
      </c>
      <c r="X170" s="13" t="e">
        <f t="shared" si="181"/>
        <v>#NAME?</v>
      </c>
      <c r="Y170" s="13" t="e">
        <f t="shared" si="182"/>
        <v>#NAME?</v>
      </c>
      <c r="Z170" s="13" t="e">
        <f t="shared" si="183"/>
        <v>#NAME?</v>
      </c>
      <c r="AA170" s="13" t="e">
        <f t="shared" si="184"/>
        <v>#NAME?</v>
      </c>
      <c r="AB170" s="13"/>
      <c r="AC170" s="13"/>
      <c r="AD170" s="13" t="e">
        <f t="shared" si="185"/>
        <v>#NAME?</v>
      </c>
      <c r="AE170" s="13" t="e">
        <f t="shared" si="186"/>
        <v>#NAME?</v>
      </c>
      <c r="AF170" s="13" t="e">
        <f t="shared" si="187"/>
        <v>#NAME?</v>
      </c>
      <c r="AG170" s="13" t="e">
        <f t="shared" si="188"/>
        <v>#NAME?</v>
      </c>
      <c r="AH170" s="13" t="e">
        <f t="shared" si="189"/>
        <v>#NAME?</v>
      </c>
      <c r="AI170" s="13" t="e">
        <f t="shared" si="190"/>
        <v>#NAME?</v>
      </c>
      <c r="AJ170" s="13" t="e">
        <f t="shared" si="191"/>
        <v>#NAME?</v>
      </c>
      <c r="AK170" s="13" t="e">
        <f t="shared" si="192"/>
        <v>#NAME?</v>
      </c>
      <c r="AL170" s="13" t="e">
        <f t="shared" si="193"/>
        <v>#NAME?</v>
      </c>
      <c r="AM170" s="13" t="e">
        <f t="shared" si="194"/>
        <v>#NAME?</v>
      </c>
      <c r="AN170" s="13" t="e">
        <f t="shared" si="195"/>
        <v>#NAME?</v>
      </c>
      <c r="AO170" s="13" t="e">
        <f t="shared" si="196"/>
        <v>#NAME?</v>
      </c>
      <c r="AP170" s="13" t="e">
        <f t="shared" si="197"/>
        <v>#NAME?</v>
      </c>
      <c r="AQ170" s="13" t="e">
        <f t="shared" si="198"/>
        <v>#NAME?</v>
      </c>
      <c r="AR170" s="13" t="e">
        <f t="shared" si="199"/>
        <v>#NAME?</v>
      </c>
      <c r="AS170" s="13" t="e">
        <f t="shared" si="200"/>
        <v>#NAME?</v>
      </c>
      <c r="AT170" s="13" t="e">
        <f t="shared" si="201"/>
        <v>#NAME?</v>
      </c>
      <c r="AU170" s="13" t="e">
        <f t="shared" si="202"/>
        <v>#NAME?</v>
      </c>
      <c r="AV170" s="13" t="e">
        <f t="shared" si="203"/>
        <v>#NAME?</v>
      </c>
      <c r="AW170" s="13" t="e">
        <f t="shared" si="204"/>
        <v>#NAME?</v>
      </c>
      <c r="AX170" s="13" t="e">
        <f t="shared" si="205"/>
        <v>#NAME?</v>
      </c>
      <c r="AY170" s="13" t="e">
        <f t="shared" si="206"/>
        <v>#NAME?</v>
      </c>
      <c r="AZ170" s="13" t="e">
        <f t="shared" si="207"/>
        <v>#NAME?</v>
      </c>
      <c r="BA170" s="13" t="e">
        <f t="shared" si="208"/>
        <v>#NAME?</v>
      </c>
      <c r="BB170" s="13" t="e">
        <f t="shared" si="209"/>
        <v>#NAME?</v>
      </c>
      <c r="BC170" s="13" t="e">
        <f t="shared" si="210"/>
        <v>#NAME?</v>
      </c>
      <c r="BD170" s="13" t="e">
        <f t="shared" si="211"/>
        <v>#NAME?</v>
      </c>
      <c r="BE170" s="13" t="e">
        <f t="shared" si="212"/>
        <v>#NAME?</v>
      </c>
      <c r="BF170" s="13" t="e">
        <f t="shared" si="213"/>
        <v>#NAME?</v>
      </c>
      <c r="BG170" s="13" t="e">
        <f t="shared" si="214"/>
        <v>#NAME?</v>
      </c>
      <c r="BH170" s="13" t="e">
        <f t="shared" si="215"/>
        <v>#NAME?</v>
      </c>
      <c r="BI170" s="13" t="e">
        <f t="shared" si="216"/>
        <v>#NAME?</v>
      </c>
      <c r="BJ170" s="13" t="e">
        <f t="shared" si="217"/>
        <v>#NAME?</v>
      </c>
      <c r="BK170" s="13" t="e">
        <f t="shared" si="218"/>
        <v>#NAME?</v>
      </c>
      <c r="BL170" s="13" t="e">
        <f t="shared" si="219"/>
        <v>#NAME?</v>
      </c>
      <c r="BM170" s="13" t="e">
        <f t="shared" si="220"/>
        <v>#NAME?</v>
      </c>
      <c r="BN170" s="13"/>
      <c r="BO170" s="15"/>
      <c r="BP170" s="13" t="e">
        <f t="shared" si="221"/>
        <v>#NAME?</v>
      </c>
      <c r="BQ170" s="13" t="e">
        <f t="shared" si="222"/>
        <v>#NAME?</v>
      </c>
      <c r="BR170" s="13" t="e">
        <f t="shared" si="223"/>
        <v>#NAME?</v>
      </c>
      <c r="BS170" s="13" t="e">
        <f t="shared" si="224"/>
        <v>#NAME?</v>
      </c>
      <c r="BT170" s="13" t="e">
        <f t="shared" si="225"/>
        <v>#NAME?</v>
      </c>
      <c r="BU170" s="13" t="e">
        <f t="shared" si="226"/>
        <v>#NAME?</v>
      </c>
      <c r="BV170" s="13"/>
      <c r="BW170" s="13" t="e">
        <f t="shared" si="227"/>
        <v>#NAME?</v>
      </c>
      <c r="BX170" s="13"/>
      <c r="BY170" s="13" t="e">
        <f t="shared" si="228"/>
        <v>#NAME?</v>
      </c>
      <c r="BZ170" s="13" t="e">
        <f t="shared" si="229"/>
        <v>#NAME?</v>
      </c>
      <c r="CA170" s="13" t="e">
        <f t="shared" si="230"/>
        <v>#NAME?</v>
      </c>
      <c r="CB170" s="13" t="e">
        <f t="shared" si="231"/>
        <v>#NAME?</v>
      </c>
      <c r="CC170" s="14">
        <f t="shared" si="232"/>
        <v>0</v>
      </c>
      <c r="CD170" s="14" t="e">
        <f t="shared" si="233"/>
        <v>#NAME?</v>
      </c>
      <c r="CE170" s="13">
        <f t="shared" si="234"/>
        <v>4091003.01</v>
      </c>
      <c r="CF170" s="13" t="e">
        <f t="shared" si="235"/>
        <v>#NAME?</v>
      </c>
      <c r="CG170" s="13"/>
      <c r="CH170" s="13" t="e">
        <f t="shared" si="236"/>
        <v>#NAME?</v>
      </c>
      <c r="CI170" s="13" t="e">
        <f t="shared" si="237"/>
        <v>#NAME?</v>
      </c>
      <c r="CJ170" s="13" t="e">
        <f t="shared" si="238"/>
        <v>#NAME?</v>
      </c>
      <c r="CK170" s="13" t="e">
        <f t="shared" si="239"/>
        <v>#NAME?</v>
      </c>
      <c r="CL170">
        <f t="shared" si="240"/>
        <v>0</v>
      </c>
      <c r="CM170">
        <f t="shared" si="241"/>
        <v>0</v>
      </c>
      <c r="CN170">
        <v>0</v>
      </c>
      <c r="CO170">
        <f t="shared" si="242"/>
        <v>0</v>
      </c>
      <c r="CP170" t="e">
        <f>VLOOKUP(A170,taal,5,FALSE)</f>
        <v>#NAME?</v>
      </c>
      <c r="CQ170">
        <v>0</v>
      </c>
      <c r="CR170">
        <v>0</v>
      </c>
      <c r="CS170">
        <v>0</v>
      </c>
      <c r="CT170">
        <v>0</v>
      </c>
      <c r="CU170">
        <v>0</v>
      </c>
      <c r="CV170" t="e">
        <f>VLOOKUP(A170,delta,3,FALSE)</f>
        <v>#NAME?</v>
      </c>
      <c r="CW170">
        <v>0</v>
      </c>
      <c r="CX170">
        <v>0</v>
      </c>
      <c r="CY170" s="20" t="e">
        <f t="shared" si="243"/>
        <v>#NAME?</v>
      </c>
      <c r="CZ170" t="e">
        <f t="shared" si="244"/>
        <v>#NAME?</v>
      </c>
      <c r="DM170" t="s">
        <v>409</v>
      </c>
      <c r="DN170">
        <v>0</v>
      </c>
      <c r="DQ170" t="s">
        <v>386</v>
      </c>
      <c r="DR170">
        <v>0</v>
      </c>
      <c r="DU170">
        <v>246</v>
      </c>
      <c r="DV170">
        <v>1662145.536017593</v>
      </c>
      <c r="DX170" t="s">
        <v>380</v>
      </c>
      <c r="DY170">
        <v>0</v>
      </c>
      <c r="EA170" t="s">
        <v>380</v>
      </c>
      <c r="EB170">
        <v>0</v>
      </c>
      <c r="ED170" t="s">
        <v>380</v>
      </c>
      <c r="EE170">
        <v>0</v>
      </c>
      <c r="EI170">
        <v>339</v>
      </c>
      <c r="EJ170">
        <v>199.25</v>
      </c>
      <c r="GQ170" t="s">
        <v>408</v>
      </c>
      <c r="GR170">
        <v>356</v>
      </c>
      <c r="GU170">
        <v>396</v>
      </c>
      <c r="GV170" s="20">
        <v>86256.469235192635</v>
      </c>
      <c r="HM170">
        <v>63</v>
      </c>
      <c r="HN170" t="s">
        <v>226</v>
      </c>
      <c r="HO170">
        <v>1068531.1299999999</v>
      </c>
      <c r="HR170">
        <v>396</v>
      </c>
      <c r="HS170">
        <v>2832.75</v>
      </c>
    </row>
    <row r="171" spans="1:227">
      <c r="A171">
        <v>589</v>
      </c>
      <c r="D171" t="s">
        <v>410</v>
      </c>
      <c r="F171" s="13" t="e">
        <f t="shared" si="164"/>
        <v>#NAME?</v>
      </c>
      <c r="G171" s="13" t="e">
        <f t="shared" si="165"/>
        <v>#NAME?</v>
      </c>
      <c r="H171" s="13" t="e">
        <f t="shared" si="166"/>
        <v>#NAME?</v>
      </c>
      <c r="I171" s="13" t="e">
        <f t="shared" si="167"/>
        <v>#NAME?</v>
      </c>
      <c r="J171" s="13"/>
      <c r="K171" s="13" t="e">
        <f t="shared" si="168"/>
        <v>#NAME?</v>
      </c>
      <c r="L171" s="13" t="e">
        <f t="shared" si="169"/>
        <v>#NAME?</v>
      </c>
      <c r="M171" s="13" t="e">
        <f t="shared" si="170"/>
        <v>#NAME?</v>
      </c>
      <c r="N171" s="13" t="e">
        <f t="shared" si="171"/>
        <v>#NAME?</v>
      </c>
      <c r="O171" s="13" t="e">
        <f t="shared" si="172"/>
        <v>#NAME?</v>
      </c>
      <c r="P171" s="13" t="e">
        <f t="shared" si="173"/>
        <v>#NAME?</v>
      </c>
      <c r="Q171" s="13" t="e">
        <f t="shared" si="174"/>
        <v>#NAME?</v>
      </c>
      <c r="R171" s="13" t="e">
        <f t="shared" si="175"/>
        <v>#NAME?</v>
      </c>
      <c r="S171" s="13" t="e">
        <f t="shared" si="176"/>
        <v>#NAME?</v>
      </c>
      <c r="T171" s="13" t="e">
        <f t="shared" si="177"/>
        <v>#NAME?</v>
      </c>
      <c r="U171" s="13" t="e">
        <f t="shared" si="178"/>
        <v>#NAME?</v>
      </c>
      <c r="V171" s="13" t="e">
        <f t="shared" si="179"/>
        <v>#NAME?</v>
      </c>
      <c r="W171" s="13" t="e">
        <f t="shared" si="180"/>
        <v>#NAME?</v>
      </c>
      <c r="X171" s="13" t="e">
        <f t="shared" si="181"/>
        <v>#NAME?</v>
      </c>
      <c r="Y171" s="13" t="e">
        <f t="shared" si="182"/>
        <v>#NAME?</v>
      </c>
      <c r="Z171" s="13" t="e">
        <f t="shared" si="183"/>
        <v>#NAME?</v>
      </c>
      <c r="AA171" s="13" t="e">
        <f t="shared" si="184"/>
        <v>#NAME?</v>
      </c>
      <c r="AB171" s="13"/>
      <c r="AC171" s="13"/>
      <c r="AD171" s="13" t="e">
        <f t="shared" si="185"/>
        <v>#NAME?</v>
      </c>
      <c r="AE171" s="13" t="e">
        <f t="shared" si="186"/>
        <v>#NAME?</v>
      </c>
      <c r="AF171" s="13" t="e">
        <f t="shared" si="187"/>
        <v>#NAME?</v>
      </c>
      <c r="AG171" s="13" t="e">
        <f t="shared" si="188"/>
        <v>#NAME?</v>
      </c>
      <c r="AH171" s="13" t="e">
        <f t="shared" si="189"/>
        <v>#NAME?</v>
      </c>
      <c r="AI171" s="13" t="e">
        <f t="shared" si="190"/>
        <v>#NAME?</v>
      </c>
      <c r="AJ171" s="13" t="e">
        <f t="shared" si="191"/>
        <v>#NAME?</v>
      </c>
      <c r="AK171" s="13" t="e">
        <f t="shared" si="192"/>
        <v>#NAME?</v>
      </c>
      <c r="AL171" s="13" t="e">
        <f t="shared" si="193"/>
        <v>#NAME?</v>
      </c>
      <c r="AM171" s="13" t="e">
        <f t="shared" si="194"/>
        <v>#NAME?</v>
      </c>
      <c r="AN171" s="13" t="e">
        <f t="shared" si="195"/>
        <v>#NAME?</v>
      </c>
      <c r="AO171" s="13" t="e">
        <f t="shared" si="196"/>
        <v>#NAME?</v>
      </c>
      <c r="AP171" s="13" t="e">
        <f t="shared" si="197"/>
        <v>#NAME?</v>
      </c>
      <c r="AQ171" s="13" t="e">
        <f t="shared" si="198"/>
        <v>#NAME?</v>
      </c>
      <c r="AR171" s="13" t="e">
        <f t="shared" si="199"/>
        <v>#NAME?</v>
      </c>
      <c r="AS171" s="13" t="e">
        <f t="shared" si="200"/>
        <v>#NAME?</v>
      </c>
      <c r="AT171" s="13" t="e">
        <f t="shared" si="201"/>
        <v>#NAME?</v>
      </c>
      <c r="AU171" s="13" t="e">
        <f t="shared" si="202"/>
        <v>#NAME?</v>
      </c>
      <c r="AV171" s="13" t="e">
        <f t="shared" si="203"/>
        <v>#NAME?</v>
      </c>
      <c r="AW171" s="13" t="e">
        <f t="shared" si="204"/>
        <v>#NAME?</v>
      </c>
      <c r="AX171" s="13" t="e">
        <f t="shared" si="205"/>
        <v>#NAME?</v>
      </c>
      <c r="AY171" s="13" t="e">
        <f t="shared" si="206"/>
        <v>#NAME?</v>
      </c>
      <c r="AZ171" s="13" t="e">
        <f t="shared" si="207"/>
        <v>#NAME?</v>
      </c>
      <c r="BA171" s="13" t="e">
        <f t="shared" si="208"/>
        <v>#NAME?</v>
      </c>
      <c r="BB171" s="13" t="e">
        <f t="shared" si="209"/>
        <v>#NAME?</v>
      </c>
      <c r="BC171" s="13" t="e">
        <f t="shared" si="210"/>
        <v>#NAME?</v>
      </c>
      <c r="BD171" s="13" t="e">
        <f t="shared" si="211"/>
        <v>#NAME?</v>
      </c>
      <c r="BE171" s="13" t="e">
        <f t="shared" si="212"/>
        <v>#NAME?</v>
      </c>
      <c r="BF171" s="13" t="e">
        <f t="shared" si="213"/>
        <v>#NAME?</v>
      </c>
      <c r="BG171" s="13" t="e">
        <f t="shared" si="214"/>
        <v>#NAME?</v>
      </c>
      <c r="BH171" s="13" t="e">
        <f t="shared" si="215"/>
        <v>#NAME?</v>
      </c>
      <c r="BI171" s="13" t="e">
        <f t="shared" si="216"/>
        <v>#NAME?</v>
      </c>
      <c r="BJ171" s="13" t="e">
        <f t="shared" si="217"/>
        <v>#NAME?</v>
      </c>
      <c r="BK171" s="13" t="e">
        <f t="shared" si="218"/>
        <v>#NAME?</v>
      </c>
      <c r="BL171" s="13" t="e">
        <f t="shared" si="219"/>
        <v>#NAME?</v>
      </c>
      <c r="BM171" s="13" t="e">
        <f t="shared" si="220"/>
        <v>#NAME?</v>
      </c>
      <c r="BN171" s="13"/>
      <c r="BO171" s="15"/>
      <c r="BP171" s="13" t="e">
        <f t="shared" si="221"/>
        <v>#NAME?</v>
      </c>
      <c r="BQ171" s="13" t="e">
        <f t="shared" si="222"/>
        <v>#NAME?</v>
      </c>
      <c r="BR171" s="13" t="e">
        <f t="shared" si="223"/>
        <v>#NAME?</v>
      </c>
      <c r="BS171" s="13" t="e">
        <f t="shared" si="224"/>
        <v>#NAME?</v>
      </c>
      <c r="BT171" s="13" t="e">
        <f t="shared" si="225"/>
        <v>#NAME?</v>
      </c>
      <c r="BU171" s="13" t="e">
        <f t="shared" si="226"/>
        <v>#NAME?</v>
      </c>
      <c r="BV171" s="13"/>
      <c r="BW171" s="13" t="e">
        <f t="shared" si="227"/>
        <v>#NAME?</v>
      </c>
      <c r="BX171" s="13"/>
      <c r="BY171" s="13" t="e">
        <f t="shared" si="228"/>
        <v>#NAME?</v>
      </c>
      <c r="BZ171" s="13" t="e">
        <f t="shared" si="229"/>
        <v>#NAME?</v>
      </c>
      <c r="CA171" s="13" t="e">
        <f t="shared" si="230"/>
        <v>#NAME?</v>
      </c>
      <c r="CB171" s="13" t="e">
        <f t="shared" si="231"/>
        <v>#NAME?</v>
      </c>
      <c r="CC171" s="14">
        <f t="shared" si="232"/>
        <v>0</v>
      </c>
      <c r="CD171" s="14" t="e">
        <f t="shared" si="233"/>
        <v>#NAME?</v>
      </c>
      <c r="CE171" s="13">
        <f t="shared" si="234"/>
        <v>738202.6</v>
      </c>
      <c r="CF171" s="13" t="e">
        <f t="shared" si="235"/>
        <v>#NAME?</v>
      </c>
      <c r="CG171" s="13"/>
      <c r="CH171" s="13" t="e">
        <f t="shared" si="236"/>
        <v>#NAME?</v>
      </c>
      <c r="CI171" s="13" t="e">
        <f t="shared" si="237"/>
        <v>#NAME?</v>
      </c>
      <c r="CJ171" s="13" t="e">
        <f t="shared" si="238"/>
        <v>#NAME?</v>
      </c>
      <c r="CK171" s="13" t="e">
        <f t="shared" si="239"/>
        <v>#NAME?</v>
      </c>
      <c r="CL171">
        <f t="shared" si="240"/>
        <v>0</v>
      </c>
      <c r="CM171">
        <f t="shared" si="241"/>
        <v>0</v>
      </c>
      <c r="CN171">
        <v>0</v>
      </c>
      <c r="CO171">
        <f t="shared" si="242"/>
        <v>0</v>
      </c>
      <c r="CP171">
        <v>0</v>
      </c>
      <c r="CQ171">
        <v>0</v>
      </c>
      <c r="CR171">
        <v>0</v>
      </c>
      <c r="CS171">
        <v>0</v>
      </c>
      <c r="CT171">
        <v>0</v>
      </c>
      <c r="CU171">
        <v>0</v>
      </c>
      <c r="CV171">
        <v>0</v>
      </c>
      <c r="CW171">
        <v>0</v>
      </c>
      <c r="CX171">
        <v>0</v>
      </c>
      <c r="CY171" s="20" t="e">
        <f t="shared" si="243"/>
        <v>#NAME?</v>
      </c>
      <c r="CZ171" t="e">
        <f t="shared" si="244"/>
        <v>#NAME?</v>
      </c>
      <c r="DM171" t="s">
        <v>411</v>
      </c>
      <c r="DN171">
        <v>0</v>
      </c>
      <c r="DQ171" t="s">
        <v>388</v>
      </c>
      <c r="DR171">
        <v>0</v>
      </c>
      <c r="DU171">
        <v>847</v>
      </c>
      <c r="DV171">
        <v>1354626.3540874126</v>
      </c>
      <c r="DX171" t="s">
        <v>382</v>
      </c>
      <c r="DY171">
        <v>0</v>
      </c>
      <c r="EA171" t="s">
        <v>382</v>
      </c>
      <c r="EB171">
        <v>0</v>
      </c>
      <c r="ED171" t="s">
        <v>382</v>
      </c>
      <c r="EE171">
        <v>0</v>
      </c>
      <c r="EI171">
        <v>340</v>
      </c>
      <c r="EJ171">
        <v>1215.5</v>
      </c>
      <c r="GQ171" t="s">
        <v>410</v>
      </c>
      <c r="GR171">
        <v>589</v>
      </c>
      <c r="GU171">
        <v>397</v>
      </c>
      <c r="GV171" s="20">
        <v>54890.480422395318</v>
      </c>
      <c r="HM171">
        <v>252</v>
      </c>
      <c r="HN171" t="s">
        <v>342</v>
      </c>
      <c r="HO171">
        <v>1120963.74</v>
      </c>
      <c r="HR171">
        <v>397</v>
      </c>
      <c r="HS171">
        <v>1867</v>
      </c>
    </row>
    <row r="172" spans="1:227">
      <c r="A172">
        <v>339</v>
      </c>
      <c r="D172" t="s">
        <v>412</v>
      </c>
      <c r="F172" s="13" t="e">
        <f t="shared" si="164"/>
        <v>#NAME?</v>
      </c>
      <c r="G172" s="13" t="e">
        <f t="shared" si="165"/>
        <v>#NAME?</v>
      </c>
      <c r="H172" s="13" t="e">
        <f t="shared" si="166"/>
        <v>#NAME?</v>
      </c>
      <c r="I172" s="13" t="e">
        <f t="shared" si="167"/>
        <v>#NAME?</v>
      </c>
      <c r="J172" s="13"/>
      <c r="K172" s="13" t="e">
        <f t="shared" si="168"/>
        <v>#NAME?</v>
      </c>
      <c r="L172" s="13" t="e">
        <f t="shared" si="169"/>
        <v>#NAME?</v>
      </c>
      <c r="M172" s="13" t="e">
        <f t="shared" si="170"/>
        <v>#NAME?</v>
      </c>
      <c r="N172" s="13" t="e">
        <f t="shared" si="171"/>
        <v>#NAME?</v>
      </c>
      <c r="O172" s="13" t="e">
        <f t="shared" si="172"/>
        <v>#NAME?</v>
      </c>
      <c r="P172" s="13" t="e">
        <f t="shared" si="173"/>
        <v>#NAME?</v>
      </c>
      <c r="Q172" s="13" t="e">
        <f t="shared" si="174"/>
        <v>#NAME?</v>
      </c>
      <c r="R172" s="13" t="e">
        <f t="shared" si="175"/>
        <v>#NAME?</v>
      </c>
      <c r="S172" s="13" t="e">
        <f t="shared" si="176"/>
        <v>#NAME?</v>
      </c>
      <c r="T172" s="13" t="e">
        <f t="shared" si="177"/>
        <v>#NAME?</v>
      </c>
      <c r="U172" s="13" t="e">
        <f t="shared" si="178"/>
        <v>#NAME?</v>
      </c>
      <c r="V172" s="13" t="e">
        <f t="shared" si="179"/>
        <v>#NAME?</v>
      </c>
      <c r="W172" s="13" t="e">
        <f t="shared" si="180"/>
        <v>#NAME?</v>
      </c>
      <c r="X172" s="13" t="e">
        <f t="shared" si="181"/>
        <v>#NAME?</v>
      </c>
      <c r="Y172" s="13" t="e">
        <f t="shared" si="182"/>
        <v>#NAME?</v>
      </c>
      <c r="Z172" s="13" t="e">
        <f t="shared" si="183"/>
        <v>#NAME?</v>
      </c>
      <c r="AA172" s="13" t="e">
        <f t="shared" si="184"/>
        <v>#NAME?</v>
      </c>
      <c r="AB172" s="13"/>
      <c r="AC172" s="13"/>
      <c r="AD172" s="13" t="e">
        <f t="shared" si="185"/>
        <v>#NAME?</v>
      </c>
      <c r="AE172" s="13" t="e">
        <f t="shared" si="186"/>
        <v>#NAME?</v>
      </c>
      <c r="AF172" s="13" t="e">
        <f t="shared" si="187"/>
        <v>#NAME?</v>
      </c>
      <c r="AG172" s="13" t="e">
        <f t="shared" si="188"/>
        <v>#NAME?</v>
      </c>
      <c r="AH172" s="13" t="e">
        <f t="shared" si="189"/>
        <v>#NAME?</v>
      </c>
      <c r="AI172" s="13" t="e">
        <f t="shared" si="190"/>
        <v>#NAME?</v>
      </c>
      <c r="AJ172" s="13" t="e">
        <f t="shared" si="191"/>
        <v>#NAME?</v>
      </c>
      <c r="AK172" s="13" t="e">
        <f t="shared" si="192"/>
        <v>#NAME?</v>
      </c>
      <c r="AL172" s="13" t="e">
        <f t="shared" si="193"/>
        <v>#NAME?</v>
      </c>
      <c r="AM172" s="13" t="e">
        <f t="shared" si="194"/>
        <v>#NAME?</v>
      </c>
      <c r="AN172" s="13" t="e">
        <f t="shared" si="195"/>
        <v>#NAME?</v>
      </c>
      <c r="AO172" s="13" t="e">
        <f t="shared" si="196"/>
        <v>#NAME?</v>
      </c>
      <c r="AP172" s="13" t="e">
        <f t="shared" si="197"/>
        <v>#NAME?</v>
      </c>
      <c r="AQ172" s="13" t="e">
        <f t="shared" si="198"/>
        <v>#NAME?</v>
      </c>
      <c r="AR172" s="13" t="e">
        <f t="shared" si="199"/>
        <v>#NAME?</v>
      </c>
      <c r="AS172" s="13" t="e">
        <f t="shared" si="200"/>
        <v>#NAME?</v>
      </c>
      <c r="AT172" s="13" t="e">
        <f t="shared" si="201"/>
        <v>#NAME?</v>
      </c>
      <c r="AU172" s="13" t="e">
        <f t="shared" si="202"/>
        <v>#NAME?</v>
      </c>
      <c r="AV172" s="13" t="e">
        <f t="shared" si="203"/>
        <v>#NAME?</v>
      </c>
      <c r="AW172" s="13" t="e">
        <f t="shared" si="204"/>
        <v>#NAME?</v>
      </c>
      <c r="AX172" s="13" t="e">
        <f t="shared" si="205"/>
        <v>#NAME?</v>
      </c>
      <c r="AY172" s="13" t="e">
        <f t="shared" si="206"/>
        <v>#NAME?</v>
      </c>
      <c r="AZ172" s="13" t="e">
        <f t="shared" si="207"/>
        <v>#NAME?</v>
      </c>
      <c r="BA172" s="13" t="e">
        <f t="shared" si="208"/>
        <v>#NAME?</v>
      </c>
      <c r="BB172" s="13" t="e">
        <f t="shared" si="209"/>
        <v>#NAME?</v>
      </c>
      <c r="BC172" s="13" t="e">
        <f t="shared" si="210"/>
        <v>#NAME?</v>
      </c>
      <c r="BD172" s="13" t="e">
        <f t="shared" si="211"/>
        <v>#NAME?</v>
      </c>
      <c r="BE172" s="13" t="e">
        <f t="shared" si="212"/>
        <v>#NAME?</v>
      </c>
      <c r="BF172" s="13" t="e">
        <f t="shared" si="213"/>
        <v>#NAME?</v>
      </c>
      <c r="BG172" s="13" t="e">
        <f t="shared" si="214"/>
        <v>#NAME?</v>
      </c>
      <c r="BH172" s="13" t="e">
        <f t="shared" si="215"/>
        <v>#NAME?</v>
      </c>
      <c r="BI172" s="13" t="e">
        <f t="shared" si="216"/>
        <v>#NAME?</v>
      </c>
      <c r="BJ172" s="13" t="e">
        <f t="shared" si="217"/>
        <v>#NAME?</v>
      </c>
      <c r="BK172" s="13" t="e">
        <f t="shared" si="218"/>
        <v>#NAME?</v>
      </c>
      <c r="BL172" s="13" t="e">
        <f t="shared" si="219"/>
        <v>#NAME?</v>
      </c>
      <c r="BM172" s="13" t="e">
        <f t="shared" si="220"/>
        <v>#NAME?</v>
      </c>
      <c r="BN172" s="13"/>
      <c r="BO172" s="15"/>
      <c r="BP172" s="13" t="e">
        <f t="shared" si="221"/>
        <v>#NAME?</v>
      </c>
      <c r="BQ172" s="13" t="e">
        <f t="shared" si="222"/>
        <v>#NAME?</v>
      </c>
      <c r="BR172" s="13" t="e">
        <f t="shared" si="223"/>
        <v>#NAME?</v>
      </c>
      <c r="BS172" s="13" t="e">
        <f t="shared" si="224"/>
        <v>#NAME?</v>
      </c>
      <c r="BT172" s="13" t="e">
        <f t="shared" si="225"/>
        <v>#NAME?</v>
      </c>
      <c r="BU172" s="13" t="e">
        <f t="shared" si="226"/>
        <v>#NAME?</v>
      </c>
      <c r="BV172" s="13"/>
      <c r="BW172" s="13" t="e">
        <f t="shared" si="227"/>
        <v>#NAME?</v>
      </c>
      <c r="BX172" s="13"/>
      <c r="BY172" s="13" t="e">
        <f t="shared" si="228"/>
        <v>#NAME?</v>
      </c>
      <c r="BZ172" s="13" t="e">
        <f t="shared" si="229"/>
        <v>#NAME?</v>
      </c>
      <c r="CA172" s="13" t="e">
        <f t="shared" si="230"/>
        <v>#NAME?</v>
      </c>
      <c r="CB172" s="13" t="e">
        <f t="shared" si="231"/>
        <v>#NAME?</v>
      </c>
      <c r="CC172" s="14">
        <f t="shared" si="232"/>
        <v>0</v>
      </c>
      <c r="CD172" s="14" t="e">
        <f t="shared" si="233"/>
        <v>#NAME?</v>
      </c>
      <c r="CE172" s="13">
        <f t="shared" si="234"/>
        <v>263047.53000000003</v>
      </c>
      <c r="CF172" s="13" t="e">
        <f t="shared" si="235"/>
        <v>#NAME?</v>
      </c>
      <c r="CG172" s="13"/>
      <c r="CH172" s="13" t="e">
        <f t="shared" si="236"/>
        <v>#NAME?</v>
      </c>
      <c r="CI172" s="13" t="e">
        <f t="shared" si="237"/>
        <v>#NAME?</v>
      </c>
      <c r="CJ172" s="13" t="e">
        <f t="shared" si="238"/>
        <v>#NAME?</v>
      </c>
      <c r="CK172" s="13" t="e">
        <f t="shared" si="239"/>
        <v>#NAME?</v>
      </c>
      <c r="CL172">
        <f t="shared" si="240"/>
        <v>0</v>
      </c>
      <c r="CM172">
        <f t="shared" si="241"/>
        <v>0</v>
      </c>
      <c r="CN172">
        <v>0</v>
      </c>
      <c r="CO172">
        <f t="shared" si="242"/>
        <v>0</v>
      </c>
      <c r="CP172">
        <v>0</v>
      </c>
      <c r="CQ172">
        <v>0</v>
      </c>
      <c r="CR172">
        <v>0</v>
      </c>
      <c r="CS172">
        <v>0</v>
      </c>
      <c r="CT172">
        <v>0</v>
      </c>
      <c r="CU172">
        <v>0</v>
      </c>
      <c r="CV172">
        <v>0</v>
      </c>
      <c r="CW172">
        <v>0</v>
      </c>
      <c r="CX172">
        <v>0</v>
      </c>
      <c r="CY172" s="20" t="e">
        <f t="shared" si="243"/>
        <v>#NAME?</v>
      </c>
      <c r="CZ172" t="e">
        <f t="shared" si="244"/>
        <v>#NAME?</v>
      </c>
      <c r="DM172" t="s">
        <v>289</v>
      </c>
      <c r="DN172">
        <v>0</v>
      </c>
      <c r="DQ172" t="s">
        <v>389</v>
      </c>
      <c r="DR172">
        <v>0</v>
      </c>
      <c r="DU172">
        <v>668</v>
      </c>
      <c r="DV172">
        <v>1453104.4835003747</v>
      </c>
      <c r="DX172" t="s">
        <v>384</v>
      </c>
      <c r="DY172">
        <v>0</v>
      </c>
      <c r="EA172" t="s">
        <v>384</v>
      </c>
      <c r="EB172">
        <v>0</v>
      </c>
      <c r="ED172" t="s">
        <v>384</v>
      </c>
      <c r="EE172">
        <v>0</v>
      </c>
      <c r="EI172">
        <v>342</v>
      </c>
      <c r="EJ172">
        <v>2959.25</v>
      </c>
      <c r="GQ172" t="s">
        <v>412</v>
      </c>
      <c r="GR172">
        <v>339</v>
      </c>
      <c r="GU172">
        <v>398</v>
      </c>
      <c r="GV172" s="20">
        <v>104553.29604265775</v>
      </c>
      <c r="HM172">
        <v>797</v>
      </c>
      <c r="HN172" t="s">
        <v>420</v>
      </c>
      <c r="HO172">
        <v>2943973.1</v>
      </c>
      <c r="HR172">
        <v>398</v>
      </c>
      <c r="HS172">
        <v>3903.75</v>
      </c>
    </row>
    <row r="173" spans="1:227">
      <c r="A173">
        <v>340</v>
      </c>
      <c r="D173" t="s">
        <v>413</v>
      </c>
      <c r="F173" s="13" t="e">
        <f t="shared" si="164"/>
        <v>#NAME?</v>
      </c>
      <c r="G173" s="13" t="e">
        <f t="shared" si="165"/>
        <v>#NAME?</v>
      </c>
      <c r="H173" s="13" t="e">
        <f t="shared" si="166"/>
        <v>#NAME?</v>
      </c>
      <c r="I173" s="13" t="e">
        <f t="shared" si="167"/>
        <v>#NAME?</v>
      </c>
      <c r="J173" s="13"/>
      <c r="K173" s="13" t="e">
        <f t="shared" si="168"/>
        <v>#NAME?</v>
      </c>
      <c r="L173" s="13" t="e">
        <f t="shared" si="169"/>
        <v>#NAME?</v>
      </c>
      <c r="M173" s="13" t="e">
        <f t="shared" si="170"/>
        <v>#NAME?</v>
      </c>
      <c r="N173" s="13" t="e">
        <f t="shared" si="171"/>
        <v>#NAME?</v>
      </c>
      <c r="O173" s="13" t="e">
        <f t="shared" si="172"/>
        <v>#NAME?</v>
      </c>
      <c r="P173" s="13" t="e">
        <f t="shared" si="173"/>
        <v>#NAME?</v>
      </c>
      <c r="Q173" s="13" t="e">
        <f t="shared" si="174"/>
        <v>#NAME?</v>
      </c>
      <c r="R173" s="13" t="e">
        <f t="shared" si="175"/>
        <v>#NAME?</v>
      </c>
      <c r="S173" s="13" t="e">
        <f t="shared" si="176"/>
        <v>#NAME?</v>
      </c>
      <c r="T173" s="13" t="e">
        <f t="shared" si="177"/>
        <v>#NAME?</v>
      </c>
      <c r="U173" s="13" t="e">
        <f t="shared" si="178"/>
        <v>#NAME?</v>
      </c>
      <c r="V173" s="13" t="e">
        <f t="shared" si="179"/>
        <v>#NAME?</v>
      </c>
      <c r="W173" s="13" t="e">
        <f t="shared" si="180"/>
        <v>#NAME?</v>
      </c>
      <c r="X173" s="13" t="e">
        <f t="shared" si="181"/>
        <v>#NAME?</v>
      </c>
      <c r="Y173" s="13" t="e">
        <f t="shared" si="182"/>
        <v>#NAME?</v>
      </c>
      <c r="Z173" s="13" t="e">
        <f t="shared" si="183"/>
        <v>#NAME?</v>
      </c>
      <c r="AA173" s="13" t="e">
        <f t="shared" si="184"/>
        <v>#NAME?</v>
      </c>
      <c r="AB173" s="13"/>
      <c r="AC173" s="13"/>
      <c r="AD173" s="13" t="e">
        <f t="shared" si="185"/>
        <v>#NAME?</v>
      </c>
      <c r="AE173" s="13" t="e">
        <f t="shared" si="186"/>
        <v>#NAME?</v>
      </c>
      <c r="AF173" s="13" t="e">
        <f t="shared" si="187"/>
        <v>#NAME?</v>
      </c>
      <c r="AG173" s="13" t="e">
        <f t="shared" si="188"/>
        <v>#NAME?</v>
      </c>
      <c r="AH173" s="13" t="e">
        <f t="shared" si="189"/>
        <v>#NAME?</v>
      </c>
      <c r="AI173" s="13" t="e">
        <f t="shared" si="190"/>
        <v>#NAME?</v>
      </c>
      <c r="AJ173" s="13" t="e">
        <f t="shared" si="191"/>
        <v>#NAME?</v>
      </c>
      <c r="AK173" s="13" t="e">
        <f t="shared" si="192"/>
        <v>#NAME?</v>
      </c>
      <c r="AL173" s="13" t="e">
        <f t="shared" si="193"/>
        <v>#NAME?</v>
      </c>
      <c r="AM173" s="13" t="e">
        <f t="shared" si="194"/>
        <v>#NAME?</v>
      </c>
      <c r="AN173" s="13" t="e">
        <f t="shared" si="195"/>
        <v>#NAME?</v>
      </c>
      <c r="AO173" s="13" t="e">
        <f t="shared" si="196"/>
        <v>#NAME?</v>
      </c>
      <c r="AP173" s="13" t="e">
        <f t="shared" si="197"/>
        <v>#NAME?</v>
      </c>
      <c r="AQ173" s="13" t="e">
        <f t="shared" si="198"/>
        <v>#NAME?</v>
      </c>
      <c r="AR173" s="13" t="e">
        <f t="shared" si="199"/>
        <v>#NAME?</v>
      </c>
      <c r="AS173" s="13" t="e">
        <f t="shared" si="200"/>
        <v>#NAME?</v>
      </c>
      <c r="AT173" s="13" t="e">
        <f t="shared" si="201"/>
        <v>#NAME?</v>
      </c>
      <c r="AU173" s="13" t="e">
        <f t="shared" si="202"/>
        <v>#NAME?</v>
      </c>
      <c r="AV173" s="13" t="e">
        <f t="shared" si="203"/>
        <v>#NAME?</v>
      </c>
      <c r="AW173" s="13" t="e">
        <f t="shared" si="204"/>
        <v>#NAME?</v>
      </c>
      <c r="AX173" s="13" t="e">
        <f t="shared" si="205"/>
        <v>#NAME?</v>
      </c>
      <c r="AY173" s="13" t="e">
        <f t="shared" si="206"/>
        <v>#NAME?</v>
      </c>
      <c r="AZ173" s="13" t="e">
        <f t="shared" si="207"/>
        <v>#NAME?</v>
      </c>
      <c r="BA173" s="13" t="e">
        <f t="shared" si="208"/>
        <v>#NAME?</v>
      </c>
      <c r="BB173" s="13" t="e">
        <f t="shared" si="209"/>
        <v>#NAME?</v>
      </c>
      <c r="BC173" s="13" t="e">
        <f t="shared" si="210"/>
        <v>#NAME?</v>
      </c>
      <c r="BD173" s="13" t="e">
        <f t="shared" si="211"/>
        <v>#NAME?</v>
      </c>
      <c r="BE173" s="13" t="e">
        <f t="shared" si="212"/>
        <v>#NAME?</v>
      </c>
      <c r="BF173" s="13" t="e">
        <f t="shared" si="213"/>
        <v>#NAME?</v>
      </c>
      <c r="BG173" s="13" t="e">
        <f t="shared" si="214"/>
        <v>#NAME?</v>
      </c>
      <c r="BH173" s="13" t="e">
        <f t="shared" si="215"/>
        <v>#NAME?</v>
      </c>
      <c r="BI173" s="13" t="e">
        <f t="shared" si="216"/>
        <v>#NAME?</v>
      </c>
      <c r="BJ173" s="13" t="e">
        <f t="shared" si="217"/>
        <v>#NAME?</v>
      </c>
      <c r="BK173" s="13" t="e">
        <f t="shared" si="218"/>
        <v>#NAME?</v>
      </c>
      <c r="BL173" s="13" t="e">
        <f t="shared" si="219"/>
        <v>#NAME?</v>
      </c>
      <c r="BM173" s="13" t="e">
        <f t="shared" si="220"/>
        <v>#NAME?</v>
      </c>
      <c r="BN173" s="13"/>
      <c r="BO173" s="15"/>
      <c r="BP173" s="13" t="e">
        <f t="shared" si="221"/>
        <v>#NAME?</v>
      </c>
      <c r="BQ173" s="13" t="e">
        <f t="shared" si="222"/>
        <v>#NAME?</v>
      </c>
      <c r="BR173" s="13" t="e">
        <f t="shared" si="223"/>
        <v>#NAME?</v>
      </c>
      <c r="BS173" s="13" t="e">
        <f t="shared" si="224"/>
        <v>#NAME?</v>
      </c>
      <c r="BT173" s="13" t="e">
        <f t="shared" si="225"/>
        <v>#NAME?</v>
      </c>
      <c r="BU173" s="13" t="e">
        <f t="shared" si="226"/>
        <v>#NAME?</v>
      </c>
      <c r="BV173" s="13"/>
      <c r="BW173" s="13" t="e">
        <f t="shared" si="227"/>
        <v>#NAME?</v>
      </c>
      <c r="BX173" s="13"/>
      <c r="BY173" s="13" t="e">
        <f t="shared" si="228"/>
        <v>#NAME?</v>
      </c>
      <c r="BZ173" s="13" t="e">
        <f t="shared" si="229"/>
        <v>#NAME?</v>
      </c>
      <c r="CA173" s="13" t="e">
        <f t="shared" si="230"/>
        <v>#NAME?</v>
      </c>
      <c r="CB173" s="13" t="e">
        <f t="shared" si="231"/>
        <v>#NAME?</v>
      </c>
      <c r="CC173" s="14">
        <f t="shared" si="232"/>
        <v>0</v>
      </c>
      <c r="CD173" s="14" t="e">
        <f t="shared" si="233"/>
        <v>#NAME?</v>
      </c>
      <c r="CE173" s="13">
        <f t="shared" si="234"/>
        <v>1580804.29</v>
      </c>
      <c r="CF173" s="13" t="e">
        <f t="shared" si="235"/>
        <v>#NAME?</v>
      </c>
      <c r="CG173" s="13"/>
      <c r="CH173" s="13" t="e">
        <f t="shared" si="236"/>
        <v>#NAME?</v>
      </c>
      <c r="CI173" s="13" t="e">
        <f t="shared" si="237"/>
        <v>#NAME?</v>
      </c>
      <c r="CJ173" s="13" t="e">
        <f t="shared" si="238"/>
        <v>#NAME?</v>
      </c>
      <c r="CK173" s="13" t="e">
        <f t="shared" si="239"/>
        <v>#NAME?</v>
      </c>
      <c r="CL173">
        <f t="shared" si="240"/>
        <v>0</v>
      </c>
      <c r="CM173">
        <f t="shared" si="241"/>
        <v>0</v>
      </c>
      <c r="CN173">
        <v>0</v>
      </c>
      <c r="CO173">
        <f t="shared" si="242"/>
        <v>0</v>
      </c>
      <c r="CP173">
        <v>0</v>
      </c>
      <c r="CQ173">
        <v>0</v>
      </c>
      <c r="CR173">
        <v>0</v>
      </c>
      <c r="CS173">
        <v>0</v>
      </c>
      <c r="CT173">
        <v>0</v>
      </c>
      <c r="CU173">
        <v>0</v>
      </c>
      <c r="CV173">
        <v>0</v>
      </c>
      <c r="CW173">
        <v>0</v>
      </c>
      <c r="CX173">
        <v>0</v>
      </c>
      <c r="CY173" s="20" t="e">
        <f t="shared" si="243"/>
        <v>#NAME?</v>
      </c>
      <c r="CZ173" t="e">
        <f t="shared" si="244"/>
        <v>#NAME?</v>
      </c>
      <c r="DM173" t="s">
        <v>414</v>
      </c>
      <c r="DN173">
        <v>0</v>
      </c>
      <c r="DQ173" t="s">
        <v>391</v>
      </c>
      <c r="DR173">
        <v>0</v>
      </c>
      <c r="DU173">
        <v>52</v>
      </c>
      <c r="DV173">
        <v>2872853.1213247641</v>
      </c>
      <c r="DX173" t="s">
        <v>385</v>
      </c>
      <c r="DY173">
        <v>0</v>
      </c>
      <c r="EA173" t="s">
        <v>385</v>
      </c>
      <c r="EB173">
        <v>0</v>
      </c>
      <c r="ED173" t="s">
        <v>385</v>
      </c>
      <c r="EE173">
        <v>0</v>
      </c>
      <c r="EI173">
        <v>344</v>
      </c>
      <c r="EJ173">
        <v>23458.25</v>
      </c>
      <c r="GQ173" t="s">
        <v>413</v>
      </c>
      <c r="GR173">
        <v>340</v>
      </c>
      <c r="GU173">
        <v>399</v>
      </c>
      <c r="GV173" s="20">
        <v>41821.318417063099</v>
      </c>
      <c r="HM173">
        <v>534</v>
      </c>
      <c r="HN173" t="s">
        <v>422</v>
      </c>
      <c r="HO173">
        <v>1876801.44</v>
      </c>
      <c r="HR173">
        <v>399</v>
      </c>
      <c r="HS173">
        <v>1306.5</v>
      </c>
    </row>
    <row r="174" spans="1:227">
      <c r="A174">
        <v>342</v>
      </c>
      <c r="D174" t="s">
        <v>415</v>
      </c>
      <c r="F174" s="13" t="e">
        <f t="shared" si="164"/>
        <v>#NAME?</v>
      </c>
      <c r="G174" s="13" t="e">
        <f t="shared" si="165"/>
        <v>#NAME?</v>
      </c>
      <c r="H174" s="13" t="e">
        <f t="shared" si="166"/>
        <v>#NAME?</v>
      </c>
      <c r="I174" s="13" t="e">
        <f t="shared" si="167"/>
        <v>#NAME?</v>
      </c>
      <c r="J174" s="13"/>
      <c r="K174" s="13" t="e">
        <f t="shared" si="168"/>
        <v>#NAME?</v>
      </c>
      <c r="L174" s="13" t="e">
        <f t="shared" si="169"/>
        <v>#NAME?</v>
      </c>
      <c r="M174" s="13" t="e">
        <f t="shared" si="170"/>
        <v>#NAME?</v>
      </c>
      <c r="N174" s="13" t="e">
        <f t="shared" si="171"/>
        <v>#NAME?</v>
      </c>
      <c r="O174" s="13" t="e">
        <f t="shared" si="172"/>
        <v>#NAME?</v>
      </c>
      <c r="P174" s="13" t="e">
        <f t="shared" si="173"/>
        <v>#NAME?</v>
      </c>
      <c r="Q174" s="13" t="e">
        <f t="shared" si="174"/>
        <v>#NAME?</v>
      </c>
      <c r="R174" s="13" t="e">
        <f t="shared" si="175"/>
        <v>#NAME?</v>
      </c>
      <c r="S174" s="13" t="e">
        <f t="shared" si="176"/>
        <v>#NAME?</v>
      </c>
      <c r="T174" s="13" t="e">
        <f t="shared" si="177"/>
        <v>#NAME?</v>
      </c>
      <c r="U174" s="13" t="e">
        <f t="shared" si="178"/>
        <v>#NAME?</v>
      </c>
      <c r="V174" s="13" t="e">
        <f t="shared" si="179"/>
        <v>#NAME?</v>
      </c>
      <c r="W174" s="13" t="e">
        <f t="shared" si="180"/>
        <v>#NAME?</v>
      </c>
      <c r="X174" s="13" t="e">
        <f t="shared" si="181"/>
        <v>#NAME?</v>
      </c>
      <c r="Y174" s="13" t="e">
        <f t="shared" si="182"/>
        <v>#NAME?</v>
      </c>
      <c r="Z174" s="13" t="e">
        <f t="shared" si="183"/>
        <v>#NAME?</v>
      </c>
      <c r="AA174" s="13" t="e">
        <f t="shared" si="184"/>
        <v>#NAME?</v>
      </c>
      <c r="AB174" s="13"/>
      <c r="AC174" s="13"/>
      <c r="AD174" s="13" t="e">
        <f t="shared" si="185"/>
        <v>#NAME?</v>
      </c>
      <c r="AE174" s="13" t="e">
        <f t="shared" si="186"/>
        <v>#NAME?</v>
      </c>
      <c r="AF174" s="13" t="e">
        <f t="shared" si="187"/>
        <v>#NAME?</v>
      </c>
      <c r="AG174" s="13" t="e">
        <f t="shared" si="188"/>
        <v>#NAME?</v>
      </c>
      <c r="AH174" s="13" t="e">
        <f t="shared" si="189"/>
        <v>#NAME?</v>
      </c>
      <c r="AI174" s="13" t="e">
        <f t="shared" si="190"/>
        <v>#NAME?</v>
      </c>
      <c r="AJ174" s="13" t="e">
        <f t="shared" si="191"/>
        <v>#NAME?</v>
      </c>
      <c r="AK174" s="13" t="e">
        <f t="shared" si="192"/>
        <v>#NAME?</v>
      </c>
      <c r="AL174" s="13" t="e">
        <f t="shared" si="193"/>
        <v>#NAME?</v>
      </c>
      <c r="AM174" s="13" t="e">
        <f t="shared" si="194"/>
        <v>#NAME?</v>
      </c>
      <c r="AN174" s="13" t="e">
        <f t="shared" si="195"/>
        <v>#NAME?</v>
      </c>
      <c r="AO174" s="13" t="e">
        <f t="shared" si="196"/>
        <v>#NAME?</v>
      </c>
      <c r="AP174" s="13" t="e">
        <f t="shared" si="197"/>
        <v>#NAME?</v>
      </c>
      <c r="AQ174" s="13" t="e">
        <f t="shared" si="198"/>
        <v>#NAME?</v>
      </c>
      <c r="AR174" s="13" t="e">
        <f t="shared" si="199"/>
        <v>#NAME?</v>
      </c>
      <c r="AS174" s="13" t="e">
        <f t="shared" si="200"/>
        <v>#NAME?</v>
      </c>
      <c r="AT174" s="13" t="e">
        <f t="shared" si="201"/>
        <v>#NAME?</v>
      </c>
      <c r="AU174" s="13" t="e">
        <f t="shared" si="202"/>
        <v>#NAME?</v>
      </c>
      <c r="AV174" s="13" t="e">
        <f t="shared" si="203"/>
        <v>#NAME?</v>
      </c>
      <c r="AW174" s="13" t="e">
        <f t="shared" si="204"/>
        <v>#NAME?</v>
      </c>
      <c r="AX174" s="13" t="e">
        <f t="shared" si="205"/>
        <v>#NAME?</v>
      </c>
      <c r="AY174" s="13" t="e">
        <f t="shared" si="206"/>
        <v>#NAME?</v>
      </c>
      <c r="AZ174" s="13" t="e">
        <f t="shared" si="207"/>
        <v>#NAME?</v>
      </c>
      <c r="BA174" s="13" t="e">
        <f t="shared" si="208"/>
        <v>#NAME?</v>
      </c>
      <c r="BB174" s="13" t="e">
        <f t="shared" si="209"/>
        <v>#NAME?</v>
      </c>
      <c r="BC174" s="13" t="e">
        <f t="shared" si="210"/>
        <v>#NAME?</v>
      </c>
      <c r="BD174" s="13" t="e">
        <f t="shared" si="211"/>
        <v>#NAME?</v>
      </c>
      <c r="BE174" s="13" t="e">
        <f t="shared" si="212"/>
        <v>#NAME?</v>
      </c>
      <c r="BF174" s="13" t="e">
        <f t="shared" si="213"/>
        <v>#NAME?</v>
      </c>
      <c r="BG174" s="13" t="e">
        <f t="shared" si="214"/>
        <v>#NAME?</v>
      </c>
      <c r="BH174" s="13" t="e">
        <f t="shared" si="215"/>
        <v>#NAME?</v>
      </c>
      <c r="BI174" s="13" t="e">
        <f t="shared" si="216"/>
        <v>#NAME?</v>
      </c>
      <c r="BJ174" s="13" t="e">
        <f t="shared" si="217"/>
        <v>#NAME?</v>
      </c>
      <c r="BK174" s="13" t="e">
        <f t="shared" si="218"/>
        <v>#NAME?</v>
      </c>
      <c r="BL174" s="13" t="e">
        <f t="shared" si="219"/>
        <v>#NAME?</v>
      </c>
      <c r="BM174" s="13" t="e">
        <f t="shared" si="220"/>
        <v>#NAME?</v>
      </c>
      <c r="BN174" s="13"/>
      <c r="BO174" s="15"/>
      <c r="BP174" s="13" t="e">
        <f t="shared" si="221"/>
        <v>#NAME?</v>
      </c>
      <c r="BQ174" s="13" t="e">
        <f t="shared" si="222"/>
        <v>#NAME?</v>
      </c>
      <c r="BR174" s="13" t="e">
        <f t="shared" si="223"/>
        <v>#NAME?</v>
      </c>
      <c r="BS174" s="13" t="e">
        <f t="shared" si="224"/>
        <v>#NAME?</v>
      </c>
      <c r="BT174" s="13" t="e">
        <f t="shared" si="225"/>
        <v>#NAME?</v>
      </c>
      <c r="BU174" s="13" t="e">
        <f t="shared" si="226"/>
        <v>#NAME?</v>
      </c>
      <c r="BV174" s="13"/>
      <c r="BW174" s="13" t="e">
        <f t="shared" si="227"/>
        <v>#NAME?</v>
      </c>
      <c r="BX174" s="13"/>
      <c r="BY174" s="13" t="e">
        <f t="shared" si="228"/>
        <v>#NAME?</v>
      </c>
      <c r="BZ174" s="13" t="e">
        <f t="shared" si="229"/>
        <v>#NAME?</v>
      </c>
      <c r="CA174" s="13" t="e">
        <f t="shared" si="230"/>
        <v>#NAME?</v>
      </c>
      <c r="CB174" s="13" t="e">
        <f t="shared" si="231"/>
        <v>#NAME?</v>
      </c>
      <c r="CC174" s="14">
        <f t="shared" si="232"/>
        <v>0</v>
      </c>
      <c r="CD174" s="14" t="e">
        <f t="shared" si="233"/>
        <v>#NAME?</v>
      </c>
      <c r="CE174" s="13">
        <f t="shared" si="234"/>
        <v>4326566.26</v>
      </c>
      <c r="CF174" s="13" t="e">
        <f t="shared" si="235"/>
        <v>#NAME?</v>
      </c>
      <c r="CG174" s="13"/>
      <c r="CH174" s="13" t="e">
        <f t="shared" si="236"/>
        <v>#NAME?</v>
      </c>
      <c r="CI174" s="13" t="e">
        <f t="shared" si="237"/>
        <v>#NAME?</v>
      </c>
      <c r="CJ174" s="13" t="e">
        <f t="shared" si="238"/>
        <v>#NAME?</v>
      </c>
      <c r="CK174" s="13" t="e">
        <f t="shared" si="239"/>
        <v>#NAME?</v>
      </c>
      <c r="CL174">
        <f t="shared" si="240"/>
        <v>0</v>
      </c>
      <c r="CM174">
        <f t="shared" si="241"/>
        <v>0</v>
      </c>
      <c r="CN174">
        <v>0</v>
      </c>
      <c r="CO174">
        <f t="shared" si="242"/>
        <v>0</v>
      </c>
      <c r="CP174">
        <v>0</v>
      </c>
      <c r="CQ174">
        <v>0</v>
      </c>
      <c r="CR174">
        <v>0</v>
      </c>
      <c r="CS174">
        <v>0</v>
      </c>
      <c r="CT174">
        <v>0</v>
      </c>
      <c r="CU174">
        <v>0</v>
      </c>
      <c r="CV174">
        <v>0</v>
      </c>
      <c r="CW174">
        <v>0</v>
      </c>
      <c r="CX174">
        <v>0</v>
      </c>
      <c r="CY174" s="20" t="e">
        <f t="shared" si="243"/>
        <v>#NAME?</v>
      </c>
      <c r="CZ174" t="e">
        <f t="shared" si="244"/>
        <v>#NAME?</v>
      </c>
      <c r="DM174" t="s">
        <v>209</v>
      </c>
      <c r="DN174">
        <v>0</v>
      </c>
      <c r="DQ174" t="s">
        <v>194</v>
      </c>
      <c r="DR174">
        <v>0</v>
      </c>
      <c r="DU174">
        <v>56</v>
      </c>
      <c r="DV174">
        <v>1320326.7249501792</v>
      </c>
      <c r="DX174" t="s">
        <v>386</v>
      </c>
      <c r="DY174">
        <v>0</v>
      </c>
      <c r="EA174" t="s">
        <v>386</v>
      </c>
      <c r="EB174">
        <v>0</v>
      </c>
      <c r="ED174" t="s">
        <v>386</v>
      </c>
      <c r="EE174">
        <v>0</v>
      </c>
      <c r="EI174">
        <v>1581</v>
      </c>
      <c r="EJ174">
        <v>3018.25</v>
      </c>
      <c r="GQ174" t="s">
        <v>415</v>
      </c>
      <c r="GR174">
        <v>342</v>
      </c>
      <c r="GU174">
        <v>400</v>
      </c>
      <c r="GV174" s="20">
        <v>185582.10047571751</v>
      </c>
      <c r="HM174">
        <v>798</v>
      </c>
      <c r="HN174" t="s">
        <v>424</v>
      </c>
      <c r="HO174">
        <v>954768.53</v>
      </c>
      <c r="HR174">
        <v>400</v>
      </c>
      <c r="HS174">
        <v>5995.25</v>
      </c>
    </row>
    <row r="175" spans="1:227">
      <c r="A175">
        <v>344</v>
      </c>
      <c r="D175" t="s">
        <v>166</v>
      </c>
      <c r="F175" s="13" t="e">
        <f t="shared" si="164"/>
        <v>#NAME?</v>
      </c>
      <c r="G175" s="13" t="e">
        <f t="shared" si="165"/>
        <v>#NAME?</v>
      </c>
      <c r="H175" s="13" t="e">
        <f t="shared" si="166"/>
        <v>#NAME?</v>
      </c>
      <c r="I175" s="13" t="e">
        <f t="shared" si="167"/>
        <v>#NAME?</v>
      </c>
      <c r="J175" s="13"/>
      <c r="K175" s="13" t="e">
        <f t="shared" si="168"/>
        <v>#NAME?</v>
      </c>
      <c r="L175" s="13" t="e">
        <f t="shared" si="169"/>
        <v>#NAME?</v>
      </c>
      <c r="M175" s="13" t="e">
        <f t="shared" si="170"/>
        <v>#NAME?</v>
      </c>
      <c r="N175" s="13" t="e">
        <f t="shared" si="171"/>
        <v>#NAME?</v>
      </c>
      <c r="O175" s="13" t="e">
        <f t="shared" si="172"/>
        <v>#NAME?</v>
      </c>
      <c r="P175" s="13" t="e">
        <f t="shared" si="173"/>
        <v>#NAME?</v>
      </c>
      <c r="Q175" s="13" t="e">
        <f t="shared" si="174"/>
        <v>#NAME?</v>
      </c>
      <c r="R175" s="13" t="e">
        <f t="shared" si="175"/>
        <v>#NAME?</v>
      </c>
      <c r="S175" s="13" t="e">
        <f t="shared" si="176"/>
        <v>#NAME?</v>
      </c>
      <c r="T175" s="13" t="e">
        <f t="shared" si="177"/>
        <v>#NAME?</v>
      </c>
      <c r="U175" s="13" t="e">
        <f t="shared" si="178"/>
        <v>#NAME?</v>
      </c>
      <c r="V175" s="13" t="e">
        <f t="shared" si="179"/>
        <v>#NAME?</v>
      </c>
      <c r="W175" s="13" t="e">
        <f t="shared" si="180"/>
        <v>#NAME?</v>
      </c>
      <c r="X175" s="13" t="e">
        <f t="shared" si="181"/>
        <v>#NAME?</v>
      </c>
      <c r="Y175" s="13" t="e">
        <f t="shared" si="182"/>
        <v>#NAME?</v>
      </c>
      <c r="Z175" s="13" t="e">
        <f t="shared" si="183"/>
        <v>#NAME?</v>
      </c>
      <c r="AA175" s="13" t="e">
        <f t="shared" si="184"/>
        <v>#NAME?</v>
      </c>
      <c r="AB175" s="13"/>
      <c r="AC175" s="13"/>
      <c r="AD175" s="13" t="e">
        <f t="shared" si="185"/>
        <v>#NAME?</v>
      </c>
      <c r="AE175" s="13" t="e">
        <f t="shared" si="186"/>
        <v>#NAME?</v>
      </c>
      <c r="AF175" s="13" t="e">
        <f t="shared" si="187"/>
        <v>#NAME?</v>
      </c>
      <c r="AG175" s="13" t="e">
        <f t="shared" si="188"/>
        <v>#NAME?</v>
      </c>
      <c r="AH175" s="13" t="e">
        <f t="shared" si="189"/>
        <v>#NAME?</v>
      </c>
      <c r="AI175" s="13" t="e">
        <f t="shared" si="190"/>
        <v>#NAME?</v>
      </c>
      <c r="AJ175" s="13" t="e">
        <f t="shared" si="191"/>
        <v>#NAME?</v>
      </c>
      <c r="AK175" s="13" t="e">
        <f t="shared" si="192"/>
        <v>#NAME?</v>
      </c>
      <c r="AL175" s="13" t="e">
        <f t="shared" si="193"/>
        <v>#NAME?</v>
      </c>
      <c r="AM175" s="13" t="e">
        <f t="shared" si="194"/>
        <v>#NAME?</v>
      </c>
      <c r="AN175" s="13" t="e">
        <f t="shared" si="195"/>
        <v>#NAME?</v>
      </c>
      <c r="AO175" s="13" t="e">
        <f t="shared" si="196"/>
        <v>#NAME?</v>
      </c>
      <c r="AP175" s="13" t="e">
        <f t="shared" si="197"/>
        <v>#NAME?</v>
      </c>
      <c r="AQ175" s="13" t="e">
        <f t="shared" si="198"/>
        <v>#NAME?</v>
      </c>
      <c r="AR175" s="13" t="e">
        <f t="shared" si="199"/>
        <v>#NAME?</v>
      </c>
      <c r="AS175" s="13" t="e">
        <f t="shared" si="200"/>
        <v>#NAME?</v>
      </c>
      <c r="AT175" s="13" t="e">
        <f t="shared" si="201"/>
        <v>#NAME?</v>
      </c>
      <c r="AU175" s="13" t="e">
        <f t="shared" si="202"/>
        <v>#NAME?</v>
      </c>
      <c r="AV175" s="13" t="e">
        <f t="shared" si="203"/>
        <v>#NAME?</v>
      </c>
      <c r="AW175" s="13" t="e">
        <f t="shared" si="204"/>
        <v>#NAME?</v>
      </c>
      <c r="AX175" s="13" t="e">
        <f t="shared" si="205"/>
        <v>#NAME?</v>
      </c>
      <c r="AY175" s="13" t="e">
        <f t="shared" si="206"/>
        <v>#NAME?</v>
      </c>
      <c r="AZ175" s="13" t="e">
        <f t="shared" si="207"/>
        <v>#NAME?</v>
      </c>
      <c r="BA175" s="13" t="e">
        <f t="shared" si="208"/>
        <v>#NAME?</v>
      </c>
      <c r="BB175" s="13" t="e">
        <f t="shared" si="209"/>
        <v>#NAME?</v>
      </c>
      <c r="BC175" s="13" t="e">
        <f t="shared" si="210"/>
        <v>#NAME?</v>
      </c>
      <c r="BD175" s="13" t="e">
        <f t="shared" si="211"/>
        <v>#NAME?</v>
      </c>
      <c r="BE175" s="13" t="e">
        <f t="shared" si="212"/>
        <v>#NAME?</v>
      </c>
      <c r="BF175" s="13" t="e">
        <f t="shared" si="213"/>
        <v>#NAME?</v>
      </c>
      <c r="BG175" s="13" t="e">
        <f t="shared" si="214"/>
        <v>#NAME?</v>
      </c>
      <c r="BH175" s="13" t="e">
        <f t="shared" si="215"/>
        <v>#NAME?</v>
      </c>
      <c r="BI175" s="13" t="e">
        <f t="shared" si="216"/>
        <v>#NAME?</v>
      </c>
      <c r="BJ175" s="13" t="e">
        <f t="shared" si="217"/>
        <v>#NAME?</v>
      </c>
      <c r="BK175" s="13" t="e">
        <f t="shared" si="218"/>
        <v>#NAME?</v>
      </c>
      <c r="BL175" s="13" t="e">
        <f t="shared" si="219"/>
        <v>#NAME?</v>
      </c>
      <c r="BM175" s="13" t="e">
        <f t="shared" si="220"/>
        <v>#NAME?</v>
      </c>
      <c r="BN175" s="13"/>
      <c r="BO175" s="15"/>
      <c r="BP175" s="13" t="e">
        <f t="shared" si="221"/>
        <v>#NAME?</v>
      </c>
      <c r="BQ175" s="13" t="e">
        <f t="shared" si="222"/>
        <v>#NAME?</v>
      </c>
      <c r="BR175" s="13" t="e">
        <f t="shared" si="223"/>
        <v>#NAME?</v>
      </c>
      <c r="BS175" s="13" t="e">
        <f t="shared" si="224"/>
        <v>#NAME?</v>
      </c>
      <c r="BT175" s="13" t="e">
        <f t="shared" si="225"/>
        <v>#NAME?</v>
      </c>
      <c r="BU175" s="13" t="e">
        <f t="shared" si="226"/>
        <v>#NAME?</v>
      </c>
      <c r="BV175" s="13"/>
      <c r="BW175" s="13" t="e">
        <f t="shared" si="227"/>
        <v>#NAME?</v>
      </c>
      <c r="BX175" s="13"/>
      <c r="BY175" s="13" t="e">
        <f t="shared" si="228"/>
        <v>#NAME?</v>
      </c>
      <c r="BZ175" s="13" t="e">
        <f t="shared" si="229"/>
        <v>#NAME?</v>
      </c>
      <c r="CA175" s="13" t="e">
        <f t="shared" si="230"/>
        <v>#NAME?</v>
      </c>
      <c r="CB175" s="13" t="e">
        <f t="shared" si="231"/>
        <v>#NAME?</v>
      </c>
      <c r="CC175" s="14">
        <f t="shared" si="232"/>
        <v>103184</v>
      </c>
      <c r="CD175" s="14" t="e">
        <f t="shared" si="233"/>
        <v>#NAME?</v>
      </c>
      <c r="CE175" s="13">
        <f t="shared" si="234"/>
        <v>21476094.859999999</v>
      </c>
      <c r="CF175" s="13" t="e">
        <f t="shared" si="235"/>
        <v>#NAME?</v>
      </c>
      <c r="CG175" s="13"/>
      <c r="CH175" s="13" t="e">
        <f t="shared" si="236"/>
        <v>#NAME?</v>
      </c>
      <c r="CI175" s="13" t="e">
        <f t="shared" si="237"/>
        <v>#NAME?</v>
      </c>
      <c r="CJ175" s="13" t="e">
        <f t="shared" si="238"/>
        <v>#NAME?</v>
      </c>
      <c r="CK175" s="13" t="e">
        <f t="shared" si="239"/>
        <v>#NAME?</v>
      </c>
      <c r="CL175">
        <f t="shared" si="240"/>
        <v>83300</v>
      </c>
      <c r="CM175">
        <f t="shared" si="241"/>
        <v>50000</v>
      </c>
      <c r="CN175">
        <v>0</v>
      </c>
      <c r="CO175">
        <f t="shared" si="242"/>
        <v>850000</v>
      </c>
      <c r="CP175" t="e">
        <f>VLOOKUP(A175,taal,5,FALSE)</f>
        <v>#NAME?</v>
      </c>
      <c r="CQ175">
        <v>0</v>
      </c>
      <c r="CR175">
        <v>0</v>
      </c>
      <c r="CS175">
        <v>0</v>
      </c>
      <c r="CT175" t="e">
        <f>VLOOKUP(A175,w_g31,3,FALSE)</f>
        <v>#NAME?</v>
      </c>
      <c r="CU175" t="e">
        <f>VLOOKUP(A175,actie,3,FALSE)</f>
        <v>#NAME?</v>
      </c>
      <c r="CV175">
        <v>0</v>
      </c>
      <c r="CW175">
        <v>0</v>
      </c>
      <c r="CX175" t="e">
        <f>VLOOKUP(A175,gemeng,3,FALSE)</f>
        <v>#NAME?</v>
      </c>
      <c r="CY175" s="20" t="e">
        <f t="shared" si="243"/>
        <v>#NAME?</v>
      </c>
      <c r="CZ175" t="e">
        <f t="shared" si="244"/>
        <v>#NAME?</v>
      </c>
      <c r="DM175" t="s">
        <v>416</v>
      </c>
      <c r="DN175">
        <v>0</v>
      </c>
      <c r="DQ175" t="s">
        <v>231</v>
      </c>
      <c r="DR175">
        <v>0</v>
      </c>
      <c r="DU175">
        <v>1672</v>
      </c>
      <c r="DV175">
        <v>1111055.6311772557</v>
      </c>
      <c r="DX175" t="s">
        <v>388</v>
      </c>
      <c r="DY175">
        <v>0</v>
      </c>
      <c r="EA175" t="s">
        <v>388</v>
      </c>
      <c r="EB175">
        <v>0</v>
      </c>
      <c r="ED175" t="s">
        <v>388</v>
      </c>
      <c r="EE175">
        <v>0</v>
      </c>
      <c r="EI175">
        <v>345</v>
      </c>
      <c r="EJ175">
        <v>4320</v>
      </c>
      <c r="GQ175" t="s">
        <v>166</v>
      </c>
      <c r="GR175">
        <v>344</v>
      </c>
      <c r="GU175">
        <v>402</v>
      </c>
      <c r="GV175" s="20">
        <v>240472.58089811282</v>
      </c>
      <c r="HM175">
        <v>402</v>
      </c>
      <c r="HN175" t="s">
        <v>155</v>
      </c>
      <c r="HO175">
        <v>9587285.3900000006</v>
      </c>
      <c r="HR175">
        <v>402</v>
      </c>
      <c r="HS175">
        <v>6074.25</v>
      </c>
    </row>
    <row r="176" spans="1:227">
      <c r="A176">
        <v>1581</v>
      </c>
      <c r="D176" t="s">
        <v>417</v>
      </c>
      <c r="F176" s="13" t="e">
        <f t="shared" si="164"/>
        <v>#NAME?</v>
      </c>
      <c r="G176" s="13" t="e">
        <f t="shared" si="165"/>
        <v>#NAME?</v>
      </c>
      <c r="H176" s="13" t="e">
        <f t="shared" si="166"/>
        <v>#NAME?</v>
      </c>
      <c r="I176" s="13" t="e">
        <f t="shared" si="167"/>
        <v>#NAME?</v>
      </c>
      <c r="J176" s="13"/>
      <c r="K176" s="13" t="e">
        <f t="shared" si="168"/>
        <v>#NAME?</v>
      </c>
      <c r="L176" s="13" t="e">
        <f t="shared" si="169"/>
        <v>#NAME?</v>
      </c>
      <c r="M176" s="13" t="e">
        <f t="shared" si="170"/>
        <v>#NAME?</v>
      </c>
      <c r="N176" s="13" t="e">
        <f t="shared" si="171"/>
        <v>#NAME?</v>
      </c>
      <c r="O176" s="13" t="e">
        <f t="shared" si="172"/>
        <v>#NAME?</v>
      </c>
      <c r="P176" s="13" t="e">
        <f t="shared" si="173"/>
        <v>#NAME?</v>
      </c>
      <c r="Q176" s="13" t="e">
        <f t="shared" si="174"/>
        <v>#NAME?</v>
      </c>
      <c r="R176" s="13" t="e">
        <f t="shared" si="175"/>
        <v>#NAME?</v>
      </c>
      <c r="S176" s="13" t="e">
        <f t="shared" si="176"/>
        <v>#NAME?</v>
      </c>
      <c r="T176" s="13" t="e">
        <f t="shared" si="177"/>
        <v>#NAME?</v>
      </c>
      <c r="U176" s="13" t="e">
        <f t="shared" si="178"/>
        <v>#NAME?</v>
      </c>
      <c r="V176" s="13" t="e">
        <f t="shared" si="179"/>
        <v>#NAME?</v>
      </c>
      <c r="W176" s="13" t="e">
        <f t="shared" si="180"/>
        <v>#NAME?</v>
      </c>
      <c r="X176" s="13" t="e">
        <f t="shared" si="181"/>
        <v>#NAME?</v>
      </c>
      <c r="Y176" s="13" t="e">
        <f t="shared" si="182"/>
        <v>#NAME?</v>
      </c>
      <c r="Z176" s="13" t="e">
        <f t="shared" si="183"/>
        <v>#NAME?</v>
      </c>
      <c r="AA176" s="13" t="e">
        <f t="shared" si="184"/>
        <v>#NAME?</v>
      </c>
      <c r="AB176" s="13"/>
      <c r="AC176" s="13"/>
      <c r="AD176" s="13" t="e">
        <f t="shared" si="185"/>
        <v>#NAME?</v>
      </c>
      <c r="AE176" s="13" t="e">
        <f t="shared" si="186"/>
        <v>#NAME?</v>
      </c>
      <c r="AF176" s="13" t="e">
        <f t="shared" si="187"/>
        <v>#NAME?</v>
      </c>
      <c r="AG176" s="13" t="e">
        <f t="shared" si="188"/>
        <v>#NAME?</v>
      </c>
      <c r="AH176" s="13" t="e">
        <f t="shared" si="189"/>
        <v>#NAME?</v>
      </c>
      <c r="AI176" s="13" t="e">
        <f t="shared" si="190"/>
        <v>#NAME?</v>
      </c>
      <c r="AJ176" s="13" t="e">
        <f t="shared" si="191"/>
        <v>#NAME?</v>
      </c>
      <c r="AK176" s="13" t="e">
        <f t="shared" si="192"/>
        <v>#NAME?</v>
      </c>
      <c r="AL176" s="13" t="e">
        <f t="shared" si="193"/>
        <v>#NAME?</v>
      </c>
      <c r="AM176" s="13" t="e">
        <f t="shared" si="194"/>
        <v>#NAME?</v>
      </c>
      <c r="AN176" s="13" t="e">
        <f t="shared" si="195"/>
        <v>#NAME?</v>
      </c>
      <c r="AO176" s="13" t="e">
        <f t="shared" si="196"/>
        <v>#NAME?</v>
      </c>
      <c r="AP176" s="13" t="e">
        <f t="shared" si="197"/>
        <v>#NAME?</v>
      </c>
      <c r="AQ176" s="13" t="e">
        <f t="shared" si="198"/>
        <v>#NAME?</v>
      </c>
      <c r="AR176" s="13" t="e">
        <f t="shared" si="199"/>
        <v>#NAME?</v>
      </c>
      <c r="AS176" s="13" t="e">
        <f t="shared" si="200"/>
        <v>#NAME?</v>
      </c>
      <c r="AT176" s="13" t="e">
        <f t="shared" si="201"/>
        <v>#NAME?</v>
      </c>
      <c r="AU176" s="13" t="e">
        <f t="shared" si="202"/>
        <v>#NAME?</v>
      </c>
      <c r="AV176" s="13" t="e">
        <f t="shared" si="203"/>
        <v>#NAME?</v>
      </c>
      <c r="AW176" s="13" t="e">
        <f t="shared" si="204"/>
        <v>#NAME?</v>
      </c>
      <c r="AX176" s="13" t="e">
        <f t="shared" si="205"/>
        <v>#NAME?</v>
      </c>
      <c r="AY176" s="13" t="e">
        <f t="shared" si="206"/>
        <v>#NAME?</v>
      </c>
      <c r="AZ176" s="13" t="e">
        <f t="shared" si="207"/>
        <v>#NAME?</v>
      </c>
      <c r="BA176" s="13" t="e">
        <f t="shared" si="208"/>
        <v>#NAME?</v>
      </c>
      <c r="BB176" s="13" t="e">
        <f t="shared" si="209"/>
        <v>#NAME?</v>
      </c>
      <c r="BC176" s="13" t="e">
        <f t="shared" si="210"/>
        <v>#NAME?</v>
      </c>
      <c r="BD176" s="13" t="e">
        <f t="shared" si="211"/>
        <v>#NAME?</v>
      </c>
      <c r="BE176" s="13" t="e">
        <f t="shared" si="212"/>
        <v>#NAME?</v>
      </c>
      <c r="BF176" s="13" t="e">
        <f t="shared" si="213"/>
        <v>#NAME?</v>
      </c>
      <c r="BG176" s="13" t="e">
        <f t="shared" si="214"/>
        <v>#NAME?</v>
      </c>
      <c r="BH176" s="13" t="e">
        <f t="shared" si="215"/>
        <v>#NAME?</v>
      </c>
      <c r="BI176" s="13" t="e">
        <f t="shared" si="216"/>
        <v>#NAME?</v>
      </c>
      <c r="BJ176" s="13" t="e">
        <f t="shared" si="217"/>
        <v>#NAME?</v>
      </c>
      <c r="BK176" s="13" t="e">
        <f t="shared" si="218"/>
        <v>#NAME?</v>
      </c>
      <c r="BL176" s="13" t="e">
        <f t="shared" si="219"/>
        <v>#NAME?</v>
      </c>
      <c r="BM176" s="13" t="e">
        <f t="shared" si="220"/>
        <v>#NAME?</v>
      </c>
      <c r="BN176" s="13"/>
      <c r="BO176" s="15"/>
      <c r="BP176" s="13" t="e">
        <f t="shared" si="221"/>
        <v>#NAME?</v>
      </c>
      <c r="BQ176" s="13" t="e">
        <f t="shared" si="222"/>
        <v>#NAME?</v>
      </c>
      <c r="BR176" s="13" t="e">
        <f t="shared" si="223"/>
        <v>#NAME?</v>
      </c>
      <c r="BS176" s="13" t="e">
        <f t="shared" si="224"/>
        <v>#NAME?</v>
      </c>
      <c r="BT176" s="13" t="e">
        <f t="shared" si="225"/>
        <v>#NAME?</v>
      </c>
      <c r="BU176" s="13" t="e">
        <f t="shared" si="226"/>
        <v>#NAME?</v>
      </c>
      <c r="BV176" s="13"/>
      <c r="BW176" s="13" t="e">
        <f t="shared" si="227"/>
        <v>#NAME?</v>
      </c>
      <c r="BX176" s="13"/>
      <c r="BY176" s="13" t="e">
        <f t="shared" si="228"/>
        <v>#NAME?</v>
      </c>
      <c r="BZ176" s="13" t="e">
        <f t="shared" si="229"/>
        <v>#NAME?</v>
      </c>
      <c r="CA176" s="13" t="e">
        <f t="shared" si="230"/>
        <v>#NAME?</v>
      </c>
      <c r="CB176" s="13" t="e">
        <f t="shared" si="231"/>
        <v>#NAME?</v>
      </c>
      <c r="CC176" s="14">
        <f t="shared" si="232"/>
        <v>0</v>
      </c>
      <c r="CD176" s="14" t="e">
        <f t="shared" si="233"/>
        <v>#NAME?</v>
      </c>
      <c r="CE176" s="13">
        <f t="shared" si="234"/>
        <v>5003363.71</v>
      </c>
      <c r="CF176" s="13" t="e">
        <f t="shared" si="235"/>
        <v>#NAME?</v>
      </c>
      <c r="CG176" s="13"/>
      <c r="CH176" s="13" t="e">
        <f t="shared" si="236"/>
        <v>#NAME?</v>
      </c>
      <c r="CI176" s="13" t="e">
        <f t="shared" si="237"/>
        <v>#NAME?</v>
      </c>
      <c r="CJ176" s="13" t="e">
        <f t="shared" si="238"/>
        <v>#NAME?</v>
      </c>
      <c r="CK176" s="13" t="e">
        <f t="shared" si="239"/>
        <v>#NAME?</v>
      </c>
      <c r="CL176">
        <f t="shared" si="240"/>
        <v>0</v>
      </c>
      <c r="CM176">
        <f t="shared" si="241"/>
        <v>0</v>
      </c>
      <c r="CN176">
        <v>0</v>
      </c>
      <c r="CO176">
        <f t="shared" si="242"/>
        <v>0</v>
      </c>
      <c r="CP176">
        <v>0</v>
      </c>
      <c r="CQ176">
        <v>0</v>
      </c>
      <c r="CR176">
        <v>0</v>
      </c>
      <c r="CS176">
        <v>0</v>
      </c>
      <c r="CT176">
        <v>0</v>
      </c>
      <c r="CU176">
        <v>0</v>
      </c>
      <c r="CV176">
        <v>0</v>
      </c>
      <c r="CW176">
        <v>0</v>
      </c>
      <c r="CX176">
        <v>0</v>
      </c>
      <c r="CY176" s="20" t="e">
        <f t="shared" si="243"/>
        <v>#NAME?</v>
      </c>
      <c r="CZ176" t="e">
        <f t="shared" si="244"/>
        <v>#NAME?</v>
      </c>
      <c r="DM176" t="s">
        <v>291</v>
      </c>
      <c r="DN176">
        <v>0</v>
      </c>
      <c r="DQ176" t="s">
        <v>286</v>
      </c>
      <c r="DR176">
        <v>0</v>
      </c>
      <c r="DU176">
        <v>482</v>
      </c>
      <c r="DV176">
        <v>1894358.2443436994</v>
      </c>
      <c r="DX176" t="s">
        <v>389</v>
      </c>
      <c r="DY176">
        <v>0</v>
      </c>
      <c r="EA176" t="s">
        <v>389</v>
      </c>
      <c r="EB176">
        <v>0</v>
      </c>
      <c r="ED176" t="s">
        <v>389</v>
      </c>
      <c r="EE176">
        <v>0</v>
      </c>
      <c r="EI176">
        <v>620</v>
      </c>
      <c r="EJ176">
        <v>1173.5</v>
      </c>
      <c r="GQ176" t="s">
        <v>417</v>
      </c>
      <c r="GR176">
        <v>1581</v>
      </c>
      <c r="GU176">
        <v>405</v>
      </c>
      <c r="GV176" s="20">
        <v>222175.75409064771</v>
      </c>
      <c r="HM176">
        <v>1735</v>
      </c>
      <c r="HN176" t="s">
        <v>293</v>
      </c>
      <c r="HO176">
        <v>3262715.56</v>
      </c>
      <c r="HR176">
        <v>405</v>
      </c>
      <c r="HS176">
        <v>6222.75</v>
      </c>
    </row>
    <row r="177" spans="1:227">
      <c r="A177">
        <v>345</v>
      </c>
      <c r="D177" t="s">
        <v>140</v>
      </c>
      <c r="F177" s="13" t="e">
        <f t="shared" si="164"/>
        <v>#NAME?</v>
      </c>
      <c r="G177" s="13" t="e">
        <f t="shared" si="165"/>
        <v>#NAME?</v>
      </c>
      <c r="H177" s="13" t="e">
        <f t="shared" si="166"/>
        <v>#NAME?</v>
      </c>
      <c r="I177" s="13" t="e">
        <f t="shared" si="167"/>
        <v>#NAME?</v>
      </c>
      <c r="J177" s="13"/>
      <c r="K177" s="13" t="e">
        <f t="shared" si="168"/>
        <v>#NAME?</v>
      </c>
      <c r="L177" s="13" t="e">
        <f t="shared" si="169"/>
        <v>#NAME?</v>
      </c>
      <c r="M177" s="13" t="e">
        <f t="shared" si="170"/>
        <v>#NAME?</v>
      </c>
      <c r="N177" s="13" t="e">
        <f t="shared" si="171"/>
        <v>#NAME?</v>
      </c>
      <c r="O177" s="13" t="e">
        <f t="shared" si="172"/>
        <v>#NAME?</v>
      </c>
      <c r="P177" s="13" t="e">
        <f t="shared" si="173"/>
        <v>#NAME?</v>
      </c>
      <c r="Q177" s="13" t="e">
        <f t="shared" si="174"/>
        <v>#NAME?</v>
      </c>
      <c r="R177" s="13" t="e">
        <f t="shared" si="175"/>
        <v>#NAME?</v>
      </c>
      <c r="S177" s="13" t="e">
        <f t="shared" si="176"/>
        <v>#NAME?</v>
      </c>
      <c r="T177" s="13" t="e">
        <f t="shared" si="177"/>
        <v>#NAME?</v>
      </c>
      <c r="U177" s="13" t="e">
        <f t="shared" si="178"/>
        <v>#NAME?</v>
      </c>
      <c r="V177" s="13" t="e">
        <f t="shared" si="179"/>
        <v>#NAME?</v>
      </c>
      <c r="W177" s="13" t="e">
        <f t="shared" si="180"/>
        <v>#NAME?</v>
      </c>
      <c r="X177" s="13" t="e">
        <f t="shared" si="181"/>
        <v>#NAME?</v>
      </c>
      <c r="Y177" s="13" t="e">
        <f t="shared" si="182"/>
        <v>#NAME?</v>
      </c>
      <c r="Z177" s="13" t="e">
        <f t="shared" si="183"/>
        <v>#NAME?</v>
      </c>
      <c r="AA177" s="13" t="e">
        <f t="shared" si="184"/>
        <v>#NAME?</v>
      </c>
      <c r="AB177" s="13"/>
      <c r="AC177" s="13"/>
      <c r="AD177" s="13" t="e">
        <f t="shared" si="185"/>
        <v>#NAME?</v>
      </c>
      <c r="AE177" s="13" t="e">
        <f t="shared" si="186"/>
        <v>#NAME?</v>
      </c>
      <c r="AF177" s="13" t="e">
        <f t="shared" si="187"/>
        <v>#NAME?</v>
      </c>
      <c r="AG177" s="13" t="e">
        <f t="shared" si="188"/>
        <v>#NAME?</v>
      </c>
      <c r="AH177" s="13" t="e">
        <f t="shared" si="189"/>
        <v>#NAME?</v>
      </c>
      <c r="AI177" s="13" t="e">
        <f t="shared" si="190"/>
        <v>#NAME?</v>
      </c>
      <c r="AJ177" s="13" t="e">
        <f t="shared" si="191"/>
        <v>#NAME?</v>
      </c>
      <c r="AK177" s="13" t="e">
        <f t="shared" si="192"/>
        <v>#NAME?</v>
      </c>
      <c r="AL177" s="13" t="e">
        <f t="shared" si="193"/>
        <v>#NAME?</v>
      </c>
      <c r="AM177" s="13" t="e">
        <f t="shared" si="194"/>
        <v>#NAME?</v>
      </c>
      <c r="AN177" s="13" t="e">
        <f t="shared" si="195"/>
        <v>#NAME?</v>
      </c>
      <c r="AO177" s="13" t="e">
        <f t="shared" si="196"/>
        <v>#NAME?</v>
      </c>
      <c r="AP177" s="13" t="e">
        <f t="shared" si="197"/>
        <v>#NAME?</v>
      </c>
      <c r="AQ177" s="13" t="e">
        <f t="shared" si="198"/>
        <v>#NAME?</v>
      </c>
      <c r="AR177" s="13" t="e">
        <f t="shared" si="199"/>
        <v>#NAME?</v>
      </c>
      <c r="AS177" s="13" t="e">
        <f t="shared" si="200"/>
        <v>#NAME?</v>
      </c>
      <c r="AT177" s="13" t="e">
        <f t="shared" si="201"/>
        <v>#NAME?</v>
      </c>
      <c r="AU177" s="13" t="e">
        <f t="shared" si="202"/>
        <v>#NAME?</v>
      </c>
      <c r="AV177" s="13" t="e">
        <f t="shared" si="203"/>
        <v>#NAME?</v>
      </c>
      <c r="AW177" s="13" t="e">
        <f t="shared" si="204"/>
        <v>#NAME?</v>
      </c>
      <c r="AX177" s="13" t="e">
        <f t="shared" si="205"/>
        <v>#NAME?</v>
      </c>
      <c r="AY177" s="13" t="e">
        <f t="shared" si="206"/>
        <v>#NAME?</v>
      </c>
      <c r="AZ177" s="13" t="e">
        <f t="shared" si="207"/>
        <v>#NAME?</v>
      </c>
      <c r="BA177" s="13" t="e">
        <f t="shared" si="208"/>
        <v>#NAME?</v>
      </c>
      <c r="BB177" s="13" t="e">
        <f t="shared" si="209"/>
        <v>#NAME?</v>
      </c>
      <c r="BC177" s="13" t="e">
        <f t="shared" si="210"/>
        <v>#NAME?</v>
      </c>
      <c r="BD177" s="13" t="e">
        <f t="shared" si="211"/>
        <v>#NAME?</v>
      </c>
      <c r="BE177" s="13" t="e">
        <f t="shared" si="212"/>
        <v>#NAME?</v>
      </c>
      <c r="BF177" s="13" t="e">
        <f t="shared" si="213"/>
        <v>#NAME?</v>
      </c>
      <c r="BG177" s="13" t="e">
        <f t="shared" si="214"/>
        <v>#NAME?</v>
      </c>
      <c r="BH177" s="13" t="e">
        <f t="shared" si="215"/>
        <v>#NAME?</v>
      </c>
      <c r="BI177" s="13" t="e">
        <f t="shared" si="216"/>
        <v>#NAME?</v>
      </c>
      <c r="BJ177" s="13" t="e">
        <f t="shared" si="217"/>
        <v>#NAME?</v>
      </c>
      <c r="BK177" s="13" t="e">
        <f t="shared" si="218"/>
        <v>#NAME?</v>
      </c>
      <c r="BL177" s="13" t="e">
        <f t="shared" si="219"/>
        <v>#NAME?</v>
      </c>
      <c r="BM177" s="13" t="e">
        <f t="shared" si="220"/>
        <v>#NAME?</v>
      </c>
      <c r="BN177" s="13"/>
      <c r="BO177" s="15"/>
      <c r="BP177" s="13" t="e">
        <f t="shared" si="221"/>
        <v>#NAME?</v>
      </c>
      <c r="BQ177" s="13" t="e">
        <f t="shared" si="222"/>
        <v>#NAME?</v>
      </c>
      <c r="BR177" s="13" t="e">
        <f t="shared" si="223"/>
        <v>#NAME?</v>
      </c>
      <c r="BS177" s="13" t="e">
        <f t="shared" si="224"/>
        <v>#NAME?</v>
      </c>
      <c r="BT177" s="13" t="e">
        <f t="shared" si="225"/>
        <v>#NAME?</v>
      </c>
      <c r="BU177" s="13" t="e">
        <f t="shared" si="226"/>
        <v>#NAME?</v>
      </c>
      <c r="BV177" s="13"/>
      <c r="BW177" s="13" t="e">
        <f t="shared" si="227"/>
        <v>#NAME?</v>
      </c>
      <c r="BX177" s="13"/>
      <c r="BY177" s="13" t="e">
        <f t="shared" si="228"/>
        <v>#NAME?</v>
      </c>
      <c r="BZ177" s="13" t="e">
        <f t="shared" si="229"/>
        <v>#NAME?</v>
      </c>
      <c r="CA177" s="13" t="e">
        <f t="shared" si="230"/>
        <v>#NAME?</v>
      </c>
      <c r="CB177" s="13" t="e">
        <f t="shared" si="231"/>
        <v>#NAME?</v>
      </c>
      <c r="CC177" s="14">
        <f t="shared" si="232"/>
        <v>21616</v>
      </c>
      <c r="CD177" s="14" t="e">
        <f t="shared" si="233"/>
        <v>#NAME?</v>
      </c>
      <c r="CE177" s="13">
        <f t="shared" si="234"/>
        <v>4859878.4400000004</v>
      </c>
      <c r="CF177" s="13" t="e">
        <f t="shared" si="235"/>
        <v>#NAME?</v>
      </c>
      <c r="CG177" s="13"/>
      <c r="CH177" s="13" t="e">
        <f t="shared" si="236"/>
        <v>#NAME?</v>
      </c>
      <c r="CI177" s="13" t="e">
        <f t="shared" si="237"/>
        <v>#NAME?</v>
      </c>
      <c r="CJ177" s="13" t="e">
        <f t="shared" si="238"/>
        <v>#NAME?</v>
      </c>
      <c r="CK177" s="13" t="e">
        <f t="shared" si="239"/>
        <v>#NAME?</v>
      </c>
      <c r="CL177">
        <f t="shared" si="240"/>
        <v>0</v>
      </c>
      <c r="CM177">
        <f t="shared" si="241"/>
        <v>0</v>
      </c>
      <c r="CN177">
        <v>0</v>
      </c>
      <c r="CO177">
        <f t="shared" si="242"/>
        <v>0</v>
      </c>
      <c r="CP177">
        <v>0</v>
      </c>
      <c r="CQ177">
        <v>0</v>
      </c>
      <c r="CR177">
        <v>0</v>
      </c>
      <c r="CS177">
        <v>0</v>
      </c>
      <c r="CT177">
        <v>0</v>
      </c>
      <c r="CU177">
        <v>0</v>
      </c>
      <c r="CV177">
        <v>0</v>
      </c>
      <c r="CW177">
        <v>0</v>
      </c>
      <c r="CX177">
        <v>0</v>
      </c>
      <c r="CY177" s="20" t="e">
        <f t="shared" si="243"/>
        <v>#NAME?</v>
      </c>
      <c r="CZ177" t="e">
        <f t="shared" si="244"/>
        <v>#NAME?</v>
      </c>
      <c r="DM177" t="s">
        <v>226</v>
      </c>
      <c r="DN177">
        <v>0</v>
      </c>
      <c r="DQ177" t="s">
        <v>296</v>
      </c>
      <c r="DR177">
        <v>0</v>
      </c>
      <c r="DU177">
        <v>17</v>
      </c>
      <c r="DV177">
        <v>2300661.0457437295</v>
      </c>
      <c r="DX177" t="s">
        <v>391</v>
      </c>
      <c r="DY177">
        <v>0</v>
      </c>
      <c r="EA177" t="s">
        <v>391</v>
      </c>
      <c r="EB177">
        <v>0</v>
      </c>
      <c r="ED177" t="s">
        <v>391</v>
      </c>
      <c r="EE177">
        <v>0</v>
      </c>
      <c r="EI177">
        <v>352</v>
      </c>
      <c r="EJ177">
        <v>1395.75</v>
      </c>
      <c r="GQ177" t="s">
        <v>140</v>
      </c>
      <c r="GR177">
        <v>345</v>
      </c>
      <c r="GU177">
        <v>406</v>
      </c>
      <c r="GV177" s="20">
        <v>104553.29604265775</v>
      </c>
      <c r="HM177">
        <v>118</v>
      </c>
      <c r="HN177" t="s">
        <v>137</v>
      </c>
      <c r="HO177">
        <v>5715219.9400000004</v>
      </c>
      <c r="HR177">
        <v>406</v>
      </c>
      <c r="HS177">
        <v>2801.25</v>
      </c>
    </row>
    <row r="178" spans="1:227">
      <c r="A178">
        <v>620</v>
      </c>
      <c r="D178" t="s">
        <v>418</v>
      </c>
      <c r="F178" s="13" t="e">
        <f t="shared" si="164"/>
        <v>#NAME?</v>
      </c>
      <c r="G178" s="13" t="e">
        <f t="shared" si="165"/>
        <v>#NAME?</v>
      </c>
      <c r="H178" s="13" t="e">
        <f t="shared" si="166"/>
        <v>#NAME?</v>
      </c>
      <c r="I178" s="13" t="e">
        <f t="shared" si="167"/>
        <v>#NAME?</v>
      </c>
      <c r="J178" s="13"/>
      <c r="K178" s="13" t="e">
        <f t="shared" si="168"/>
        <v>#NAME?</v>
      </c>
      <c r="L178" s="13" t="e">
        <f t="shared" si="169"/>
        <v>#NAME?</v>
      </c>
      <c r="M178" s="13" t="e">
        <f t="shared" si="170"/>
        <v>#NAME?</v>
      </c>
      <c r="N178" s="13" t="e">
        <f t="shared" si="171"/>
        <v>#NAME?</v>
      </c>
      <c r="O178" s="13" t="e">
        <f t="shared" si="172"/>
        <v>#NAME?</v>
      </c>
      <c r="P178" s="13" t="e">
        <f t="shared" si="173"/>
        <v>#NAME?</v>
      </c>
      <c r="Q178" s="13" t="e">
        <f t="shared" si="174"/>
        <v>#NAME?</v>
      </c>
      <c r="R178" s="13" t="e">
        <f t="shared" si="175"/>
        <v>#NAME?</v>
      </c>
      <c r="S178" s="13" t="e">
        <f t="shared" si="176"/>
        <v>#NAME?</v>
      </c>
      <c r="T178" s="13" t="e">
        <f t="shared" si="177"/>
        <v>#NAME?</v>
      </c>
      <c r="U178" s="13" t="e">
        <f t="shared" si="178"/>
        <v>#NAME?</v>
      </c>
      <c r="V178" s="13" t="e">
        <f t="shared" si="179"/>
        <v>#NAME?</v>
      </c>
      <c r="W178" s="13" t="e">
        <f t="shared" si="180"/>
        <v>#NAME?</v>
      </c>
      <c r="X178" s="13" t="e">
        <f t="shared" si="181"/>
        <v>#NAME?</v>
      </c>
      <c r="Y178" s="13" t="e">
        <f t="shared" si="182"/>
        <v>#NAME?</v>
      </c>
      <c r="Z178" s="13" t="e">
        <f t="shared" si="183"/>
        <v>#NAME?</v>
      </c>
      <c r="AA178" s="13" t="e">
        <f t="shared" si="184"/>
        <v>#NAME?</v>
      </c>
      <c r="AB178" s="13"/>
      <c r="AC178" s="13"/>
      <c r="AD178" s="13" t="e">
        <f t="shared" si="185"/>
        <v>#NAME?</v>
      </c>
      <c r="AE178" s="13" t="e">
        <f t="shared" si="186"/>
        <v>#NAME?</v>
      </c>
      <c r="AF178" s="13" t="e">
        <f t="shared" si="187"/>
        <v>#NAME?</v>
      </c>
      <c r="AG178" s="13" t="e">
        <f t="shared" si="188"/>
        <v>#NAME?</v>
      </c>
      <c r="AH178" s="13" t="e">
        <f t="shared" si="189"/>
        <v>#NAME?</v>
      </c>
      <c r="AI178" s="13" t="e">
        <f t="shared" si="190"/>
        <v>#NAME?</v>
      </c>
      <c r="AJ178" s="13" t="e">
        <f t="shared" si="191"/>
        <v>#NAME?</v>
      </c>
      <c r="AK178" s="13" t="e">
        <f t="shared" si="192"/>
        <v>#NAME?</v>
      </c>
      <c r="AL178" s="13" t="e">
        <f t="shared" si="193"/>
        <v>#NAME?</v>
      </c>
      <c r="AM178" s="13" t="e">
        <f t="shared" si="194"/>
        <v>#NAME?</v>
      </c>
      <c r="AN178" s="13" t="e">
        <f t="shared" si="195"/>
        <v>#NAME?</v>
      </c>
      <c r="AO178" s="13" t="e">
        <f t="shared" si="196"/>
        <v>#NAME?</v>
      </c>
      <c r="AP178" s="13" t="e">
        <f t="shared" si="197"/>
        <v>#NAME?</v>
      </c>
      <c r="AQ178" s="13" t="e">
        <f t="shared" si="198"/>
        <v>#NAME?</v>
      </c>
      <c r="AR178" s="13" t="e">
        <f t="shared" si="199"/>
        <v>#NAME?</v>
      </c>
      <c r="AS178" s="13" t="e">
        <f t="shared" si="200"/>
        <v>#NAME?</v>
      </c>
      <c r="AT178" s="13" t="e">
        <f t="shared" si="201"/>
        <v>#NAME?</v>
      </c>
      <c r="AU178" s="13" t="e">
        <f t="shared" si="202"/>
        <v>#NAME?</v>
      </c>
      <c r="AV178" s="13" t="e">
        <f t="shared" si="203"/>
        <v>#NAME?</v>
      </c>
      <c r="AW178" s="13" t="e">
        <f t="shared" si="204"/>
        <v>#NAME?</v>
      </c>
      <c r="AX178" s="13" t="e">
        <f t="shared" si="205"/>
        <v>#NAME?</v>
      </c>
      <c r="AY178" s="13" t="e">
        <f t="shared" si="206"/>
        <v>#NAME?</v>
      </c>
      <c r="AZ178" s="13" t="e">
        <f t="shared" si="207"/>
        <v>#NAME?</v>
      </c>
      <c r="BA178" s="13" t="e">
        <f t="shared" si="208"/>
        <v>#NAME?</v>
      </c>
      <c r="BB178" s="13" t="e">
        <f t="shared" si="209"/>
        <v>#NAME?</v>
      </c>
      <c r="BC178" s="13" t="e">
        <f t="shared" si="210"/>
        <v>#NAME?</v>
      </c>
      <c r="BD178" s="13" t="e">
        <f t="shared" si="211"/>
        <v>#NAME?</v>
      </c>
      <c r="BE178" s="13" t="e">
        <f t="shared" si="212"/>
        <v>#NAME?</v>
      </c>
      <c r="BF178" s="13" t="e">
        <f t="shared" si="213"/>
        <v>#NAME?</v>
      </c>
      <c r="BG178" s="13" t="e">
        <f t="shared" si="214"/>
        <v>#NAME?</v>
      </c>
      <c r="BH178" s="13" t="e">
        <f t="shared" si="215"/>
        <v>#NAME?</v>
      </c>
      <c r="BI178" s="13" t="e">
        <f t="shared" si="216"/>
        <v>#NAME?</v>
      </c>
      <c r="BJ178" s="13" t="e">
        <f t="shared" si="217"/>
        <v>#NAME?</v>
      </c>
      <c r="BK178" s="13" t="e">
        <f t="shared" si="218"/>
        <v>#NAME?</v>
      </c>
      <c r="BL178" s="13" t="e">
        <f t="shared" si="219"/>
        <v>#NAME?</v>
      </c>
      <c r="BM178" s="13" t="e">
        <f t="shared" si="220"/>
        <v>#NAME?</v>
      </c>
      <c r="BN178" s="13"/>
      <c r="BO178" s="15"/>
      <c r="BP178" s="13" t="e">
        <f t="shared" si="221"/>
        <v>#NAME?</v>
      </c>
      <c r="BQ178" s="13" t="e">
        <f t="shared" si="222"/>
        <v>#NAME?</v>
      </c>
      <c r="BR178" s="13" t="e">
        <f t="shared" si="223"/>
        <v>#NAME?</v>
      </c>
      <c r="BS178" s="13" t="e">
        <f t="shared" si="224"/>
        <v>#NAME?</v>
      </c>
      <c r="BT178" s="13" t="e">
        <f t="shared" si="225"/>
        <v>#NAME?</v>
      </c>
      <c r="BU178" s="13" t="e">
        <f t="shared" si="226"/>
        <v>#NAME?</v>
      </c>
      <c r="BV178" s="13"/>
      <c r="BW178" s="13" t="e">
        <f t="shared" si="227"/>
        <v>#NAME?</v>
      </c>
      <c r="BX178" s="13"/>
      <c r="BY178" s="13" t="e">
        <f t="shared" si="228"/>
        <v>#NAME?</v>
      </c>
      <c r="BZ178" s="13" t="e">
        <f t="shared" si="229"/>
        <v>#NAME?</v>
      </c>
      <c r="CA178" s="13" t="e">
        <f t="shared" si="230"/>
        <v>#NAME?</v>
      </c>
      <c r="CB178" s="13" t="e">
        <f t="shared" si="231"/>
        <v>#NAME?</v>
      </c>
      <c r="CC178" s="14">
        <f t="shared" si="232"/>
        <v>0</v>
      </c>
      <c r="CD178" s="14" t="e">
        <f t="shared" si="233"/>
        <v>#NAME?</v>
      </c>
      <c r="CE178" s="13">
        <f t="shared" si="234"/>
        <v>1247102.79</v>
      </c>
      <c r="CF178" s="13" t="e">
        <f t="shared" si="235"/>
        <v>#NAME?</v>
      </c>
      <c r="CG178" s="13"/>
      <c r="CH178" s="13" t="e">
        <f t="shared" si="236"/>
        <v>#NAME?</v>
      </c>
      <c r="CI178" s="13" t="e">
        <f t="shared" si="237"/>
        <v>#NAME?</v>
      </c>
      <c r="CJ178" s="13" t="e">
        <f t="shared" si="238"/>
        <v>#NAME?</v>
      </c>
      <c r="CK178" s="13" t="e">
        <f t="shared" si="239"/>
        <v>#NAME?</v>
      </c>
      <c r="CL178">
        <f t="shared" si="240"/>
        <v>0</v>
      </c>
      <c r="CM178">
        <f t="shared" si="241"/>
        <v>0</v>
      </c>
      <c r="CN178">
        <v>0</v>
      </c>
      <c r="CO178">
        <f t="shared" si="242"/>
        <v>0</v>
      </c>
      <c r="CP178">
        <v>0</v>
      </c>
      <c r="CQ178">
        <v>0</v>
      </c>
      <c r="CR178">
        <v>0</v>
      </c>
      <c r="CS178">
        <v>0</v>
      </c>
      <c r="CT178">
        <v>0</v>
      </c>
      <c r="CU178">
        <v>0</v>
      </c>
      <c r="CV178">
        <v>0</v>
      </c>
      <c r="CW178">
        <v>0</v>
      </c>
      <c r="CX178">
        <v>0</v>
      </c>
      <c r="CY178" s="20" t="e">
        <f t="shared" si="243"/>
        <v>#NAME?</v>
      </c>
      <c r="CZ178" t="e">
        <f t="shared" si="244"/>
        <v>#NAME?</v>
      </c>
      <c r="DM178" t="s">
        <v>342</v>
      </c>
      <c r="DN178">
        <v>0</v>
      </c>
      <c r="DQ178" t="s">
        <v>298</v>
      </c>
      <c r="DR178">
        <v>0</v>
      </c>
      <c r="DU178">
        <v>340</v>
      </c>
      <c r="DV178">
        <v>1618707.7726103265</v>
      </c>
      <c r="DX178" t="s">
        <v>194</v>
      </c>
      <c r="DY178">
        <v>0</v>
      </c>
      <c r="EA178" t="s">
        <v>194</v>
      </c>
      <c r="EB178">
        <v>0</v>
      </c>
      <c r="ED178" t="s">
        <v>194</v>
      </c>
      <c r="EE178">
        <v>0</v>
      </c>
      <c r="EI178">
        <v>632</v>
      </c>
      <c r="EJ178">
        <v>2631.5</v>
      </c>
      <c r="GQ178" t="s">
        <v>418</v>
      </c>
      <c r="GR178">
        <v>620</v>
      </c>
      <c r="GU178">
        <v>412</v>
      </c>
      <c r="GV178" s="20">
        <v>28752.156411730881</v>
      </c>
      <c r="HM178">
        <v>18</v>
      </c>
      <c r="HN178" t="s">
        <v>167</v>
      </c>
      <c r="HO178">
        <v>4234601.0999999996</v>
      </c>
      <c r="HR178">
        <v>412</v>
      </c>
      <c r="HS178">
        <v>727.5</v>
      </c>
    </row>
    <row r="179" spans="1:227">
      <c r="A179">
        <v>352</v>
      </c>
      <c r="D179" t="s">
        <v>419</v>
      </c>
      <c r="F179" s="13" t="e">
        <f t="shared" si="164"/>
        <v>#NAME?</v>
      </c>
      <c r="G179" s="13" t="e">
        <f t="shared" si="165"/>
        <v>#NAME?</v>
      </c>
      <c r="H179" s="13" t="e">
        <f t="shared" si="166"/>
        <v>#NAME?</v>
      </c>
      <c r="I179" s="13" t="e">
        <f t="shared" si="167"/>
        <v>#NAME?</v>
      </c>
      <c r="J179" s="13"/>
      <c r="K179" s="13" t="e">
        <f t="shared" si="168"/>
        <v>#NAME?</v>
      </c>
      <c r="L179" s="13" t="e">
        <f t="shared" si="169"/>
        <v>#NAME?</v>
      </c>
      <c r="M179" s="13" t="e">
        <f t="shared" si="170"/>
        <v>#NAME?</v>
      </c>
      <c r="N179" s="13" t="e">
        <f t="shared" si="171"/>
        <v>#NAME?</v>
      </c>
      <c r="O179" s="13" t="e">
        <f t="shared" si="172"/>
        <v>#NAME?</v>
      </c>
      <c r="P179" s="13" t="e">
        <f t="shared" si="173"/>
        <v>#NAME?</v>
      </c>
      <c r="Q179" s="13" t="e">
        <f t="shared" si="174"/>
        <v>#NAME?</v>
      </c>
      <c r="R179" s="13" t="e">
        <f t="shared" si="175"/>
        <v>#NAME?</v>
      </c>
      <c r="S179" s="13" t="e">
        <f t="shared" si="176"/>
        <v>#NAME?</v>
      </c>
      <c r="T179" s="13" t="e">
        <f t="shared" si="177"/>
        <v>#NAME?</v>
      </c>
      <c r="U179" s="13" t="e">
        <f t="shared" si="178"/>
        <v>#NAME?</v>
      </c>
      <c r="V179" s="13" t="e">
        <f t="shared" si="179"/>
        <v>#NAME?</v>
      </c>
      <c r="W179" s="13" t="e">
        <f t="shared" si="180"/>
        <v>#NAME?</v>
      </c>
      <c r="X179" s="13" t="e">
        <f t="shared" si="181"/>
        <v>#NAME?</v>
      </c>
      <c r="Y179" s="13" t="e">
        <f t="shared" si="182"/>
        <v>#NAME?</v>
      </c>
      <c r="Z179" s="13" t="e">
        <f t="shared" si="183"/>
        <v>#NAME?</v>
      </c>
      <c r="AA179" s="13" t="e">
        <f t="shared" si="184"/>
        <v>#NAME?</v>
      </c>
      <c r="AB179" s="13"/>
      <c r="AC179" s="13"/>
      <c r="AD179" s="13" t="e">
        <f t="shared" si="185"/>
        <v>#NAME?</v>
      </c>
      <c r="AE179" s="13" t="e">
        <f t="shared" si="186"/>
        <v>#NAME?</v>
      </c>
      <c r="AF179" s="13" t="e">
        <f t="shared" si="187"/>
        <v>#NAME?</v>
      </c>
      <c r="AG179" s="13" t="e">
        <f t="shared" si="188"/>
        <v>#NAME?</v>
      </c>
      <c r="AH179" s="13" t="e">
        <f t="shared" si="189"/>
        <v>#NAME?</v>
      </c>
      <c r="AI179" s="13" t="e">
        <f t="shared" si="190"/>
        <v>#NAME?</v>
      </c>
      <c r="AJ179" s="13" t="e">
        <f t="shared" si="191"/>
        <v>#NAME?</v>
      </c>
      <c r="AK179" s="13" t="e">
        <f t="shared" si="192"/>
        <v>#NAME?</v>
      </c>
      <c r="AL179" s="13" t="e">
        <f t="shared" si="193"/>
        <v>#NAME?</v>
      </c>
      <c r="AM179" s="13" t="e">
        <f t="shared" si="194"/>
        <v>#NAME?</v>
      </c>
      <c r="AN179" s="13" t="e">
        <f t="shared" si="195"/>
        <v>#NAME?</v>
      </c>
      <c r="AO179" s="13" t="e">
        <f t="shared" si="196"/>
        <v>#NAME?</v>
      </c>
      <c r="AP179" s="13" t="e">
        <f t="shared" si="197"/>
        <v>#NAME?</v>
      </c>
      <c r="AQ179" s="13" t="e">
        <f t="shared" si="198"/>
        <v>#NAME?</v>
      </c>
      <c r="AR179" s="13" t="e">
        <f t="shared" si="199"/>
        <v>#NAME?</v>
      </c>
      <c r="AS179" s="13" t="e">
        <f t="shared" si="200"/>
        <v>#NAME?</v>
      </c>
      <c r="AT179" s="13" t="e">
        <f t="shared" si="201"/>
        <v>#NAME?</v>
      </c>
      <c r="AU179" s="13" t="e">
        <f t="shared" si="202"/>
        <v>#NAME?</v>
      </c>
      <c r="AV179" s="13" t="e">
        <f t="shared" si="203"/>
        <v>#NAME?</v>
      </c>
      <c r="AW179" s="13" t="e">
        <f t="shared" si="204"/>
        <v>#NAME?</v>
      </c>
      <c r="AX179" s="13" t="e">
        <f t="shared" si="205"/>
        <v>#NAME?</v>
      </c>
      <c r="AY179" s="13" t="e">
        <f t="shared" si="206"/>
        <v>#NAME?</v>
      </c>
      <c r="AZ179" s="13" t="e">
        <f t="shared" si="207"/>
        <v>#NAME?</v>
      </c>
      <c r="BA179" s="13" t="e">
        <f t="shared" si="208"/>
        <v>#NAME?</v>
      </c>
      <c r="BB179" s="13" t="e">
        <f t="shared" si="209"/>
        <v>#NAME?</v>
      </c>
      <c r="BC179" s="13" t="e">
        <f t="shared" si="210"/>
        <v>#NAME?</v>
      </c>
      <c r="BD179" s="13" t="e">
        <f t="shared" si="211"/>
        <v>#NAME?</v>
      </c>
      <c r="BE179" s="13" t="e">
        <f t="shared" si="212"/>
        <v>#NAME?</v>
      </c>
      <c r="BF179" s="13" t="e">
        <f t="shared" si="213"/>
        <v>#NAME?</v>
      </c>
      <c r="BG179" s="13" t="e">
        <f t="shared" si="214"/>
        <v>#NAME?</v>
      </c>
      <c r="BH179" s="13" t="e">
        <f t="shared" si="215"/>
        <v>#NAME?</v>
      </c>
      <c r="BI179" s="13" t="e">
        <f t="shared" si="216"/>
        <v>#NAME?</v>
      </c>
      <c r="BJ179" s="13" t="e">
        <f t="shared" si="217"/>
        <v>#NAME?</v>
      </c>
      <c r="BK179" s="13" t="e">
        <f t="shared" si="218"/>
        <v>#NAME?</v>
      </c>
      <c r="BL179" s="13" t="e">
        <f t="shared" si="219"/>
        <v>#NAME?</v>
      </c>
      <c r="BM179" s="13" t="e">
        <f t="shared" si="220"/>
        <v>#NAME?</v>
      </c>
      <c r="BN179" s="13"/>
      <c r="BO179" s="15"/>
      <c r="BP179" s="13" t="e">
        <f t="shared" si="221"/>
        <v>#NAME?</v>
      </c>
      <c r="BQ179" s="13" t="e">
        <f t="shared" si="222"/>
        <v>#NAME?</v>
      </c>
      <c r="BR179" s="13" t="e">
        <f t="shared" si="223"/>
        <v>#NAME?</v>
      </c>
      <c r="BS179" s="13" t="e">
        <f t="shared" si="224"/>
        <v>#NAME?</v>
      </c>
      <c r="BT179" s="13" t="e">
        <f t="shared" si="225"/>
        <v>#NAME?</v>
      </c>
      <c r="BU179" s="13" t="e">
        <f t="shared" si="226"/>
        <v>#NAME?</v>
      </c>
      <c r="BV179" s="13"/>
      <c r="BW179" s="13" t="e">
        <f t="shared" si="227"/>
        <v>#NAME?</v>
      </c>
      <c r="BX179" s="13"/>
      <c r="BY179" s="13" t="e">
        <f t="shared" si="228"/>
        <v>#NAME?</v>
      </c>
      <c r="BZ179" s="13" t="e">
        <f t="shared" si="229"/>
        <v>#NAME?</v>
      </c>
      <c r="CA179" s="13" t="e">
        <f t="shared" si="230"/>
        <v>#NAME?</v>
      </c>
      <c r="CB179" s="13" t="e">
        <f t="shared" si="231"/>
        <v>#NAME?</v>
      </c>
      <c r="CC179" s="14">
        <f t="shared" si="232"/>
        <v>0</v>
      </c>
      <c r="CD179" s="14" t="e">
        <f t="shared" si="233"/>
        <v>#NAME?</v>
      </c>
      <c r="CE179" s="13">
        <f t="shared" si="234"/>
        <v>1263842.8700000001</v>
      </c>
      <c r="CF179" s="13" t="e">
        <f t="shared" si="235"/>
        <v>#NAME?</v>
      </c>
      <c r="CG179" s="13"/>
      <c r="CH179" s="13" t="e">
        <f t="shared" si="236"/>
        <v>#NAME?</v>
      </c>
      <c r="CI179" s="13" t="e">
        <f t="shared" si="237"/>
        <v>#NAME?</v>
      </c>
      <c r="CJ179" s="13" t="e">
        <f t="shared" si="238"/>
        <v>#NAME?</v>
      </c>
      <c r="CK179" s="13" t="e">
        <f t="shared" si="239"/>
        <v>#NAME?</v>
      </c>
      <c r="CL179">
        <f t="shared" si="240"/>
        <v>0</v>
      </c>
      <c r="CM179">
        <f t="shared" si="241"/>
        <v>0</v>
      </c>
      <c r="CN179">
        <v>0</v>
      </c>
      <c r="CO179">
        <f t="shared" si="242"/>
        <v>0</v>
      </c>
      <c r="CP179">
        <v>0</v>
      </c>
      <c r="CQ179">
        <v>0</v>
      </c>
      <c r="CR179">
        <v>0</v>
      </c>
      <c r="CS179">
        <v>0</v>
      </c>
      <c r="CT179">
        <v>0</v>
      </c>
      <c r="CU179">
        <v>0</v>
      </c>
      <c r="CV179">
        <v>0</v>
      </c>
      <c r="CW179">
        <v>0</v>
      </c>
      <c r="CX179">
        <v>0</v>
      </c>
      <c r="CY179" s="20" t="e">
        <f t="shared" si="243"/>
        <v>#NAME?</v>
      </c>
      <c r="CZ179" t="e">
        <f t="shared" si="244"/>
        <v>#NAME?</v>
      </c>
      <c r="DM179" t="s">
        <v>420</v>
      </c>
      <c r="DN179">
        <v>0</v>
      </c>
      <c r="DQ179" t="s">
        <v>318</v>
      </c>
      <c r="DR179">
        <v>0</v>
      </c>
      <c r="DU179">
        <v>498</v>
      </c>
      <c r="DV179">
        <v>1224080.1300517893</v>
      </c>
      <c r="DX179" t="s">
        <v>231</v>
      </c>
      <c r="DY179">
        <v>0</v>
      </c>
      <c r="EA179" t="s">
        <v>231</v>
      </c>
      <c r="EB179">
        <v>0</v>
      </c>
      <c r="ED179" t="s">
        <v>231</v>
      </c>
      <c r="EE179">
        <v>0</v>
      </c>
      <c r="EI179">
        <v>351</v>
      </c>
      <c r="EJ179">
        <v>627.25</v>
      </c>
      <c r="GQ179" t="s">
        <v>419</v>
      </c>
      <c r="GR179">
        <v>352</v>
      </c>
      <c r="GU179">
        <v>415</v>
      </c>
      <c r="GV179" s="20">
        <v>18296.826807465106</v>
      </c>
      <c r="HM179">
        <v>405</v>
      </c>
      <c r="HN179" t="s">
        <v>426</v>
      </c>
      <c r="HO179">
        <v>5889959.9400000004</v>
      </c>
      <c r="HR179">
        <v>415</v>
      </c>
      <c r="HS179">
        <v>541.5</v>
      </c>
    </row>
    <row r="180" spans="1:227">
      <c r="A180">
        <v>632</v>
      </c>
      <c r="D180" t="s">
        <v>421</v>
      </c>
      <c r="F180" s="13" t="e">
        <f t="shared" si="164"/>
        <v>#NAME?</v>
      </c>
      <c r="G180" s="13" t="e">
        <f t="shared" si="165"/>
        <v>#NAME?</v>
      </c>
      <c r="H180" s="13" t="e">
        <f t="shared" si="166"/>
        <v>#NAME?</v>
      </c>
      <c r="I180" s="13" t="e">
        <f t="shared" si="167"/>
        <v>#NAME?</v>
      </c>
      <c r="J180" s="13"/>
      <c r="K180" s="13" t="e">
        <f t="shared" si="168"/>
        <v>#NAME?</v>
      </c>
      <c r="L180" s="13" t="e">
        <f t="shared" si="169"/>
        <v>#NAME?</v>
      </c>
      <c r="M180" s="13" t="e">
        <f t="shared" si="170"/>
        <v>#NAME?</v>
      </c>
      <c r="N180" s="13" t="e">
        <f t="shared" si="171"/>
        <v>#NAME?</v>
      </c>
      <c r="O180" s="13" t="e">
        <f t="shared" si="172"/>
        <v>#NAME?</v>
      </c>
      <c r="P180" s="13" t="e">
        <f t="shared" si="173"/>
        <v>#NAME?</v>
      </c>
      <c r="Q180" s="13" t="e">
        <f t="shared" si="174"/>
        <v>#NAME?</v>
      </c>
      <c r="R180" s="13" t="e">
        <f t="shared" si="175"/>
        <v>#NAME?</v>
      </c>
      <c r="S180" s="13" t="e">
        <f t="shared" si="176"/>
        <v>#NAME?</v>
      </c>
      <c r="T180" s="13" t="e">
        <f t="shared" si="177"/>
        <v>#NAME?</v>
      </c>
      <c r="U180" s="13" t="e">
        <f t="shared" si="178"/>
        <v>#NAME?</v>
      </c>
      <c r="V180" s="13" t="e">
        <f t="shared" si="179"/>
        <v>#NAME?</v>
      </c>
      <c r="W180" s="13" t="e">
        <f t="shared" si="180"/>
        <v>#NAME?</v>
      </c>
      <c r="X180" s="13" t="e">
        <f t="shared" si="181"/>
        <v>#NAME?</v>
      </c>
      <c r="Y180" s="13" t="e">
        <f t="shared" si="182"/>
        <v>#NAME?</v>
      </c>
      <c r="Z180" s="13" t="e">
        <f t="shared" si="183"/>
        <v>#NAME?</v>
      </c>
      <c r="AA180" s="13" t="e">
        <f t="shared" si="184"/>
        <v>#NAME?</v>
      </c>
      <c r="AB180" s="13"/>
      <c r="AC180" s="13"/>
      <c r="AD180" s="13" t="e">
        <f t="shared" si="185"/>
        <v>#NAME?</v>
      </c>
      <c r="AE180" s="13" t="e">
        <f t="shared" si="186"/>
        <v>#NAME?</v>
      </c>
      <c r="AF180" s="13" t="e">
        <f t="shared" si="187"/>
        <v>#NAME?</v>
      </c>
      <c r="AG180" s="13" t="e">
        <f t="shared" si="188"/>
        <v>#NAME?</v>
      </c>
      <c r="AH180" s="13" t="e">
        <f t="shared" si="189"/>
        <v>#NAME?</v>
      </c>
      <c r="AI180" s="13" t="e">
        <f t="shared" si="190"/>
        <v>#NAME?</v>
      </c>
      <c r="AJ180" s="13" t="e">
        <f t="shared" si="191"/>
        <v>#NAME?</v>
      </c>
      <c r="AK180" s="13" t="e">
        <f t="shared" si="192"/>
        <v>#NAME?</v>
      </c>
      <c r="AL180" s="13" t="e">
        <f t="shared" si="193"/>
        <v>#NAME?</v>
      </c>
      <c r="AM180" s="13" t="e">
        <f t="shared" si="194"/>
        <v>#NAME?</v>
      </c>
      <c r="AN180" s="13" t="e">
        <f t="shared" si="195"/>
        <v>#NAME?</v>
      </c>
      <c r="AO180" s="13" t="e">
        <f t="shared" si="196"/>
        <v>#NAME?</v>
      </c>
      <c r="AP180" s="13" t="e">
        <f t="shared" si="197"/>
        <v>#NAME?</v>
      </c>
      <c r="AQ180" s="13" t="e">
        <f t="shared" si="198"/>
        <v>#NAME?</v>
      </c>
      <c r="AR180" s="13" t="e">
        <f t="shared" si="199"/>
        <v>#NAME?</v>
      </c>
      <c r="AS180" s="13" t="e">
        <f t="shared" si="200"/>
        <v>#NAME?</v>
      </c>
      <c r="AT180" s="13" t="e">
        <f t="shared" si="201"/>
        <v>#NAME?</v>
      </c>
      <c r="AU180" s="13" t="e">
        <f t="shared" si="202"/>
        <v>#NAME?</v>
      </c>
      <c r="AV180" s="13" t="e">
        <f t="shared" si="203"/>
        <v>#NAME?</v>
      </c>
      <c r="AW180" s="13" t="e">
        <f t="shared" si="204"/>
        <v>#NAME?</v>
      </c>
      <c r="AX180" s="13" t="e">
        <f t="shared" si="205"/>
        <v>#NAME?</v>
      </c>
      <c r="AY180" s="13" t="e">
        <f t="shared" si="206"/>
        <v>#NAME?</v>
      </c>
      <c r="AZ180" s="13" t="e">
        <f t="shared" si="207"/>
        <v>#NAME?</v>
      </c>
      <c r="BA180" s="13" t="e">
        <f t="shared" si="208"/>
        <v>#NAME?</v>
      </c>
      <c r="BB180" s="13" t="e">
        <f t="shared" si="209"/>
        <v>#NAME?</v>
      </c>
      <c r="BC180" s="13" t="e">
        <f t="shared" si="210"/>
        <v>#NAME?</v>
      </c>
      <c r="BD180" s="13" t="e">
        <f t="shared" si="211"/>
        <v>#NAME?</v>
      </c>
      <c r="BE180" s="13" t="e">
        <f t="shared" si="212"/>
        <v>#NAME?</v>
      </c>
      <c r="BF180" s="13" t="e">
        <f t="shared" si="213"/>
        <v>#NAME?</v>
      </c>
      <c r="BG180" s="13" t="e">
        <f t="shared" si="214"/>
        <v>#NAME?</v>
      </c>
      <c r="BH180" s="13" t="e">
        <f t="shared" si="215"/>
        <v>#NAME?</v>
      </c>
      <c r="BI180" s="13" t="e">
        <f t="shared" si="216"/>
        <v>#NAME?</v>
      </c>
      <c r="BJ180" s="13" t="e">
        <f t="shared" si="217"/>
        <v>#NAME?</v>
      </c>
      <c r="BK180" s="13" t="e">
        <f t="shared" si="218"/>
        <v>#NAME?</v>
      </c>
      <c r="BL180" s="13" t="e">
        <f t="shared" si="219"/>
        <v>#NAME?</v>
      </c>
      <c r="BM180" s="13" t="e">
        <f t="shared" si="220"/>
        <v>#NAME?</v>
      </c>
      <c r="BN180" s="13"/>
      <c r="BO180" s="15"/>
      <c r="BP180" s="13" t="e">
        <f t="shared" si="221"/>
        <v>#NAME?</v>
      </c>
      <c r="BQ180" s="13" t="e">
        <f t="shared" si="222"/>
        <v>#NAME?</v>
      </c>
      <c r="BR180" s="13" t="e">
        <f t="shared" si="223"/>
        <v>#NAME?</v>
      </c>
      <c r="BS180" s="13" t="e">
        <f t="shared" si="224"/>
        <v>#NAME?</v>
      </c>
      <c r="BT180" s="13" t="e">
        <f t="shared" si="225"/>
        <v>#NAME?</v>
      </c>
      <c r="BU180" s="13" t="e">
        <f t="shared" si="226"/>
        <v>#NAME?</v>
      </c>
      <c r="BV180" s="13"/>
      <c r="BW180" s="13" t="e">
        <f t="shared" si="227"/>
        <v>#NAME?</v>
      </c>
      <c r="BX180" s="13"/>
      <c r="BY180" s="13" t="e">
        <f t="shared" si="228"/>
        <v>#NAME?</v>
      </c>
      <c r="BZ180" s="13" t="e">
        <f t="shared" si="229"/>
        <v>#NAME?</v>
      </c>
      <c r="CA180" s="13" t="e">
        <f t="shared" si="230"/>
        <v>#NAME?</v>
      </c>
      <c r="CB180" s="13" t="e">
        <f t="shared" si="231"/>
        <v>#NAME?</v>
      </c>
      <c r="CC180" s="14">
        <f t="shared" si="232"/>
        <v>0</v>
      </c>
      <c r="CD180" s="14" t="e">
        <f t="shared" si="233"/>
        <v>#NAME?</v>
      </c>
      <c r="CE180" s="13">
        <f t="shared" si="234"/>
        <v>3017347.41</v>
      </c>
      <c r="CF180" s="13" t="e">
        <f t="shared" si="235"/>
        <v>#NAME?</v>
      </c>
      <c r="CG180" s="13"/>
      <c r="CH180" s="13" t="e">
        <f t="shared" si="236"/>
        <v>#NAME?</v>
      </c>
      <c r="CI180" s="13" t="e">
        <f t="shared" si="237"/>
        <v>#NAME?</v>
      </c>
      <c r="CJ180" s="13" t="e">
        <f t="shared" si="238"/>
        <v>#NAME?</v>
      </c>
      <c r="CK180" s="13" t="e">
        <f t="shared" si="239"/>
        <v>#NAME?</v>
      </c>
      <c r="CL180">
        <f t="shared" si="240"/>
        <v>0</v>
      </c>
      <c r="CM180">
        <f t="shared" si="241"/>
        <v>0</v>
      </c>
      <c r="CN180">
        <v>0</v>
      </c>
      <c r="CO180">
        <f t="shared" si="242"/>
        <v>0</v>
      </c>
      <c r="CP180">
        <v>0</v>
      </c>
      <c r="CQ180">
        <v>0</v>
      </c>
      <c r="CR180">
        <v>0</v>
      </c>
      <c r="CS180">
        <v>0</v>
      </c>
      <c r="CT180">
        <v>0</v>
      </c>
      <c r="CU180">
        <v>0</v>
      </c>
      <c r="CV180">
        <v>0</v>
      </c>
      <c r="CW180">
        <v>0</v>
      </c>
      <c r="CX180">
        <v>0</v>
      </c>
      <c r="CY180" s="20" t="e">
        <f t="shared" si="243"/>
        <v>#NAME?</v>
      </c>
      <c r="CZ180" t="e">
        <f t="shared" si="244"/>
        <v>#NAME?</v>
      </c>
      <c r="DM180" t="s">
        <v>422</v>
      </c>
      <c r="DN180">
        <v>0</v>
      </c>
      <c r="DQ180" t="s">
        <v>319</v>
      </c>
      <c r="DR180">
        <v>0</v>
      </c>
      <c r="DU180">
        <v>241</v>
      </c>
      <c r="DV180">
        <v>2114414.1063908641</v>
      </c>
      <c r="DX180" t="s">
        <v>286</v>
      </c>
      <c r="DY180">
        <v>0</v>
      </c>
      <c r="EA180" t="s">
        <v>286</v>
      </c>
      <c r="EB180">
        <v>0</v>
      </c>
      <c r="ED180" t="s">
        <v>286</v>
      </c>
      <c r="EE180">
        <v>0</v>
      </c>
      <c r="EI180">
        <v>355</v>
      </c>
      <c r="EJ180">
        <v>5091</v>
      </c>
      <c r="GQ180" t="s">
        <v>421</v>
      </c>
      <c r="GR180">
        <v>632</v>
      </c>
      <c r="GU180">
        <v>416</v>
      </c>
      <c r="GV180" s="20">
        <v>49662.81562026243</v>
      </c>
      <c r="HM180">
        <v>1507</v>
      </c>
      <c r="HN180" t="s">
        <v>427</v>
      </c>
      <c r="HO180">
        <v>2150461.27</v>
      </c>
      <c r="HR180">
        <v>416</v>
      </c>
      <c r="HS180">
        <v>1489</v>
      </c>
    </row>
    <row r="181" spans="1:227">
      <c r="A181">
        <v>351</v>
      </c>
      <c r="D181" t="s">
        <v>423</v>
      </c>
      <c r="F181" s="13" t="e">
        <f t="shared" si="164"/>
        <v>#NAME?</v>
      </c>
      <c r="G181" s="13" t="e">
        <f t="shared" si="165"/>
        <v>#NAME?</v>
      </c>
      <c r="H181" s="13" t="e">
        <f t="shared" si="166"/>
        <v>#NAME?</v>
      </c>
      <c r="I181" s="13" t="e">
        <f t="shared" si="167"/>
        <v>#NAME?</v>
      </c>
      <c r="J181" s="13"/>
      <c r="K181" s="13" t="e">
        <f t="shared" si="168"/>
        <v>#NAME?</v>
      </c>
      <c r="L181" s="13" t="e">
        <f t="shared" si="169"/>
        <v>#NAME?</v>
      </c>
      <c r="M181" s="13" t="e">
        <f t="shared" si="170"/>
        <v>#NAME?</v>
      </c>
      <c r="N181" s="13" t="e">
        <f t="shared" si="171"/>
        <v>#NAME?</v>
      </c>
      <c r="O181" s="13" t="e">
        <f t="shared" si="172"/>
        <v>#NAME?</v>
      </c>
      <c r="P181" s="13" t="e">
        <f t="shared" si="173"/>
        <v>#NAME?</v>
      </c>
      <c r="Q181" s="13" t="e">
        <f t="shared" si="174"/>
        <v>#NAME?</v>
      </c>
      <c r="R181" s="13" t="e">
        <f t="shared" si="175"/>
        <v>#NAME?</v>
      </c>
      <c r="S181" s="13" t="e">
        <f t="shared" si="176"/>
        <v>#NAME?</v>
      </c>
      <c r="T181" s="13" t="e">
        <f t="shared" si="177"/>
        <v>#NAME?</v>
      </c>
      <c r="U181" s="13" t="e">
        <f t="shared" si="178"/>
        <v>#NAME?</v>
      </c>
      <c r="V181" s="13" t="e">
        <f t="shared" si="179"/>
        <v>#NAME?</v>
      </c>
      <c r="W181" s="13" t="e">
        <f t="shared" si="180"/>
        <v>#NAME?</v>
      </c>
      <c r="X181" s="13" t="e">
        <f t="shared" si="181"/>
        <v>#NAME?</v>
      </c>
      <c r="Y181" s="13" t="e">
        <f t="shared" si="182"/>
        <v>#NAME?</v>
      </c>
      <c r="Z181" s="13" t="e">
        <f t="shared" si="183"/>
        <v>#NAME?</v>
      </c>
      <c r="AA181" s="13" t="e">
        <f t="shared" si="184"/>
        <v>#NAME?</v>
      </c>
      <c r="AB181" s="13"/>
      <c r="AC181" s="13"/>
      <c r="AD181" s="13" t="e">
        <f t="shared" si="185"/>
        <v>#NAME?</v>
      </c>
      <c r="AE181" s="13" t="e">
        <f t="shared" si="186"/>
        <v>#NAME?</v>
      </c>
      <c r="AF181" s="13" t="e">
        <f t="shared" si="187"/>
        <v>#NAME?</v>
      </c>
      <c r="AG181" s="13" t="e">
        <f t="shared" si="188"/>
        <v>#NAME?</v>
      </c>
      <c r="AH181" s="13" t="e">
        <f t="shared" si="189"/>
        <v>#NAME?</v>
      </c>
      <c r="AI181" s="13" t="e">
        <f t="shared" si="190"/>
        <v>#NAME?</v>
      </c>
      <c r="AJ181" s="13" t="e">
        <f t="shared" si="191"/>
        <v>#NAME?</v>
      </c>
      <c r="AK181" s="13" t="e">
        <f t="shared" si="192"/>
        <v>#NAME?</v>
      </c>
      <c r="AL181" s="13" t="e">
        <f t="shared" si="193"/>
        <v>#NAME?</v>
      </c>
      <c r="AM181" s="13" t="e">
        <f t="shared" si="194"/>
        <v>#NAME?</v>
      </c>
      <c r="AN181" s="13" t="e">
        <f t="shared" si="195"/>
        <v>#NAME?</v>
      </c>
      <c r="AO181" s="13" t="e">
        <f t="shared" si="196"/>
        <v>#NAME?</v>
      </c>
      <c r="AP181" s="13" t="e">
        <f t="shared" si="197"/>
        <v>#NAME?</v>
      </c>
      <c r="AQ181" s="13" t="e">
        <f t="shared" si="198"/>
        <v>#NAME?</v>
      </c>
      <c r="AR181" s="13" t="e">
        <f t="shared" si="199"/>
        <v>#NAME?</v>
      </c>
      <c r="AS181" s="13" t="e">
        <f t="shared" si="200"/>
        <v>#NAME?</v>
      </c>
      <c r="AT181" s="13" t="e">
        <f t="shared" si="201"/>
        <v>#NAME?</v>
      </c>
      <c r="AU181" s="13" t="e">
        <f t="shared" si="202"/>
        <v>#NAME?</v>
      </c>
      <c r="AV181" s="13" t="e">
        <f t="shared" si="203"/>
        <v>#NAME?</v>
      </c>
      <c r="AW181" s="13" t="e">
        <f t="shared" si="204"/>
        <v>#NAME?</v>
      </c>
      <c r="AX181" s="13" t="e">
        <f t="shared" si="205"/>
        <v>#NAME?</v>
      </c>
      <c r="AY181" s="13" t="e">
        <f t="shared" si="206"/>
        <v>#NAME?</v>
      </c>
      <c r="AZ181" s="13" t="e">
        <f t="shared" si="207"/>
        <v>#NAME?</v>
      </c>
      <c r="BA181" s="13" t="e">
        <f t="shared" si="208"/>
        <v>#NAME?</v>
      </c>
      <c r="BB181" s="13" t="e">
        <f t="shared" si="209"/>
        <v>#NAME?</v>
      </c>
      <c r="BC181" s="13" t="e">
        <f t="shared" si="210"/>
        <v>#NAME?</v>
      </c>
      <c r="BD181" s="13" t="e">
        <f t="shared" si="211"/>
        <v>#NAME?</v>
      </c>
      <c r="BE181" s="13" t="e">
        <f t="shared" si="212"/>
        <v>#NAME?</v>
      </c>
      <c r="BF181" s="13" t="e">
        <f t="shared" si="213"/>
        <v>#NAME?</v>
      </c>
      <c r="BG181" s="13" t="e">
        <f t="shared" si="214"/>
        <v>#NAME?</v>
      </c>
      <c r="BH181" s="13" t="e">
        <f t="shared" si="215"/>
        <v>#NAME?</v>
      </c>
      <c r="BI181" s="13" t="e">
        <f t="shared" si="216"/>
        <v>#NAME?</v>
      </c>
      <c r="BJ181" s="13" t="e">
        <f t="shared" si="217"/>
        <v>#NAME?</v>
      </c>
      <c r="BK181" s="13" t="e">
        <f t="shared" si="218"/>
        <v>#NAME?</v>
      </c>
      <c r="BL181" s="13" t="e">
        <f t="shared" si="219"/>
        <v>#NAME?</v>
      </c>
      <c r="BM181" s="13" t="e">
        <f t="shared" si="220"/>
        <v>#NAME?</v>
      </c>
      <c r="BN181" s="13"/>
      <c r="BO181" s="15"/>
      <c r="BP181" s="13" t="e">
        <f t="shared" si="221"/>
        <v>#NAME?</v>
      </c>
      <c r="BQ181" s="13" t="e">
        <f t="shared" si="222"/>
        <v>#NAME?</v>
      </c>
      <c r="BR181" s="13" t="e">
        <f t="shared" si="223"/>
        <v>#NAME?</v>
      </c>
      <c r="BS181" s="13" t="e">
        <f t="shared" si="224"/>
        <v>#NAME?</v>
      </c>
      <c r="BT181" s="13" t="e">
        <f t="shared" si="225"/>
        <v>#NAME?</v>
      </c>
      <c r="BU181" s="13" t="e">
        <f t="shared" si="226"/>
        <v>#NAME?</v>
      </c>
      <c r="BV181" s="13"/>
      <c r="BW181" s="13" t="e">
        <f t="shared" si="227"/>
        <v>#NAME?</v>
      </c>
      <c r="BX181" s="13"/>
      <c r="BY181" s="13" t="e">
        <f t="shared" si="228"/>
        <v>#NAME?</v>
      </c>
      <c r="BZ181" s="13" t="e">
        <f t="shared" si="229"/>
        <v>#NAME?</v>
      </c>
      <c r="CA181" s="13" t="e">
        <f t="shared" si="230"/>
        <v>#NAME?</v>
      </c>
      <c r="CB181" s="13" t="e">
        <f t="shared" si="231"/>
        <v>#NAME?</v>
      </c>
      <c r="CC181" s="14">
        <f t="shared" si="232"/>
        <v>0</v>
      </c>
      <c r="CD181" s="14" t="e">
        <f t="shared" si="233"/>
        <v>#NAME?</v>
      </c>
      <c r="CE181" s="13">
        <f t="shared" si="234"/>
        <v>897875.71</v>
      </c>
      <c r="CF181" s="13" t="e">
        <f t="shared" si="235"/>
        <v>#NAME?</v>
      </c>
      <c r="CG181" s="13"/>
      <c r="CH181" s="13" t="e">
        <f t="shared" si="236"/>
        <v>#NAME?</v>
      </c>
      <c r="CI181" s="13" t="e">
        <f t="shared" si="237"/>
        <v>#NAME?</v>
      </c>
      <c r="CJ181" s="13" t="e">
        <f t="shared" si="238"/>
        <v>#NAME?</v>
      </c>
      <c r="CK181" s="13" t="e">
        <f t="shared" si="239"/>
        <v>#NAME?</v>
      </c>
      <c r="CL181">
        <f t="shared" si="240"/>
        <v>0</v>
      </c>
      <c r="CM181">
        <f t="shared" si="241"/>
        <v>0</v>
      </c>
      <c r="CN181">
        <v>0</v>
      </c>
      <c r="CO181">
        <f t="shared" si="242"/>
        <v>0</v>
      </c>
      <c r="CP181">
        <v>0</v>
      </c>
      <c r="CQ181">
        <v>0</v>
      </c>
      <c r="CR181">
        <v>0</v>
      </c>
      <c r="CS181">
        <v>0</v>
      </c>
      <c r="CT181">
        <v>0</v>
      </c>
      <c r="CU181">
        <v>0</v>
      </c>
      <c r="CV181">
        <v>0</v>
      </c>
      <c r="CW181">
        <v>0</v>
      </c>
      <c r="CX181">
        <v>0</v>
      </c>
      <c r="CY181" s="20" t="e">
        <f t="shared" si="243"/>
        <v>#NAME?</v>
      </c>
      <c r="CZ181" t="e">
        <f t="shared" si="244"/>
        <v>#NAME?</v>
      </c>
      <c r="DM181" t="s">
        <v>424</v>
      </c>
      <c r="DN181">
        <v>0</v>
      </c>
      <c r="DQ181" t="s">
        <v>341</v>
      </c>
      <c r="DR181">
        <v>0</v>
      </c>
      <c r="DU181">
        <v>441</v>
      </c>
      <c r="DV181">
        <v>1830561.8691151896</v>
      </c>
      <c r="DX181" t="s">
        <v>296</v>
      </c>
      <c r="DY181">
        <v>0</v>
      </c>
      <c r="EA181" t="s">
        <v>296</v>
      </c>
      <c r="EB181">
        <v>0</v>
      </c>
      <c r="ED181" t="s">
        <v>296</v>
      </c>
      <c r="EE181">
        <v>0</v>
      </c>
      <c r="EI181">
        <v>358</v>
      </c>
      <c r="EJ181">
        <v>1271.75</v>
      </c>
      <c r="GQ181" t="s">
        <v>423</v>
      </c>
      <c r="GR181">
        <v>351</v>
      </c>
      <c r="GU181">
        <v>417</v>
      </c>
      <c r="GV181" s="20">
        <v>23524.491609597993</v>
      </c>
      <c r="HM181">
        <v>321</v>
      </c>
      <c r="HN181" t="s">
        <v>397</v>
      </c>
      <c r="HO181">
        <v>2108797.67</v>
      </c>
      <c r="HR181">
        <v>417</v>
      </c>
      <c r="HS181">
        <v>469.5</v>
      </c>
    </row>
    <row r="182" spans="1:227">
      <c r="A182">
        <v>355</v>
      </c>
      <c r="D182" t="s">
        <v>425</v>
      </c>
      <c r="F182" s="13" t="e">
        <f t="shared" si="164"/>
        <v>#NAME?</v>
      </c>
      <c r="G182" s="13" t="e">
        <f t="shared" si="165"/>
        <v>#NAME?</v>
      </c>
      <c r="H182" s="13" t="e">
        <f t="shared" si="166"/>
        <v>#NAME?</v>
      </c>
      <c r="I182" s="13" t="e">
        <f t="shared" si="167"/>
        <v>#NAME?</v>
      </c>
      <c r="J182" s="13"/>
      <c r="K182" s="13" t="e">
        <f t="shared" si="168"/>
        <v>#NAME?</v>
      </c>
      <c r="L182" s="13" t="e">
        <f t="shared" si="169"/>
        <v>#NAME?</v>
      </c>
      <c r="M182" s="13" t="e">
        <f t="shared" si="170"/>
        <v>#NAME?</v>
      </c>
      <c r="N182" s="13" t="e">
        <f t="shared" si="171"/>
        <v>#NAME?</v>
      </c>
      <c r="O182" s="13" t="e">
        <f t="shared" si="172"/>
        <v>#NAME?</v>
      </c>
      <c r="P182" s="13" t="e">
        <f t="shared" si="173"/>
        <v>#NAME?</v>
      </c>
      <c r="Q182" s="13" t="e">
        <f t="shared" si="174"/>
        <v>#NAME?</v>
      </c>
      <c r="R182" s="13" t="e">
        <f t="shared" si="175"/>
        <v>#NAME?</v>
      </c>
      <c r="S182" s="13" t="e">
        <f t="shared" si="176"/>
        <v>#NAME?</v>
      </c>
      <c r="T182" s="13" t="e">
        <f t="shared" si="177"/>
        <v>#NAME?</v>
      </c>
      <c r="U182" s="13" t="e">
        <f t="shared" si="178"/>
        <v>#NAME?</v>
      </c>
      <c r="V182" s="13" t="e">
        <f t="shared" si="179"/>
        <v>#NAME?</v>
      </c>
      <c r="W182" s="13" t="e">
        <f t="shared" si="180"/>
        <v>#NAME?</v>
      </c>
      <c r="X182" s="13" t="e">
        <f t="shared" si="181"/>
        <v>#NAME?</v>
      </c>
      <c r="Y182" s="13" t="e">
        <f t="shared" si="182"/>
        <v>#NAME?</v>
      </c>
      <c r="Z182" s="13" t="e">
        <f t="shared" si="183"/>
        <v>#NAME?</v>
      </c>
      <c r="AA182" s="13" t="e">
        <f t="shared" si="184"/>
        <v>#NAME?</v>
      </c>
      <c r="AB182" s="13"/>
      <c r="AC182" s="13"/>
      <c r="AD182" s="13" t="e">
        <f t="shared" si="185"/>
        <v>#NAME?</v>
      </c>
      <c r="AE182" s="13" t="e">
        <f t="shared" si="186"/>
        <v>#NAME?</v>
      </c>
      <c r="AF182" s="13" t="e">
        <f t="shared" si="187"/>
        <v>#NAME?</v>
      </c>
      <c r="AG182" s="13" t="e">
        <f t="shared" si="188"/>
        <v>#NAME?</v>
      </c>
      <c r="AH182" s="13" t="e">
        <f t="shared" si="189"/>
        <v>#NAME?</v>
      </c>
      <c r="AI182" s="13" t="e">
        <f t="shared" si="190"/>
        <v>#NAME?</v>
      </c>
      <c r="AJ182" s="13" t="e">
        <f t="shared" si="191"/>
        <v>#NAME?</v>
      </c>
      <c r="AK182" s="13" t="e">
        <f t="shared" si="192"/>
        <v>#NAME?</v>
      </c>
      <c r="AL182" s="13" t="e">
        <f t="shared" si="193"/>
        <v>#NAME?</v>
      </c>
      <c r="AM182" s="13" t="e">
        <f t="shared" si="194"/>
        <v>#NAME?</v>
      </c>
      <c r="AN182" s="13" t="e">
        <f t="shared" si="195"/>
        <v>#NAME?</v>
      </c>
      <c r="AO182" s="13" t="e">
        <f t="shared" si="196"/>
        <v>#NAME?</v>
      </c>
      <c r="AP182" s="13" t="e">
        <f t="shared" si="197"/>
        <v>#NAME?</v>
      </c>
      <c r="AQ182" s="13" t="e">
        <f t="shared" si="198"/>
        <v>#NAME?</v>
      </c>
      <c r="AR182" s="13" t="e">
        <f t="shared" si="199"/>
        <v>#NAME?</v>
      </c>
      <c r="AS182" s="13" t="e">
        <f t="shared" si="200"/>
        <v>#NAME?</v>
      </c>
      <c r="AT182" s="13" t="e">
        <f t="shared" si="201"/>
        <v>#NAME?</v>
      </c>
      <c r="AU182" s="13" t="e">
        <f t="shared" si="202"/>
        <v>#NAME?</v>
      </c>
      <c r="AV182" s="13" t="e">
        <f t="shared" si="203"/>
        <v>#NAME?</v>
      </c>
      <c r="AW182" s="13" t="e">
        <f t="shared" si="204"/>
        <v>#NAME?</v>
      </c>
      <c r="AX182" s="13" t="e">
        <f t="shared" si="205"/>
        <v>#NAME?</v>
      </c>
      <c r="AY182" s="13" t="e">
        <f t="shared" si="206"/>
        <v>#NAME?</v>
      </c>
      <c r="AZ182" s="13" t="e">
        <f t="shared" si="207"/>
        <v>#NAME?</v>
      </c>
      <c r="BA182" s="13" t="e">
        <f t="shared" si="208"/>
        <v>#NAME?</v>
      </c>
      <c r="BB182" s="13" t="e">
        <f t="shared" si="209"/>
        <v>#NAME?</v>
      </c>
      <c r="BC182" s="13" t="e">
        <f t="shared" si="210"/>
        <v>#NAME?</v>
      </c>
      <c r="BD182" s="13" t="e">
        <f t="shared" si="211"/>
        <v>#NAME?</v>
      </c>
      <c r="BE182" s="13" t="e">
        <f t="shared" si="212"/>
        <v>#NAME?</v>
      </c>
      <c r="BF182" s="13" t="e">
        <f t="shared" si="213"/>
        <v>#NAME?</v>
      </c>
      <c r="BG182" s="13" t="e">
        <f t="shared" si="214"/>
        <v>#NAME?</v>
      </c>
      <c r="BH182" s="13" t="e">
        <f t="shared" si="215"/>
        <v>#NAME?</v>
      </c>
      <c r="BI182" s="13" t="e">
        <f t="shared" si="216"/>
        <v>#NAME?</v>
      </c>
      <c r="BJ182" s="13" t="e">
        <f t="shared" si="217"/>
        <v>#NAME?</v>
      </c>
      <c r="BK182" s="13" t="e">
        <f t="shared" si="218"/>
        <v>#NAME?</v>
      </c>
      <c r="BL182" s="13" t="e">
        <f t="shared" si="219"/>
        <v>#NAME?</v>
      </c>
      <c r="BM182" s="13" t="e">
        <f t="shared" si="220"/>
        <v>#NAME?</v>
      </c>
      <c r="BN182" s="13"/>
      <c r="BO182" s="15"/>
      <c r="BP182" s="13" t="e">
        <f t="shared" si="221"/>
        <v>#NAME?</v>
      </c>
      <c r="BQ182" s="13" t="e">
        <f t="shared" si="222"/>
        <v>#NAME?</v>
      </c>
      <c r="BR182" s="13" t="e">
        <f t="shared" si="223"/>
        <v>#NAME?</v>
      </c>
      <c r="BS182" s="13" t="e">
        <f t="shared" si="224"/>
        <v>#NAME?</v>
      </c>
      <c r="BT182" s="13" t="e">
        <f t="shared" si="225"/>
        <v>#NAME?</v>
      </c>
      <c r="BU182" s="13" t="e">
        <f t="shared" si="226"/>
        <v>#NAME?</v>
      </c>
      <c r="BV182" s="13"/>
      <c r="BW182" s="13" t="e">
        <f t="shared" si="227"/>
        <v>#NAME?</v>
      </c>
      <c r="BX182" s="13"/>
      <c r="BY182" s="13" t="e">
        <f t="shared" si="228"/>
        <v>#NAME?</v>
      </c>
      <c r="BZ182" s="13" t="e">
        <f t="shared" si="229"/>
        <v>#NAME?</v>
      </c>
      <c r="CA182" s="13" t="e">
        <f t="shared" si="230"/>
        <v>#NAME?</v>
      </c>
      <c r="CB182" s="13" t="e">
        <f t="shared" si="231"/>
        <v>#NAME?</v>
      </c>
      <c r="CC182" s="14">
        <f t="shared" si="232"/>
        <v>0</v>
      </c>
      <c r="CD182" s="14" t="e">
        <f t="shared" si="233"/>
        <v>#NAME?</v>
      </c>
      <c r="CE182" s="13">
        <f t="shared" si="234"/>
        <v>6966623.6699999999</v>
      </c>
      <c r="CF182" s="13" t="e">
        <f t="shared" si="235"/>
        <v>#NAME?</v>
      </c>
      <c r="CG182" s="13"/>
      <c r="CH182" s="13" t="e">
        <f t="shared" si="236"/>
        <v>#NAME?</v>
      </c>
      <c r="CI182" s="13" t="e">
        <f t="shared" si="237"/>
        <v>#NAME?</v>
      </c>
      <c r="CJ182" s="13" t="e">
        <f t="shared" si="238"/>
        <v>#NAME?</v>
      </c>
      <c r="CK182" s="13" t="e">
        <f t="shared" si="239"/>
        <v>#NAME?</v>
      </c>
      <c r="CL182">
        <f t="shared" si="240"/>
        <v>0</v>
      </c>
      <c r="CM182">
        <f t="shared" si="241"/>
        <v>0</v>
      </c>
      <c r="CN182">
        <v>0</v>
      </c>
      <c r="CO182">
        <f t="shared" si="242"/>
        <v>0</v>
      </c>
      <c r="CP182">
        <v>0</v>
      </c>
      <c r="CQ182">
        <v>0</v>
      </c>
      <c r="CR182">
        <v>0</v>
      </c>
      <c r="CS182">
        <v>0</v>
      </c>
      <c r="CT182">
        <v>0</v>
      </c>
      <c r="CU182">
        <v>0</v>
      </c>
      <c r="CV182">
        <v>0</v>
      </c>
      <c r="CW182" t="e">
        <f>VLOOKUP(A182,vrouw,3,FALSE)</f>
        <v>#NAME?</v>
      </c>
      <c r="CX182">
        <v>0</v>
      </c>
      <c r="CY182" s="20" t="e">
        <f t="shared" si="243"/>
        <v>#NAME?</v>
      </c>
      <c r="CZ182" t="e">
        <f t="shared" si="244"/>
        <v>#NAME?</v>
      </c>
      <c r="DM182" t="s">
        <v>155</v>
      </c>
      <c r="DN182">
        <v>0</v>
      </c>
      <c r="DQ182" t="s">
        <v>397</v>
      </c>
      <c r="DR182">
        <v>0</v>
      </c>
      <c r="DU182">
        <v>1728</v>
      </c>
      <c r="DV182">
        <v>1274979.6265170949</v>
      </c>
      <c r="DX182" t="s">
        <v>298</v>
      </c>
      <c r="DY182">
        <v>0</v>
      </c>
      <c r="EA182" t="s">
        <v>298</v>
      </c>
      <c r="EB182">
        <v>0</v>
      </c>
      <c r="ED182" t="s">
        <v>298</v>
      </c>
      <c r="EE182">
        <v>0</v>
      </c>
      <c r="EI182">
        <v>361</v>
      </c>
      <c r="EJ182">
        <v>8983.25</v>
      </c>
      <c r="GQ182" t="s">
        <v>425</v>
      </c>
      <c r="GR182">
        <v>355</v>
      </c>
      <c r="GU182">
        <v>420</v>
      </c>
      <c r="GV182" s="20">
        <v>67959.642427727522</v>
      </c>
      <c r="HM182">
        <v>406</v>
      </c>
      <c r="HN182" t="s">
        <v>428</v>
      </c>
      <c r="HO182">
        <v>3477915.72</v>
      </c>
      <c r="HR182">
        <v>420</v>
      </c>
      <c r="HS182">
        <v>2039.5</v>
      </c>
    </row>
    <row r="183" spans="1:227">
      <c r="A183">
        <v>358</v>
      </c>
      <c r="D183" t="s">
        <v>188</v>
      </c>
      <c r="F183" s="13" t="e">
        <f t="shared" si="164"/>
        <v>#NAME?</v>
      </c>
      <c r="G183" s="13" t="e">
        <f t="shared" si="165"/>
        <v>#NAME?</v>
      </c>
      <c r="H183" s="13" t="e">
        <f t="shared" si="166"/>
        <v>#NAME?</v>
      </c>
      <c r="I183" s="13" t="e">
        <f t="shared" si="167"/>
        <v>#NAME?</v>
      </c>
      <c r="K183" s="13" t="e">
        <f t="shared" si="168"/>
        <v>#NAME?</v>
      </c>
      <c r="L183" s="13" t="e">
        <f t="shared" si="169"/>
        <v>#NAME?</v>
      </c>
      <c r="M183" s="13" t="e">
        <f t="shared" si="170"/>
        <v>#NAME?</v>
      </c>
      <c r="N183" s="13" t="e">
        <f t="shared" si="171"/>
        <v>#NAME?</v>
      </c>
      <c r="O183" s="13" t="e">
        <f t="shared" si="172"/>
        <v>#NAME?</v>
      </c>
      <c r="P183" s="13" t="e">
        <f t="shared" si="173"/>
        <v>#NAME?</v>
      </c>
      <c r="Q183" s="13" t="e">
        <f t="shared" si="174"/>
        <v>#NAME?</v>
      </c>
      <c r="R183" s="13" t="e">
        <f t="shared" si="175"/>
        <v>#NAME?</v>
      </c>
      <c r="S183" s="13" t="e">
        <f t="shared" si="176"/>
        <v>#NAME?</v>
      </c>
      <c r="T183" s="13" t="e">
        <f t="shared" si="177"/>
        <v>#NAME?</v>
      </c>
      <c r="U183" s="13" t="e">
        <f t="shared" si="178"/>
        <v>#NAME?</v>
      </c>
      <c r="V183" s="13" t="e">
        <f t="shared" si="179"/>
        <v>#NAME?</v>
      </c>
      <c r="W183" s="13" t="e">
        <f t="shared" si="180"/>
        <v>#NAME?</v>
      </c>
      <c r="X183" s="13" t="e">
        <f t="shared" si="181"/>
        <v>#NAME?</v>
      </c>
      <c r="Y183" s="13" t="e">
        <f t="shared" si="182"/>
        <v>#NAME?</v>
      </c>
      <c r="Z183" s="13" t="e">
        <f t="shared" si="183"/>
        <v>#NAME?</v>
      </c>
      <c r="AA183" s="13" t="e">
        <f t="shared" si="184"/>
        <v>#NAME?</v>
      </c>
      <c r="AB183" s="13"/>
      <c r="AC183" s="13"/>
      <c r="AD183" s="13" t="e">
        <f t="shared" si="185"/>
        <v>#NAME?</v>
      </c>
      <c r="AE183" s="13" t="e">
        <f t="shared" si="186"/>
        <v>#NAME?</v>
      </c>
      <c r="AF183" s="13" t="e">
        <f t="shared" si="187"/>
        <v>#NAME?</v>
      </c>
      <c r="AG183" s="13" t="e">
        <f t="shared" si="188"/>
        <v>#NAME?</v>
      </c>
      <c r="AH183" s="13" t="e">
        <f t="shared" si="189"/>
        <v>#NAME?</v>
      </c>
      <c r="AI183" s="13" t="e">
        <f t="shared" si="190"/>
        <v>#NAME?</v>
      </c>
      <c r="AJ183" s="13" t="e">
        <f t="shared" si="191"/>
        <v>#NAME?</v>
      </c>
      <c r="AK183" s="13" t="e">
        <f t="shared" si="192"/>
        <v>#NAME?</v>
      </c>
      <c r="AL183" s="13" t="e">
        <f t="shared" si="193"/>
        <v>#NAME?</v>
      </c>
      <c r="AM183" s="13" t="e">
        <f t="shared" si="194"/>
        <v>#NAME?</v>
      </c>
      <c r="AN183" s="13" t="e">
        <f t="shared" si="195"/>
        <v>#NAME?</v>
      </c>
      <c r="AO183" s="13" t="e">
        <f t="shared" si="196"/>
        <v>#NAME?</v>
      </c>
      <c r="AP183" s="13" t="e">
        <f t="shared" si="197"/>
        <v>#NAME?</v>
      </c>
      <c r="AQ183" s="13" t="e">
        <f t="shared" si="198"/>
        <v>#NAME?</v>
      </c>
      <c r="AR183" s="13" t="e">
        <f t="shared" si="199"/>
        <v>#NAME?</v>
      </c>
      <c r="AS183" s="13" t="e">
        <f t="shared" si="200"/>
        <v>#NAME?</v>
      </c>
      <c r="AT183" s="13" t="e">
        <f t="shared" si="201"/>
        <v>#NAME?</v>
      </c>
      <c r="AU183" s="13" t="e">
        <f t="shared" si="202"/>
        <v>#NAME?</v>
      </c>
      <c r="AV183" s="13" t="e">
        <f t="shared" si="203"/>
        <v>#NAME?</v>
      </c>
      <c r="AW183" s="13" t="e">
        <f t="shared" si="204"/>
        <v>#NAME?</v>
      </c>
      <c r="AX183" s="13" t="e">
        <f t="shared" si="205"/>
        <v>#NAME?</v>
      </c>
      <c r="AY183" s="13" t="e">
        <f t="shared" si="206"/>
        <v>#NAME?</v>
      </c>
      <c r="AZ183" s="13" t="e">
        <f t="shared" si="207"/>
        <v>#NAME?</v>
      </c>
      <c r="BA183" s="13" t="e">
        <f t="shared" si="208"/>
        <v>#NAME?</v>
      </c>
      <c r="BB183" s="13" t="e">
        <f t="shared" si="209"/>
        <v>#NAME?</v>
      </c>
      <c r="BC183" s="13" t="e">
        <f t="shared" si="210"/>
        <v>#NAME?</v>
      </c>
      <c r="BD183" s="13" t="e">
        <f t="shared" si="211"/>
        <v>#NAME?</v>
      </c>
      <c r="BE183" s="13" t="e">
        <f t="shared" si="212"/>
        <v>#NAME?</v>
      </c>
      <c r="BF183" s="13" t="e">
        <f t="shared" si="213"/>
        <v>#NAME?</v>
      </c>
      <c r="BG183" s="13" t="e">
        <f t="shared" si="214"/>
        <v>#NAME?</v>
      </c>
      <c r="BH183" s="13" t="e">
        <f t="shared" si="215"/>
        <v>#NAME?</v>
      </c>
      <c r="BI183" s="13" t="e">
        <f t="shared" si="216"/>
        <v>#NAME?</v>
      </c>
      <c r="BJ183" s="13" t="e">
        <f t="shared" si="217"/>
        <v>#NAME?</v>
      </c>
      <c r="BK183" s="13" t="e">
        <f t="shared" si="218"/>
        <v>#NAME?</v>
      </c>
      <c r="BL183" s="13" t="e">
        <f t="shared" si="219"/>
        <v>#NAME?</v>
      </c>
      <c r="BM183" s="13" t="e">
        <f t="shared" si="220"/>
        <v>#NAME?</v>
      </c>
      <c r="BN183" s="13"/>
      <c r="BO183" s="15"/>
      <c r="BP183" s="13" t="e">
        <f t="shared" si="221"/>
        <v>#NAME?</v>
      </c>
      <c r="BQ183" s="13" t="e">
        <f t="shared" si="222"/>
        <v>#NAME?</v>
      </c>
      <c r="BR183" s="13" t="e">
        <f t="shared" si="223"/>
        <v>#NAME?</v>
      </c>
      <c r="BS183" s="13" t="e">
        <f t="shared" si="224"/>
        <v>#NAME?</v>
      </c>
      <c r="BT183" s="13" t="e">
        <f t="shared" si="225"/>
        <v>#NAME?</v>
      </c>
      <c r="BU183" s="13" t="e">
        <f t="shared" si="226"/>
        <v>#NAME?</v>
      </c>
      <c r="BV183" s="13"/>
      <c r="BW183" s="13" t="e">
        <f t="shared" si="227"/>
        <v>#NAME?</v>
      </c>
      <c r="BX183" s="13"/>
      <c r="BY183" s="13" t="e">
        <f t="shared" si="228"/>
        <v>#NAME?</v>
      </c>
      <c r="BZ183" s="13" t="e">
        <f t="shared" si="229"/>
        <v>#NAME?</v>
      </c>
      <c r="CA183" s="13" t="e">
        <f t="shared" si="230"/>
        <v>#NAME?</v>
      </c>
      <c r="CB183" s="13" t="e">
        <f t="shared" si="231"/>
        <v>#NAME?</v>
      </c>
      <c r="CC183" s="14">
        <f t="shared" si="232"/>
        <v>0</v>
      </c>
      <c r="CD183" s="14" t="e">
        <f t="shared" si="233"/>
        <v>#NAME?</v>
      </c>
      <c r="CE183" s="13">
        <f t="shared" si="234"/>
        <v>1906405.19</v>
      </c>
      <c r="CF183" s="13" t="e">
        <f t="shared" si="235"/>
        <v>#NAME?</v>
      </c>
      <c r="CG183" s="13"/>
      <c r="CH183" s="13" t="e">
        <f t="shared" si="236"/>
        <v>#NAME?</v>
      </c>
      <c r="CI183" s="13" t="e">
        <f t="shared" si="237"/>
        <v>#NAME?</v>
      </c>
      <c r="CJ183" s="13" t="e">
        <f t="shared" si="238"/>
        <v>#NAME?</v>
      </c>
      <c r="CK183" s="13" t="e">
        <f t="shared" si="239"/>
        <v>#NAME?</v>
      </c>
      <c r="CL183">
        <f t="shared" si="240"/>
        <v>0</v>
      </c>
      <c r="CM183">
        <f t="shared" si="241"/>
        <v>0</v>
      </c>
      <c r="CN183">
        <v>0</v>
      </c>
      <c r="CO183">
        <f t="shared" si="242"/>
        <v>0</v>
      </c>
      <c r="CP183">
        <v>0</v>
      </c>
      <c r="CQ183">
        <v>0</v>
      </c>
      <c r="CR183">
        <v>0</v>
      </c>
      <c r="CS183">
        <v>0</v>
      </c>
      <c r="CT183">
        <v>0</v>
      </c>
      <c r="CU183">
        <v>0</v>
      </c>
      <c r="CV183">
        <v>0</v>
      </c>
      <c r="CW183">
        <v>0</v>
      </c>
      <c r="CX183">
        <v>0</v>
      </c>
      <c r="CY183" s="20" t="e">
        <f t="shared" si="243"/>
        <v>#NAME?</v>
      </c>
      <c r="CZ183" t="e">
        <f t="shared" si="244"/>
        <v>#NAME?</v>
      </c>
      <c r="DM183" t="s">
        <v>293</v>
      </c>
      <c r="DN183">
        <v>0</v>
      </c>
      <c r="DQ183" t="s">
        <v>398</v>
      </c>
      <c r="DR183">
        <v>0</v>
      </c>
      <c r="DU183">
        <v>55</v>
      </c>
      <c r="DV183">
        <v>1489808.9204016116</v>
      </c>
      <c r="DX183" t="s">
        <v>318</v>
      </c>
      <c r="DY183">
        <v>0</v>
      </c>
      <c r="EA183" t="s">
        <v>318</v>
      </c>
      <c r="EB183">
        <v>0</v>
      </c>
      <c r="ED183" t="s">
        <v>318</v>
      </c>
      <c r="EE183">
        <v>0</v>
      </c>
      <c r="EI183">
        <v>362</v>
      </c>
      <c r="EJ183">
        <v>4439</v>
      </c>
      <c r="GQ183" t="s">
        <v>188</v>
      </c>
      <c r="GR183">
        <v>358</v>
      </c>
      <c r="GU183">
        <v>424</v>
      </c>
      <c r="GV183" s="20">
        <v>15682.99440639866</v>
      </c>
      <c r="HM183">
        <v>677</v>
      </c>
      <c r="HN183" t="s">
        <v>429</v>
      </c>
      <c r="HO183">
        <v>3185236.99</v>
      </c>
      <c r="HR183">
        <v>424</v>
      </c>
      <c r="HS183">
        <v>348.5</v>
      </c>
    </row>
    <row r="184" spans="1:227">
      <c r="A184">
        <v>361</v>
      </c>
      <c r="D184" t="s">
        <v>154</v>
      </c>
      <c r="F184" s="13" t="e">
        <f t="shared" si="164"/>
        <v>#NAME?</v>
      </c>
      <c r="G184" s="13" t="e">
        <f t="shared" si="165"/>
        <v>#NAME?</v>
      </c>
      <c r="H184" s="13" t="e">
        <f t="shared" si="166"/>
        <v>#NAME?</v>
      </c>
      <c r="I184" s="13" t="e">
        <f t="shared" si="167"/>
        <v>#NAME?</v>
      </c>
      <c r="J184" s="13"/>
      <c r="K184" s="13" t="e">
        <f t="shared" si="168"/>
        <v>#NAME?</v>
      </c>
      <c r="L184" s="13" t="e">
        <f t="shared" si="169"/>
        <v>#NAME?</v>
      </c>
      <c r="M184" s="13" t="e">
        <f t="shared" si="170"/>
        <v>#NAME?</v>
      </c>
      <c r="N184" s="13" t="e">
        <f t="shared" si="171"/>
        <v>#NAME?</v>
      </c>
      <c r="O184" s="13" t="e">
        <f t="shared" si="172"/>
        <v>#NAME?</v>
      </c>
      <c r="P184" s="13" t="e">
        <f t="shared" si="173"/>
        <v>#NAME?</v>
      </c>
      <c r="Q184" s="13" t="e">
        <f t="shared" si="174"/>
        <v>#NAME?</v>
      </c>
      <c r="R184" s="13" t="e">
        <f t="shared" si="175"/>
        <v>#NAME?</v>
      </c>
      <c r="S184" s="13" t="e">
        <f t="shared" si="176"/>
        <v>#NAME?</v>
      </c>
      <c r="T184" s="13" t="e">
        <f t="shared" si="177"/>
        <v>#NAME?</v>
      </c>
      <c r="U184" s="13" t="e">
        <f t="shared" si="178"/>
        <v>#NAME?</v>
      </c>
      <c r="V184" s="13" t="e">
        <f t="shared" si="179"/>
        <v>#NAME?</v>
      </c>
      <c r="W184" s="13" t="e">
        <f t="shared" si="180"/>
        <v>#NAME?</v>
      </c>
      <c r="X184" s="13" t="e">
        <f t="shared" si="181"/>
        <v>#NAME?</v>
      </c>
      <c r="Y184" s="13" t="e">
        <f t="shared" si="182"/>
        <v>#NAME?</v>
      </c>
      <c r="Z184" s="13" t="e">
        <f t="shared" si="183"/>
        <v>#NAME?</v>
      </c>
      <c r="AA184" s="13" t="e">
        <f t="shared" si="184"/>
        <v>#NAME?</v>
      </c>
      <c r="AB184" s="13"/>
      <c r="AC184" s="13"/>
      <c r="AD184" s="13" t="e">
        <f t="shared" si="185"/>
        <v>#NAME?</v>
      </c>
      <c r="AE184" s="13" t="e">
        <f t="shared" si="186"/>
        <v>#NAME?</v>
      </c>
      <c r="AF184" s="13" t="e">
        <f t="shared" si="187"/>
        <v>#NAME?</v>
      </c>
      <c r="AG184" s="13" t="e">
        <f t="shared" si="188"/>
        <v>#NAME?</v>
      </c>
      <c r="AH184" s="13" t="e">
        <f t="shared" si="189"/>
        <v>#NAME?</v>
      </c>
      <c r="AI184" s="13" t="e">
        <f t="shared" si="190"/>
        <v>#NAME?</v>
      </c>
      <c r="AJ184" s="13" t="e">
        <f t="shared" si="191"/>
        <v>#NAME?</v>
      </c>
      <c r="AK184" s="13" t="e">
        <f t="shared" si="192"/>
        <v>#NAME?</v>
      </c>
      <c r="AL184" s="13" t="e">
        <f t="shared" si="193"/>
        <v>#NAME?</v>
      </c>
      <c r="AM184" s="13" t="e">
        <f t="shared" si="194"/>
        <v>#NAME?</v>
      </c>
      <c r="AN184" s="13" t="e">
        <f t="shared" si="195"/>
        <v>#NAME?</v>
      </c>
      <c r="AO184" s="13" t="e">
        <f t="shared" si="196"/>
        <v>#NAME?</v>
      </c>
      <c r="AP184" s="13" t="e">
        <f t="shared" si="197"/>
        <v>#NAME?</v>
      </c>
      <c r="AQ184" s="13" t="e">
        <f t="shared" si="198"/>
        <v>#NAME?</v>
      </c>
      <c r="AR184" s="13" t="e">
        <f t="shared" si="199"/>
        <v>#NAME?</v>
      </c>
      <c r="AS184" s="13" t="e">
        <f t="shared" si="200"/>
        <v>#NAME?</v>
      </c>
      <c r="AT184" s="13" t="e">
        <f t="shared" si="201"/>
        <v>#NAME?</v>
      </c>
      <c r="AU184" s="13" t="e">
        <f t="shared" si="202"/>
        <v>#NAME?</v>
      </c>
      <c r="AV184" s="13" t="e">
        <f t="shared" si="203"/>
        <v>#NAME?</v>
      </c>
      <c r="AW184" s="13" t="e">
        <f t="shared" si="204"/>
        <v>#NAME?</v>
      </c>
      <c r="AX184" s="13" t="e">
        <f t="shared" si="205"/>
        <v>#NAME?</v>
      </c>
      <c r="AY184" s="13" t="e">
        <f t="shared" si="206"/>
        <v>#NAME?</v>
      </c>
      <c r="AZ184" s="13" t="e">
        <f t="shared" si="207"/>
        <v>#NAME?</v>
      </c>
      <c r="BA184" s="13" t="e">
        <f t="shared" si="208"/>
        <v>#NAME?</v>
      </c>
      <c r="BB184" s="13" t="e">
        <f t="shared" si="209"/>
        <v>#NAME?</v>
      </c>
      <c r="BC184" s="13" t="e">
        <f t="shared" si="210"/>
        <v>#NAME?</v>
      </c>
      <c r="BD184" s="13" t="e">
        <f t="shared" si="211"/>
        <v>#NAME?</v>
      </c>
      <c r="BE184" s="13" t="e">
        <f t="shared" si="212"/>
        <v>#NAME?</v>
      </c>
      <c r="BF184" s="13" t="e">
        <f t="shared" si="213"/>
        <v>#NAME?</v>
      </c>
      <c r="BG184" s="13" t="e">
        <f t="shared" si="214"/>
        <v>#NAME?</v>
      </c>
      <c r="BH184" s="13" t="e">
        <f t="shared" si="215"/>
        <v>#NAME?</v>
      </c>
      <c r="BI184" s="13" t="e">
        <f t="shared" si="216"/>
        <v>#NAME?</v>
      </c>
      <c r="BJ184" s="13" t="e">
        <f t="shared" si="217"/>
        <v>#NAME?</v>
      </c>
      <c r="BK184" s="13" t="e">
        <f t="shared" si="218"/>
        <v>#NAME?</v>
      </c>
      <c r="BL184" s="13" t="e">
        <f t="shared" si="219"/>
        <v>#NAME?</v>
      </c>
      <c r="BM184" s="13" t="e">
        <f t="shared" si="220"/>
        <v>#NAME?</v>
      </c>
      <c r="BN184" s="13"/>
      <c r="BO184" s="15"/>
      <c r="BP184" s="13" t="e">
        <f t="shared" si="221"/>
        <v>#NAME?</v>
      </c>
      <c r="BQ184" s="13" t="e">
        <f t="shared" si="222"/>
        <v>#NAME?</v>
      </c>
      <c r="BR184" s="13" t="e">
        <f t="shared" si="223"/>
        <v>#NAME?</v>
      </c>
      <c r="BS184" s="13" t="e">
        <f t="shared" si="224"/>
        <v>#NAME?</v>
      </c>
      <c r="BT184" s="13" t="e">
        <f t="shared" si="225"/>
        <v>#NAME?</v>
      </c>
      <c r="BU184" s="13" t="e">
        <f t="shared" si="226"/>
        <v>#NAME?</v>
      </c>
      <c r="BV184" s="13"/>
      <c r="BW184" s="13" t="e">
        <f t="shared" si="227"/>
        <v>#NAME?</v>
      </c>
      <c r="BX184" s="13"/>
      <c r="BY184" s="13" t="e">
        <f t="shared" si="228"/>
        <v>#NAME?</v>
      </c>
      <c r="BZ184" s="13" t="e">
        <f t="shared" si="229"/>
        <v>#NAME?</v>
      </c>
      <c r="CA184" s="13" t="e">
        <f t="shared" si="230"/>
        <v>#NAME?</v>
      </c>
      <c r="CB184" s="13" t="e">
        <f t="shared" si="231"/>
        <v>#NAME?</v>
      </c>
      <c r="CC184" s="14">
        <f t="shared" si="232"/>
        <v>217496</v>
      </c>
      <c r="CD184" s="14" t="e">
        <f t="shared" si="233"/>
        <v>#NAME?</v>
      </c>
      <c r="CE184" s="13">
        <f t="shared" si="234"/>
        <v>9154111.2899999991</v>
      </c>
      <c r="CF184" s="13" t="e">
        <f t="shared" si="235"/>
        <v>#NAME?</v>
      </c>
      <c r="CG184" s="13"/>
      <c r="CH184" s="13" t="e">
        <f t="shared" si="236"/>
        <v>#NAME?</v>
      </c>
      <c r="CI184" s="13" t="e">
        <f t="shared" si="237"/>
        <v>#NAME?</v>
      </c>
      <c r="CJ184" s="13" t="e">
        <f t="shared" si="238"/>
        <v>#NAME?</v>
      </c>
      <c r="CK184" s="13" t="e">
        <f t="shared" si="239"/>
        <v>#NAME?</v>
      </c>
      <c r="CL184">
        <f t="shared" si="240"/>
        <v>83300</v>
      </c>
      <c r="CM184">
        <f t="shared" si="241"/>
        <v>0</v>
      </c>
      <c r="CN184">
        <v>0</v>
      </c>
      <c r="CO184">
        <f t="shared" si="242"/>
        <v>100000</v>
      </c>
      <c r="CP184" t="e">
        <f>VLOOKUP(A184,taal,5,FALSE)</f>
        <v>#NAME?</v>
      </c>
      <c r="CQ184">
        <v>0</v>
      </c>
      <c r="CR184">
        <v>0</v>
      </c>
      <c r="CS184">
        <v>0</v>
      </c>
      <c r="CT184" t="e">
        <f>VLOOKUP(A184,w_g31,3,FALSE)</f>
        <v>#NAME?</v>
      </c>
      <c r="CU184" t="e">
        <f>VLOOKUP(A184,actie,3,FALSE)</f>
        <v>#NAME?</v>
      </c>
      <c r="CV184" t="e">
        <f>VLOOKUP(A184,delta,3,FALSE)</f>
        <v>#NAME?</v>
      </c>
      <c r="CW184">
        <v>0</v>
      </c>
      <c r="CX184">
        <v>0</v>
      </c>
      <c r="CY184" s="20" t="e">
        <f t="shared" si="243"/>
        <v>#NAME?</v>
      </c>
      <c r="CZ184" t="e">
        <f t="shared" si="244"/>
        <v>#NAME?</v>
      </c>
      <c r="DM184" t="s">
        <v>137</v>
      </c>
      <c r="DN184">
        <v>0</v>
      </c>
      <c r="DQ184" t="s">
        <v>400</v>
      </c>
      <c r="DR184">
        <v>0</v>
      </c>
      <c r="DU184">
        <v>22</v>
      </c>
      <c r="DV184">
        <v>1925161.3462073349</v>
      </c>
      <c r="DX184" t="s">
        <v>319</v>
      </c>
      <c r="DY184">
        <v>0</v>
      </c>
      <c r="EA184" t="s">
        <v>319</v>
      </c>
      <c r="EB184">
        <v>0</v>
      </c>
      <c r="ED184" t="s">
        <v>319</v>
      </c>
      <c r="EE184">
        <v>0</v>
      </c>
      <c r="EI184">
        <v>363</v>
      </c>
      <c r="EJ184">
        <v>82138.75</v>
      </c>
      <c r="GQ184" t="s">
        <v>154</v>
      </c>
      <c r="GR184">
        <v>361</v>
      </c>
      <c r="GU184">
        <v>425</v>
      </c>
      <c r="GV184" s="20">
        <v>33979.821213863761</v>
      </c>
      <c r="HM184">
        <v>353</v>
      </c>
      <c r="HN184" t="s">
        <v>398</v>
      </c>
      <c r="HO184">
        <v>1971510.38</v>
      </c>
      <c r="HR184">
        <v>425</v>
      </c>
      <c r="HS184">
        <v>768.5</v>
      </c>
    </row>
    <row r="185" spans="1:227">
      <c r="A185">
        <v>362</v>
      </c>
      <c r="D185" t="s">
        <v>217</v>
      </c>
      <c r="F185" s="13" t="e">
        <f t="shared" si="164"/>
        <v>#NAME?</v>
      </c>
      <c r="G185" s="13" t="e">
        <f t="shared" si="165"/>
        <v>#NAME?</v>
      </c>
      <c r="H185" s="13" t="e">
        <f t="shared" si="166"/>
        <v>#NAME?</v>
      </c>
      <c r="I185" s="13" t="e">
        <f t="shared" si="167"/>
        <v>#NAME?</v>
      </c>
      <c r="J185" s="13"/>
      <c r="K185" s="13" t="e">
        <f t="shared" si="168"/>
        <v>#NAME?</v>
      </c>
      <c r="L185" s="13" t="e">
        <f t="shared" si="169"/>
        <v>#NAME?</v>
      </c>
      <c r="M185" s="13" t="e">
        <f t="shared" si="170"/>
        <v>#NAME?</v>
      </c>
      <c r="N185" s="13" t="e">
        <f t="shared" si="171"/>
        <v>#NAME?</v>
      </c>
      <c r="O185" s="13" t="e">
        <f t="shared" si="172"/>
        <v>#NAME?</v>
      </c>
      <c r="P185" s="13" t="e">
        <f t="shared" si="173"/>
        <v>#NAME?</v>
      </c>
      <c r="Q185" s="13" t="e">
        <f t="shared" si="174"/>
        <v>#NAME?</v>
      </c>
      <c r="R185" s="13" t="e">
        <f t="shared" si="175"/>
        <v>#NAME?</v>
      </c>
      <c r="S185" s="13" t="e">
        <f t="shared" si="176"/>
        <v>#NAME?</v>
      </c>
      <c r="T185" s="13" t="e">
        <f t="shared" si="177"/>
        <v>#NAME?</v>
      </c>
      <c r="U185" s="13" t="e">
        <f t="shared" si="178"/>
        <v>#NAME?</v>
      </c>
      <c r="V185" s="13" t="e">
        <f t="shared" si="179"/>
        <v>#NAME?</v>
      </c>
      <c r="W185" s="13" t="e">
        <f t="shared" si="180"/>
        <v>#NAME?</v>
      </c>
      <c r="X185" s="13" t="e">
        <f t="shared" si="181"/>
        <v>#NAME?</v>
      </c>
      <c r="Y185" s="13" t="e">
        <f t="shared" si="182"/>
        <v>#NAME?</v>
      </c>
      <c r="Z185" s="13" t="e">
        <f t="shared" si="183"/>
        <v>#NAME?</v>
      </c>
      <c r="AA185" s="13" t="e">
        <f t="shared" si="184"/>
        <v>#NAME?</v>
      </c>
      <c r="AB185" s="13"/>
      <c r="AC185" s="13"/>
      <c r="AD185" s="13" t="e">
        <f t="shared" si="185"/>
        <v>#NAME?</v>
      </c>
      <c r="AE185" s="13" t="e">
        <f t="shared" si="186"/>
        <v>#NAME?</v>
      </c>
      <c r="AF185" s="13" t="e">
        <f t="shared" si="187"/>
        <v>#NAME?</v>
      </c>
      <c r="AG185" s="13" t="e">
        <f t="shared" si="188"/>
        <v>#NAME?</v>
      </c>
      <c r="AH185" s="13" t="e">
        <f t="shared" si="189"/>
        <v>#NAME?</v>
      </c>
      <c r="AI185" s="13" t="e">
        <f t="shared" si="190"/>
        <v>#NAME?</v>
      </c>
      <c r="AJ185" s="13" t="e">
        <f t="shared" si="191"/>
        <v>#NAME?</v>
      </c>
      <c r="AK185" s="13" t="e">
        <f t="shared" si="192"/>
        <v>#NAME?</v>
      </c>
      <c r="AL185" s="13" t="e">
        <f t="shared" si="193"/>
        <v>#NAME?</v>
      </c>
      <c r="AM185" s="13" t="e">
        <f t="shared" si="194"/>
        <v>#NAME?</v>
      </c>
      <c r="AN185" s="13" t="e">
        <f t="shared" si="195"/>
        <v>#NAME?</v>
      </c>
      <c r="AO185" s="13" t="e">
        <f t="shared" si="196"/>
        <v>#NAME?</v>
      </c>
      <c r="AP185" s="13" t="e">
        <f t="shared" si="197"/>
        <v>#NAME?</v>
      </c>
      <c r="AQ185" s="13" t="e">
        <f t="shared" si="198"/>
        <v>#NAME?</v>
      </c>
      <c r="AR185" s="13" t="e">
        <f t="shared" si="199"/>
        <v>#NAME?</v>
      </c>
      <c r="AS185" s="13" t="e">
        <f t="shared" si="200"/>
        <v>#NAME?</v>
      </c>
      <c r="AT185" s="13" t="e">
        <f t="shared" si="201"/>
        <v>#NAME?</v>
      </c>
      <c r="AU185" s="13" t="e">
        <f t="shared" si="202"/>
        <v>#NAME?</v>
      </c>
      <c r="AV185" s="13" t="e">
        <f t="shared" si="203"/>
        <v>#NAME?</v>
      </c>
      <c r="AW185" s="13" t="e">
        <f t="shared" si="204"/>
        <v>#NAME?</v>
      </c>
      <c r="AX185" s="13" t="e">
        <f t="shared" si="205"/>
        <v>#NAME?</v>
      </c>
      <c r="AY185" s="13" t="e">
        <f t="shared" si="206"/>
        <v>#NAME?</v>
      </c>
      <c r="AZ185" s="13" t="e">
        <f t="shared" si="207"/>
        <v>#NAME?</v>
      </c>
      <c r="BA185" s="13" t="e">
        <f t="shared" si="208"/>
        <v>#NAME?</v>
      </c>
      <c r="BB185" s="13" t="e">
        <f t="shared" si="209"/>
        <v>#NAME?</v>
      </c>
      <c r="BC185" s="13" t="e">
        <f t="shared" si="210"/>
        <v>#NAME?</v>
      </c>
      <c r="BD185" s="13" t="e">
        <f t="shared" si="211"/>
        <v>#NAME?</v>
      </c>
      <c r="BE185" s="13" t="e">
        <f t="shared" si="212"/>
        <v>#NAME?</v>
      </c>
      <c r="BF185" s="13" t="e">
        <f t="shared" si="213"/>
        <v>#NAME?</v>
      </c>
      <c r="BG185" s="13" t="e">
        <f t="shared" si="214"/>
        <v>#NAME?</v>
      </c>
      <c r="BH185" s="13" t="e">
        <f t="shared" si="215"/>
        <v>#NAME?</v>
      </c>
      <c r="BI185" s="13" t="e">
        <f t="shared" si="216"/>
        <v>#NAME?</v>
      </c>
      <c r="BJ185" s="13" t="e">
        <f t="shared" si="217"/>
        <v>#NAME?</v>
      </c>
      <c r="BK185" s="13" t="e">
        <f t="shared" si="218"/>
        <v>#NAME?</v>
      </c>
      <c r="BL185" s="13" t="e">
        <f t="shared" si="219"/>
        <v>#NAME?</v>
      </c>
      <c r="BM185" s="13" t="e">
        <f t="shared" si="220"/>
        <v>#NAME?</v>
      </c>
      <c r="BN185" s="13"/>
      <c r="BO185" s="15"/>
      <c r="BP185" s="13" t="e">
        <f t="shared" si="221"/>
        <v>#NAME?</v>
      </c>
      <c r="BQ185" s="13" t="e">
        <f t="shared" si="222"/>
        <v>#NAME?</v>
      </c>
      <c r="BR185" s="13" t="e">
        <f t="shared" si="223"/>
        <v>#NAME?</v>
      </c>
      <c r="BS185" s="13" t="e">
        <f t="shared" si="224"/>
        <v>#NAME?</v>
      </c>
      <c r="BT185" s="13" t="e">
        <f t="shared" si="225"/>
        <v>#NAME?</v>
      </c>
      <c r="BU185" s="13" t="e">
        <f t="shared" si="226"/>
        <v>#NAME?</v>
      </c>
      <c r="BV185" s="13"/>
      <c r="BW185" s="13" t="e">
        <f t="shared" si="227"/>
        <v>#NAME?</v>
      </c>
      <c r="BX185" s="13"/>
      <c r="BY185" s="13" t="e">
        <f t="shared" si="228"/>
        <v>#NAME?</v>
      </c>
      <c r="BZ185" s="13" t="e">
        <f t="shared" si="229"/>
        <v>#NAME?</v>
      </c>
      <c r="CA185" s="13" t="e">
        <f t="shared" si="230"/>
        <v>#NAME?</v>
      </c>
      <c r="CB185" s="13" t="e">
        <f t="shared" si="231"/>
        <v>#NAME?</v>
      </c>
      <c r="CC185" s="14">
        <f t="shared" si="232"/>
        <v>0</v>
      </c>
      <c r="CD185" s="14" t="e">
        <f t="shared" si="233"/>
        <v>#NAME?</v>
      </c>
      <c r="CE185" s="13">
        <f t="shared" si="234"/>
        <v>8437232.3499999996</v>
      </c>
      <c r="CF185" s="13" t="e">
        <f t="shared" si="235"/>
        <v>#NAME?</v>
      </c>
      <c r="CG185" s="13"/>
      <c r="CH185" s="13" t="e">
        <f t="shared" si="236"/>
        <v>#NAME?</v>
      </c>
      <c r="CI185" s="13" t="e">
        <f t="shared" si="237"/>
        <v>#NAME?</v>
      </c>
      <c r="CJ185" s="13" t="e">
        <f t="shared" si="238"/>
        <v>#NAME?</v>
      </c>
      <c r="CK185" s="13" t="e">
        <f t="shared" si="239"/>
        <v>#NAME?</v>
      </c>
      <c r="CL185">
        <f t="shared" si="240"/>
        <v>0</v>
      </c>
      <c r="CM185">
        <f t="shared" si="241"/>
        <v>0</v>
      </c>
      <c r="CN185">
        <v>0</v>
      </c>
      <c r="CO185">
        <f t="shared" si="242"/>
        <v>0</v>
      </c>
      <c r="CP185" t="e">
        <f>VLOOKUP(A185,taal,5,FALSE)</f>
        <v>#NAME?</v>
      </c>
      <c r="CQ185">
        <v>0</v>
      </c>
      <c r="CR185">
        <v>0</v>
      </c>
      <c r="CS185">
        <v>0</v>
      </c>
      <c r="CT185">
        <v>0</v>
      </c>
      <c r="CU185">
        <v>0</v>
      </c>
      <c r="CV185" t="e">
        <f>VLOOKUP(A185,delta,3,FALSE)</f>
        <v>#NAME?</v>
      </c>
      <c r="CW185">
        <v>0</v>
      </c>
      <c r="CX185">
        <v>0</v>
      </c>
      <c r="CY185" s="20" t="e">
        <f t="shared" si="243"/>
        <v>#NAME?</v>
      </c>
      <c r="CZ185" t="e">
        <f t="shared" si="244"/>
        <v>#NAME?</v>
      </c>
      <c r="DM185" t="s">
        <v>167</v>
      </c>
      <c r="DN185">
        <v>0</v>
      </c>
      <c r="DQ185" t="s">
        <v>402</v>
      </c>
      <c r="DR185">
        <v>0</v>
      </c>
      <c r="DU185">
        <v>1701</v>
      </c>
      <c r="DV185">
        <v>2023421.9568743231</v>
      </c>
      <c r="DX185" t="s">
        <v>341</v>
      </c>
      <c r="DY185">
        <v>0</v>
      </c>
      <c r="EA185" t="s">
        <v>341</v>
      </c>
      <c r="EB185">
        <v>0</v>
      </c>
      <c r="ED185" t="s">
        <v>341</v>
      </c>
      <c r="EE185">
        <v>0</v>
      </c>
      <c r="EI185">
        <v>364</v>
      </c>
      <c r="EJ185">
        <v>503.5</v>
      </c>
      <c r="GQ185" t="s">
        <v>217</v>
      </c>
      <c r="GR185">
        <v>362</v>
      </c>
      <c r="GU185">
        <v>431</v>
      </c>
      <c r="GV185" s="20">
        <v>13069.162005332219</v>
      </c>
      <c r="HM185">
        <v>645</v>
      </c>
      <c r="HN185" t="s">
        <v>430</v>
      </c>
      <c r="HO185">
        <v>667463.27</v>
      </c>
      <c r="HR185">
        <v>431</v>
      </c>
      <c r="HS185">
        <v>508.25</v>
      </c>
    </row>
    <row r="186" spans="1:227">
      <c r="A186">
        <v>363</v>
      </c>
      <c r="D186" t="s">
        <v>171</v>
      </c>
      <c r="F186" s="13" t="e">
        <f t="shared" si="164"/>
        <v>#NAME?</v>
      </c>
      <c r="G186" s="13" t="e">
        <f t="shared" si="165"/>
        <v>#NAME?</v>
      </c>
      <c r="H186" s="13" t="e">
        <f t="shared" si="166"/>
        <v>#NAME?</v>
      </c>
      <c r="I186" s="13" t="e">
        <f t="shared" si="167"/>
        <v>#NAME?</v>
      </c>
      <c r="K186" s="13" t="e">
        <f t="shared" si="168"/>
        <v>#NAME?</v>
      </c>
      <c r="L186" s="13" t="e">
        <f t="shared" si="169"/>
        <v>#NAME?</v>
      </c>
      <c r="M186" s="13" t="e">
        <f t="shared" si="170"/>
        <v>#NAME?</v>
      </c>
      <c r="N186" s="13" t="e">
        <f t="shared" si="171"/>
        <v>#NAME?</v>
      </c>
      <c r="O186" s="13" t="e">
        <f t="shared" si="172"/>
        <v>#NAME?</v>
      </c>
      <c r="P186" s="13" t="e">
        <f t="shared" si="173"/>
        <v>#NAME?</v>
      </c>
      <c r="Q186" s="13" t="e">
        <f t="shared" si="174"/>
        <v>#NAME?</v>
      </c>
      <c r="R186" s="13" t="e">
        <f t="shared" si="175"/>
        <v>#NAME?</v>
      </c>
      <c r="S186" s="13" t="e">
        <f t="shared" si="176"/>
        <v>#NAME?</v>
      </c>
      <c r="T186" s="13" t="e">
        <f t="shared" si="177"/>
        <v>#NAME?</v>
      </c>
      <c r="U186" s="13" t="e">
        <f t="shared" si="178"/>
        <v>#NAME?</v>
      </c>
      <c r="V186" s="13" t="e">
        <f t="shared" si="179"/>
        <v>#NAME?</v>
      </c>
      <c r="W186" s="13" t="e">
        <f t="shared" si="180"/>
        <v>#NAME?</v>
      </c>
      <c r="X186" s="13" t="e">
        <f t="shared" si="181"/>
        <v>#NAME?</v>
      </c>
      <c r="Y186" s="13" t="e">
        <f t="shared" si="182"/>
        <v>#NAME?</v>
      </c>
      <c r="Z186" s="13" t="e">
        <f t="shared" si="183"/>
        <v>#NAME?</v>
      </c>
      <c r="AA186" s="13" t="e">
        <f t="shared" si="184"/>
        <v>#NAME?</v>
      </c>
      <c r="AB186" s="13"/>
      <c r="AC186" s="13"/>
      <c r="AD186" s="13" t="e">
        <f t="shared" si="185"/>
        <v>#NAME?</v>
      </c>
      <c r="AE186" s="13" t="e">
        <f t="shared" si="186"/>
        <v>#NAME?</v>
      </c>
      <c r="AF186" s="13" t="e">
        <f t="shared" si="187"/>
        <v>#NAME?</v>
      </c>
      <c r="AG186" s="13" t="e">
        <f t="shared" si="188"/>
        <v>#NAME?</v>
      </c>
      <c r="AH186" s="13" t="e">
        <f t="shared" si="189"/>
        <v>#NAME?</v>
      </c>
      <c r="AI186" s="13" t="e">
        <f t="shared" si="190"/>
        <v>#NAME?</v>
      </c>
      <c r="AJ186" s="13" t="e">
        <f t="shared" si="191"/>
        <v>#NAME?</v>
      </c>
      <c r="AK186" s="13" t="e">
        <f t="shared" si="192"/>
        <v>#NAME?</v>
      </c>
      <c r="AL186" s="13" t="e">
        <f t="shared" si="193"/>
        <v>#NAME?</v>
      </c>
      <c r="AM186" s="13" t="e">
        <f t="shared" si="194"/>
        <v>#NAME?</v>
      </c>
      <c r="AN186" s="13" t="e">
        <f t="shared" si="195"/>
        <v>#NAME?</v>
      </c>
      <c r="AO186" s="13" t="e">
        <f t="shared" si="196"/>
        <v>#NAME?</v>
      </c>
      <c r="AP186" s="13" t="e">
        <f t="shared" si="197"/>
        <v>#NAME?</v>
      </c>
      <c r="AQ186" s="13" t="e">
        <f t="shared" si="198"/>
        <v>#NAME?</v>
      </c>
      <c r="AR186" s="13" t="e">
        <f t="shared" si="199"/>
        <v>#NAME?</v>
      </c>
      <c r="AS186" s="13" t="e">
        <f t="shared" si="200"/>
        <v>#NAME?</v>
      </c>
      <c r="AT186" s="13" t="e">
        <f t="shared" si="201"/>
        <v>#NAME?</v>
      </c>
      <c r="AU186" s="13" t="e">
        <f t="shared" si="202"/>
        <v>#NAME?</v>
      </c>
      <c r="AV186" s="13" t="e">
        <f t="shared" si="203"/>
        <v>#NAME?</v>
      </c>
      <c r="AW186" s="13" t="e">
        <f t="shared" si="204"/>
        <v>#NAME?</v>
      </c>
      <c r="AX186" s="13" t="e">
        <f t="shared" si="205"/>
        <v>#NAME?</v>
      </c>
      <c r="AY186" s="13" t="e">
        <f t="shared" si="206"/>
        <v>#NAME?</v>
      </c>
      <c r="AZ186" s="13" t="e">
        <f t="shared" si="207"/>
        <v>#NAME?</v>
      </c>
      <c r="BA186" s="13" t="e">
        <f t="shared" si="208"/>
        <v>#NAME?</v>
      </c>
      <c r="BB186" s="13" t="e">
        <f t="shared" si="209"/>
        <v>#NAME?</v>
      </c>
      <c r="BC186" s="13" t="e">
        <f t="shared" si="210"/>
        <v>#NAME?</v>
      </c>
      <c r="BD186" s="13" t="e">
        <f t="shared" si="211"/>
        <v>#NAME?</v>
      </c>
      <c r="BE186" s="13" t="e">
        <f t="shared" si="212"/>
        <v>#NAME?</v>
      </c>
      <c r="BF186" s="13" t="e">
        <f t="shared" si="213"/>
        <v>#NAME?</v>
      </c>
      <c r="BG186" s="13" t="e">
        <f t="shared" si="214"/>
        <v>#NAME?</v>
      </c>
      <c r="BH186" s="13" t="e">
        <f t="shared" si="215"/>
        <v>#NAME?</v>
      </c>
      <c r="BI186" s="13" t="e">
        <f t="shared" si="216"/>
        <v>#NAME?</v>
      </c>
      <c r="BJ186" s="13" t="e">
        <f t="shared" si="217"/>
        <v>#NAME?</v>
      </c>
      <c r="BK186" s="13" t="e">
        <f t="shared" si="218"/>
        <v>#NAME?</v>
      </c>
      <c r="BL186" s="13" t="e">
        <f t="shared" si="219"/>
        <v>#NAME?</v>
      </c>
      <c r="BM186" s="13" t="e">
        <f t="shared" si="220"/>
        <v>#NAME?</v>
      </c>
      <c r="BN186" s="13"/>
      <c r="BO186" s="15"/>
      <c r="BP186" s="13" t="e">
        <f t="shared" si="221"/>
        <v>#NAME?</v>
      </c>
      <c r="BQ186" s="13" t="e">
        <f t="shared" si="222"/>
        <v>#NAME?</v>
      </c>
      <c r="BR186" s="13" t="e">
        <f t="shared" si="223"/>
        <v>#NAME?</v>
      </c>
      <c r="BS186" s="13" t="e">
        <f t="shared" si="224"/>
        <v>#NAME?</v>
      </c>
      <c r="BT186" s="13" t="e">
        <f t="shared" si="225"/>
        <v>#NAME?</v>
      </c>
      <c r="BU186" s="13" t="e">
        <f t="shared" si="226"/>
        <v>#NAME?</v>
      </c>
      <c r="BV186" s="13"/>
      <c r="BW186" s="13" t="e">
        <f t="shared" si="227"/>
        <v>#NAME?</v>
      </c>
      <c r="BX186" s="13"/>
      <c r="BY186" s="13" t="e">
        <f t="shared" si="228"/>
        <v>#NAME?</v>
      </c>
      <c r="BZ186" s="13" t="e">
        <f t="shared" si="229"/>
        <v>#NAME?</v>
      </c>
      <c r="CA186" s="13" t="e">
        <f t="shared" si="230"/>
        <v>#NAME?</v>
      </c>
      <c r="CB186" s="13" t="e">
        <f t="shared" si="231"/>
        <v>#NAME?</v>
      </c>
      <c r="CC186" s="14">
        <f t="shared" si="232"/>
        <v>261654</v>
      </c>
      <c r="CD186" s="14" t="e">
        <f t="shared" si="233"/>
        <v>#NAME?</v>
      </c>
      <c r="CE186" s="13">
        <f t="shared" si="234"/>
        <v>68481408.159999996</v>
      </c>
      <c r="CF186" s="13" t="e">
        <f t="shared" si="235"/>
        <v>#NAME?</v>
      </c>
      <c r="CG186" s="13"/>
      <c r="CH186" s="13" t="e">
        <f t="shared" si="236"/>
        <v>#NAME?</v>
      </c>
      <c r="CI186" s="13" t="e">
        <f t="shared" si="237"/>
        <v>#NAME?</v>
      </c>
      <c r="CJ186" s="13" t="e">
        <f t="shared" si="238"/>
        <v>#NAME?</v>
      </c>
      <c r="CK186" s="13" t="e">
        <f t="shared" si="239"/>
        <v>#NAME?</v>
      </c>
      <c r="CL186">
        <f t="shared" si="240"/>
        <v>83300</v>
      </c>
      <c r="CM186">
        <f t="shared" si="241"/>
        <v>50000</v>
      </c>
      <c r="CN186" t="e">
        <f>VLOOKUP(A186,sport,6,FALSE)</f>
        <v>#NAME?</v>
      </c>
      <c r="CO186">
        <f t="shared" si="242"/>
        <v>2910000</v>
      </c>
      <c r="CP186" t="e">
        <f>VLOOKUP(A186,taal,5,FALSE)</f>
        <v>#NAME?</v>
      </c>
      <c r="CQ186">
        <v>0</v>
      </c>
      <c r="CR186" t="e">
        <f>VLOOKUP(A186,pola,4,FALSE)</f>
        <v>#NAME?</v>
      </c>
      <c r="CS186">
        <v>100000</v>
      </c>
      <c r="CT186" t="e">
        <f>VLOOKUP(A186,w_g31,3,FALSE)</f>
        <v>#NAME?</v>
      </c>
      <c r="CU186" t="e">
        <f>VLOOKUP(A186,actie,3,FALSE)</f>
        <v>#NAME?</v>
      </c>
      <c r="CV186">
        <v>0</v>
      </c>
      <c r="CW186">
        <v>0</v>
      </c>
      <c r="CX186" t="e">
        <f>VLOOKUP(A186,gemeng,3,FALSE)</f>
        <v>#NAME?</v>
      </c>
      <c r="CY186" s="20" t="e">
        <f t="shared" si="243"/>
        <v>#NAME?</v>
      </c>
      <c r="CZ186" t="e">
        <f t="shared" si="244"/>
        <v>#NAME?</v>
      </c>
      <c r="DM186" t="s">
        <v>426</v>
      </c>
      <c r="DN186">
        <v>0</v>
      </c>
      <c r="DQ186" t="s">
        <v>403</v>
      </c>
      <c r="DR186">
        <v>0</v>
      </c>
      <c r="DU186">
        <v>65</v>
      </c>
      <c r="DV186">
        <v>1953203.7879664158</v>
      </c>
      <c r="DX186" t="s">
        <v>397</v>
      </c>
      <c r="DY186">
        <v>0</v>
      </c>
      <c r="EA186" t="s">
        <v>397</v>
      </c>
      <c r="EB186">
        <v>0</v>
      </c>
      <c r="ED186" t="s">
        <v>397</v>
      </c>
      <c r="EE186">
        <v>0</v>
      </c>
      <c r="EI186">
        <v>366</v>
      </c>
      <c r="EJ186">
        <v>858.5</v>
      </c>
      <c r="GQ186" t="s">
        <v>171</v>
      </c>
      <c r="GR186">
        <v>363</v>
      </c>
      <c r="GU186">
        <v>432</v>
      </c>
      <c r="GV186" s="20">
        <v>20910.65920853155</v>
      </c>
      <c r="HM186">
        <v>166</v>
      </c>
      <c r="HN186" t="s">
        <v>295</v>
      </c>
      <c r="HO186">
        <v>4083032.57</v>
      </c>
      <c r="HR186">
        <v>432</v>
      </c>
      <c r="HS186">
        <v>614.75</v>
      </c>
    </row>
    <row r="187" spans="1:227">
      <c r="A187">
        <v>364</v>
      </c>
      <c r="D187" t="s">
        <v>219</v>
      </c>
      <c r="F187" s="13" t="e">
        <f t="shared" si="164"/>
        <v>#NAME?</v>
      </c>
      <c r="G187" s="13" t="e">
        <f t="shared" si="165"/>
        <v>#NAME?</v>
      </c>
      <c r="H187" s="13" t="e">
        <f t="shared" si="166"/>
        <v>#NAME?</v>
      </c>
      <c r="I187" s="13" t="e">
        <f t="shared" si="167"/>
        <v>#NAME?</v>
      </c>
      <c r="J187" s="13"/>
      <c r="K187" s="13" t="e">
        <f t="shared" si="168"/>
        <v>#NAME?</v>
      </c>
      <c r="L187" s="13" t="e">
        <f t="shared" si="169"/>
        <v>#NAME?</v>
      </c>
      <c r="M187" s="13" t="e">
        <f t="shared" si="170"/>
        <v>#NAME?</v>
      </c>
      <c r="N187" s="13" t="e">
        <f t="shared" si="171"/>
        <v>#NAME?</v>
      </c>
      <c r="O187" s="13" t="e">
        <f t="shared" si="172"/>
        <v>#NAME?</v>
      </c>
      <c r="P187" s="13" t="e">
        <f t="shared" si="173"/>
        <v>#NAME?</v>
      </c>
      <c r="Q187" s="13" t="e">
        <f t="shared" si="174"/>
        <v>#NAME?</v>
      </c>
      <c r="R187" s="13" t="e">
        <f t="shared" si="175"/>
        <v>#NAME?</v>
      </c>
      <c r="S187" s="13" t="e">
        <f t="shared" si="176"/>
        <v>#NAME?</v>
      </c>
      <c r="T187" s="13" t="e">
        <f t="shared" si="177"/>
        <v>#NAME?</v>
      </c>
      <c r="U187" s="13" t="e">
        <f t="shared" si="178"/>
        <v>#NAME?</v>
      </c>
      <c r="V187" s="13" t="e">
        <f t="shared" si="179"/>
        <v>#NAME?</v>
      </c>
      <c r="W187" s="13" t="e">
        <f t="shared" si="180"/>
        <v>#NAME?</v>
      </c>
      <c r="X187" s="13" t="e">
        <f t="shared" si="181"/>
        <v>#NAME?</v>
      </c>
      <c r="Y187" s="13" t="e">
        <f t="shared" si="182"/>
        <v>#NAME?</v>
      </c>
      <c r="Z187" s="13" t="e">
        <f t="shared" si="183"/>
        <v>#NAME?</v>
      </c>
      <c r="AA187" s="13" t="e">
        <f t="shared" si="184"/>
        <v>#NAME?</v>
      </c>
      <c r="AB187" s="13"/>
      <c r="AC187" s="13"/>
      <c r="AD187" s="13" t="e">
        <f t="shared" si="185"/>
        <v>#NAME?</v>
      </c>
      <c r="AE187" s="13" t="e">
        <f t="shared" si="186"/>
        <v>#NAME?</v>
      </c>
      <c r="AF187" s="13" t="e">
        <f t="shared" si="187"/>
        <v>#NAME?</v>
      </c>
      <c r="AG187" s="13" t="e">
        <f t="shared" si="188"/>
        <v>#NAME?</v>
      </c>
      <c r="AH187" s="13" t="e">
        <f t="shared" si="189"/>
        <v>#NAME?</v>
      </c>
      <c r="AI187" s="13" t="e">
        <f t="shared" si="190"/>
        <v>#NAME?</v>
      </c>
      <c r="AJ187" s="13" t="e">
        <f t="shared" si="191"/>
        <v>#NAME?</v>
      </c>
      <c r="AK187" s="13" t="e">
        <f t="shared" si="192"/>
        <v>#NAME?</v>
      </c>
      <c r="AL187" s="13" t="e">
        <f t="shared" si="193"/>
        <v>#NAME?</v>
      </c>
      <c r="AM187" s="13" t="e">
        <f t="shared" si="194"/>
        <v>#NAME?</v>
      </c>
      <c r="AN187" s="13" t="e">
        <f t="shared" si="195"/>
        <v>#NAME?</v>
      </c>
      <c r="AO187" s="13" t="e">
        <f t="shared" si="196"/>
        <v>#NAME?</v>
      </c>
      <c r="AP187" s="13" t="e">
        <f t="shared" si="197"/>
        <v>#NAME?</v>
      </c>
      <c r="AQ187" s="13" t="e">
        <f t="shared" si="198"/>
        <v>#NAME?</v>
      </c>
      <c r="AR187" s="13" t="e">
        <f t="shared" si="199"/>
        <v>#NAME?</v>
      </c>
      <c r="AS187" s="13" t="e">
        <f t="shared" si="200"/>
        <v>#NAME?</v>
      </c>
      <c r="AT187" s="13" t="e">
        <f t="shared" si="201"/>
        <v>#NAME?</v>
      </c>
      <c r="AU187" s="13" t="e">
        <f t="shared" si="202"/>
        <v>#NAME?</v>
      </c>
      <c r="AV187" s="13" t="e">
        <f t="shared" si="203"/>
        <v>#NAME?</v>
      </c>
      <c r="AW187" s="13" t="e">
        <f t="shared" si="204"/>
        <v>#NAME?</v>
      </c>
      <c r="AX187" s="13" t="e">
        <f t="shared" si="205"/>
        <v>#NAME?</v>
      </c>
      <c r="AY187" s="13" t="e">
        <f t="shared" si="206"/>
        <v>#NAME?</v>
      </c>
      <c r="AZ187" s="13" t="e">
        <f t="shared" si="207"/>
        <v>#NAME?</v>
      </c>
      <c r="BA187" s="13" t="e">
        <f t="shared" si="208"/>
        <v>#NAME?</v>
      </c>
      <c r="BB187" s="13" t="e">
        <f t="shared" si="209"/>
        <v>#NAME?</v>
      </c>
      <c r="BC187" s="13" t="e">
        <f t="shared" si="210"/>
        <v>#NAME?</v>
      </c>
      <c r="BD187" s="13" t="e">
        <f t="shared" si="211"/>
        <v>#NAME?</v>
      </c>
      <c r="BE187" s="13" t="e">
        <f t="shared" si="212"/>
        <v>#NAME?</v>
      </c>
      <c r="BF187" s="13" t="e">
        <f t="shared" si="213"/>
        <v>#NAME?</v>
      </c>
      <c r="BG187" s="13" t="e">
        <f t="shared" si="214"/>
        <v>#NAME?</v>
      </c>
      <c r="BH187" s="13" t="e">
        <f t="shared" si="215"/>
        <v>#NAME?</v>
      </c>
      <c r="BI187" s="13" t="e">
        <f t="shared" si="216"/>
        <v>#NAME?</v>
      </c>
      <c r="BJ187" s="13" t="e">
        <f t="shared" si="217"/>
        <v>#NAME?</v>
      </c>
      <c r="BK187" s="13" t="e">
        <f t="shared" si="218"/>
        <v>#NAME?</v>
      </c>
      <c r="BL187" s="13" t="e">
        <f t="shared" si="219"/>
        <v>#NAME?</v>
      </c>
      <c r="BM187" s="13" t="e">
        <f t="shared" si="220"/>
        <v>#NAME?</v>
      </c>
      <c r="BN187" s="13"/>
      <c r="BO187" s="15"/>
      <c r="BP187" s="13" t="e">
        <f t="shared" si="221"/>
        <v>#NAME?</v>
      </c>
      <c r="BQ187" s="13" t="e">
        <f t="shared" si="222"/>
        <v>#NAME?</v>
      </c>
      <c r="BR187" s="13" t="e">
        <f t="shared" si="223"/>
        <v>#NAME?</v>
      </c>
      <c r="BS187" s="13" t="e">
        <f t="shared" si="224"/>
        <v>#NAME?</v>
      </c>
      <c r="BT187" s="13" t="e">
        <f t="shared" si="225"/>
        <v>#NAME?</v>
      </c>
      <c r="BU187" s="13" t="e">
        <f t="shared" si="226"/>
        <v>#NAME?</v>
      </c>
      <c r="BV187" s="13"/>
      <c r="BW187" s="13" t="e">
        <f t="shared" si="227"/>
        <v>#NAME?</v>
      </c>
      <c r="BX187" s="13"/>
      <c r="BY187" s="13" t="e">
        <f t="shared" si="228"/>
        <v>#NAME?</v>
      </c>
      <c r="BZ187" s="13" t="e">
        <f t="shared" si="229"/>
        <v>#NAME?</v>
      </c>
      <c r="CA187" s="13" t="e">
        <f t="shared" si="230"/>
        <v>#NAME?</v>
      </c>
      <c r="CB187" s="13" t="e">
        <f t="shared" si="231"/>
        <v>#NAME?</v>
      </c>
      <c r="CC187" s="14">
        <f t="shared" si="232"/>
        <v>0</v>
      </c>
      <c r="CD187" s="14" t="e">
        <f t="shared" si="233"/>
        <v>#NAME?</v>
      </c>
      <c r="CE187" s="13">
        <f t="shared" si="234"/>
        <v>500301.99</v>
      </c>
      <c r="CF187" s="13" t="e">
        <f t="shared" si="235"/>
        <v>#NAME?</v>
      </c>
      <c r="CG187" s="13"/>
      <c r="CH187" s="13" t="e">
        <f t="shared" si="236"/>
        <v>#NAME?</v>
      </c>
      <c r="CI187" s="13" t="e">
        <f t="shared" si="237"/>
        <v>#NAME?</v>
      </c>
      <c r="CJ187" s="13" t="e">
        <f t="shared" si="238"/>
        <v>#NAME?</v>
      </c>
      <c r="CK187" s="13" t="e">
        <f t="shared" si="239"/>
        <v>#NAME?</v>
      </c>
      <c r="CL187">
        <f t="shared" si="240"/>
        <v>0</v>
      </c>
      <c r="CM187">
        <f t="shared" si="241"/>
        <v>0</v>
      </c>
      <c r="CN187">
        <v>0</v>
      </c>
      <c r="CO187">
        <f t="shared" si="242"/>
        <v>0</v>
      </c>
      <c r="CP187">
        <v>0</v>
      </c>
      <c r="CQ187">
        <v>0</v>
      </c>
      <c r="CR187">
        <v>0</v>
      </c>
      <c r="CS187">
        <v>0</v>
      </c>
      <c r="CT187">
        <v>0</v>
      </c>
      <c r="CU187">
        <v>0</v>
      </c>
      <c r="CV187">
        <v>0</v>
      </c>
      <c r="CW187">
        <v>0</v>
      </c>
      <c r="CX187">
        <v>0</v>
      </c>
      <c r="CY187" s="20" t="e">
        <f t="shared" si="243"/>
        <v>#NAME?</v>
      </c>
      <c r="CZ187" t="e">
        <f t="shared" si="244"/>
        <v>#NAME?</v>
      </c>
      <c r="DM187" t="s">
        <v>427</v>
      </c>
      <c r="DN187">
        <v>0</v>
      </c>
      <c r="DQ187" t="s">
        <v>404</v>
      </c>
      <c r="DR187">
        <v>0</v>
      </c>
      <c r="DU187">
        <v>497</v>
      </c>
      <c r="DV187">
        <v>1317056.5962711105</v>
      </c>
      <c r="DX187" t="s">
        <v>398</v>
      </c>
      <c r="DY187">
        <v>0</v>
      </c>
      <c r="EA187" t="s">
        <v>398</v>
      </c>
      <c r="EB187">
        <v>0</v>
      </c>
      <c r="ED187" t="s">
        <v>398</v>
      </c>
      <c r="EE187">
        <v>0</v>
      </c>
      <c r="EI187">
        <v>370</v>
      </c>
      <c r="EJ187">
        <v>561.75300000000004</v>
      </c>
      <c r="GQ187" t="s">
        <v>219</v>
      </c>
      <c r="GR187">
        <v>364</v>
      </c>
      <c r="GU187">
        <v>437</v>
      </c>
      <c r="GV187" s="20">
        <v>28752.156411730881</v>
      </c>
      <c r="HM187">
        <v>678</v>
      </c>
      <c r="HN187" t="s">
        <v>431</v>
      </c>
      <c r="HO187">
        <v>924050.59</v>
      </c>
      <c r="HR187">
        <v>437</v>
      </c>
      <c r="HS187">
        <v>596.5</v>
      </c>
    </row>
    <row r="188" spans="1:227">
      <c r="A188">
        <v>366</v>
      </c>
      <c r="D188" t="s">
        <v>221</v>
      </c>
      <c r="F188" s="13" t="e">
        <f t="shared" si="164"/>
        <v>#NAME?</v>
      </c>
      <c r="G188" s="13" t="e">
        <f t="shared" si="165"/>
        <v>#NAME?</v>
      </c>
      <c r="H188" s="13" t="e">
        <f t="shared" si="166"/>
        <v>#NAME?</v>
      </c>
      <c r="I188" s="13" t="e">
        <f t="shared" si="167"/>
        <v>#NAME?</v>
      </c>
      <c r="J188" s="13"/>
      <c r="K188" s="13" t="e">
        <f t="shared" si="168"/>
        <v>#NAME?</v>
      </c>
      <c r="L188" s="13" t="e">
        <f t="shared" si="169"/>
        <v>#NAME?</v>
      </c>
      <c r="M188" s="13" t="e">
        <f t="shared" si="170"/>
        <v>#NAME?</v>
      </c>
      <c r="N188" s="13" t="e">
        <f t="shared" si="171"/>
        <v>#NAME?</v>
      </c>
      <c r="O188" s="13" t="e">
        <f t="shared" si="172"/>
        <v>#NAME?</v>
      </c>
      <c r="P188" s="13" t="e">
        <f t="shared" si="173"/>
        <v>#NAME?</v>
      </c>
      <c r="Q188" s="13" t="e">
        <f t="shared" si="174"/>
        <v>#NAME?</v>
      </c>
      <c r="R188" s="13" t="e">
        <f t="shared" si="175"/>
        <v>#NAME?</v>
      </c>
      <c r="S188" s="13" t="e">
        <f t="shared" si="176"/>
        <v>#NAME?</v>
      </c>
      <c r="T188" s="13" t="e">
        <f t="shared" si="177"/>
        <v>#NAME?</v>
      </c>
      <c r="U188" s="13" t="e">
        <f t="shared" si="178"/>
        <v>#NAME?</v>
      </c>
      <c r="V188" s="13" t="e">
        <f t="shared" si="179"/>
        <v>#NAME?</v>
      </c>
      <c r="W188" s="13" t="e">
        <f t="shared" si="180"/>
        <v>#NAME?</v>
      </c>
      <c r="X188" s="13" t="e">
        <f t="shared" si="181"/>
        <v>#NAME?</v>
      </c>
      <c r="Y188" s="13" t="e">
        <f t="shared" si="182"/>
        <v>#NAME?</v>
      </c>
      <c r="Z188" s="13" t="e">
        <f t="shared" si="183"/>
        <v>#NAME?</v>
      </c>
      <c r="AA188" s="13" t="e">
        <f t="shared" si="184"/>
        <v>#NAME?</v>
      </c>
      <c r="AB188" s="13"/>
      <c r="AC188" s="13"/>
      <c r="AD188" s="13" t="e">
        <f t="shared" si="185"/>
        <v>#NAME?</v>
      </c>
      <c r="AE188" s="13" t="e">
        <f t="shared" si="186"/>
        <v>#NAME?</v>
      </c>
      <c r="AF188" s="13" t="e">
        <f t="shared" si="187"/>
        <v>#NAME?</v>
      </c>
      <c r="AG188" s="13" t="e">
        <f t="shared" si="188"/>
        <v>#NAME?</v>
      </c>
      <c r="AH188" s="13" t="e">
        <f t="shared" si="189"/>
        <v>#NAME?</v>
      </c>
      <c r="AI188" s="13" t="e">
        <f t="shared" si="190"/>
        <v>#NAME?</v>
      </c>
      <c r="AJ188" s="13" t="e">
        <f t="shared" si="191"/>
        <v>#NAME?</v>
      </c>
      <c r="AK188" s="13" t="e">
        <f t="shared" si="192"/>
        <v>#NAME?</v>
      </c>
      <c r="AL188" s="13" t="e">
        <f t="shared" si="193"/>
        <v>#NAME?</v>
      </c>
      <c r="AM188" s="13" t="e">
        <f t="shared" si="194"/>
        <v>#NAME?</v>
      </c>
      <c r="AN188" s="13" t="e">
        <f t="shared" si="195"/>
        <v>#NAME?</v>
      </c>
      <c r="AO188" s="13" t="e">
        <f t="shared" si="196"/>
        <v>#NAME?</v>
      </c>
      <c r="AP188" s="13" t="e">
        <f t="shared" si="197"/>
        <v>#NAME?</v>
      </c>
      <c r="AQ188" s="13" t="e">
        <f t="shared" si="198"/>
        <v>#NAME?</v>
      </c>
      <c r="AR188" s="13" t="e">
        <f t="shared" si="199"/>
        <v>#NAME?</v>
      </c>
      <c r="AS188" s="13" t="e">
        <f t="shared" si="200"/>
        <v>#NAME?</v>
      </c>
      <c r="AT188" s="13" t="e">
        <f t="shared" si="201"/>
        <v>#NAME?</v>
      </c>
      <c r="AU188" s="13" t="e">
        <f t="shared" si="202"/>
        <v>#NAME?</v>
      </c>
      <c r="AV188" s="13" t="e">
        <f t="shared" si="203"/>
        <v>#NAME?</v>
      </c>
      <c r="AW188" s="13" t="e">
        <f t="shared" si="204"/>
        <v>#NAME?</v>
      </c>
      <c r="AX188" s="13" t="e">
        <f t="shared" si="205"/>
        <v>#NAME?</v>
      </c>
      <c r="AY188" s="13" t="e">
        <f t="shared" si="206"/>
        <v>#NAME?</v>
      </c>
      <c r="AZ188" s="13" t="e">
        <f t="shared" si="207"/>
        <v>#NAME?</v>
      </c>
      <c r="BA188" s="13" t="e">
        <f t="shared" si="208"/>
        <v>#NAME?</v>
      </c>
      <c r="BB188" s="13" t="e">
        <f t="shared" si="209"/>
        <v>#NAME?</v>
      </c>
      <c r="BC188" s="13" t="e">
        <f t="shared" si="210"/>
        <v>#NAME?</v>
      </c>
      <c r="BD188" s="13" t="e">
        <f t="shared" si="211"/>
        <v>#NAME?</v>
      </c>
      <c r="BE188" s="13" t="e">
        <f t="shared" si="212"/>
        <v>#NAME?</v>
      </c>
      <c r="BF188" s="13" t="e">
        <f t="shared" si="213"/>
        <v>#NAME?</v>
      </c>
      <c r="BG188" s="13" t="e">
        <f t="shared" si="214"/>
        <v>#NAME?</v>
      </c>
      <c r="BH188" s="13" t="e">
        <f t="shared" si="215"/>
        <v>#NAME?</v>
      </c>
      <c r="BI188" s="13" t="e">
        <f t="shared" si="216"/>
        <v>#NAME?</v>
      </c>
      <c r="BJ188" s="13" t="e">
        <f t="shared" si="217"/>
        <v>#NAME?</v>
      </c>
      <c r="BK188" s="13" t="e">
        <f t="shared" si="218"/>
        <v>#NAME?</v>
      </c>
      <c r="BL188" s="13" t="e">
        <f t="shared" si="219"/>
        <v>#NAME?</v>
      </c>
      <c r="BM188" s="13" t="e">
        <f t="shared" si="220"/>
        <v>#NAME?</v>
      </c>
      <c r="BN188" s="13"/>
      <c r="BO188" s="15"/>
      <c r="BP188" s="13" t="e">
        <f t="shared" si="221"/>
        <v>#NAME?</v>
      </c>
      <c r="BQ188" s="13" t="e">
        <f t="shared" si="222"/>
        <v>#NAME?</v>
      </c>
      <c r="BR188" s="13" t="e">
        <f t="shared" si="223"/>
        <v>#NAME?</v>
      </c>
      <c r="BS188" s="13" t="e">
        <f t="shared" si="224"/>
        <v>#NAME?</v>
      </c>
      <c r="BT188" s="13" t="e">
        <f t="shared" si="225"/>
        <v>#NAME?</v>
      </c>
      <c r="BU188" s="13" t="e">
        <f t="shared" si="226"/>
        <v>#NAME?</v>
      </c>
      <c r="BV188" s="13"/>
      <c r="BW188" s="13" t="e">
        <f t="shared" si="227"/>
        <v>#NAME?</v>
      </c>
      <c r="BX188" s="13"/>
      <c r="BY188" s="13" t="e">
        <f t="shared" si="228"/>
        <v>#NAME?</v>
      </c>
      <c r="BZ188" s="13" t="e">
        <f t="shared" si="229"/>
        <v>#NAME?</v>
      </c>
      <c r="CA188" s="13" t="e">
        <f t="shared" si="230"/>
        <v>#NAME?</v>
      </c>
      <c r="CB188" s="13" t="e">
        <f t="shared" si="231"/>
        <v>#NAME?</v>
      </c>
      <c r="CC188" s="14">
        <f t="shared" si="232"/>
        <v>0</v>
      </c>
      <c r="CD188" s="14" t="e">
        <f t="shared" si="233"/>
        <v>#NAME?</v>
      </c>
      <c r="CE188" s="13">
        <f t="shared" si="234"/>
        <v>922531.08</v>
      </c>
      <c r="CF188" s="13" t="e">
        <f t="shared" si="235"/>
        <v>#NAME?</v>
      </c>
      <c r="CG188" s="13"/>
      <c r="CH188" s="13" t="e">
        <f t="shared" si="236"/>
        <v>#NAME?</v>
      </c>
      <c r="CI188" s="13" t="e">
        <f t="shared" si="237"/>
        <v>#NAME?</v>
      </c>
      <c r="CJ188" s="13" t="e">
        <f t="shared" si="238"/>
        <v>#NAME?</v>
      </c>
      <c r="CK188" s="13" t="e">
        <f t="shared" si="239"/>
        <v>#NAME?</v>
      </c>
      <c r="CL188">
        <f t="shared" si="240"/>
        <v>0</v>
      </c>
      <c r="CM188">
        <f t="shared" si="241"/>
        <v>0</v>
      </c>
      <c r="CN188">
        <v>0</v>
      </c>
      <c r="CO188">
        <f t="shared" si="242"/>
        <v>0</v>
      </c>
      <c r="CP188">
        <v>0</v>
      </c>
      <c r="CQ188">
        <v>0</v>
      </c>
      <c r="CR188">
        <v>0</v>
      </c>
      <c r="CS188">
        <v>0</v>
      </c>
      <c r="CT188">
        <v>0</v>
      </c>
      <c r="CU188">
        <v>0</v>
      </c>
      <c r="CV188">
        <v>0</v>
      </c>
      <c r="CW188">
        <v>0</v>
      </c>
      <c r="CX188">
        <v>0</v>
      </c>
      <c r="CY188" s="20" t="e">
        <f t="shared" si="243"/>
        <v>#NAME?</v>
      </c>
      <c r="CZ188" t="e">
        <f t="shared" si="244"/>
        <v>#NAME?</v>
      </c>
      <c r="DM188" t="s">
        <v>397</v>
      </c>
      <c r="DN188">
        <v>0</v>
      </c>
      <c r="DQ188" t="s">
        <v>406</v>
      </c>
      <c r="DR188">
        <v>0</v>
      </c>
      <c r="DU188">
        <v>918</v>
      </c>
      <c r="DV188">
        <v>1463133.1117330622</v>
      </c>
      <c r="DX188" t="s">
        <v>400</v>
      </c>
      <c r="DY188">
        <v>0</v>
      </c>
      <c r="EA188" t="s">
        <v>400</v>
      </c>
      <c r="EB188">
        <v>0</v>
      </c>
      <c r="ED188" t="s">
        <v>400</v>
      </c>
      <c r="EE188">
        <v>0</v>
      </c>
      <c r="EI188">
        <v>372</v>
      </c>
      <c r="EJ188">
        <v>344.5</v>
      </c>
      <c r="GQ188" t="s">
        <v>221</v>
      </c>
      <c r="GR188">
        <v>366</v>
      </c>
      <c r="GU188">
        <v>439</v>
      </c>
      <c r="GV188" s="20">
        <v>211720.42448638193</v>
      </c>
      <c r="HM188">
        <v>537</v>
      </c>
      <c r="HN188" t="s">
        <v>432</v>
      </c>
      <c r="HO188">
        <v>4237466.76</v>
      </c>
      <c r="HR188">
        <v>439</v>
      </c>
      <c r="HS188">
        <v>6723.75</v>
      </c>
    </row>
    <row r="189" spans="1:227">
      <c r="A189">
        <v>370</v>
      </c>
      <c r="D189" t="s">
        <v>240</v>
      </c>
      <c r="F189" s="13" t="e">
        <f t="shared" si="164"/>
        <v>#NAME?</v>
      </c>
      <c r="G189" s="13" t="e">
        <f t="shared" si="165"/>
        <v>#NAME?</v>
      </c>
      <c r="H189" s="13" t="e">
        <f t="shared" si="166"/>
        <v>#NAME?</v>
      </c>
      <c r="I189" s="13" t="e">
        <f t="shared" si="167"/>
        <v>#NAME?</v>
      </c>
      <c r="K189" s="13" t="e">
        <f t="shared" si="168"/>
        <v>#NAME?</v>
      </c>
      <c r="L189" s="13" t="e">
        <f t="shared" si="169"/>
        <v>#NAME?</v>
      </c>
      <c r="M189" s="13" t="e">
        <f t="shared" si="170"/>
        <v>#NAME?</v>
      </c>
      <c r="N189" s="13" t="e">
        <f t="shared" si="171"/>
        <v>#NAME?</v>
      </c>
      <c r="O189" s="13" t="e">
        <f t="shared" si="172"/>
        <v>#NAME?</v>
      </c>
      <c r="P189" s="13" t="e">
        <f t="shared" si="173"/>
        <v>#NAME?</v>
      </c>
      <c r="Q189" s="13" t="e">
        <f t="shared" si="174"/>
        <v>#NAME?</v>
      </c>
      <c r="R189" s="13" t="e">
        <f t="shared" si="175"/>
        <v>#NAME?</v>
      </c>
      <c r="S189" s="13" t="e">
        <f t="shared" si="176"/>
        <v>#NAME?</v>
      </c>
      <c r="T189" s="13" t="e">
        <f t="shared" si="177"/>
        <v>#NAME?</v>
      </c>
      <c r="U189" s="13" t="e">
        <f t="shared" si="178"/>
        <v>#NAME?</v>
      </c>
      <c r="V189" s="13" t="e">
        <f t="shared" si="179"/>
        <v>#NAME?</v>
      </c>
      <c r="W189" s="13" t="e">
        <f t="shared" si="180"/>
        <v>#NAME?</v>
      </c>
      <c r="X189" s="13" t="e">
        <f t="shared" si="181"/>
        <v>#NAME?</v>
      </c>
      <c r="Y189" s="13" t="e">
        <f t="shared" si="182"/>
        <v>#NAME?</v>
      </c>
      <c r="Z189" s="13" t="e">
        <f t="shared" si="183"/>
        <v>#NAME?</v>
      </c>
      <c r="AA189" s="13" t="e">
        <f t="shared" si="184"/>
        <v>#NAME?</v>
      </c>
      <c r="AB189" s="13"/>
      <c r="AC189" s="13"/>
      <c r="AD189" s="13" t="e">
        <f t="shared" si="185"/>
        <v>#NAME?</v>
      </c>
      <c r="AE189" s="13" t="e">
        <f t="shared" si="186"/>
        <v>#NAME?</v>
      </c>
      <c r="AF189" s="13" t="e">
        <f t="shared" si="187"/>
        <v>#NAME?</v>
      </c>
      <c r="AG189" s="13" t="e">
        <f t="shared" si="188"/>
        <v>#NAME?</v>
      </c>
      <c r="AH189" s="13" t="e">
        <f t="shared" si="189"/>
        <v>#NAME?</v>
      </c>
      <c r="AI189" s="13" t="e">
        <f t="shared" si="190"/>
        <v>#NAME?</v>
      </c>
      <c r="AJ189" s="13" t="e">
        <f t="shared" si="191"/>
        <v>#NAME?</v>
      </c>
      <c r="AK189" s="13" t="e">
        <f t="shared" si="192"/>
        <v>#NAME?</v>
      </c>
      <c r="AL189" s="13" t="e">
        <f t="shared" si="193"/>
        <v>#NAME?</v>
      </c>
      <c r="AM189" s="13" t="e">
        <f t="shared" si="194"/>
        <v>#NAME?</v>
      </c>
      <c r="AN189" s="13" t="e">
        <f t="shared" si="195"/>
        <v>#NAME?</v>
      </c>
      <c r="AO189" s="13" t="e">
        <f t="shared" si="196"/>
        <v>#NAME?</v>
      </c>
      <c r="AP189" s="13" t="e">
        <f t="shared" si="197"/>
        <v>#NAME?</v>
      </c>
      <c r="AQ189" s="13" t="e">
        <f t="shared" si="198"/>
        <v>#NAME?</v>
      </c>
      <c r="AR189" s="13" t="e">
        <f t="shared" si="199"/>
        <v>#NAME?</v>
      </c>
      <c r="AS189" s="13" t="e">
        <f t="shared" si="200"/>
        <v>#NAME?</v>
      </c>
      <c r="AT189" s="13" t="e">
        <f t="shared" si="201"/>
        <v>#NAME?</v>
      </c>
      <c r="AU189" s="13" t="e">
        <f t="shared" si="202"/>
        <v>#NAME?</v>
      </c>
      <c r="AV189" s="13" t="e">
        <f t="shared" si="203"/>
        <v>#NAME?</v>
      </c>
      <c r="AW189" s="13" t="e">
        <f t="shared" si="204"/>
        <v>#NAME?</v>
      </c>
      <c r="AX189" s="13" t="e">
        <f t="shared" si="205"/>
        <v>#NAME?</v>
      </c>
      <c r="AY189" s="13" t="e">
        <f t="shared" si="206"/>
        <v>#NAME?</v>
      </c>
      <c r="AZ189" s="13" t="e">
        <f t="shared" si="207"/>
        <v>#NAME?</v>
      </c>
      <c r="BA189" s="13" t="e">
        <f t="shared" si="208"/>
        <v>#NAME?</v>
      </c>
      <c r="BB189" s="13" t="e">
        <f t="shared" si="209"/>
        <v>#NAME?</v>
      </c>
      <c r="BC189" s="13" t="e">
        <f t="shared" si="210"/>
        <v>#NAME?</v>
      </c>
      <c r="BD189" s="13" t="e">
        <f t="shared" si="211"/>
        <v>#NAME?</v>
      </c>
      <c r="BE189" s="13" t="e">
        <f t="shared" si="212"/>
        <v>#NAME?</v>
      </c>
      <c r="BF189" s="13" t="e">
        <f t="shared" si="213"/>
        <v>#NAME?</v>
      </c>
      <c r="BG189" s="13" t="e">
        <f t="shared" si="214"/>
        <v>#NAME?</v>
      </c>
      <c r="BH189" s="13" t="e">
        <f t="shared" si="215"/>
        <v>#NAME?</v>
      </c>
      <c r="BI189" s="13" t="e">
        <f t="shared" si="216"/>
        <v>#NAME?</v>
      </c>
      <c r="BJ189" s="13" t="e">
        <f t="shared" si="217"/>
        <v>#NAME?</v>
      </c>
      <c r="BK189" s="13" t="e">
        <f t="shared" si="218"/>
        <v>#NAME?</v>
      </c>
      <c r="BL189" s="13" t="e">
        <f t="shared" si="219"/>
        <v>#NAME?</v>
      </c>
      <c r="BM189" s="13" t="e">
        <f t="shared" si="220"/>
        <v>#NAME?</v>
      </c>
      <c r="BN189" s="13"/>
      <c r="BO189" s="15"/>
      <c r="BP189" s="13" t="e">
        <f t="shared" si="221"/>
        <v>#NAME?</v>
      </c>
      <c r="BQ189" s="13" t="e">
        <f t="shared" si="222"/>
        <v>#NAME?</v>
      </c>
      <c r="BR189" s="13" t="e">
        <f t="shared" si="223"/>
        <v>#NAME?</v>
      </c>
      <c r="BS189" s="13" t="e">
        <f t="shared" si="224"/>
        <v>#NAME?</v>
      </c>
      <c r="BT189" s="13" t="e">
        <f t="shared" si="225"/>
        <v>#NAME?</v>
      </c>
      <c r="BU189" s="13" t="e">
        <f t="shared" si="226"/>
        <v>#NAME?</v>
      </c>
      <c r="BV189" s="13"/>
      <c r="BW189" s="13" t="e">
        <f t="shared" si="227"/>
        <v>#NAME?</v>
      </c>
      <c r="BX189" s="13"/>
      <c r="BY189" s="13" t="e">
        <f t="shared" si="228"/>
        <v>#NAME?</v>
      </c>
      <c r="BZ189" s="13" t="e">
        <f t="shared" si="229"/>
        <v>#NAME?</v>
      </c>
      <c r="CA189" s="13" t="e">
        <f t="shared" si="230"/>
        <v>#NAME?</v>
      </c>
      <c r="CB189" s="13" t="e">
        <f t="shared" si="231"/>
        <v>#NAME?</v>
      </c>
      <c r="CC189" s="14">
        <f t="shared" si="232"/>
        <v>0</v>
      </c>
      <c r="CD189" s="14" t="e">
        <f t="shared" si="233"/>
        <v>#NAME?</v>
      </c>
      <c r="CE189" s="13">
        <f t="shared" si="234"/>
        <v>784166.27</v>
      </c>
      <c r="CF189" s="13" t="e">
        <f t="shared" si="235"/>
        <v>#NAME?</v>
      </c>
      <c r="CG189" s="13"/>
      <c r="CH189" s="13" t="e">
        <f t="shared" si="236"/>
        <v>#NAME?</v>
      </c>
      <c r="CI189" s="13" t="e">
        <f t="shared" si="237"/>
        <v>#NAME?</v>
      </c>
      <c r="CJ189" s="13" t="e">
        <f t="shared" si="238"/>
        <v>#NAME?</v>
      </c>
      <c r="CK189" s="13" t="e">
        <f t="shared" si="239"/>
        <v>#NAME?</v>
      </c>
      <c r="CL189">
        <f t="shared" si="240"/>
        <v>0</v>
      </c>
      <c r="CM189">
        <f t="shared" si="241"/>
        <v>0</v>
      </c>
      <c r="CN189">
        <v>0</v>
      </c>
      <c r="CO189">
        <f t="shared" si="242"/>
        <v>0</v>
      </c>
      <c r="CP189">
        <v>0</v>
      </c>
      <c r="CQ189">
        <v>0</v>
      </c>
      <c r="CR189">
        <v>0</v>
      </c>
      <c r="CS189">
        <v>0</v>
      </c>
      <c r="CT189">
        <v>0</v>
      </c>
      <c r="CU189">
        <v>0</v>
      </c>
      <c r="CV189">
        <v>0</v>
      </c>
      <c r="CW189">
        <v>0</v>
      </c>
      <c r="CX189">
        <v>0</v>
      </c>
      <c r="CY189" s="20" t="e">
        <f t="shared" si="243"/>
        <v>#NAME?</v>
      </c>
      <c r="CZ189" t="e">
        <f t="shared" si="244"/>
        <v>#NAME?</v>
      </c>
      <c r="DM189" t="s">
        <v>428</v>
      </c>
      <c r="DN189">
        <v>0</v>
      </c>
      <c r="DQ189" t="s">
        <v>408</v>
      </c>
      <c r="DR189">
        <v>0</v>
      </c>
      <c r="DU189">
        <v>313</v>
      </c>
      <c r="DV189">
        <v>1014721.7857171282</v>
      </c>
      <c r="DX189" t="s">
        <v>402</v>
      </c>
      <c r="DY189">
        <v>0</v>
      </c>
      <c r="EA189" t="s">
        <v>402</v>
      </c>
      <c r="EB189">
        <v>0</v>
      </c>
      <c r="ED189" t="s">
        <v>402</v>
      </c>
      <c r="EE189">
        <v>0</v>
      </c>
      <c r="EI189">
        <v>373</v>
      </c>
      <c r="EJ189">
        <v>2206</v>
      </c>
      <c r="GQ189" t="s">
        <v>240</v>
      </c>
      <c r="GR189">
        <v>370</v>
      </c>
      <c r="GU189">
        <v>441</v>
      </c>
      <c r="GV189" s="20">
        <v>44435.150818129543</v>
      </c>
      <c r="HM189">
        <v>928</v>
      </c>
      <c r="HN189" t="s">
        <v>433</v>
      </c>
      <c r="HO189">
        <v>6643860.54</v>
      </c>
      <c r="HR189">
        <v>441</v>
      </c>
      <c r="HS189">
        <v>1604</v>
      </c>
    </row>
    <row r="190" spans="1:227">
      <c r="A190">
        <v>372</v>
      </c>
      <c r="D190" t="s">
        <v>245</v>
      </c>
      <c r="F190" s="13" t="e">
        <f t="shared" si="164"/>
        <v>#NAME?</v>
      </c>
      <c r="G190" s="13" t="e">
        <f t="shared" si="165"/>
        <v>#NAME?</v>
      </c>
      <c r="H190" s="13" t="e">
        <f t="shared" si="166"/>
        <v>#NAME?</v>
      </c>
      <c r="I190" s="13" t="e">
        <f t="shared" si="167"/>
        <v>#NAME?</v>
      </c>
      <c r="J190" s="13"/>
      <c r="K190" s="13" t="e">
        <f t="shared" si="168"/>
        <v>#NAME?</v>
      </c>
      <c r="L190" s="13" t="e">
        <f t="shared" si="169"/>
        <v>#NAME?</v>
      </c>
      <c r="M190" s="13" t="e">
        <f t="shared" si="170"/>
        <v>#NAME?</v>
      </c>
      <c r="N190" s="13" t="e">
        <f t="shared" si="171"/>
        <v>#NAME?</v>
      </c>
      <c r="O190" s="13" t="e">
        <f t="shared" si="172"/>
        <v>#NAME?</v>
      </c>
      <c r="P190" s="13" t="e">
        <f t="shared" si="173"/>
        <v>#NAME?</v>
      </c>
      <c r="Q190" s="13" t="e">
        <f t="shared" si="174"/>
        <v>#NAME?</v>
      </c>
      <c r="R190" s="13" t="e">
        <f t="shared" si="175"/>
        <v>#NAME?</v>
      </c>
      <c r="S190" s="13" t="e">
        <f t="shared" si="176"/>
        <v>#NAME?</v>
      </c>
      <c r="T190" s="13" t="e">
        <f t="shared" si="177"/>
        <v>#NAME?</v>
      </c>
      <c r="U190" s="13" t="e">
        <f t="shared" si="178"/>
        <v>#NAME?</v>
      </c>
      <c r="V190" s="13" t="e">
        <f t="shared" si="179"/>
        <v>#NAME?</v>
      </c>
      <c r="W190" s="13" t="e">
        <f t="shared" si="180"/>
        <v>#NAME?</v>
      </c>
      <c r="X190" s="13" t="e">
        <f t="shared" si="181"/>
        <v>#NAME?</v>
      </c>
      <c r="Y190" s="13" t="e">
        <f t="shared" si="182"/>
        <v>#NAME?</v>
      </c>
      <c r="Z190" s="13" t="e">
        <f t="shared" si="183"/>
        <v>#NAME?</v>
      </c>
      <c r="AA190" s="13" t="e">
        <f t="shared" si="184"/>
        <v>#NAME?</v>
      </c>
      <c r="AB190" s="13"/>
      <c r="AC190" s="13"/>
      <c r="AD190" s="13" t="e">
        <f t="shared" si="185"/>
        <v>#NAME?</v>
      </c>
      <c r="AE190" s="13" t="e">
        <f t="shared" si="186"/>
        <v>#NAME?</v>
      </c>
      <c r="AF190" s="13" t="e">
        <f t="shared" si="187"/>
        <v>#NAME?</v>
      </c>
      <c r="AG190" s="13" t="e">
        <f t="shared" si="188"/>
        <v>#NAME?</v>
      </c>
      <c r="AH190" s="13" t="e">
        <f t="shared" si="189"/>
        <v>#NAME?</v>
      </c>
      <c r="AI190" s="13" t="e">
        <f t="shared" si="190"/>
        <v>#NAME?</v>
      </c>
      <c r="AJ190" s="13" t="e">
        <f t="shared" si="191"/>
        <v>#NAME?</v>
      </c>
      <c r="AK190" s="13" t="e">
        <f t="shared" si="192"/>
        <v>#NAME?</v>
      </c>
      <c r="AL190" s="13" t="e">
        <f t="shared" si="193"/>
        <v>#NAME?</v>
      </c>
      <c r="AM190" s="13" t="e">
        <f t="shared" si="194"/>
        <v>#NAME?</v>
      </c>
      <c r="AN190" s="13" t="e">
        <f t="shared" si="195"/>
        <v>#NAME?</v>
      </c>
      <c r="AO190" s="13" t="e">
        <f t="shared" si="196"/>
        <v>#NAME?</v>
      </c>
      <c r="AP190" s="13" t="e">
        <f t="shared" si="197"/>
        <v>#NAME?</v>
      </c>
      <c r="AQ190" s="13" t="e">
        <f t="shared" si="198"/>
        <v>#NAME?</v>
      </c>
      <c r="AR190" s="13" t="e">
        <f t="shared" si="199"/>
        <v>#NAME?</v>
      </c>
      <c r="AS190" s="13" t="e">
        <f t="shared" si="200"/>
        <v>#NAME?</v>
      </c>
      <c r="AT190" s="13" t="e">
        <f t="shared" si="201"/>
        <v>#NAME?</v>
      </c>
      <c r="AU190" s="13" t="e">
        <f t="shared" si="202"/>
        <v>#NAME?</v>
      </c>
      <c r="AV190" s="13" t="e">
        <f t="shared" si="203"/>
        <v>#NAME?</v>
      </c>
      <c r="AW190" s="13" t="e">
        <f t="shared" si="204"/>
        <v>#NAME?</v>
      </c>
      <c r="AX190" s="13" t="e">
        <f t="shared" si="205"/>
        <v>#NAME?</v>
      </c>
      <c r="AY190" s="13" t="e">
        <f t="shared" si="206"/>
        <v>#NAME?</v>
      </c>
      <c r="AZ190" s="13" t="e">
        <f t="shared" si="207"/>
        <v>#NAME?</v>
      </c>
      <c r="BA190" s="13" t="e">
        <f t="shared" si="208"/>
        <v>#NAME?</v>
      </c>
      <c r="BB190" s="13" t="e">
        <f t="shared" si="209"/>
        <v>#NAME?</v>
      </c>
      <c r="BC190" s="13" t="e">
        <f t="shared" si="210"/>
        <v>#NAME?</v>
      </c>
      <c r="BD190" s="13" t="e">
        <f t="shared" si="211"/>
        <v>#NAME?</v>
      </c>
      <c r="BE190" s="13" t="e">
        <f t="shared" si="212"/>
        <v>#NAME?</v>
      </c>
      <c r="BF190" s="13" t="e">
        <f t="shared" si="213"/>
        <v>#NAME?</v>
      </c>
      <c r="BG190" s="13" t="e">
        <f t="shared" si="214"/>
        <v>#NAME?</v>
      </c>
      <c r="BH190" s="13" t="e">
        <f t="shared" si="215"/>
        <v>#NAME?</v>
      </c>
      <c r="BI190" s="13" t="e">
        <f t="shared" si="216"/>
        <v>#NAME?</v>
      </c>
      <c r="BJ190" s="13" t="e">
        <f t="shared" si="217"/>
        <v>#NAME?</v>
      </c>
      <c r="BK190" s="13" t="e">
        <f t="shared" si="218"/>
        <v>#NAME?</v>
      </c>
      <c r="BL190" s="13" t="e">
        <f t="shared" si="219"/>
        <v>#NAME?</v>
      </c>
      <c r="BM190" s="13" t="e">
        <f t="shared" si="220"/>
        <v>#NAME?</v>
      </c>
      <c r="BN190" s="13"/>
      <c r="BO190" s="15"/>
      <c r="BP190" s="13" t="e">
        <f t="shared" si="221"/>
        <v>#NAME?</v>
      </c>
      <c r="BQ190" s="13" t="e">
        <f t="shared" si="222"/>
        <v>#NAME?</v>
      </c>
      <c r="BR190" s="13" t="e">
        <f t="shared" si="223"/>
        <v>#NAME?</v>
      </c>
      <c r="BS190" s="13" t="e">
        <f t="shared" si="224"/>
        <v>#NAME?</v>
      </c>
      <c r="BT190" s="13" t="e">
        <f t="shared" si="225"/>
        <v>#NAME?</v>
      </c>
      <c r="BU190" s="13" t="e">
        <f t="shared" si="226"/>
        <v>#NAME?</v>
      </c>
      <c r="BV190" s="13"/>
      <c r="BW190" s="13" t="e">
        <f t="shared" si="227"/>
        <v>#NAME?</v>
      </c>
      <c r="BX190" s="13"/>
      <c r="BY190" s="13" t="e">
        <f t="shared" si="228"/>
        <v>#NAME?</v>
      </c>
      <c r="BZ190" s="13" t="e">
        <f t="shared" si="229"/>
        <v>#NAME?</v>
      </c>
      <c r="CA190" s="13" t="e">
        <f t="shared" si="230"/>
        <v>#NAME?</v>
      </c>
      <c r="CB190" s="13" t="e">
        <f t="shared" si="231"/>
        <v>#NAME?</v>
      </c>
      <c r="CC190" s="14">
        <f t="shared" si="232"/>
        <v>0</v>
      </c>
      <c r="CD190" s="14" t="e">
        <f t="shared" si="233"/>
        <v>#NAME?</v>
      </c>
      <c r="CE190" s="13">
        <f t="shared" si="234"/>
        <v>652950.69999999995</v>
      </c>
      <c r="CF190" s="13" t="e">
        <f t="shared" si="235"/>
        <v>#NAME?</v>
      </c>
      <c r="CG190" s="13"/>
      <c r="CH190" s="13" t="e">
        <f t="shared" si="236"/>
        <v>#NAME?</v>
      </c>
      <c r="CI190" s="13" t="e">
        <f t="shared" si="237"/>
        <v>#NAME?</v>
      </c>
      <c r="CJ190" s="13" t="e">
        <f t="shared" si="238"/>
        <v>#NAME?</v>
      </c>
      <c r="CK190" s="13" t="e">
        <f t="shared" si="239"/>
        <v>#NAME?</v>
      </c>
      <c r="CL190">
        <f t="shared" si="240"/>
        <v>0</v>
      </c>
      <c r="CM190">
        <f t="shared" si="241"/>
        <v>0</v>
      </c>
      <c r="CN190">
        <v>0</v>
      </c>
      <c r="CO190">
        <f t="shared" si="242"/>
        <v>0</v>
      </c>
      <c r="CP190">
        <v>0</v>
      </c>
      <c r="CQ190">
        <v>0</v>
      </c>
      <c r="CR190">
        <v>0</v>
      </c>
      <c r="CS190">
        <v>0</v>
      </c>
      <c r="CT190">
        <v>0</v>
      </c>
      <c r="CU190">
        <v>0</v>
      </c>
      <c r="CV190">
        <v>0</v>
      </c>
      <c r="CW190">
        <v>0</v>
      </c>
      <c r="CX190">
        <v>0</v>
      </c>
      <c r="CY190" s="20" t="e">
        <f t="shared" si="243"/>
        <v>#NAME?</v>
      </c>
      <c r="CZ190" t="e">
        <f t="shared" si="244"/>
        <v>#NAME?</v>
      </c>
      <c r="DM190" t="s">
        <v>429</v>
      </c>
      <c r="DN190">
        <v>0</v>
      </c>
      <c r="DQ190" t="s">
        <v>410</v>
      </c>
      <c r="DR190">
        <v>0</v>
      </c>
      <c r="DU190">
        <v>620</v>
      </c>
      <c r="DV190">
        <v>1235929.7231045628</v>
      </c>
      <c r="DX190" t="s">
        <v>403</v>
      </c>
      <c r="DY190">
        <v>0</v>
      </c>
      <c r="EA190" t="s">
        <v>403</v>
      </c>
      <c r="EB190">
        <v>0</v>
      </c>
      <c r="ED190" t="s">
        <v>403</v>
      </c>
      <c r="EE190">
        <v>0</v>
      </c>
      <c r="EI190">
        <v>375</v>
      </c>
      <c r="EJ190">
        <v>3305.75</v>
      </c>
      <c r="GQ190" t="s">
        <v>245</v>
      </c>
      <c r="GR190">
        <v>372</v>
      </c>
      <c r="GU190">
        <v>448</v>
      </c>
      <c r="GV190" s="20">
        <v>44435.150818129543</v>
      </c>
      <c r="HM190">
        <v>929</v>
      </c>
      <c r="HN190" t="s">
        <v>434</v>
      </c>
      <c r="HO190">
        <v>358828.94</v>
      </c>
      <c r="HR190">
        <v>448</v>
      </c>
      <c r="HS190">
        <v>1179.25</v>
      </c>
    </row>
    <row r="191" spans="1:227">
      <c r="A191">
        <v>373</v>
      </c>
      <c r="D191" t="s">
        <v>253</v>
      </c>
      <c r="F191" s="13" t="e">
        <f t="shared" si="164"/>
        <v>#NAME?</v>
      </c>
      <c r="G191" s="13" t="e">
        <f t="shared" si="165"/>
        <v>#NAME?</v>
      </c>
      <c r="H191" s="13" t="e">
        <f t="shared" si="166"/>
        <v>#NAME?</v>
      </c>
      <c r="I191" s="13" t="e">
        <f t="shared" si="167"/>
        <v>#NAME?</v>
      </c>
      <c r="J191" s="13"/>
      <c r="K191" s="13" t="e">
        <f t="shared" si="168"/>
        <v>#NAME?</v>
      </c>
      <c r="L191" s="13" t="e">
        <f t="shared" si="169"/>
        <v>#NAME?</v>
      </c>
      <c r="M191" s="13" t="e">
        <f t="shared" si="170"/>
        <v>#NAME?</v>
      </c>
      <c r="N191" s="13" t="e">
        <f t="shared" si="171"/>
        <v>#NAME?</v>
      </c>
      <c r="O191" s="13" t="e">
        <f t="shared" si="172"/>
        <v>#NAME?</v>
      </c>
      <c r="P191" s="13" t="e">
        <f t="shared" si="173"/>
        <v>#NAME?</v>
      </c>
      <c r="Q191" s="13" t="e">
        <f t="shared" si="174"/>
        <v>#NAME?</v>
      </c>
      <c r="R191" s="13" t="e">
        <f t="shared" si="175"/>
        <v>#NAME?</v>
      </c>
      <c r="S191" s="13" t="e">
        <f t="shared" si="176"/>
        <v>#NAME?</v>
      </c>
      <c r="T191" s="13" t="e">
        <f t="shared" si="177"/>
        <v>#NAME?</v>
      </c>
      <c r="U191" s="13" t="e">
        <f t="shared" si="178"/>
        <v>#NAME?</v>
      </c>
      <c r="V191" s="13" t="e">
        <f t="shared" si="179"/>
        <v>#NAME?</v>
      </c>
      <c r="W191" s="13" t="e">
        <f t="shared" si="180"/>
        <v>#NAME?</v>
      </c>
      <c r="X191" s="13" t="e">
        <f t="shared" si="181"/>
        <v>#NAME?</v>
      </c>
      <c r="Y191" s="13" t="e">
        <f t="shared" si="182"/>
        <v>#NAME?</v>
      </c>
      <c r="Z191" s="13" t="e">
        <f t="shared" si="183"/>
        <v>#NAME?</v>
      </c>
      <c r="AA191" s="13" t="e">
        <f t="shared" si="184"/>
        <v>#NAME?</v>
      </c>
      <c r="AB191" s="13"/>
      <c r="AC191" s="13"/>
      <c r="AD191" s="13" t="e">
        <f t="shared" si="185"/>
        <v>#NAME?</v>
      </c>
      <c r="AE191" s="13" t="e">
        <f t="shared" si="186"/>
        <v>#NAME?</v>
      </c>
      <c r="AF191" s="13" t="e">
        <f t="shared" si="187"/>
        <v>#NAME?</v>
      </c>
      <c r="AG191" s="13" t="e">
        <f t="shared" si="188"/>
        <v>#NAME?</v>
      </c>
      <c r="AH191" s="13" t="e">
        <f t="shared" si="189"/>
        <v>#NAME?</v>
      </c>
      <c r="AI191" s="13" t="e">
        <f t="shared" si="190"/>
        <v>#NAME?</v>
      </c>
      <c r="AJ191" s="13" t="e">
        <f t="shared" si="191"/>
        <v>#NAME?</v>
      </c>
      <c r="AK191" s="13" t="e">
        <f t="shared" si="192"/>
        <v>#NAME?</v>
      </c>
      <c r="AL191" s="13" t="e">
        <f t="shared" si="193"/>
        <v>#NAME?</v>
      </c>
      <c r="AM191" s="13" t="e">
        <f t="shared" si="194"/>
        <v>#NAME?</v>
      </c>
      <c r="AN191" s="13" t="e">
        <f t="shared" si="195"/>
        <v>#NAME?</v>
      </c>
      <c r="AO191" s="13" t="e">
        <f t="shared" si="196"/>
        <v>#NAME?</v>
      </c>
      <c r="AP191" s="13" t="e">
        <f t="shared" si="197"/>
        <v>#NAME?</v>
      </c>
      <c r="AQ191" s="13" t="e">
        <f t="shared" si="198"/>
        <v>#NAME?</v>
      </c>
      <c r="AR191" s="13" t="e">
        <f t="shared" si="199"/>
        <v>#NAME?</v>
      </c>
      <c r="AS191" s="13" t="e">
        <f t="shared" si="200"/>
        <v>#NAME?</v>
      </c>
      <c r="AT191" s="13" t="e">
        <f t="shared" si="201"/>
        <v>#NAME?</v>
      </c>
      <c r="AU191" s="13" t="e">
        <f t="shared" si="202"/>
        <v>#NAME?</v>
      </c>
      <c r="AV191" s="13" t="e">
        <f t="shared" si="203"/>
        <v>#NAME?</v>
      </c>
      <c r="AW191" s="13" t="e">
        <f t="shared" si="204"/>
        <v>#NAME?</v>
      </c>
      <c r="AX191" s="13" t="e">
        <f t="shared" si="205"/>
        <v>#NAME?</v>
      </c>
      <c r="AY191" s="13" t="e">
        <f t="shared" si="206"/>
        <v>#NAME?</v>
      </c>
      <c r="AZ191" s="13" t="e">
        <f t="shared" si="207"/>
        <v>#NAME?</v>
      </c>
      <c r="BA191" s="13" t="e">
        <f t="shared" si="208"/>
        <v>#NAME?</v>
      </c>
      <c r="BB191" s="13" t="e">
        <f t="shared" si="209"/>
        <v>#NAME?</v>
      </c>
      <c r="BC191" s="13" t="e">
        <f t="shared" si="210"/>
        <v>#NAME?</v>
      </c>
      <c r="BD191" s="13" t="e">
        <f t="shared" si="211"/>
        <v>#NAME?</v>
      </c>
      <c r="BE191" s="13" t="e">
        <f t="shared" si="212"/>
        <v>#NAME?</v>
      </c>
      <c r="BF191" s="13" t="e">
        <f t="shared" si="213"/>
        <v>#NAME?</v>
      </c>
      <c r="BG191" s="13" t="e">
        <f t="shared" si="214"/>
        <v>#NAME?</v>
      </c>
      <c r="BH191" s="13" t="e">
        <f t="shared" si="215"/>
        <v>#NAME?</v>
      </c>
      <c r="BI191" s="13" t="e">
        <f t="shared" si="216"/>
        <v>#NAME?</v>
      </c>
      <c r="BJ191" s="13" t="e">
        <f t="shared" si="217"/>
        <v>#NAME?</v>
      </c>
      <c r="BK191" s="13" t="e">
        <f t="shared" si="218"/>
        <v>#NAME?</v>
      </c>
      <c r="BL191" s="13" t="e">
        <f t="shared" si="219"/>
        <v>#NAME?</v>
      </c>
      <c r="BM191" s="13" t="e">
        <f t="shared" si="220"/>
        <v>#NAME?</v>
      </c>
      <c r="BN191" s="13"/>
      <c r="BO191" s="15"/>
      <c r="BP191" s="13" t="e">
        <f t="shared" si="221"/>
        <v>#NAME?</v>
      </c>
      <c r="BQ191" s="13" t="e">
        <f t="shared" si="222"/>
        <v>#NAME?</v>
      </c>
      <c r="BR191" s="13" t="e">
        <f t="shared" si="223"/>
        <v>#NAME?</v>
      </c>
      <c r="BS191" s="13" t="e">
        <f t="shared" si="224"/>
        <v>#NAME?</v>
      </c>
      <c r="BT191" s="13" t="e">
        <f t="shared" si="225"/>
        <v>#NAME?</v>
      </c>
      <c r="BU191" s="13" t="e">
        <f t="shared" si="226"/>
        <v>#NAME?</v>
      </c>
      <c r="BV191" s="13"/>
      <c r="BW191" s="13" t="e">
        <f t="shared" si="227"/>
        <v>#NAME?</v>
      </c>
      <c r="BX191" s="13"/>
      <c r="BY191" s="13" t="e">
        <f t="shared" si="228"/>
        <v>#NAME?</v>
      </c>
      <c r="BZ191" s="13" t="e">
        <f t="shared" si="229"/>
        <v>#NAME?</v>
      </c>
      <c r="CA191" s="13" t="e">
        <f t="shared" si="230"/>
        <v>#NAME?</v>
      </c>
      <c r="CB191" s="13" t="e">
        <f t="shared" si="231"/>
        <v>#NAME?</v>
      </c>
      <c r="CC191" s="14">
        <f t="shared" si="232"/>
        <v>0</v>
      </c>
      <c r="CD191" s="14" t="e">
        <f t="shared" si="233"/>
        <v>#NAME?</v>
      </c>
      <c r="CE191" s="13">
        <f t="shared" si="234"/>
        <v>3158334.89</v>
      </c>
      <c r="CF191" s="13" t="e">
        <f t="shared" si="235"/>
        <v>#NAME?</v>
      </c>
      <c r="CG191" s="13"/>
      <c r="CH191" s="13" t="e">
        <f t="shared" si="236"/>
        <v>#NAME?</v>
      </c>
      <c r="CI191" s="13" t="e">
        <f t="shared" si="237"/>
        <v>#NAME?</v>
      </c>
      <c r="CJ191" s="13" t="e">
        <f t="shared" si="238"/>
        <v>#NAME?</v>
      </c>
      <c r="CK191" s="13" t="e">
        <f t="shared" si="239"/>
        <v>#NAME?</v>
      </c>
      <c r="CL191">
        <f t="shared" si="240"/>
        <v>0</v>
      </c>
      <c r="CM191">
        <f t="shared" si="241"/>
        <v>0</v>
      </c>
      <c r="CN191">
        <v>0</v>
      </c>
      <c r="CO191">
        <f t="shared" si="242"/>
        <v>0</v>
      </c>
      <c r="CP191">
        <v>0</v>
      </c>
      <c r="CQ191">
        <v>0</v>
      </c>
      <c r="CR191">
        <v>0</v>
      </c>
      <c r="CS191">
        <v>0</v>
      </c>
      <c r="CT191">
        <v>0</v>
      </c>
      <c r="CU191">
        <v>0</v>
      </c>
      <c r="CV191">
        <v>0</v>
      </c>
      <c r="CW191">
        <v>0</v>
      </c>
      <c r="CX191">
        <v>0</v>
      </c>
      <c r="CY191" s="20" t="e">
        <f t="shared" si="243"/>
        <v>#NAME?</v>
      </c>
      <c r="CZ191" t="e">
        <f t="shared" si="244"/>
        <v>#NAME?</v>
      </c>
      <c r="DM191" t="s">
        <v>398</v>
      </c>
      <c r="DN191">
        <v>0</v>
      </c>
      <c r="DQ191" t="s">
        <v>412</v>
      </c>
      <c r="DR191">
        <v>0</v>
      </c>
      <c r="DU191">
        <v>938</v>
      </c>
      <c r="DV191">
        <v>1743286.3724849448</v>
      </c>
      <c r="DX191" t="s">
        <v>404</v>
      </c>
      <c r="DY191">
        <v>0</v>
      </c>
      <c r="EA191" t="s">
        <v>404</v>
      </c>
      <c r="EB191">
        <v>0</v>
      </c>
      <c r="ED191" t="s">
        <v>404</v>
      </c>
      <c r="EE191">
        <v>0</v>
      </c>
      <c r="EI191">
        <v>376</v>
      </c>
      <c r="EJ191">
        <v>498.25</v>
      </c>
      <c r="GQ191" t="s">
        <v>253</v>
      </c>
      <c r="GR191">
        <v>373</v>
      </c>
      <c r="GU191">
        <v>450</v>
      </c>
      <c r="GV191" s="20">
        <v>18296.826807465106</v>
      </c>
      <c r="HM191">
        <v>1598</v>
      </c>
      <c r="HN191" t="s">
        <v>435</v>
      </c>
      <c r="HO191">
        <v>1343043.74</v>
      </c>
      <c r="HR191">
        <v>450</v>
      </c>
      <c r="HS191">
        <v>602.75</v>
      </c>
    </row>
    <row r="192" spans="1:227">
      <c r="A192">
        <v>375</v>
      </c>
      <c r="D192" t="s">
        <v>265</v>
      </c>
      <c r="F192" s="13" t="e">
        <f t="shared" si="164"/>
        <v>#NAME?</v>
      </c>
      <c r="G192" s="13" t="e">
        <f t="shared" si="165"/>
        <v>#NAME?</v>
      </c>
      <c r="H192" s="13" t="e">
        <f t="shared" si="166"/>
        <v>#NAME?</v>
      </c>
      <c r="I192" s="13" t="e">
        <f t="shared" si="167"/>
        <v>#NAME?</v>
      </c>
      <c r="J192" s="13"/>
      <c r="K192" s="13" t="e">
        <f t="shared" si="168"/>
        <v>#NAME?</v>
      </c>
      <c r="L192" s="13" t="e">
        <f t="shared" si="169"/>
        <v>#NAME?</v>
      </c>
      <c r="M192" s="13" t="e">
        <f t="shared" si="170"/>
        <v>#NAME?</v>
      </c>
      <c r="N192" s="13" t="e">
        <f t="shared" si="171"/>
        <v>#NAME?</v>
      </c>
      <c r="O192" s="13" t="e">
        <f t="shared" si="172"/>
        <v>#NAME?</v>
      </c>
      <c r="P192" s="13" t="e">
        <f t="shared" si="173"/>
        <v>#NAME?</v>
      </c>
      <c r="Q192" s="13" t="e">
        <f t="shared" si="174"/>
        <v>#NAME?</v>
      </c>
      <c r="R192" s="13" t="e">
        <f t="shared" si="175"/>
        <v>#NAME?</v>
      </c>
      <c r="S192" s="13" t="e">
        <f t="shared" si="176"/>
        <v>#NAME?</v>
      </c>
      <c r="T192" s="13" t="e">
        <f t="shared" si="177"/>
        <v>#NAME?</v>
      </c>
      <c r="U192" s="13" t="e">
        <f t="shared" si="178"/>
        <v>#NAME?</v>
      </c>
      <c r="V192" s="13" t="e">
        <f t="shared" si="179"/>
        <v>#NAME?</v>
      </c>
      <c r="W192" s="13" t="e">
        <f t="shared" si="180"/>
        <v>#NAME?</v>
      </c>
      <c r="X192" s="13" t="e">
        <f t="shared" si="181"/>
        <v>#NAME?</v>
      </c>
      <c r="Y192" s="13" t="e">
        <f t="shared" si="182"/>
        <v>#NAME?</v>
      </c>
      <c r="Z192" s="13" t="e">
        <f t="shared" si="183"/>
        <v>#NAME?</v>
      </c>
      <c r="AA192" s="13" t="e">
        <f t="shared" si="184"/>
        <v>#NAME?</v>
      </c>
      <c r="AB192" s="13"/>
      <c r="AC192" s="13"/>
      <c r="AD192" s="13" t="e">
        <f t="shared" si="185"/>
        <v>#NAME?</v>
      </c>
      <c r="AE192" s="13" t="e">
        <f t="shared" si="186"/>
        <v>#NAME?</v>
      </c>
      <c r="AF192" s="13" t="e">
        <f t="shared" si="187"/>
        <v>#NAME?</v>
      </c>
      <c r="AG192" s="13" t="e">
        <f t="shared" si="188"/>
        <v>#NAME?</v>
      </c>
      <c r="AH192" s="13" t="e">
        <f t="shared" si="189"/>
        <v>#NAME?</v>
      </c>
      <c r="AI192" s="13" t="e">
        <f t="shared" si="190"/>
        <v>#NAME?</v>
      </c>
      <c r="AJ192" s="13" t="e">
        <f t="shared" si="191"/>
        <v>#NAME?</v>
      </c>
      <c r="AK192" s="13" t="e">
        <f t="shared" si="192"/>
        <v>#NAME?</v>
      </c>
      <c r="AL192" s="13" t="e">
        <f t="shared" si="193"/>
        <v>#NAME?</v>
      </c>
      <c r="AM192" s="13" t="e">
        <f t="shared" si="194"/>
        <v>#NAME?</v>
      </c>
      <c r="AN192" s="13" t="e">
        <f t="shared" si="195"/>
        <v>#NAME?</v>
      </c>
      <c r="AO192" s="13" t="e">
        <f t="shared" si="196"/>
        <v>#NAME?</v>
      </c>
      <c r="AP192" s="13" t="e">
        <f t="shared" si="197"/>
        <v>#NAME?</v>
      </c>
      <c r="AQ192" s="13" t="e">
        <f t="shared" si="198"/>
        <v>#NAME?</v>
      </c>
      <c r="AR192" s="13" t="e">
        <f t="shared" si="199"/>
        <v>#NAME?</v>
      </c>
      <c r="AS192" s="13" t="e">
        <f t="shared" si="200"/>
        <v>#NAME?</v>
      </c>
      <c r="AT192" s="13" t="e">
        <f t="shared" si="201"/>
        <v>#NAME?</v>
      </c>
      <c r="AU192" s="13" t="e">
        <f t="shared" si="202"/>
        <v>#NAME?</v>
      </c>
      <c r="AV192" s="13" t="e">
        <f t="shared" si="203"/>
        <v>#NAME?</v>
      </c>
      <c r="AW192" s="13" t="e">
        <f t="shared" si="204"/>
        <v>#NAME?</v>
      </c>
      <c r="AX192" s="13" t="e">
        <f t="shared" si="205"/>
        <v>#NAME?</v>
      </c>
      <c r="AY192" s="13" t="e">
        <f t="shared" si="206"/>
        <v>#NAME?</v>
      </c>
      <c r="AZ192" s="13" t="e">
        <f t="shared" si="207"/>
        <v>#NAME?</v>
      </c>
      <c r="BA192" s="13" t="e">
        <f t="shared" si="208"/>
        <v>#NAME?</v>
      </c>
      <c r="BB192" s="13" t="e">
        <f t="shared" si="209"/>
        <v>#NAME?</v>
      </c>
      <c r="BC192" s="13" t="e">
        <f t="shared" si="210"/>
        <v>#NAME?</v>
      </c>
      <c r="BD192" s="13" t="e">
        <f t="shared" si="211"/>
        <v>#NAME?</v>
      </c>
      <c r="BE192" s="13" t="e">
        <f t="shared" si="212"/>
        <v>#NAME?</v>
      </c>
      <c r="BF192" s="13" t="e">
        <f t="shared" si="213"/>
        <v>#NAME?</v>
      </c>
      <c r="BG192" s="13" t="e">
        <f t="shared" si="214"/>
        <v>#NAME?</v>
      </c>
      <c r="BH192" s="13" t="e">
        <f t="shared" si="215"/>
        <v>#NAME?</v>
      </c>
      <c r="BI192" s="13" t="e">
        <f t="shared" si="216"/>
        <v>#NAME?</v>
      </c>
      <c r="BJ192" s="13" t="e">
        <f t="shared" si="217"/>
        <v>#NAME?</v>
      </c>
      <c r="BK192" s="13" t="e">
        <f t="shared" si="218"/>
        <v>#NAME?</v>
      </c>
      <c r="BL192" s="13" t="e">
        <f t="shared" si="219"/>
        <v>#NAME?</v>
      </c>
      <c r="BM192" s="13" t="e">
        <f t="shared" si="220"/>
        <v>#NAME?</v>
      </c>
      <c r="BN192" s="13"/>
      <c r="BO192" s="15"/>
      <c r="BP192" s="13" t="e">
        <f t="shared" si="221"/>
        <v>#NAME?</v>
      </c>
      <c r="BQ192" s="13" t="e">
        <f t="shared" si="222"/>
        <v>#NAME?</v>
      </c>
      <c r="BR192" s="13" t="e">
        <f t="shared" si="223"/>
        <v>#NAME?</v>
      </c>
      <c r="BS192" s="13" t="e">
        <f t="shared" si="224"/>
        <v>#NAME?</v>
      </c>
      <c r="BT192" s="13" t="e">
        <f t="shared" si="225"/>
        <v>#NAME?</v>
      </c>
      <c r="BU192" s="13" t="e">
        <f t="shared" si="226"/>
        <v>#NAME?</v>
      </c>
      <c r="BV192" s="13"/>
      <c r="BW192" s="13" t="e">
        <f t="shared" si="227"/>
        <v>#NAME?</v>
      </c>
      <c r="BX192" s="13"/>
      <c r="BY192" s="13" t="e">
        <f t="shared" si="228"/>
        <v>#NAME?</v>
      </c>
      <c r="BZ192" s="13" t="e">
        <f t="shared" si="229"/>
        <v>#NAME?</v>
      </c>
      <c r="CA192" s="13" t="e">
        <f t="shared" si="230"/>
        <v>#NAME?</v>
      </c>
      <c r="CB192" s="13" t="e">
        <f t="shared" si="231"/>
        <v>#NAME?</v>
      </c>
      <c r="CC192" s="14">
        <f t="shared" si="232"/>
        <v>0</v>
      </c>
      <c r="CD192" s="14" t="e">
        <f t="shared" si="233"/>
        <v>#NAME?</v>
      </c>
      <c r="CE192" s="13">
        <f t="shared" si="234"/>
        <v>4066591.07</v>
      </c>
      <c r="CF192" s="13" t="e">
        <f t="shared" si="235"/>
        <v>#NAME?</v>
      </c>
      <c r="CG192" s="13"/>
      <c r="CH192" s="13" t="e">
        <f t="shared" si="236"/>
        <v>#NAME?</v>
      </c>
      <c r="CI192" s="13" t="e">
        <f t="shared" si="237"/>
        <v>#NAME?</v>
      </c>
      <c r="CJ192" s="13" t="e">
        <f t="shared" si="238"/>
        <v>#NAME?</v>
      </c>
      <c r="CK192" s="13" t="e">
        <f t="shared" si="239"/>
        <v>#NAME?</v>
      </c>
      <c r="CL192">
        <f t="shared" si="240"/>
        <v>0</v>
      </c>
      <c r="CM192">
        <f t="shared" si="241"/>
        <v>0</v>
      </c>
      <c r="CN192">
        <v>0</v>
      </c>
      <c r="CO192">
        <f t="shared" si="242"/>
        <v>0</v>
      </c>
      <c r="CP192">
        <v>0</v>
      </c>
      <c r="CQ192">
        <v>0</v>
      </c>
      <c r="CR192">
        <v>0</v>
      </c>
      <c r="CS192">
        <v>0</v>
      </c>
      <c r="CT192">
        <v>0</v>
      </c>
      <c r="CU192">
        <v>0</v>
      </c>
      <c r="CV192">
        <v>0</v>
      </c>
      <c r="CW192">
        <v>0</v>
      </c>
      <c r="CX192">
        <v>0</v>
      </c>
      <c r="CY192" s="20" t="e">
        <f t="shared" si="243"/>
        <v>#NAME?</v>
      </c>
      <c r="CZ192" t="e">
        <f t="shared" si="244"/>
        <v>#NAME?</v>
      </c>
      <c r="DM192" t="s">
        <v>430</v>
      </c>
      <c r="DN192">
        <v>0</v>
      </c>
      <c r="DQ192" t="s">
        <v>413</v>
      </c>
      <c r="DR192">
        <v>0</v>
      </c>
      <c r="DU192">
        <v>1706</v>
      </c>
      <c r="DV192">
        <v>1531519.7782501723</v>
      </c>
      <c r="DX192" t="s">
        <v>406</v>
      </c>
      <c r="DY192">
        <v>0</v>
      </c>
      <c r="EA192" t="s">
        <v>406</v>
      </c>
      <c r="EB192">
        <v>0</v>
      </c>
      <c r="ED192" t="s">
        <v>406</v>
      </c>
      <c r="EE192">
        <v>0</v>
      </c>
      <c r="EI192">
        <v>377</v>
      </c>
      <c r="EJ192">
        <v>743</v>
      </c>
      <c r="GQ192" t="s">
        <v>265</v>
      </c>
      <c r="GR192">
        <v>375</v>
      </c>
      <c r="GU192">
        <v>451</v>
      </c>
      <c r="GV192" s="20">
        <v>47048.983219195987</v>
      </c>
      <c r="HM192">
        <v>79</v>
      </c>
      <c r="HN192" t="s">
        <v>227</v>
      </c>
      <c r="HO192">
        <v>1175115.1299999999</v>
      </c>
      <c r="HR192">
        <v>451</v>
      </c>
      <c r="HS192">
        <v>1473.75</v>
      </c>
    </row>
    <row r="193" spans="1:227">
      <c r="A193">
        <v>376</v>
      </c>
      <c r="D193" t="s">
        <v>270</v>
      </c>
      <c r="F193" s="13" t="e">
        <f t="shared" si="164"/>
        <v>#NAME?</v>
      </c>
      <c r="G193" s="13" t="e">
        <f t="shared" si="165"/>
        <v>#NAME?</v>
      </c>
      <c r="H193" s="13" t="e">
        <f t="shared" si="166"/>
        <v>#NAME?</v>
      </c>
      <c r="I193" s="13" t="e">
        <f t="shared" si="167"/>
        <v>#NAME?</v>
      </c>
      <c r="J193" s="13"/>
      <c r="K193" s="13" t="e">
        <f t="shared" si="168"/>
        <v>#NAME?</v>
      </c>
      <c r="L193" s="13" t="e">
        <f t="shared" si="169"/>
        <v>#NAME?</v>
      </c>
      <c r="M193" s="13" t="e">
        <f t="shared" si="170"/>
        <v>#NAME?</v>
      </c>
      <c r="N193" s="13" t="e">
        <f t="shared" si="171"/>
        <v>#NAME?</v>
      </c>
      <c r="O193" s="13" t="e">
        <f t="shared" si="172"/>
        <v>#NAME?</v>
      </c>
      <c r="P193" s="13" t="e">
        <f t="shared" si="173"/>
        <v>#NAME?</v>
      </c>
      <c r="Q193" s="13" t="e">
        <f t="shared" si="174"/>
        <v>#NAME?</v>
      </c>
      <c r="R193" s="13" t="e">
        <f t="shared" si="175"/>
        <v>#NAME?</v>
      </c>
      <c r="S193" s="13" t="e">
        <f t="shared" si="176"/>
        <v>#NAME?</v>
      </c>
      <c r="T193" s="13" t="e">
        <f t="shared" si="177"/>
        <v>#NAME?</v>
      </c>
      <c r="U193" s="13" t="e">
        <f t="shared" si="178"/>
        <v>#NAME?</v>
      </c>
      <c r="V193" s="13" t="e">
        <f t="shared" si="179"/>
        <v>#NAME?</v>
      </c>
      <c r="W193" s="13" t="e">
        <f t="shared" si="180"/>
        <v>#NAME?</v>
      </c>
      <c r="X193" s="13" t="e">
        <f t="shared" si="181"/>
        <v>#NAME?</v>
      </c>
      <c r="Y193" s="13" t="e">
        <f t="shared" si="182"/>
        <v>#NAME?</v>
      </c>
      <c r="Z193" s="13" t="e">
        <f t="shared" si="183"/>
        <v>#NAME?</v>
      </c>
      <c r="AA193" s="13" t="e">
        <f t="shared" si="184"/>
        <v>#NAME?</v>
      </c>
      <c r="AB193" s="13"/>
      <c r="AC193" s="13"/>
      <c r="AD193" s="13" t="e">
        <f t="shared" si="185"/>
        <v>#NAME?</v>
      </c>
      <c r="AE193" s="13" t="e">
        <f t="shared" si="186"/>
        <v>#NAME?</v>
      </c>
      <c r="AF193" s="13" t="e">
        <f t="shared" si="187"/>
        <v>#NAME?</v>
      </c>
      <c r="AG193" s="13" t="e">
        <f t="shared" si="188"/>
        <v>#NAME?</v>
      </c>
      <c r="AH193" s="13" t="e">
        <f t="shared" si="189"/>
        <v>#NAME?</v>
      </c>
      <c r="AI193" s="13" t="e">
        <f t="shared" si="190"/>
        <v>#NAME?</v>
      </c>
      <c r="AJ193" s="13" t="e">
        <f t="shared" si="191"/>
        <v>#NAME?</v>
      </c>
      <c r="AK193" s="13" t="e">
        <f t="shared" si="192"/>
        <v>#NAME?</v>
      </c>
      <c r="AL193" s="13" t="e">
        <f t="shared" si="193"/>
        <v>#NAME?</v>
      </c>
      <c r="AM193" s="13" t="e">
        <f t="shared" si="194"/>
        <v>#NAME?</v>
      </c>
      <c r="AN193" s="13" t="e">
        <f t="shared" si="195"/>
        <v>#NAME?</v>
      </c>
      <c r="AO193" s="13" t="e">
        <f t="shared" si="196"/>
        <v>#NAME?</v>
      </c>
      <c r="AP193" s="13" t="e">
        <f t="shared" si="197"/>
        <v>#NAME?</v>
      </c>
      <c r="AQ193" s="13" t="e">
        <f t="shared" si="198"/>
        <v>#NAME?</v>
      </c>
      <c r="AR193" s="13" t="e">
        <f t="shared" si="199"/>
        <v>#NAME?</v>
      </c>
      <c r="AS193" s="13" t="e">
        <f t="shared" si="200"/>
        <v>#NAME?</v>
      </c>
      <c r="AT193" s="13" t="e">
        <f t="shared" si="201"/>
        <v>#NAME?</v>
      </c>
      <c r="AU193" s="13" t="e">
        <f t="shared" si="202"/>
        <v>#NAME?</v>
      </c>
      <c r="AV193" s="13" t="e">
        <f t="shared" si="203"/>
        <v>#NAME?</v>
      </c>
      <c r="AW193" s="13" t="e">
        <f t="shared" si="204"/>
        <v>#NAME?</v>
      </c>
      <c r="AX193" s="13" t="e">
        <f t="shared" si="205"/>
        <v>#NAME?</v>
      </c>
      <c r="AY193" s="13" t="e">
        <f t="shared" si="206"/>
        <v>#NAME?</v>
      </c>
      <c r="AZ193" s="13" t="e">
        <f t="shared" si="207"/>
        <v>#NAME?</v>
      </c>
      <c r="BA193" s="13" t="e">
        <f t="shared" si="208"/>
        <v>#NAME?</v>
      </c>
      <c r="BB193" s="13" t="e">
        <f t="shared" si="209"/>
        <v>#NAME?</v>
      </c>
      <c r="BC193" s="13" t="e">
        <f t="shared" si="210"/>
        <v>#NAME?</v>
      </c>
      <c r="BD193" s="13" t="e">
        <f t="shared" si="211"/>
        <v>#NAME?</v>
      </c>
      <c r="BE193" s="13" t="e">
        <f t="shared" si="212"/>
        <v>#NAME?</v>
      </c>
      <c r="BF193" s="13" t="e">
        <f t="shared" si="213"/>
        <v>#NAME?</v>
      </c>
      <c r="BG193" s="13" t="e">
        <f t="shared" si="214"/>
        <v>#NAME?</v>
      </c>
      <c r="BH193" s="13" t="e">
        <f t="shared" si="215"/>
        <v>#NAME?</v>
      </c>
      <c r="BI193" s="13" t="e">
        <f t="shared" si="216"/>
        <v>#NAME?</v>
      </c>
      <c r="BJ193" s="13" t="e">
        <f t="shared" si="217"/>
        <v>#NAME?</v>
      </c>
      <c r="BK193" s="13" t="e">
        <f t="shared" si="218"/>
        <v>#NAME?</v>
      </c>
      <c r="BL193" s="13" t="e">
        <f t="shared" si="219"/>
        <v>#NAME?</v>
      </c>
      <c r="BM193" s="13" t="e">
        <f t="shared" si="220"/>
        <v>#NAME?</v>
      </c>
      <c r="BN193" s="13"/>
      <c r="BO193" s="15"/>
      <c r="BP193" s="13" t="e">
        <f t="shared" si="221"/>
        <v>#NAME?</v>
      </c>
      <c r="BQ193" s="13" t="e">
        <f t="shared" si="222"/>
        <v>#NAME?</v>
      </c>
      <c r="BR193" s="13" t="e">
        <f t="shared" si="223"/>
        <v>#NAME?</v>
      </c>
      <c r="BS193" s="13" t="e">
        <f t="shared" si="224"/>
        <v>#NAME?</v>
      </c>
      <c r="BT193" s="13" t="e">
        <f t="shared" si="225"/>
        <v>#NAME?</v>
      </c>
      <c r="BU193" s="13" t="e">
        <f t="shared" si="226"/>
        <v>#NAME?</v>
      </c>
      <c r="BV193" s="13"/>
      <c r="BW193" s="13" t="e">
        <f t="shared" si="227"/>
        <v>#NAME?</v>
      </c>
      <c r="BX193" s="13"/>
      <c r="BY193" s="13" t="e">
        <f t="shared" si="228"/>
        <v>#NAME?</v>
      </c>
      <c r="BZ193" s="13" t="e">
        <f t="shared" si="229"/>
        <v>#NAME?</v>
      </c>
      <c r="CA193" s="13" t="e">
        <f t="shared" si="230"/>
        <v>#NAME?</v>
      </c>
      <c r="CB193" s="13" t="e">
        <f t="shared" si="231"/>
        <v>#NAME?</v>
      </c>
      <c r="CC193" s="14">
        <f t="shared" si="232"/>
        <v>0</v>
      </c>
      <c r="CD193" s="14" t="e">
        <f t="shared" si="233"/>
        <v>#NAME?</v>
      </c>
      <c r="CE193" s="13">
        <f t="shared" si="234"/>
        <v>752789.06</v>
      </c>
      <c r="CF193" s="13" t="e">
        <f t="shared" si="235"/>
        <v>#NAME?</v>
      </c>
      <c r="CG193" s="13"/>
      <c r="CH193" s="13" t="e">
        <f t="shared" si="236"/>
        <v>#NAME?</v>
      </c>
      <c r="CI193" s="13" t="e">
        <f t="shared" si="237"/>
        <v>#NAME?</v>
      </c>
      <c r="CJ193" s="13" t="e">
        <f t="shared" si="238"/>
        <v>#NAME?</v>
      </c>
      <c r="CK193" s="13" t="e">
        <f t="shared" si="239"/>
        <v>#NAME?</v>
      </c>
      <c r="CL193">
        <f t="shared" si="240"/>
        <v>0</v>
      </c>
      <c r="CM193">
        <f t="shared" si="241"/>
        <v>0</v>
      </c>
      <c r="CN193">
        <v>0</v>
      </c>
      <c r="CO193">
        <f t="shared" si="242"/>
        <v>0</v>
      </c>
      <c r="CP193">
        <v>0</v>
      </c>
      <c r="CQ193">
        <v>0</v>
      </c>
      <c r="CR193">
        <v>0</v>
      </c>
      <c r="CS193">
        <v>0</v>
      </c>
      <c r="CT193">
        <v>0</v>
      </c>
      <c r="CU193">
        <v>0</v>
      </c>
      <c r="CV193">
        <v>0</v>
      </c>
      <c r="CW193">
        <v>0</v>
      </c>
      <c r="CX193">
        <v>0</v>
      </c>
      <c r="CY193" s="20" t="e">
        <f t="shared" si="243"/>
        <v>#NAME?</v>
      </c>
      <c r="CZ193" t="e">
        <f t="shared" si="244"/>
        <v>#NAME?</v>
      </c>
      <c r="DM193" t="s">
        <v>295</v>
      </c>
      <c r="DN193">
        <v>0</v>
      </c>
      <c r="DQ193" t="s">
        <v>415</v>
      </c>
      <c r="DR193">
        <v>0</v>
      </c>
      <c r="DU193">
        <v>50</v>
      </c>
      <c r="DV193">
        <v>760362.44859314733</v>
      </c>
      <c r="DX193" t="s">
        <v>408</v>
      </c>
      <c r="DY193">
        <v>0</v>
      </c>
      <c r="EA193" t="s">
        <v>408</v>
      </c>
      <c r="EB193">
        <v>0</v>
      </c>
      <c r="ED193" t="s">
        <v>408</v>
      </c>
      <c r="EE193">
        <v>0</v>
      </c>
      <c r="EI193">
        <v>381</v>
      </c>
      <c r="EJ193">
        <v>1715</v>
      </c>
      <c r="GQ193" t="s">
        <v>270</v>
      </c>
      <c r="GR193">
        <v>376</v>
      </c>
      <c r="GU193">
        <v>453</v>
      </c>
      <c r="GV193" s="20">
        <v>175126.77087145171</v>
      </c>
      <c r="HM193">
        <v>588</v>
      </c>
      <c r="HN193" t="s">
        <v>436</v>
      </c>
      <c r="HO193">
        <v>727977.23</v>
      </c>
      <c r="HR193">
        <v>453</v>
      </c>
      <c r="HS193">
        <v>4885.25</v>
      </c>
    </row>
    <row r="194" spans="1:227">
      <c r="A194">
        <v>377</v>
      </c>
      <c r="D194" t="s">
        <v>271</v>
      </c>
      <c r="F194" s="13" t="e">
        <f t="shared" si="164"/>
        <v>#NAME?</v>
      </c>
      <c r="G194" s="13" t="e">
        <f t="shared" si="165"/>
        <v>#NAME?</v>
      </c>
      <c r="H194" s="13" t="e">
        <f t="shared" si="166"/>
        <v>#NAME?</v>
      </c>
      <c r="I194" s="13" t="e">
        <f t="shared" si="167"/>
        <v>#NAME?</v>
      </c>
      <c r="J194" s="13"/>
      <c r="K194" s="13" t="e">
        <f t="shared" si="168"/>
        <v>#NAME?</v>
      </c>
      <c r="L194" s="13" t="e">
        <f t="shared" si="169"/>
        <v>#NAME?</v>
      </c>
      <c r="M194" s="13" t="e">
        <f t="shared" si="170"/>
        <v>#NAME?</v>
      </c>
      <c r="N194" s="13" t="e">
        <f t="shared" si="171"/>
        <v>#NAME?</v>
      </c>
      <c r="O194" s="13" t="e">
        <f t="shared" si="172"/>
        <v>#NAME?</v>
      </c>
      <c r="P194" s="13" t="e">
        <f t="shared" si="173"/>
        <v>#NAME?</v>
      </c>
      <c r="Q194" s="13" t="e">
        <f t="shared" si="174"/>
        <v>#NAME?</v>
      </c>
      <c r="R194" s="13" t="e">
        <f t="shared" si="175"/>
        <v>#NAME?</v>
      </c>
      <c r="S194" s="13" t="e">
        <f t="shared" si="176"/>
        <v>#NAME?</v>
      </c>
      <c r="T194" s="13" t="e">
        <f t="shared" si="177"/>
        <v>#NAME?</v>
      </c>
      <c r="U194" s="13" t="e">
        <f t="shared" si="178"/>
        <v>#NAME?</v>
      </c>
      <c r="V194" s="13" t="e">
        <f t="shared" si="179"/>
        <v>#NAME?</v>
      </c>
      <c r="W194" s="13" t="e">
        <f t="shared" si="180"/>
        <v>#NAME?</v>
      </c>
      <c r="X194" s="13" t="e">
        <f t="shared" si="181"/>
        <v>#NAME?</v>
      </c>
      <c r="Y194" s="13" t="e">
        <f t="shared" si="182"/>
        <v>#NAME?</v>
      </c>
      <c r="Z194" s="13" t="e">
        <f t="shared" si="183"/>
        <v>#NAME?</v>
      </c>
      <c r="AA194" s="13" t="e">
        <f t="shared" si="184"/>
        <v>#NAME?</v>
      </c>
      <c r="AB194" s="13"/>
      <c r="AC194" s="13"/>
      <c r="AD194" s="13" t="e">
        <f t="shared" si="185"/>
        <v>#NAME?</v>
      </c>
      <c r="AE194" s="13" t="e">
        <f t="shared" si="186"/>
        <v>#NAME?</v>
      </c>
      <c r="AF194" s="13" t="e">
        <f t="shared" si="187"/>
        <v>#NAME?</v>
      </c>
      <c r="AG194" s="13" t="e">
        <f t="shared" si="188"/>
        <v>#NAME?</v>
      </c>
      <c r="AH194" s="13" t="e">
        <f t="shared" si="189"/>
        <v>#NAME?</v>
      </c>
      <c r="AI194" s="13" t="e">
        <f t="shared" si="190"/>
        <v>#NAME?</v>
      </c>
      <c r="AJ194" s="13" t="e">
        <f t="shared" si="191"/>
        <v>#NAME?</v>
      </c>
      <c r="AK194" s="13" t="e">
        <f t="shared" si="192"/>
        <v>#NAME?</v>
      </c>
      <c r="AL194" s="13" t="e">
        <f t="shared" si="193"/>
        <v>#NAME?</v>
      </c>
      <c r="AM194" s="13" t="e">
        <f t="shared" si="194"/>
        <v>#NAME?</v>
      </c>
      <c r="AN194" s="13" t="e">
        <f t="shared" si="195"/>
        <v>#NAME?</v>
      </c>
      <c r="AO194" s="13" t="e">
        <f t="shared" si="196"/>
        <v>#NAME?</v>
      </c>
      <c r="AP194" s="13" t="e">
        <f t="shared" si="197"/>
        <v>#NAME?</v>
      </c>
      <c r="AQ194" s="13" t="e">
        <f t="shared" si="198"/>
        <v>#NAME?</v>
      </c>
      <c r="AR194" s="13" t="e">
        <f t="shared" si="199"/>
        <v>#NAME?</v>
      </c>
      <c r="AS194" s="13" t="e">
        <f t="shared" si="200"/>
        <v>#NAME?</v>
      </c>
      <c r="AT194" s="13" t="e">
        <f t="shared" si="201"/>
        <v>#NAME?</v>
      </c>
      <c r="AU194" s="13" t="e">
        <f t="shared" si="202"/>
        <v>#NAME?</v>
      </c>
      <c r="AV194" s="13" t="e">
        <f t="shared" si="203"/>
        <v>#NAME?</v>
      </c>
      <c r="AW194" s="13" t="e">
        <f t="shared" si="204"/>
        <v>#NAME?</v>
      </c>
      <c r="AX194" s="13" t="e">
        <f t="shared" si="205"/>
        <v>#NAME?</v>
      </c>
      <c r="AY194" s="13" t="e">
        <f t="shared" si="206"/>
        <v>#NAME?</v>
      </c>
      <c r="AZ194" s="13" t="e">
        <f t="shared" si="207"/>
        <v>#NAME?</v>
      </c>
      <c r="BA194" s="13" t="e">
        <f t="shared" si="208"/>
        <v>#NAME?</v>
      </c>
      <c r="BB194" s="13" t="e">
        <f t="shared" si="209"/>
        <v>#NAME?</v>
      </c>
      <c r="BC194" s="13" t="e">
        <f t="shared" si="210"/>
        <v>#NAME?</v>
      </c>
      <c r="BD194" s="13" t="e">
        <f t="shared" si="211"/>
        <v>#NAME?</v>
      </c>
      <c r="BE194" s="13" t="e">
        <f t="shared" si="212"/>
        <v>#NAME?</v>
      </c>
      <c r="BF194" s="13" t="e">
        <f t="shared" si="213"/>
        <v>#NAME?</v>
      </c>
      <c r="BG194" s="13" t="e">
        <f t="shared" si="214"/>
        <v>#NAME?</v>
      </c>
      <c r="BH194" s="13" t="e">
        <f t="shared" si="215"/>
        <v>#NAME?</v>
      </c>
      <c r="BI194" s="13" t="e">
        <f t="shared" si="216"/>
        <v>#NAME?</v>
      </c>
      <c r="BJ194" s="13" t="e">
        <f t="shared" si="217"/>
        <v>#NAME?</v>
      </c>
      <c r="BK194" s="13" t="e">
        <f t="shared" si="218"/>
        <v>#NAME?</v>
      </c>
      <c r="BL194" s="13" t="e">
        <f t="shared" si="219"/>
        <v>#NAME?</v>
      </c>
      <c r="BM194" s="13" t="e">
        <f t="shared" si="220"/>
        <v>#NAME?</v>
      </c>
      <c r="BN194" s="13"/>
      <c r="BO194" s="15"/>
      <c r="BP194" s="13" t="e">
        <f t="shared" si="221"/>
        <v>#NAME?</v>
      </c>
      <c r="BQ194" s="13" t="e">
        <f t="shared" si="222"/>
        <v>#NAME?</v>
      </c>
      <c r="BR194" s="13" t="e">
        <f t="shared" si="223"/>
        <v>#NAME?</v>
      </c>
      <c r="BS194" s="13" t="e">
        <f t="shared" si="224"/>
        <v>#NAME?</v>
      </c>
      <c r="BT194" s="13" t="e">
        <f t="shared" si="225"/>
        <v>#NAME?</v>
      </c>
      <c r="BU194" s="13" t="e">
        <f t="shared" si="226"/>
        <v>#NAME?</v>
      </c>
      <c r="BV194" s="13"/>
      <c r="BW194" s="13" t="e">
        <f t="shared" si="227"/>
        <v>#NAME?</v>
      </c>
      <c r="BX194" s="13"/>
      <c r="BY194" s="13" t="e">
        <f t="shared" si="228"/>
        <v>#NAME?</v>
      </c>
      <c r="BZ194" s="13" t="e">
        <f t="shared" si="229"/>
        <v>#NAME?</v>
      </c>
      <c r="CA194" s="13" t="e">
        <f t="shared" si="230"/>
        <v>#NAME?</v>
      </c>
      <c r="CB194" s="13" t="e">
        <f t="shared" si="231"/>
        <v>#NAME?</v>
      </c>
      <c r="CC194" s="14">
        <f t="shared" si="232"/>
        <v>0</v>
      </c>
      <c r="CD194" s="14" t="e">
        <f t="shared" si="233"/>
        <v>#NAME?</v>
      </c>
      <c r="CE194" s="13">
        <f t="shared" si="234"/>
        <v>1595482.56</v>
      </c>
      <c r="CF194" s="13" t="e">
        <f t="shared" si="235"/>
        <v>#NAME?</v>
      </c>
      <c r="CG194" s="13"/>
      <c r="CH194" s="13" t="e">
        <f t="shared" si="236"/>
        <v>#NAME?</v>
      </c>
      <c r="CI194" s="13" t="e">
        <f t="shared" si="237"/>
        <v>#NAME?</v>
      </c>
      <c r="CJ194" s="13" t="e">
        <f t="shared" si="238"/>
        <v>#NAME?</v>
      </c>
      <c r="CK194" s="13" t="e">
        <f t="shared" si="239"/>
        <v>#NAME?</v>
      </c>
      <c r="CL194">
        <f t="shared" si="240"/>
        <v>0</v>
      </c>
      <c r="CM194">
        <f t="shared" si="241"/>
        <v>0</v>
      </c>
      <c r="CN194">
        <v>0</v>
      </c>
      <c r="CO194">
        <f t="shared" si="242"/>
        <v>0</v>
      </c>
      <c r="CP194">
        <v>0</v>
      </c>
      <c r="CQ194">
        <v>0</v>
      </c>
      <c r="CR194">
        <v>0</v>
      </c>
      <c r="CS194">
        <v>0</v>
      </c>
      <c r="CT194">
        <v>0</v>
      </c>
      <c r="CU194">
        <v>0</v>
      </c>
      <c r="CV194">
        <v>0</v>
      </c>
      <c r="CW194">
        <v>0</v>
      </c>
      <c r="CX194">
        <v>0</v>
      </c>
      <c r="CY194" s="20" t="e">
        <f t="shared" si="243"/>
        <v>#NAME?</v>
      </c>
      <c r="CZ194" t="e">
        <f t="shared" si="244"/>
        <v>#NAME?</v>
      </c>
      <c r="DM194" t="s">
        <v>431</v>
      </c>
      <c r="DN194">
        <v>0</v>
      </c>
      <c r="DQ194" t="s">
        <v>417</v>
      </c>
      <c r="DR194">
        <v>0</v>
      </c>
      <c r="DU194">
        <v>534</v>
      </c>
      <c r="DV194">
        <v>1876731.1581744363</v>
      </c>
      <c r="DX194" t="s">
        <v>410</v>
      </c>
      <c r="DY194">
        <v>0</v>
      </c>
      <c r="EA194" t="s">
        <v>410</v>
      </c>
      <c r="EB194">
        <v>0</v>
      </c>
      <c r="ED194" t="s">
        <v>410</v>
      </c>
      <c r="EE194">
        <v>0</v>
      </c>
      <c r="EI194">
        <v>383</v>
      </c>
      <c r="EJ194">
        <v>2012</v>
      </c>
      <c r="GQ194" t="s">
        <v>271</v>
      </c>
      <c r="GR194">
        <v>377</v>
      </c>
      <c r="GU194">
        <v>457</v>
      </c>
      <c r="GV194" s="20">
        <v>52276.648021328874</v>
      </c>
      <c r="HM194">
        <v>542</v>
      </c>
      <c r="HN194" t="s">
        <v>437</v>
      </c>
      <c r="HO194">
        <v>2200853.42</v>
      </c>
      <c r="HR194">
        <v>457</v>
      </c>
      <c r="HS194">
        <v>1244.5</v>
      </c>
    </row>
    <row r="195" spans="1:227">
      <c r="A195">
        <v>381</v>
      </c>
      <c r="D195" t="s">
        <v>302</v>
      </c>
      <c r="F195" s="13" t="e">
        <f t="shared" si="164"/>
        <v>#NAME?</v>
      </c>
      <c r="G195" s="13" t="e">
        <f t="shared" si="165"/>
        <v>#NAME?</v>
      </c>
      <c r="H195" s="13" t="e">
        <f t="shared" si="166"/>
        <v>#NAME?</v>
      </c>
      <c r="I195" s="13" t="e">
        <f t="shared" si="167"/>
        <v>#NAME?</v>
      </c>
      <c r="J195" s="13"/>
      <c r="K195" s="13" t="e">
        <f t="shared" si="168"/>
        <v>#NAME?</v>
      </c>
      <c r="L195" s="13" t="e">
        <f t="shared" si="169"/>
        <v>#NAME?</v>
      </c>
      <c r="M195" s="13" t="e">
        <f t="shared" si="170"/>
        <v>#NAME?</v>
      </c>
      <c r="N195" s="13" t="e">
        <f t="shared" si="171"/>
        <v>#NAME?</v>
      </c>
      <c r="O195" s="13" t="e">
        <f t="shared" si="172"/>
        <v>#NAME?</v>
      </c>
      <c r="P195" s="13" t="e">
        <f t="shared" si="173"/>
        <v>#NAME?</v>
      </c>
      <c r="Q195" s="13" t="e">
        <f t="shared" si="174"/>
        <v>#NAME?</v>
      </c>
      <c r="R195" s="13" t="e">
        <f t="shared" si="175"/>
        <v>#NAME?</v>
      </c>
      <c r="S195" s="13" t="e">
        <f t="shared" si="176"/>
        <v>#NAME?</v>
      </c>
      <c r="T195" s="13" t="e">
        <f t="shared" si="177"/>
        <v>#NAME?</v>
      </c>
      <c r="U195" s="13" t="e">
        <f t="shared" si="178"/>
        <v>#NAME?</v>
      </c>
      <c r="V195" s="13" t="e">
        <f t="shared" si="179"/>
        <v>#NAME?</v>
      </c>
      <c r="W195" s="13" t="e">
        <f t="shared" si="180"/>
        <v>#NAME?</v>
      </c>
      <c r="X195" s="13" t="e">
        <f t="shared" si="181"/>
        <v>#NAME?</v>
      </c>
      <c r="Y195" s="13" t="e">
        <f t="shared" si="182"/>
        <v>#NAME?</v>
      </c>
      <c r="Z195" s="13" t="e">
        <f t="shared" si="183"/>
        <v>#NAME?</v>
      </c>
      <c r="AA195" s="13" t="e">
        <f t="shared" si="184"/>
        <v>#NAME?</v>
      </c>
      <c r="AB195" s="13"/>
      <c r="AC195" s="13"/>
      <c r="AD195" s="13" t="e">
        <f t="shared" si="185"/>
        <v>#NAME?</v>
      </c>
      <c r="AE195" s="13" t="e">
        <f t="shared" si="186"/>
        <v>#NAME?</v>
      </c>
      <c r="AF195" s="13" t="e">
        <f t="shared" si="187"/>
        <v>#NAME?</v>
      </c>
      <c r="AG195" s="13" t="e">
        <f t="shared" si="188"/>
        <v>#NAME?</v>
      </c>
      <c r="AH195" s="13" t="e">
        <f t="shared" si="189"/>
        <v>#NAME?</v>
      </c>
      <c r="AI195" s="13" t="e">
        <f t="shared" si="190"/>
        <v>#NAME?</v>
      </c>
      <c r="AJ195" s="13" t="e">
        <f t="shared" si="191"/>
        <v>#NAME?</v>
      </c>
      <c r="AK195" s="13" t="e">
        <f t="shared" si="192"/>
        <v>#NAME?</v>
      </c>
      <c r="AL195" s="13" t="e">
        <f t="shared" si="193"/>
        <v>#NAME?</v>
      </c>
      <c r="AM195" s="13" t="e">
        <f t="shared" si="194"/>
        <v>#NAME?</v>
      </c>
      <c r="AN195" s="13" t="e">
        <f t="shared" si="195"/>
        <v>#NAME?</v>
      </c>
      <c r="AO195" s="13" t="e">
        <f t="shared" si="196"/>
        <v>#NAME?</v>
      </c>
      <c r="AP195" s="13" t="e">
        <f t="shared" si="197"/>
        <v>#NAME?</v>
      </c>
      <c r="AQ195" s="13" t="e">
        <f t="shared" si="198"/>
        <v>#NAME?</v>
      </c>
      <c r="AR195" s="13" t="e">
        <f t="shared" si="199"/>
        <v>#NAME?</v>
      </c>
      <c r="AS195" s="13" t="e">
        <f t="shared" si="200"/>
        <v>#NAME?</v>
      </c>
      <c r="AT195" s="13" t="e">
        <f t="shared" si="201"/>
        <v>#NAME?</v>
      </c>
      <c r="AU195" s="13" t="e">
        <f t="shared" si="202"/>
        <v>#NAME?</v>
      </c>
      <c r="AV195" s="13" t="e">
        <f t="shared" si="203"/>
        <v>#NAME?</v>
      </c>
      <c r="AW195" s="13" t="e">
        <f t="shared" si="204"/>
        <v>#NAME?</v>
      </c>
      <c r="AX195" s="13" t="e">
        <f t="shared" si="205"/>
        <v>#NAME?</v>
      </c>
      <c r="AY195" s="13" t="e">
        <f t="shared" si="206"/>
        <v>#NAME?</v>
      </c>
      <c r="AZ195" s="13" t="e">
        <f t="shared" si="207"/>
        <v>#NAME?</v>
      </c>
      <c r="BA195" s="13" t="e">
        <f t="shared" si="208"/>
        <v>#NAME?</v>
      </c>
      <c r="BB195" s="13" t="e">
        <f t="shared" si="209"/>
        <v>#NAME?</v>
      </c>
      <c r="BC195" s="13" t="e">
        <f t="shared" si="210"/>
        <v>#NAME?</v>
      </c>
      <c r="BD195" s="13" t="e">
        <f t="shared" si="211"/>
        <v>#NAME?</v>
      </c>
      <c r="BE195" s="13" t="e">
        <f t="shared" si="212"/>
        <v>#NAME?</v>
      </c>
      <c r="BF195" s="13" t="e">
        <f t="shared" si="213"/>
        <v>#NAME?</v>
      </c>
      <c r="BG195" s="13" t="e">
        <f t="shared" si="214"/>
        <v>#NAME?</v>
      </c>
      <c r="BH195" s="13" t="e">
        <f t="shared" si="215"/>
        <v>#NAME?</v>
      </c>
      <c r="BI195" s="13" t="e">
        <f t="shared" si="216"/>
        <v>#NAME?</v>
      </c>
      <c r="BJ195" s="13" t="e">
        <f t="shared" si="217"/>
        <v>#NAME?</v>
      </c>
      <c r="BK195" s="13" t="e">
        <f t="shared" si="218"/>
        <v>#NAME?</v>
      </c>
      <c r="BL195" s="13" t="e">
        <f t="shared" si="219"/>
        <v>#NAME?</v>
      </c>
      <c r="BM195" s="13" t="e">
        <f t="shared" si="220"/>
        <v>#NAME?</v>
      </c>
      <c r="BN195" s="13"/>
      <c r="BO195" s="15"/>
      <c r="BP195" s="13" t="e">
        <f t="shared" si="221"/>
        <v>#NAME?</v>
      </c>
      <c r="BQ195" s="13" t="e">
        <f t="shared" si="222"/>
        <v>#NAME?</v>
      </c>
      <c r="BR195" s="13" t="e">
        <f t="shared" si="223"/>
        <v>#NAME?</v>
      </c>
      <c r="BS195" s="13" t="e">
        <f t="shared" si="224"/>
        <v>#NAME?</v>
      </c>
      <c r="BT195" s="13" t="e">
        <f t="shared" si="225"/>
        <v>#NAME?</v>
      </c>
      <c r="BU195" s="13" t="e">
        <f t="shared" si="226"/>
        <v>#NAME?</v>
      </c>
      <c r="BV195" s="13"/>
      <c r="BW195" s="13" t="e">
        <f t="shared" si="227"/>
        <v>#NAME?</v>
      </c>
      <c r="BX195" s="13"/>
      <c r="BY195" s="13" t="e">
        <f t="shared" si="228"/>
        <v>#NAME?</v>
      </c>
      <c r="BZ195" s="13" t="e">
        <f t="shared" si="229"/>
        <v>#NAME?</v>
      </c>
      <c r="CA195" s="13" t="e">
        <f t="shared" si="230"/>
        <v>#NAME?</v>
      </c>
      <c r="CB195" s="13" t="e">
        <f t="shared" si="231"/>
        <v>#NAME?</v>
      </c>
      <c r="CC195" s="14">
        <f t="shared" si="232"/>
        <v>0</v>
      </c>
      <c r="CD195" s="14" t="e">
        <f t="shared" si="233"/>
        <v>#NAME?</v>
      </c>
      <c r="CE195" s="13">
        <f t="shared" si="234"/>
        <v>3790496.14</v>
      </c>
      <c r="CF195" s="13" t="e">
        <f t="shared" si="235"/>
        <v>#NAME?</v>
      </c>
      <c r="CG195" s="13"/>
      <c r="CH195" s="13" t="e">
        <f t="shared" si="236"/>
        <v>#NAME?</v>
      </c>
      <c r="CI195" s="13" t="e">
        <f t="shared" si="237"/>
        <v>#NAME?</v>
      </c>
      <c r="CJ195" s="13" t="e">
        <f t="shared" si="238"/>
        <v>#NAME?</v>
      </c>
      <c r="CK195" s="13" t="e">
        <f t="shared" si="239"/>
        <v>#NAME?</v>
      </c>
      <c r="CL195">
        <f t="shared" si="240"/>
        <v>0</v>
      </c>
      <c r="CM195">
        <f t="shared" si="241"/>
        <v>0</v>
      </c>
      <c r="CN195">
        <v>0</v>
      </c>
      <c r="CO195">
        <f t="shared" si="242"/>
        <v>0</v>
      </c>
      <c r="CP195">
        <v>0</v>
      </c>
      <c r="CQ195">
        <v>0</v>
      </c>
      <c r="CR195">
        <v>0</v>
      </c>
      <c r="CS195">
        <v>0</v>
      </c>
      <c r="CT195">
        <v>0</v>
      </c>
      <c r="CU195">
        <v>0</v>
      </c>
      <c r="CV195">
        <v>0</v>
      </c>
      <c r="CW195">
        <v>0</v>
      </c>
      <c r="CX195">
        <v>0</v>
      </c>
      <c r="CY195" s="20" t="e">
        <f t="shared" si="243"/>
        <v>#NAME?</v>
      </c>
      <c r="CZ195" t="e">
        <f t="shared" si="244"/>
        <v>#NAME?</v>
      </c>
      <c r="DM195" t="s">
        <v>432</v>
      </c>
      <c r="DN195">
        <v>0</v>
      </c>
      <c r="DQ195" t="s">
        <v>418</v>
      </c>
      <c r="DR195">
        <v>0</v>
      </c>
      <c r="DU195">
        <v>70</v>
      </c>
      <c r="DV195">
        <v>2031219.5293511788</v>
      </c>
      <c r="DX195" t="s">
        <v>412</v>
      </c>
      <c r="DY195">
        <v>0</v>
      </c>
      <c r="EA195" t="s">
        <v>412</v>
      </c>
      <c r="EB195">
        <v>0</v>
      </c>
      <c r="ED195" t="s">
        <v>412</v>
      </c>
      <c r="EE195">
        <v>0</v>
      </c>
      <c r="EI195">
        <v>400</v>
      </c>
      <c r="EJ195">
        <v>6060.25</v>
      </c>
      <c r="GQ195" t="s">
        <v>302</v>
      </c>
      <c r="GR195">
        <v>381</v>
      </c>
      <c r="GU195">
        <v>458</v>
      </c>
      <c r="GV195" s="20">
        <v>7841.4972031993302</v>
      </c>
      <c r="HM195">
        <v>1659</v>
      </c>
      <c r="HN195" t="s">
        <v>438</v>
      </c>
      <c r="HO195">
        <v>1565521.29</v>
      </c>
      <c r="HR195">
        <v>458</v>
      </c>
      <c r="HS195">
        <v>301.25</v>
      </c>
    </row>
    <row r="196" spans="1:227">
      <c r="A196">
        <v>383</v>
      </c>
      <c r="D196" t="s">
        <v>306</v>
      </c>
      <c r="F196" s="13" t="e">
        <f t="shared" si="164"/>
        <v>#NAME?</v>
      </c>
      <c r="G196" s="13" t="e">
        <f t="shared" si="165"/>
        <v>#NAME?</v>
      </c>
      <c r="H196" s="13" t="e">
        <f t="shared" si="166"/>
        <v>#NAME?</v>
      </c>
      <c r="I196" s="13" t="e">
        <f t="shared" si="167"/>
        <v>#NAME?</v>
      </c>
      <c r="J196" s="13"/>
      <c r="K196" s="13" t="e">
        <f t="shared" si="168"/>
        <v>#NAME?</v>
      </c>
      <c r="L196" s="13" t="e">
        <f t="shared" si="169"/>
        <v>#NAME?</v>
      </c>
      <c r="M196" s="13" t="e">
        <f t="shared" si="170"/>
        <v>#NAME?</v>
      </c>
      <c r="N196" s="13" t="e">
        <f t="shared" si="171"/>
        <v>#NAME?</v>
      </c>
      <c r="O196" s="13" t="e">
        <f t="shared" si="172"/>
        <v>#NAME?</v>
      </c>
      <c r="P196" s="13" t="e">
        <f t="shared" si="173"/>
        <v>#NAME?</v>
      </c>
      <c r="Q196" s="13" t="e">
        <f t="shared" si="174"/>
        <v>#NAME?</v>
      </c>
      <c r="R196" s="13" t="e">
        <f t="shared" si="175"/>
        <v>#NAME?</v>
      </c>
      <c r="S196" s="13" t="e">
        <f t="shared" si="176"/>
        <v>#NAME?</v>
      </c>
      <c r="T196" s="13" t="e">
        <f t="shared" si="177"/>
        <v>#NAME?</v>
      </c>
      <c r="U196" s="13" t="e">
        <f t="shared" si="178"/>
        <v>#NAME?</v>
      </c>
      <c r="V196" s="13" t="e">
        <f t="shared" si="179"/>
        <v>#NAME?</v>
      </c>
      <c r="W196" s="13" t="e">
        <f t="shared" si="180"/>
        <v>#NAME?</v>
      </c>
      <c r="X196" s="13" t="e">
        <f t="shared" si="181"/>
        <v>#NAME?</v>
      </c>
      <c r="Y196" s="13" t="e">
        <f t="shared" si="182"/>
        <v>#NAME?</v>
      </c>
      <c r="Z196" s="13" t="e">
        <f t="shared" si="183"/>
        <v>#NAME?</v>
      </c>
      <c r="AA196" s="13" t="e">
        <f t="shared" si="184"/>
        <v>#NAME?</v>
      </c>
      <c r="AB196" s="13"/>
      <c r="AC196" s="13"/>
      <c r="AD196" s="13" t="e">
        <f t="shared" si="185"/>
        <v>#NAME?</v>
      </c>
      <c r="AE196" s="13" t="e">
        <f t="shared" si="186"/>
        <v>#NAME?</v>
      </c>
      <c r="AF196" s="13" t="e">
        <f t="shared" si="187"/>
        <v>#NAME?</v>
      </c>
      <c r="AG196" s="13" t="e">
        <f t="shared" si="188"/>
        <v>#NAME?</v>
      </c>
      <c r="AH196" s="13" t="e">
        <f t="shared" si="189"/>
        <v>#NAME?</v>
      </c>
      <c r="AI196" s="13" t="e">
        <f t="shared" si="190"/>
        <v>#NAME?</v>
      </c>
      <c r="AJ196" s="13" t="e">
        <f t="shared" si="191"/>
        <v>#NAME?</v>
      </c>
      <c r="AK196" s="13" t="e">
        <f t="shared" si="192"/>
        <v>#NAME?</v>
      </c>
      <c r="AL196" s="13" t="e">
        <f t="shared" si="193"/>
        <v>#NAME?</v>
      </c>
      <c r="AM196" s="13" t="e">
        <f t="shared" si="194"/>
        <v>#NAME?</v>
      </c>
      <c r="AN196" s="13" t="e">
        <f t="shared" si="195"/>
        <v>#NAME?</v>
      </c>
      <c r="AO196" s="13" t="e">
        <f t="shared" si="196"/>
        <v>#NAME?</v>
      </c>
      <c r="AP196" s="13" t="e">
        <f t="shared" si="197"/>
        <v>#NAME?</v>
      </c>
      <c r="AQ196" s="13" t="e">
        <f t="shared" si="198"/>
        <v>#NAME?</v>
      </c>
      <c r="AR196" s="13" t="e">
        <f t="shared" si="199"/>
        <v>#NAME?</v>
      </c>
      <c r="AS196" s="13" t="e">
        <f t="shared" si="200"/>
        <v>#NAME?</v>
      </c>
      <c r="AT196" s="13" t="e">
        <f t="shared" si="201"/>
        <v>#NAME?</v>
      </c>
      <c r="AU196" s="13" t="e">
        <f t="shared" si="202"/>
        <v>#NAME?</v>
      </c>
      <c r="AV196" s="13" t="e">
        <f t="shared" si="203"/>
        <v>#NAME?</v>
      </c>
      <c r="AW196" s="13" t="e">
        <f t="shared" si="204"/>
        <v>#NAME?</v>
      </c>
      <c r="AX196" s="13" t="e">
        <f t="shared" si="205"/>
        <v>#NAME?</v>
      </c>
      <c r="AY196" s="13" t="e">
        <f t="shared" si="206"/>
        <v>#NAME?</v>
      </c>
      <c r="AZ196" s="13" t="e">
        <f t="shared" si="207"/>
        <v>#NAME?</v>
      </c>
      <c r="BA196" s="13" t="e">
        <f t="shared" si="208"/>
        <v>#NAME?</v>
      </c>
      <c r="BB196" s="13" t="e">
        <f t="shared" si="209"/>
        <v>#NAME?</v>
      </c>
      <c r="BC196" s="13" t="e">
        <f t="shared" si="210"/>
        <v>#NAME?</v>
      </c>
      <c r="BD196" s="13" t="e">
        <f t="shared" si="211"/>
        <v>#NAME?</v>
      </c>
      <c r="BE196" s="13" t="e">
        <f t="shared" si="212"/>
        <v>#NAME?</v>
      </c>
      <c r="BF196" s="13" t="e">
        <f t="shared" si="213"/>
        <v>#NAME?</v>
      </c>
      <c r="BG196" s="13" t="e">
        <f t="shared" si="214"/>
        <v>#NAME?</v>
      </c>
      <c r="BH196" s="13" t="e">
        <f t="shared" si="215"/>
        <v>#NAME?</v>
      </c>
      <c r="BI196" s="13" t="e">
        <f t="shared" si="216"/>
        <v>#NAME?</v>
      </c>
      <c r="BJ196" s="13" t="e">
        <f t="shared" si="217"/>
        <v>#NAME?</v>
      </c>
      <c r="BK196" s="13" t="e">
        <f t="shared" si="218"/>
        <v>#NAME?</v>
      </c>
      <c r="BL196" s="13" t="e">
        <f t="shared" si="219"/>
        <v>#NAME?</v>
      </c>
      <c r="BM196" s="13" t="e">
        <f t="shared" si="220"/>
        <v>#NAME?</v>
      </c>
      <c r="BN196" s="13"/>
      <c r="BO196" s="15"/>
      <c r="BP196" s="13" t="e">
        <f t="shared" si="221"/>
        <v>#NAME?</v>
      </c>
      <c r="BQ196" s="13" t="e">
        <f t="shared" si="222"/>
        <v>#NAME?</v>
      </c>
      <c r="BR196" s="13" t="e">
        <f t="shared" si="223"/>
        <v>#NAME?</v>
      </c>
      <c r="BS196" s="13" t="e">
        <f t="shared" si="224"/>
        <v>#NAME?</v>
      </c>
      <c r="BT196" s="13" t="e">
        <f t="shared" si="225"/>
        <v>#NAME?</v>
      </c>
      <c r="BU196" s="13" t="e">
        <f t="shared" si="226"/>
        <v>#NAME?</v>
      </c>
      <c r="BV196" s="13"/>
      <c r="BW196" s="13" t="e">
        <f t="shared" si="227"/>
        <v>#NAME?</v>
      </c>
      <c r="BX196" s="13"/>
      <c r="BY196" s="13" t="e">
        <f t="shared" si="228"/>
        <v>#NAME?</v>
      </c>
      <c r="BZ196" s="13" t="e">
        <f t="shared" si="229"/>
        <v>#NAME?</v>
      </c>
      <c r="CA196" s="13" t="e">
        <f t="shared" si="230"/>
        <v>#NAME?</v>
      </c>
      <c r="CB196" s="13" t="e">
        <f t="shared" si="231"/>
        <v>#NAME?</v>
      </c>
      <c r="CC196" s="14">
        <f t="shared" si="232"/>
        <v>0</v>
      </c>
      <c r="CD196" s="14" t="e">
        <f t="shared" si="233"/>
        <v>#NAME?</v>
      </c>
      <c r="CE196" s="13">
        <f t="shared" si="234"/>
        <v>2958199.93</v>
      </c>
      <c r="CF196" s="13" t="e">
        <f t="shared" si="235"/>
        <v>#NAME?</v>
      </c>
      <c r="CG196" s="13"/>
      <c r="CH196" s="13" t="e">
        <f t="shared" si="236"/>
        <v>#NAME?</v>
      </c>
      <c r="CI196" s="13" t="e">
        <f t="shared" si="237"/>
        <v>#NAME?</v>
      </c>
      <c r="CJ196" s="13" t="e">
        <f t="shared" si="238"/>
        <v>#NAME?</v>
      </c>
      <c r="CK196" s="13" t="e">
        <f t="shared" si="239"/>
        <v>#NAME?</v>
      </c>
      <c r="CL196">
        <f t="shared" si="240"/>
        <v>0</v>
      </c>
      <c r="CM196">
        <f t="shared" si="241"/>
        <v>0</v>
      </c>
      <c r="CN196">
        <v>0</v>
      </c>
      <c r="CO196">
        <f t="shared" si="242"/>
        <v>0</v>
      </c>
      <c r="CP196">
        <v>0</v>
      </c>
      <c r="CQ196">
        <v>0</v>
      </c>
      <c r="CR196">
        <v>0</v>
      </c>
      <c r="CS196">
        <v>0</v>
      </c>
      <c r="CT196">
        <v>0</v>
      </c>
      <c r="CU196">
        <v>0</v>
      </c>
      <c r="CV196">
        <v>0</v>
      </c>
      <c r="CW196">
        <v>0</v>
      </c>
      <c r="CX196">
        <v>0</v>
      </c>
      <c r="CY196" s="20" t="e">
        <f t="shared" si="243"/>
        <v>#NAME?</v>
      </c>
      <c r="CZ196" t="e">
        <f t="shared" si="244"/>
        <v>#NAME?</v>
      </c>
      <c r="DM196" t="s">
        <v>433</v>
      </c>
      <c r="DN196">
        <v>0</v>
      </c>
      <c r="DQ196" t="s">
        <v>419</v>
      </c>
      <c r="DR196">
        <v>0</v>
      </c>
      <c r="DU196">
        <v>545</v>
      </c>
      <c r="DV196">
        <v>1847685.7060842309</v>
      </c>
      <c r="DX196" t="s">
        <v>413</v>
      </c>
      <c r="DY196">
        <v>0</v>
      </c>
      <c r="EA196" t="s">
        <v>413</v>
      </c>
      <c r="EB196">
        <v>0</v>
      </c>
      <c r="ED196" t="s">
        <v>413</v>
      </c>
      <c r="EE196">
        <v>0</v>
      </c>
      <c r="EI196">
        <v>384</v>
      </c>
      <c r="EJ196">
        <v>1774.75</v>
      </c>
      <c r="GQ196" t="s">
        <v>306</v>
      </c>
      <c r="GR196">
        <v>383</v>
      </c>
      <c r="GU196">
        <v>459</v>
      </c>
      <c r="GV196" s="20">
        <v>20910.65920853155</v>
      </c>
      <c r="HM196">
        <v>1685</v>
      </c>
      <c r="HN196" t="s">
        <v>439</v>
      </c>
      <c r="HO196">
        <v>1022034.7</v>
      </c>
      <c r="HR196">
        <v>459</v>
      </c>
      <c r="HS196">
        <v>512</v>
      </c>
    </row>
    <row r="197" spans="1:227">
      <c r="A197">
        <v>400</v>
      </c>
      <c r="D197" t="s">
        <v>173</v>
      </c>
      <c r="F197" s="13" t="e">
        <f t="shared" ref="F197:F260" si="245">VLOOKUP(A197,_tk08,4,FALSE)</f>
        <v>#NAME?</v>
      </c>
      <c r="G197" s="13" t="e">
        <f t="shared" ref="G197:G260" si="246">VLOOKUP(A197,_tk08,5,FALSE)</f>
        <v>#NAME?</v>
      </c>
      <c r="H197" s="13" t="e">
        <f t="shared" ref="H197:H260" si="247">VLOOKUP(A197,_tk08,6,FALSE)</f>
        <v>#NAME?</v>
      </c>
      <c r="I197" s="13" t="e">
        <f t="shared" ref="I197:I260" si="248">VLOOKUP(A197,_tk08,7,FALSE)</f>
        <v>#NAME?</v>
      </c>
      <c r="J197" s="13"/>
      <c r="K197" s="13" t="e">
        <f t="shared" ref="K197:K260" si="249">VLOOKUP(A197,_tk08,10,FALSE)</f>
        <v>#NAME?</v>
      </c>
      <c r="L197" s="13" t="e">
        <f t="shared" ref="L197:L260" si="250">VLOOKUP(A197,_tk08,11,FALSE)</f>
        <v>#NAME?</v>
      </c>
      <c r="M197" s="13" t="e">
        <f t="shared" ref="M197:M260" si="251">VLOOKUP(A197,_tk08,12,FALSE)</f>
        <v>#NAME?</v>
      </c>
      <c r="N197" s="13" t="e">
        <f t="shared" ref="N197:N260" si="252">VLOOKUP(A197,_tk08,13,FALSE)</f>
        <v>#NAME?</v>
      </c>
      <c r="O197" s="13" t="e">
        <f t="shared" ref="O197:O260" si="253">VLOOKUP(A197,_tk08,14,FALSE)</f>
        <v>#NAME?</v>
      </c>
      <c r="P197" s="13" t="e">
        <f t="shared" ref="P197:P260" si="254">VLOOKUP(A197,_tk08,15,FALSE)</f>
        <v>#NAME?</v>
      </c>
      <c r="Q197" s="13" t="e">
        <f t="shared" ref="Q197:Q260" si="255">VLOOKUP(A197,_tk08,16,FALSE)</f>
        <v>#NAME?</v>
      </c>
      <c r="R197" s="13" t="e">
        <f t="shared" ref="R197:R260" si="256">VLOOKUP(A197,_tk08,17,FALSE)</f>
        <v>#NAME?</v>
      </c>
      <c r="S197" s="13" t="e">
        <f t="shared" ref="S197:S260" si="257">VLOOKUP(A197,_tk08,18,FALSE)</f>
        <v>#NAME?</v>
      </c>
      <c r="T197" s="13" t="e">
        <f t="shared" ref="T197:T260" si="258">VLOOKUP(A197,_tk08,19,FALSE)</f>
        <v>#NAME?</v>
      </c>
      <c r="U197" s="13" t="e">
        <f t="shared" ref="U197:U260" si="259">VLOOKUP(A197,_tk08,20,FALSE)</f>
        <v>#NAME?</v>
      </c>
      <c r="V197" s="13" t="e">
        <f t="shared" ref="V197:V260" si="260">VLOOKUP(A197,_tk08,21,FALSE)</f>
        <v>#NAME?</v>
      </c>
      <c r="W197" s="13" t="e">
        <f t="shared" ref="W197:W260" si="261">VLOOKUP(A197,_tk08,22,FALSE)</f>
        <v>#NAME?</v>
      </c>
      <c r="X197" s="13" t="e">
        <f t="shared" ref="X197:X260" si="262">VLOOKUP(A197,_tk08,23,FALSE)</f>
        <v>#NAME?</v>
      </c>
      <c r="Y197" s="13" t="e">
        <f t="shared" ref="Y197:Y260" si="263">VLOOKUP(A197,_tk08,24,FALSE)</f>
        <v>#NAME?</v>
      </c>
      <c r="Z197" s="13" t="e">
        <f t="shared" ref="Z197:Z260" si="264">VLOOKUP(A197,_tk08,25,FALSE)</f>
        <v>#NAME?</v>
      </c>
      <c r="AA197" s="13" t="e">
        <f t="shared" ref="AA197:AA260" si="265">VLOOKUP(A197,_tk08,26,FALSE)</f>
        <v>#NAME?</v>
      </c>
      <c r="AB197" s="13"/>
      <c r="AC197" s="13"/>
      <c r="AD197" s="13" t="e">
        <f t="shared" ref="AD197:AD260" si="266">VLOOKUP(A197,_tk08,27,FALSE)</f>
        <v>#NAME?</v>
      </c>
      <c r="AE197" s="13" t="e">
        <f t="shared" ref="AE197:AE260" si="267">VLOOKUP(A197,_tk08,29,FALSE)</f>
        <v>#NAME?</v>
      </c>
      <c r="AF197" s="13" t="e">
        <f t="shared" ref="AF197:AF260" si="268">VLOOKUP(A197,_tk08,28,FALSE)</f>
        <v>#NAME?</v>
      </c>
      <c r="AG197" s="13" t="e">
        <f t="shared" ref="AG197:AG260" si="269">VLOOKUP(A197,_tk08,30,FALSE)</f>
        <v>#NAME?</v>
      </c>
      <c r="AH197" s="13" t="e">
        <f t="shared" ref="AH197:AH260" si="270">VLOOKUP(A197,_tk08,31,FALSE)</f>
        <v>#NAME?</v>
      </c>
      <c r="AI197" s="13" t="e">
        <f t="shared" ref="AI197:AI260" si="271">VLOOKUP(A197,_tk08,33,FALSE)</f>
        <v>#NAME?</v>
      </c>
      <c r="AJ197" s="13" t="e">
        <f t="shared" ref="AJ197:AJ260" si="272">VLOOKUP(A197,_tk08,34,FALSE)</f>
        <v>#NAME?</v>
      </c>
      <c r="AK197" s="13" t="e">
        <f t="shared" ref="AK197:AK260" si="273">VLOOKUP(A197,_tk08,32,FALSE)</f>
        <v>#NAME?</v>
      </c>
      <c r="AL197" s="13" t="e">
        <f t="shared" ref="AL197:AL260" si="274">VLOOKUP(A197,_tk08,35,FALSE)</f>
        <v>#NAME?</v>
      </c>
      <c r="AM197" s="13" t="e">
        <f t="shared" ref="AM197:AM260" si="275">VLOOKUP(A197,_tk08,36,FALSE)</f>
        <v>#NAME?</v>
      </c>
      <c r="AN197" s="13" t="e">
        <f t="shared" ref="AN197:AN260" si="276">VLOOKUP(A197,_tk08,37,FALSE)</f>
        <v>#NAME?</v>
      </c>
      <c r="AO197" s="13" t="e">
        <f t="shared" ref="AO197:AO260" si="277">VLOOKUP(A197,_tk08,38,FALSE)</f>
        <v>#NAME?</v>
      </c>
      <c r="AP197" s="13" t="e">
        <f t="shared" ref="AP197:AP260" si="278">VLOOKUP(A197,_tk08,39,FALSE)</f>
        <v>#NAME?</v>
      </c>
      <c r="AQ197" s="13" t="e">
        <f t="shared" ref="AQ197:AQ260" si="279">VLOOKUP(A197,_tk08,40,FALSE)</f>
        <v>#NAME?</v>
      </c>
      <c r="AR197" s="13" t="e">
        <f t="shared" ref="AR197:AR260" si="280">VLOOKUP(A197,_tk08,41,FALSE)</f>
        <v>#NAME?</v>
      </c>
      <c r="AS197" s="13" t="e">
        <f t="shared" ref="AS197:AS260" si="281">VLOOKUP(A197,_tk08,42,FALSE)</f>
        <v>#NAME?</v>
      </c>
      <c r="AT197" s="13" t="e">
        <f t="shared" ref="AT197:AT260" si="282">VLOOKUP(A197,_tk08,43,FALSE)</f>
        <v>#NAME?</v>
      </c>
      <c r="AU197" s="13" t="e">
        <f t="shared" ref="AU197:AU260" si="283">VLOOKUP(A197,_tk08,44,FALSE)</f>
        <v>#NAME?</v>
      </c>
      <c r="AV197" s="13" t="e">
        <f t="shared" ref="AV197:AV260" si="284">VLOOKUP(A197,_tk08,45,FALSE)</f>
        <v>#NAME?</v>
      </c>
      <c r="AW197" s="13" t="e">
        <f t="shared" ref="AW197:AW260" si="285">VLOOKUP(A197,_tk08,46,FALSE)</f>
        <v>#NAME?</v>
      </c>
      <c r="AX197" s="13" t="e">
        <f t="shared" ref="AX197:AX260" si="286">VLOOKUP(A197,_tk08,47,FALSE)</f>
        <v>#NAME?</v>
      </c>
      <c r="AY197" s="13" t="e">
        <f t="shared" ref="AY197:AY260" si="287">VLOOKUP(A197,_tk08,48,FALSE)</f>
        <v>#NAME?</v>
      </c>
      <c r="AZ197" s="13" t="e">
        <f t="shared" ref="AZ197:AZ260" si="288">VLOOKUP(A197,_tk08,49,FALSE)</f>
        <v>#NAME?</v>
      </c>
      <c r="BA197" s="13" t="e">
        <f t="shared" ref="BA197:BA260" si="289">VLOOKUP(A197,_tk08,50,FALSE)</f>
        <v>#NAME?</v>
      </c>
      <c r="BB197" s="13" t="e">
        <f t="shared" ref="BB197:BB260" si="290">VLOOKUP(A197,_tk08,51,FALSE)</f>
        <v>#NAME?</v>
      </c>
      <c r="BC197" s="13" t="e">
        <f t="shared" ref="BC197:BC260" si="291">VLOOKUP(A197,_tk08,52,FALSE)</f>
        <v>#NAME?</v>
      </c>
      <c r="BD197" s="13" t="e">
        <f t="shared" ref="BD197:BD260" si="292">VLOOKUP(A197,_tk08,53,FALSE)</f>
        <v>#NAME?</v>
      </c>
      <c r="BE197" s="13" t="e">
        <f t="shared" ref="BE197:BE260" si="293">VLOOKUP(A197,_tk08,57,FALSE)</f>
        <v>#NAME?</v>
      </c>
      <c r="BF197" s="13" t="e">
        <f t="shared" ref="BF197:BF260" si="294">VLOOKUP(A197,_tk08,56,FALSE)</f>
        <v>#NAME?</v>
      </c>
      <c r="BG197" s="13" t="e">
        <f t="shared" ref="BG197:BG260" si="295">VLOOKUP(A197,_tk08,55,FALSE)</f>
        <v>#NAME?</v>
      </c>
      <c r="BH197" s="13" t="e">
        <f t="shared" ref="BH197:BH260" si="296">VLOOKUP(A197,_tk08,54,FALSE)</f>
        <v>#NAME?</v>
      </c>
      <c r="BI197" s="13" t="e">
        <f t="shared" ref="BI197:BI260" si="297">VLOOKUP(A197,_tk08,58,FALSE)</f>
        <v>#NAME?</v>
      </c>
      <c r="BJ197" s="13" t="e">
        <f t="shared" ref="BJ197:BJ260" si="298">VLOOKUP(A197,_tk08,59,FALSE)</f>
        <v>#NAME?</v>
      </c>
      <c r="BK197" s="13" t="e">
        <f t="shared" ref="BK197:BK260" si="299">VLOOKUP(A197,_tk08,60,FALSE)</f>
        <v>#NAME?</v>
      </c>
      <c r="BL197" s="13" t="e">
        <f t="shared" ref="BL197:BL260" si="300">VLOOKUP(A197,_tk08,61,FALSE)</f>
        <v>#NAME?</v>
      </c>
      <c r="BM197" s="13" t="e">
        <f t="shared" ref="BM197:BM260" si="301">VLOOKUP(A197,_tk08,62,FALSE)</f>
        <v>#NAME?</v>
      </c>
      <c r="BN197" s="13"/>
      <c r="BO197" s="15"/>
      <c r="BP197" s="13" t="e">
        <f t="shared" ref="BP197:BP260" si="302">VLOOKUP(A197,_tk08,125,FALSE)</f>
        <v>#NAME?</v>
      </c>
      <c r="BQ197" s="13" t="e">
        <f t="shared" ref="BQ197:BQ260" si="303">VLOOKUP(A197,_tk08,126,FALSE)</f>
        <v>#NAME?</v>
      </c>
      <c r="BR197" s="13" t="e">
        <f t="shared" ref="BR197:BR260" si="304">VLOOKUP(A197,_tk08,127,FALSE)</f>
        <v>#NAME?</v>
      </c>
      <c r="BS197" s="13" t="e">
        <f t="shared" ref="BS197:BS260" si="305">VLOOKUP(A197,_tk08,129,FALSE)</f>
        <v>#NAME?</v>
      </c>
      <c r="BT197" s="13" t="e">
        <f t="shared" ref="BT197:BT260" si="306">VLOOKUP(A197,_tk08,130,FALSE)</f>
        <v>#NAME?</v>
      </c>
      <c r="BU197" s="13" t="e">
        <f t="shared" ref="BU197:BU260" si="307">VLOOKUP(A197,_tk08,131,FALSE)</f>
        <v>#NAME?</v>
      </c>
      <c r="BV197" s="13"/>
      <c r="BW197" s="13" t="e">
        <f t="shared" ref="BW197:BW260" si="308">VLOOKUP(A197,_tk08,128,FALSE)</f>
        <v>#NAME?</v>
      </c>
      <c r="BX197" s="13"/>
      <c r="BY197" s="13" t="e">
        <f t="shared" ref="BY197:BY260" si="309">VLOOKUP(A197,_tk08,132,FALSE)</f>
        <v>#NAME?</v>
      </c>
      <c r="BZ197" s="13" t="e">
        <f t="shared" ref="BZ197:BZ260" si="310">VLOOKUP(A197,_tk08,134,FALSE)</f>
        <v>#NAME?</v>
      </c>
      <c r="CA197" s="13" t="e">
        <f t="shared" ref="CA197:CA260" si="311">VLOOKUP(A197,_tk08,136,FALSE)</f>
        <v>#NAME?</v>
      </c>
      <c r="CB197" s="13" t="e">
        <f t="shared" ref="CB197:CB260" si="312">VLOOKUP(A197,_tk08,137,FALSE)</f>
        <v>#NAME?</v>
      </c>
      <c r="CC197" s="14">
        <f t="shared" ref="CC197:CC260" si="313">VLOOKUP(D197,adb,2,FALSE)</f>
        <v>0</v>
      </c>
      <c r="CD197" s="14" t="e">
        <f t="shared" ref="CD197:CD260" si="314">VLOOKUP(A197,_tk08,138,FALSE)</f>
        <v>#NAME?</v>
      </c>
      <c r="CE197" s="13">
        <f t="shared" ref="CE197:CE260" si="315">VLOOKUP(A197,_wmo08,3,FALSE)</f>
        <v>5666086.6900000004</v>
      </c>
      <c r="CF197" s="13" t="e">
        <f t="shared" ref="CF197:CF260" si="316">VLOOKUP(A197,_tk08,8,FALSE)</f>
        <v>#NAME?</v>
      </c>
      <c r="CG197" s="13"/>
      <c r="CH197" s="13" t="e">
        <f t="shared" ref="CH197:CH260" si="317">VLOOKUP(A197,_tk08,139,FALSE)</f>
        <v>#NAME?</v>
      </c>
      <c r="CI197" s="13" t="e">
        <f t="shared" ref="CI197:CI260" si="318">VLOOKUP(A197,_tk08,140,FALSE)</f>
        <v>#NAME?</v>
      </c>
      <c r="CJ197" s="13" t="e">
        <f t="shared" ref="CJ197:CJ260" si="319">VLOOKUP(A197,_tk08,141,FALSE)</f>
        <v>#NAME?</v>
      </c>
      <c r="CK197" s="13" t="e">
        <f t="shared" ref="CK197:CK260" si="320">VLOOKUP(A197,_tk08,142,FALSE)</f>
        <v>#NAME?</v>
      </c>
      <c r="CL197">
        <f t="shared" ref="CL197:CL260" si="321">VLOOKUP(D197,kind,2,FALSE)</f>
        <v>83300</v>
      </c>
      <c r="CM197">
        <f t="shared" ref="CM197:CM260" si="322">VLOOKUP(D197,homo,2,FALSE)</f>
        <v>0</v>
      </c>
      <c r="CN197">
        <v>0</v>
      </c>
      <c r="CO197">
        <f t="shared" ref="CO197:CO260" si="323">VLOOKUP(D197,bew_ini,2,FALSE)</f>
        <v>0</v>
      </c>
      <c r="CP197">
        <v>0</v>
      </c>
      <c r="CQ197">
        <v>0</v>
      </c>
      <c r="CR197">
        <v>0</v>
      </c>
      <c r="CS197">
        <v>0</v>
      </c>
      <c r="CT197">
        <v>0</v>
      </c>
      <c r="CU197">
        <v>0</v>
      </c>
      <c r="CV197">
        <v>0</v>
      </c>
      <c r="CW197">
        <v>0</v>
      </c>
      <c r="CX197">
        <v>0</v>
      </c>
      <c r="CY197" s="20" t="e">
        <f t="shared" ref="CY197:CY260" si="324">VLOOKUP(A197,spekman,2,FALSE)</f>
        <v>#NAME?</v>
      </c>
      <c r="CZ197" t="e">
        <f t="shared" ref="CZ197:CZ260" si="325">VLOOKUP(A197,uitkering,2,FALSE)</f>
        <v>#NAME?</v>
      </c>
      <c r="DM197" t="s">
        <v>434</v>
      </c>
      <c r="DN197">
        <v>0</v>
      </c>
      <c r="DQ197" t="s">
        <v>421</v>
      </c>
      <c r="DR197">
        <v>0</v>
      </c>
      <c r="DU197">
        <v>779</v>
      </c>
      <c r="DV197">
        <v>1622323.4539318029</v>
      </c>
      <c r="DX197" t="s">
        <v>415</v>
      </c>
      <c r="DY197">
        <v>0</v>
      </c>
      <c r="EA197" t="s">
        <v>415</v>
      </c>
      <c r="EB197">
        <v>0</v>
      </c>
      <c r="ED197" t="s">
        <v>415</v>
      </c>
      <c r="EE197">
        <v>0</v>
      </c>
      <c r="EI197">
        <v>498</v>
      </c>
      <c r="EJ197">
        <v>1216.5</v>
      </c>
      <c r="GQ197" t="s">
        <v>173</v>
      </c>
      <c r="GR197">
        <v>400</v>
      </c>
      <c r="GU197">
        <v>462</v>
      </c>
      <c r="GV197" s="20">
        <v>28752.156411730881</v>
      </c>
      <c r="HM197">
        <v>882</v>
      </c>
      <c r="HN197" t="s">
        <v>440</v>
      </c>
      <c r="HO197">
        <v>4448483.42</v>
      </c>
      <c r="HR197">
        <v>462</v>
      </c>
      <c r="HS197">
        <v>624.5</v>
      </c>
    </row>
    <row r="198" spans="1:227">
      <c r="A198">
        <v>384</v>
      </c>
      <c r="D198" t="s">
        <v>321</v>
      </c>
      <c r="F198" s="13" t="e">
        <f t="shared" si="245"/>
        <v>#NAME?</v>
      </c>
      <c r="G198" s="13" t="e">
        <f t="shared" si="246"/>
        <v>#NAME?</v>
      </c>
      <c r="H198" s="13" t="e">
        <f t="shared" si="247"/>
        <v>#NAME?</v>
      </c>
      <c r="I198" s="13" t="e">
        <f t="shared" si="248"/>
        <v>#NAME?</v>
      </c>
      <c r="J198" s="13"/>
      <c r="K198" s="13" t="e">
        <f t="shared" si="249"/>
        <v>#NAME?</v>
      </c>
      <c r="L198" s="13" t="e">
        <f t="shared" si="250"/>
        <v>#NAME?</v>
      </c>
      <c r="M198" s="13" t="e">
        <f t="shared" si="251"/>
        <v>#NAME?</v>
      </c>
      <c r="N198" s="13" t="e">
        <f t="shared" si="252"/>
        <v>#NAME?</v>
      </c>
      <c r="O198" s="13" t="e">
        <f t="shared" si="253"/>
        <v>#NAME?</v>
      </c>
      <c r="P198" s="13" t="e">
        <f t="shared" si="254"/>
        <v>#NAME?</v>
      </c>
      <c r="Q198" s="13" t="e">
        <f t="shared" si="255"/>
        <v>#NAME?</v>
      </c>
      <c r="R198" s="13" t="e">
        <f t="shared" si="256"/>
        <v>#NAME?</v>
      </c>
      <c r="S198" s="13" t="e">
        <f t="shared" si="257"/>
        <v>#NAME?</v>
      </c>
      <c r="T198" s="13" t="e">
        <f t="shared" si="258"/>
        <v>#NAME?</v>
      </c>
      <c r="U198" s="13" t="e">
        <f t="shared" si="259"/>
        <v>#NAME?</v>
      </c>
      <c r="V198" s="13" t="e">
        <f t="shared" si="260"/>
        <v>#NAME?</v>
      </c>
      <c r="W198" s="13" t="e">
        <f t="shared" si="261"/>
        <v>#NAME?</v>
      </c>
      <c r="X198" s="13" t="e">
        <f t="shared" si="262"/>
        <v>#NAME?</v>
      </c>
      <c r="Y198" s="13" t="e">
        <f t="shared" si="263"/>
        <v>#NAME?</v>
      </c>
      <c r="Z198" s="13" t="e">
        <f t="shared" si="264"/>
        <v>#NAME?</v>
      </c>
      <c r="AA198" s="13" t="e">
        <f t="shared" si="265"/>
        <v>#NAME?</v>
      </c>
      <c r="AB198" s="13"/>
      <c r="AC198" s="13"/>
      <c r="AD198" s="13" t="e">
        <f t="shared" si="266"/>
        <v>#NAME?</v>
      </c>
      <c r="AE198" s="13" t="e">
        <f t="shared" si="267"/>
        <v>#NAME?</v>
      </c>
      <c r="AF198" s="13" t="e">
        <f t="shared" si="268"/>
        <v>#NAME?</v>
      </c>
      <c r="AG198" s="13" t="e">
        <f t="shared" si="269"/>
        <v>#NAME?</v>
      </c>
      <c r="AH198" s="13" t="e">
        <f t="shared" si="270"/>
        <v>#NAME?</v>
      </c>
      <c r="AI198" s="13" t="e">
        <f t="shared" si="271"/>
        <v>#NAME?</v>
      </c>
      <c r="AJ198" s="13" t="e">
        <f t="shared" si="272"/>
        <v>#NAME?</v>
      </c>
      <c r="AK198" s="13" t="e">
        <f t="shared" si="273"/>
        <v>#NAME?</v>
      </c>
      <c r="AL198" s="13" t="e">
        <f t="shared" si="274"/>
        <v>#NAME?</v>
      </c>
      <c r="AM198" s="13" t="e">
        <f t="shared" si="275"/>
        <v>#NAME?</v>
      </c>
      <c r="AN198" s="13" t="e">
        <f t="shared" si="276"/>
        <v>#NAME?</v>
      </c>
      <c r="AO198" s="13" t="e">
        <f t="shared" si="277"/>
        <v>#NAME?</v>
      </c>
      <c r="AP198" s="13" t="e">
        <f t="shared" si="278"/>
        <v>#NAME?</v>
      </c>
      <c r="AQ198" s="13" t="e">
        <f t="shared" si="279"/>
        <v>#NAME?</v>
      </c>
      <c r="AR198" s="13" t="e">
        <f t="shared" si="280"/>
        <v>#NAME?</v>
      </c>
      <c r="AS198" s="13" t="e">
        <f t="shared" si="281"/>
        <v>#NAME?</v>
      </c>
      <c r="AT198" s="13" t="e">
        <f t="shared" si="282"/>
        <v>#NAME?</v>
      </c>
      <c r="AU198" s="13" t="e">
        <f t="shared" si="283"/>
        <v>#NAME?</v>
      </c>
      <c r="AV198" s="13" t="e">
        <f t="shared" si="284"/>
        <v>#NAME?</v>
      </c>
      <c r="AW198" s="13" t="e">
        <f t="shared" si="285"/>
        <v>#NAME?</v>
      </c>
      <c r="AX198" s="13" t="e">
        <f t="shared" si="286"/>
        <v>#NAME?</v>
      </c>
      <c r="AY198" s="13" t="e">
        <f t="shared" si="287"/>
        <v>#NAME?</v>
      </c>
      <c r="AZ198" s="13" t="e">
        <f t="shared" si="288"/>
        <v>#NAME?</v>
      </c>
      <c r="BA198" s="13" t="e">
        <f t="shared" si="289"/>
        <v>#NAME?</v>
      </c>
      <c r="BB198" s="13" t="e">
        <f t="shared" si="290"/>
        <v>#NAME?</v>
      </c>
      <c r="BC198" s="13" t="e">
        <f t="shared" si="291"/>
        <v>#NAME?</v>
      </c>
      <c r="BD198" s="13" t="e">
        <f t="shared" si="292"/>
        <v>#NAME?</v>
      </c>
      <c r="BE198" s="13" t="e">
        <f t="shared" si="293"/>
        <v>#NAME?</v>
      </c>
      <c r="BF198" s="13" t="e">
        <f t="shared" si="294"/>
        <v>#NAME?</v>
      </c>
      <c r="BG198" s="13" t="e">
        <f t="shared" si="295"/>
        <v>#NAME?</v>
      </c>
      <c r="BH198" s="13" t="e">
        <f t="shared" si="296"/>
        <v>#NAME?</v>
      </c>
      <c r="BI198" s="13" t="e">
        <f t="shared" si="297"/>
        <v>#NAME?</v>
      </c>
      <c r="BJ198" s="13" t="e">
        <f t="shared" si="298"/>
        <v>#NAME?</v>
      </c>
      <c r="BK198" s="13" t="e">
        <f t="shared" si="299"/>
        <v>#NAME?</v>
      </c>
      <c r="BL198" s="13" t="e">
        <f t="shared" si="300"/>
        <v>#NAME?</v>
      </c>
      <c r="BM198" s="13" t="e">
        <f t="shared" si="301"/>
        <v>#NAME?</v>
      </c>
      <c r="BN198" s="13"/>
      <c r="BO198" s="15"/>
      <c r="BP198" s="13" t="e">
        <f t="shared" si="302"/>
        <v>#NAME?</v>
      </c>
      <c r="BQ198" s="13" t="e">
        <f t="shared" si="303"/>
        <v>#NAME?</v>
      </c>
      <c r="BR198" s="13" t="e">
        <f t="shared" si="304"/>
        <v>#NAME?</v>
      </c>
      <c r="BS198" s="13" t="e">
        <f t="shared" si="305"/>
        <v>#NAME?</v>
      </c>
      <c r="BT198" s="13" t="e">
        <f t="shared" si="306"/>
        <v>#NAME?</v>
      </c>
      <c r="BU198" s="13" t="e">
        <f t="shared" si="307"/>
        <v>#NAME?</v>
      </c>
      <c r="BV198" s="13"/>
      <c r="BW198" s="13" t="e">
        <f t="shared" si="308"/>
        <v>#NAME?</v>
      </c>
      <c r="BX198" s="13"/>
      <c r="BY198" s="13" t="e">
        <f t="shared" si="309"/>
        <v>#NAME?</v>
      </c>
      <c r="BZ198" s="13" t="e">
        <f t="shared" si="310"/>
        <v>#NAME?</v>
      </c>
      <c r="CA198" s="13" t="e">
        <f t="shared" si="311"/>
        <v>#NAME?</v>
      </c>
      <c r="CB198" s="13" t="e">
        <f t="shared" si="312"/>
        <v>#NAME?</v>
      </c>
      <c r="CC198" s="14">
        <f t="shared" si="313"/>
        <v>0</v>
      </c>
      <c r="CD198" s="14" t="e">
        <f t="shared" si="314"/>
        <v>#NAME?</v>
      </c>
      <c r="CE198" s="13">
        <f t="shared" si="315"/>
        <v>1859870.7</v>
      </c>
      <c r="CF198" s="13" t="e">
        <f t="shared" si="316"/>
        <v>#NAME?</v>
      </c>
      <c r="CG198" s="13"/>
      <c r="CH198" s="13" t="e">
        <f t="shared" si="317"/>
        <v>#NAME?</v>
      </c>
      <c r="CI198" s="13" t="e">
        <f t="shared" si="318"/>
        <v>#NAME?</v>
      </c>
      <c r="CJ198" s="13" t="e">
        <f t="shared" si="319"/>
        <v>#NAME?</v>
      </c>
      <c r="CK198" s="13" t="e">
        <f t="shared" si="320"/>
        <v>#NAME?</v>
      </c>
      <c r="CL198">
        <f t="shared" si="321"/>
        <v>0</v>
      </c>
      <c r="CM198">
        <f t="shared" si="322"/>
        <v>0</v>
      </c>
      <c r="CN198">
        <v>0</v>
      </c>
      <c r="CO198">
        <f t="shared" si="323"/>
        <v>0</v>
      </c>
      <c r="CP198">
        <v>0</v>
      </c>
      <c r="CQ198">
        <v>0</v>
      </c>
      <c r="CR198">
        <v>0</v>
      </c>
      <c r="CS198">
        <v>0</v>
      </c>
      <c r="CT198">
        <v>0</v>
      </c>
      <c r="CU198">
        <v>0</v>
      </c>
      <c r="CV198" t="e">
        <f>VLOOKUP(A198,delta,3,FALSE)</f>
        <v>#NAME?</v>
      </c>
      <c r="CW198">
        <v>0</v>
      </c>
      <c r="CX198">
        <v>0</v>
      </c>
      <c r="CY198" s="20" t="e">
        <f t="shared" si="324"/>
        <v>#NAME?</v>
      </c>
      <c r="CZ198" t="e">
        <f t="shared" si="325"/>
        <v>#NAME?</v>
      </c>
      <c r="DM198" t="s">
        <v>435</v>
      </c>
      <c r="DN198">
        <v>0</v>
      </c>
      <c r="DQ198" t="s">
        <v>423</v>
      </c>
      <c r="DR198">
        <v>0</v>
      </c>
      <c r="DU198">
        <v>147</v>
      </c>
      <c r="DV198">
        <v>1712316.8475342775</v>
      </c>
      <c r="DX198" t="s">
        <v>417</v>
      </c>
      <c r="DY198">
        <v>0</v>
      </c>
      <c r="EA198" t="s">
        <v>417</v>
      </c>
      <c r="EB198">
        <v>0</v>
      </c>
      <c r="ED198" t="s">
        <v>417</v>
      </c>
      <c r="EE198">
        <v>0</v>
      </c>
      <c r="EI198">
        <v>385</v>
      </c>
      <c r="EJ198">
        <v>1915</v>
      </c>
      <c r="GQ198" t="s">
        <v>321</v>
      </c>
      <c r="GR198">
        <v>384</v>
      </c>
      <c r="GU198">
        <v>463</v>
      </c>
      <c r="GV198" s="20">
        <v>36593.653614930212</v>
      </c>
      <c r="HM198">
        <v>415</v>
      </c>
      <c r="HN198" t="s">
        <v>441</v>
      </c>
      <c r="HO198">
        <v>797635.17</v>
      </c>
      <c r="HR198">
        <v>463</v>
      </c>
      <c r="HS198">
        <v>887</v>
      </c>
    </row>
    <row r="199" spans="1:227">
      <c r="A199">
        <v>498</v>
      </c>
      <c r="D199" t="s">
        <v>328</v>
      </c>
      <c r="F199" s="13" t="e">
        <f t="shared" si="245"/>
        <v>#NAME?</v>
      </c>
      <c r="G199" s="13" t="e">
        <f t="shared" si="246"/>
        <v>#NAME?</v>
      </c>
      <c r="H199" s="13" t="e">
        <f t="shared" si="247"/>
        <v>#NAME?</v>
      </c>
      <c r="I199" s="13" t="e">
        <f t="shared" si="248"/>
        <v>#NAME?</v>
      </c>
      <c r="J199" s="13"/>
      <c r="K199" s="13" t="e">
        <f t="shared" si="249"/>
        <v>#NAME?</v>
      </c>
      <c r="L199" s="13" t="e">
        <f t="shared" si="250"/>
        <v>#NAME?</v>
      </c>
      <c r="M199" s="13" t="e">
        <f t="shared" si="251"/>
        <v>#NAME?</v>
      </c>
      <c r="N199" s="13" t="e">
        <f t="shared" si="252"/>
        <v>#NAME?</v>
      </c>
      <c r="O199" s="13" t="e">
        <f t="shared" si="253"/>
        <v>#NAME?</v>
      </c>
      <c r="P199" s="13" t="e">
        <f t="shared" si="254"/>
        <v>#NAME?</v>
      </c>
      <c r="Q199" s="13" t="e">
        <f t="shared" si="255"/>
        <v>#NAME?</v>
      </c>
      <c r="R199" s="13" t="e">
        <f t="shared" si="256"/>
        <v>#NAME?</v>
      </c>
      <c r="S199" s="13" t="e">
        <f t="shared" si="257"/>
        <v>#NAME?</v>
      </c>
      <c r="T199" s="13" t="e">
        <f t="shared" si="258"/>
        <v>#NAME?</v>
      </c>
      <c r="U199" s="13" t="e">
        <f t="shared" si="259"/>
        <v>#NAME?</v>
      </c>
      <c r="V199" s="13" t="e">
        <f t="shared" si="260"/>
        <v>#NAME?</v>
      </c>
      <c r="W199" s="13" t="e">
        <f t="shared" si="261"/>
        <v>#NAME?</v>
      </c>
      <c r="X199" s="13" t="e">
        <f t="shared" si="262"/>
        <v>#NAME?</v>
      </c>
      <c r="Y199" s="13" t="e">
        <f t="shared" si="263"/>
        <v>#NAME?</v>
      </c>
      <c r="Z199" s="13" t="e">
        <f t="shared" si="264"/>
        <v>#NAME?</v>
      </c>
      <c r="AA199" s="13" t="e">
        <f t="shared" si="265"/>
        <v>#NAME?</v>
      </c>
      <c r="AB199" s="13"/>
      <c r="AC199" s="13"/>
      <c r="AD199" s="13" t="e">
        <f t="shared" si="266"/>
        <v>#NAME?</v>
      </c>
      <c r="AE199" s="13" t="e">
        <f t="shared" si="267"/>
        <v>#NAME?</v>
      </c>
      <c r="AF199" s="13" t="e">
        <f t="shared" si="268"/>
        <v>#NAME?</v>
      </c>
      <c r="AG199" s="13" t="e">
        <f t="shared" si="269"/>
        <v>#NAME?</v>
      </c>
      <c r="AH199" s="13" t="e">
        <f t="shared" si="270"/>
        <v>#NAME?</v>
      </c>
      <c r="AI199" s="13" t="e">
        <f t="shared" si="271"/>
        <v>#NAME?</v>
      </c>
      <c r="AJ199" s="13" t="e">
        <f t="shared" si="272"/>
        <v>#NAME?</v>
      </c>
      <c r="AK199" s="13" t="e">
        <f t="shared" si="273"/>
        <v>#NAME?</v>
      </c>
      <c r="AL199" s="13" t="e">
        <f t="shared" si="274"/>
        <v>#NAME?</v>
      </c>
      <c r="AM199" s="13" t="e">
        <f t="shared" si="275"/>
        <v>#NAME?</v>
      </c>
      <c r="AN199" s="13" t="e">
        <f t="shared" si="276"/>
        <v>#NAME?</v>
      </c>
      <c r="AO199" s="13" t="e">
        <f t="shared" si="277"/>
        <v>#NAME?</v>
      </c>
      <c r="AP199" s="13" t="e">
        <f t="shared" si="278"/>
        <v>#NAME?</v>
      </c>
      <c r="AQ199" s="13" t="e">
        <f t="shared" si="279"/>
        <v>#NAME?</v>
      </c>
      <c r="AR199" s="13" t="e">
        <f t="shared" si="280"/>
        <v>#NAME?</v>
      </c>
      <c r="AS199" s="13" t="e">
        <f t="shared" si="281"/>
        <v>#NAME?</v>
      </c>
      <c r="AT199" s="13" t="e">
        <f t="shared" si="282"/>
        <v>#NAME?</v>
      </c>
      <c r="AU199" s="13" t="e">
        <f t="shared" si="283"/>
        <v>#NAME?</v>
      </c>
      <c r="AV199" s="13" t="e">
        <f t="shared" si="284"/>
        <v>#NAME?</v>
      </c>
      <c r="AW199" s="13" t="e">
        <f t="shared" si="285"/>
        <v>#NAME?</v>
      </c>
      <c r="AX199" s="13" t="e">
        <f t="shared" si="286"/>
        <v>#NAME?</v>
      </c>
      <c r="AY199" s="13" t="e">
        <f t="shared" si="287"/>
        <v>#NAME?</v>
      </c>
      <c r="AZ199" s="13" t="e">
        <f t="shared" si="288"/>
        <v>#NAME?</v>
      </c>
      <c r="BA199" s="13" t="e">
        <f t="shared" si="289"/>
        <v>#NAME?</v>
      </c>
      <c r="BB199" s="13" t="e">
        <f t="shared" si="290"/>
        <v>#NAME?</v>
      </c>
      <c r="BC199" s="13" t="e">
        <f t="shared" si="291"/>
        <v>#NAME?</v>
      </c>
      <c r="BD199" s="13" t="e">
        <f t="shared" si="292"/>
        <v>#NAME?</v>
      </c>
      <c r="BE199" s="13" t="e">
        <f t="shared" si="293"/>
        <v>#NAME?</v>
      </c>
      <c r="BF199" s="13" t="e">
        <f t="shared" si="294"/>
        <v>#NAME?</v>
      </c>
      <c r="BG199" s="13" t="e">
        <f t="shared" si="295"/>
        <v>#NAME?</v>
      </c>
      <c r="BH199" s="13" t="e">
        <f t="shared" si="296"/>
        <v>#NAME?</v>
      </c>
      <c r="BI199" s="13" t="e">
        <f t="shared" si="297"/>
        <v>#NAME?</v>
      </c>
      <c r="BJ199" s="13" t="e">
        <f t="shared" si="298"/>
        <v>#NAME?</v>
      </c>
      <c r="BK199" s="13" t="e">
        <f t="shared" si="299"/>
        <v>#NAME?</v>
      </c>
      <c r="BL199" s="13" t="e">
        <f t="shared" si="300"/>
        <v>#NAME?</v>
      </c>
      <c r="BM199" s="13" t="e">
        <f t="shared" si="301"/>
        <v>#NAME?</v>
      </c>
      <c r="BN199" s="13"/>
      <c r="BO199" s="15"/>
      <c r="BP199" s="13" t="e">
        <f t="shared" si="302"/>
        <v>#NAME?</v>
      </c>
      <c r="BQ199" s="13" t="e">
        <f t="shared" si="303"/>
        <v>#NAME?</v>
      </c>
      <c r="BR199" s="13" t="e">
        <f t="shared" si="304"/>
        <v>#NAME?</v>
      </c>
      <c r="BS199" s="13" t="e">
        <f t="shared" si="305"/>
        <v>#NAME?</v>
      </c>
      <c r="BT199" s="13" t="e">
        <f t="shared" si="306"/>
        <v>#NAME?</v>
      </c>
      <c r="BU199" s="13" t="e">
        <f t="shared" si="307"/>
        <v>#NAME?</v>
      </c>
      <c r="BV199" s="13"/>
      <c r="BW199" s="13" t="e">
        <f t="shared" si="308"/>
        <v>#NAME?</v>
      </c>
      <c r="BX199" s="13"/>
      <c r="BY199" s="13" t="e">
        <f t="shared" si="309"/>
        <v>#NAME?</v>
      </c>
      <c r="BZ199" s="13" t="e">
        <f t="shared" si="310"/>
        <v>#NAME?</v>
      </c>
      <c r="CA199" s="13" t="e">
        <f t="shared" si="311"/>
        <v>#NAME?</v>
      </c>
      <c r="CB199" s="13" t="e">
        <f t="shared" si="312"/>
        <v>#NAME?</v>
      </c>
      <c r="CC199" s="14">
        <f t="shared" si="313"/>
        <v>0</v>
      </c>
      <c r="CD199" s="14" t="e">
        <f t="shared" si="314"/>
        <v>#NAME?</v>
      </c>
      <c r="CE199" s="13">
        <f t="shared" si="315"/>
        <v>1238688.3999999999</v>
      </c>
      <c r="CF199" s="13" t="e">
        <f t="shared" si="316"/>
        <v>#NAME?</v>
      </c>
      <c r="CG199" s="13"/>
      <c r="CH199" s="13" t="e">
        <f t="shared" si="317"/>
        <v>#NAME?</v>
      </c>
      <c r="CI199" s="13" t="e">
        <f t="shared" si="318"/>
        <v>#NAME?</v>
      </c>
      <c r="CJ199" s="13" t="e">
        <f t="shared" si="319"/>
        <v>#NAME?</v>
      </c>
      <c r="CK199" s="13" t="e">
        <f t="shared" si="320"/>
        <v>#NAME?</v>
      </c>
      <c r="CL199">
        <f t="shared" si="321"/>
        <v>0</v>
      </c>
      <c r="CM199">
        <f t="shared" si="322"/>
        <v>0</v>
      </c>
      <c r="CN199">
        <v>0</v>
      </c>
      <c r="CO199">
        <f t="shared" si="323"/>
        <v>0</v>
      </c>
      <c r="CP199">
        <v>0</v>
      </c>
      <c r="CQ199">
        <v>0</v>
      </c>
      <c r="CR199">
        <v>0</v>
      </c>
      <c r="CS199">
        <v>0</v>
      </c>
      <c r="CT199">
        <v>0</v>
      </c>
      <c r="CU199">
        <v>0</v>
      </c>
      <c r="CV199">
        <v>0</v>
      </c>
      <c r="CW199">
        <v>0</v>
      </c>
      <c r="CX199">
        <v>0</v>
      </c>
      <c r="CY199" s="20" t="e">
        <f t="shared" si="324"/>
        <v>#NAME?</v>
      </c>
      <c r="CZ199" t="e">
        <f t="shared" si="325"/>
        <v>#NAME?</v>
      </c>
      <c r="DM199" t="s">
        <v>227</v>
      </c>
      <c r="DN199">
        <v>0</v>
      </c>
      <c r="DQ199" t="s">
        <v>425</v>
      </c>
      <c r="DR199">
        <v>0</v>
      </c>
      <c r="DU199">
        <v>183</v>
      </c>
      <c r="DV199">
        <v>1292041.0014030153</v>
      </c>
      <c r="DX199" t="s">
        <v>140</v>
      </c>
      <c r="DY199">
        <v>0</v>
      </c>
      <c r="EA199" t="s">
        <v>140</v>
      </c>
      <c r="EB199">
        <v>0</v>
      </c>
      <c r="ED199" t="s">
        <v>140</v>
      </c>
      <c r="EE199">
        <v>0</v>
      </c>
      <c r="EI199">
        <v>388</v>
      </c>
      <c r="EJ199">
        <v>1621.5</v>
      </c>
      <c r="GQ199" t="s">
        <v>328</v>
      </c>
      <c r="GR199">
        <v>498</v>
      </c>
      <c r="GU199">
        <v>473</v>
      </c>
      <c r="GV199" s="20">
        <v>67959.642427727522</v>
      </c>
      <c r="HM199">
        <v>416</v>
      </c>
      <c r="HN199" t="s">
        <v>442</v>
      </c>
      <c r="HO199">
        <v>1587118.1</v>
      </c>
      <c r="HR199">
        <v>473</v>
      </c>
      <c r="HS199">
        <v>1462.25</v>
      </c>
    </row>
    <row r="200" spans="1:227">
      <c r="A200">
        <v>385</v>
      </c>
      <c r="D200" t="s">
        <v>338</v>
      </c>
      <c r="F200" s="13" t="e">
        <f t="shared" si="245"/>
        <v>#NAME?</v>
      </c>
      <c r="G200" s="13" t="e">
        <f t="shared" si="246"/>
        <v>#NAME?</v>
      </c>
      <c r="H200" s="13" t="e">
        <f t="shared" si="247"/>
        <v>#NAME?</v>
      </c>
      <c r="I200" s="13" t="e">
        <f t="shared" si="248"/>
        <v>#NAME?</v>
      </c>
      <c r="J200" s="13"/>
      <c r="K200" s="13" t="e">
        <f t="shared" si="249"/>
        <v>#NAME?</v>
      </c>
      <c r="L200" s="13" t="e">
        <f t="shared" si="250"/>
        <v>#NAME?</v>
      </c>
      <c r="M200" s="13" t="e">
        <f t="shared" si="251"/>
        <v>#NAME?</v>
      </c>
      <c r="N200" s="13" t="e">
        <f t="shared" si="252"/>
        <v>#NAME?</v>
      </c>
      <c r="O200" s="13" t="e">
        <f t="shared" si="253"/>
        <v>#NAME?</v>
      </c>
      <c r="P200" s="13" t="e">
        <f t="shared" si="254"/>
        <v>#NAME?</v>
      </c>
      <c r="Q200" s="13" t="e">
        <f t="shared" si="255"/>
        <v>#NAME?</v>
      </c>
      <c r="R200" s="13" t="e">
        <f t="shared" si="256"/>
        <v>#NAME?</v>
      </c>
      <c r="S200" s="13" t="e">
        <f t="shared" si="257"/>
        <v>#NAME?</v>
      </c>
      <c r="T200" s="13" t="e">
        <f t="shared" si="258"/>
        <v>#NAME?</v>
      </c>
      <c r="U200" s="13" t="e">
        <f t="shared" si="259"/>
        <v>#NAME?</v>
      </c>
      <c r="V200" s="13" t="e">
        <f t="shared" si="260"/>
        <v>#NAME?</v>
      </c>
      <c r="W200" s="13" t="e">
        <f t="shared" si="261"/>
        <v>#NAME?</v>
      </c>
      <c r="X200" s="13" t="e">
        <f t="shared" si="262"/>
        <v>#NAME?</v>
      </c>
      <c r="Y200" s="13" t="e">
        <f t="shared" si="263"/>
        <v>#NAME?</v>
      </c>
      <c r="Z200" s="13" t="e">
        <f t="shared" si="264"/>
        <v>#NAME?</v>
      </c>
      <c r="AA200" s="13" t="e">
        <f t="shared" si="265"/>
        <v>#NAME?</v>
      </c>
      <c r="AB200" s="13"/>
      <c r="AC200" s="13"/>
      <c r="AD200" s="13" t="e">
        <f t="shared" si="266"/>
        <v>#NAME?</v>
      </c>
      <c r="AE200" s="13" t="e">
        <f t="shared" si="267"/>
        <v>#NAME?</v>
      </c>
      <c r="AF200" s="13" t="e">
        <f t="shared" si="268"/>
        <v>#NAME?</v>
      </c>
      <c r="AG200" s="13" t="e">
        <f t="shared" si="269"/>
        <v>#NAME?</v>
      </c>
      <c r="AH200" s="13" t="e">
        <f t="shared" si="270"/>
        <v>#NAME?</v>
      </c>
      <c r="AI200" s="13" t="e">
        <f t="shared" si="271"/>
        <v>#NAME?</v>
      </c>
      <c r="AJ200" s="13" t="e">
        <f t="shared" si="272"/>
        <v>#NAME?</v>
      </c>
      <c r="AK200" s="13" t="e">
        <f t="shared" si="273"/>
        <v>#NAME?</v>
      </c>
      <c r="AL200" s="13" t="e">
        <f t="shared" si="274"/>
        <v>#NAME?</v>
      </c>
      <c r="AM200" s="13" t="e">
        <f t="shared" si="275"/>
        <v>#NAME?</v>
      </c>
      <c r="AN200" s="13" t="e">
        <f t="shared" si="276"/>
        <v>#NAME?</v>
      </c>
      <c r="AO200" s="13" t="e">
        <f t="shared" si="277"/>
        <v>#NAME?</v>
      </c>
      <c r="AP200" s="13" t="e">
        <f t="shared" si="278"/>
        <v>#NAME?</v>
      </c>
      <c r="AQ200" s="13" t="e">
        <f t="shared" si="279"/>
        <v>#NAME?</v>
      </c>
      <c r="AR200" s="13" t="e">
        <f t="shared" si="280"/>
        <v>#NAME?</v>
      </c>
      <c r="AS200" s="13" t="e">
        <f t="shared" si="281"/>
        <v>#NAME?</v>
      </c>
      <c r="AT200" s="13" t="e">
        <f t="shared" si="282"/>
        <v>#NAME?</v>
      </c>
      <c r="AU200" s="13" t="e">
        <f t="shared" si="283"/>
        <v>#NAME?</v>
      </c>
      <c r="AV200" s="13" t="e">
        <f t="shared" si="284"/>
        <v>#NAME?</v>
      </c>
      <c r="AW200" s="13" t="e">
        <f t="shared" si="285"/>
        <v>#NAME?</v>
      </c>
      <c r="AX200" s="13" t="e">
        <f t="shared" si="286"/>
        <v>#NAME?</v>
      </c>
      <c r="AY200" s="13" t="e">
        <f t="shared" si="287"/>
        <v>#NAME?</v>
      </c>
      <c r="AZ200" s="13" t="e">
        <f t="shared" si="288"/>
        <v>#NAME?</v>
      </c>
      <c r="BA200" s="13" t="e">
        <f t="shared" si="289"/>
        <v>#NAME?</v>
      </c>
      <c r="BB200" s="13" t="e">
        <f t="shared" si="290"/>
        <v>#NAME?</v>
      </c>
      <c r="BC200" s="13" t="e">
        <f t="shared" si="291"/>
        <v>#NAME?</v>
      </c>
      <c r="BD200" s="13" t="e">
        <f t="shared" si="292"/>
        <v>#NAME?</v>
      </c>
      <c r="BE200" s="13" t="e">
        <f t="shared" si="293"/>
        <v>#NAME?</v>
      </c>
      <c r="BF200" s="13" t="e">
        <f t="shared" si="294"/>
        <v>#NAME?</v>
      </c>
      <c r="BG200" s="13" t="e">
        <f t="shared" si="295"/>
        <v>#NAME?</v>
      </c>
      <c r="BH200" s="13" t="e">
        <f t="shared" si="296"/>
        <v>#NAME?</v>
      </c>
      <c r="BI200" s="13" t="e">
        <f t="shared" si="297"/>
        <v>#NAME?</v>
      </c>
      <c r="BJ200" s="13" t="e">
        <f t="shared" si="298"/>
        <v>#NAME?</v>
      </c>
      <c r="BK200" s="13" t="e">
        <f t="shared" si="299"/>
        <v>#NAME?</v>
      </c>
      <c r="BL200" s="13" t="e">
        <f t="shared" si="300"/>
        <v>#NAME?</v>
      </c>
      <c r="BM200" s="13" t="e">
        <f t="shared" si="301"/>
        <v>#NAME?</v>
      </c>
      <c r="BN200" s="13"/>
      <c r="BO200" s="15"/>
      <c r="BP200" s="13" t="e">
        <f t="shared" si="302"/>
        <v>#NAME?</v>
      </c>
      <c r="BQ200" s="13" t="e">
        <f t="shared" si="303"/>
        <v>#NAME?</v>
      </c>
      <c r="BR200" s="13" t="e">
        <f t="shared" si="304"/>
        <v>#NAME?</v>
      </c>
      <c r="BS200" s="13" t="e">
        <f t="shared" si="305"/>
        <v>#NAME?</v>
      </c>
      <c r="BT200" s="13" t="e">
        <f t="shared" si="306"/>
        <v>#NAME?</v>
      </c>
      <c r="BU200" s="13" t="e">
        <f t="shared" si="307"/>
        <v>#NAME?</v>
      </c>
      <c r="BV200" s="13"/>
      <c r="BW200" s="13" t="e">
        <f t="shared" si="308"/>
        <v>#NAME?</v>
      </c>
      <c r="BX200" s="13"/>
      <c r="BY200" s="13" t="e">
        <f t="shared" si="309"/>
        <v>#NAME?</v>
      </c>
      <c r="BZ200" s="13" t="e">
        <f t="shared" si="310"/>
        <v>#NAME?</v>
      </c>
      <c r="CA200" s="13" t="e">
        <f t="shared" si="311"/>
        <v>#NAME?</v>
      </c>
      <c r="CB200" s="13" t="e">
        <f t="shared" si="312"/>
        <v>#NAME?</v>
      </c>
      <c r="CC200" s="14">
        <f t="shared" si="313"/>
        <v>0</v>
      </c>
      <c r="CD200" s="14" t="e">
        <f t="shared" si="314"/>
        <v>#NAME?</v>
      </c>
      <c r="CE200" s="13">
        <f t="shared" si="315"/>
        <v>1782040.88</v>
      </c>
      <c r="CF200" s="13" t="e">
        <f t="shared" si="316"/>
        <v>#NAME?</v>
      </c>
      <c r="CG200" s="13"/>
      <c r="CH200" s="13" t="e">
        <f t="shared" si="317"/>
        <v>#NAME?</v>
      </c>
      <c r="CI200" s="13" t="e">
        <f t="shared" si="318"/>
        <v>#NAME?</v>
      </c>
      <c r="CJ200" s="13" t="e">
        <f t="shared" si="319"/>
        <v>#NAME?</v>
      </c>
      <c r="CK200" s="13" t="e">
        <f t="shared" si="320"/>
        <v>#NAME?</v>
      </c>
      <c r="CL200">
        <f t="shared" si="321"/>
        <v>0</v>
      </c>
      <c r="CM200">
        <f t="shared" si="322"/>
        <v>0</v>
      </c>
      <c r="CN200">
        <v>0</v>
      </c>
      <c r="CO200">
        <f t="shared" si="323"/>
        <v>0</v>
      </c>
      <c r="CP200">
        <v>0</v>
      </c>
      <c r="CQ200">
        <v>0</v>
      </c>
      <c r="CR200">
        <v>0</v>
      </c>
      <c r="CS200">
        <v>0</v>
      </c>
      <c r="CT200">
        <v>0</v>
      </c>
      <c r="CU200">
        <v>0</v>
      </c>
      <c r="CV200">
        <v>0</v>
      </c>
      <c r="CW200">
        <v>0</v>
      </c>
      <c r="CX200">
        <v>0</v>
      </c>
      <c r="CY200" s="20" t="e">
        <f t="shared" si="324"/>
        <v>#NAME?</v>
      </c>
      <c r="CZ200" t="e">
        <f t="shared" si="325"/>
        <v>#NAME?</v>
      </c>
      <c r="DM200" t="s">
        <v>436</v>
      </c>
      <c r="DN200">
        <v>0</v>
      </c>
      <c r="DQ200" t="s">
        <v>188</v>
      </c>
      <c r="DR200">
        <v>0</v>
      </c>
      <c r="DU200">
        <v>879</v>
      </c>
      <c r="DV200">
        <v>1926251.2116393049</v>
      </c>
      <c r="DX200" t="s">
        <v>418</v>
      </c>
      <c r="DY200">
        <v>0</v>
      </c>
      <c r="EA200" t="s">
        <v>418</v>
      </c>
      <c r="EB200">
        <v>0</v>
      </c>
      <c r="ED200" t="s">
        <v>418</v>
      </c>
      <c r="EE200">
        <v>0</v>
      </c>
      <c r="EI200">
        <v>365</v>
      </c>
      <c r="EJ200">
        <v>332</v>
      </c>
      <c r="GQ200" t="s">
        <v>338</v>
      </c>
      <c r="GR200">
        <v>385</v>
      </c>
      <c r="GU200">
        <v>476</v>
      </c>
      <c r="GV200" s="20">
        <v>31365.988812797321</v>
      </c>
      <c r="HM200">
        <v>1621</v>
      </c>
      <c r="HN200" t="s">
        <v>443</v>
      </c>
      <c r="HO200">
        <v>2154121.36</v>
      </c>
      <c r="HR200">
        <v>476</v>
      </c>
      <c r="HS200">
        <v>750.75</v>
      </c>
    </row>
    <row r="201" spans="1:227">
      <c r="A201">
        <v>388</v>
      </c>
      <c r="D201" t="s">
        <v>350</v>
      </c>
      <c r="F201" s="13" t="e">
        <f t="shared" si="245"/>
        <v>#NAME?</v>
      </c>
      <c r="G201" s="13" t="e">
        <f t="shared" si="246"/>
        <v>#NAME?</v>
      </c>
      <c r="H201" s="13" t="e">
        <f t="shared" si="247"/>
        <v>#NAME?</v>
      </c>
      <c r="I201" s="13" t="e">
        <f t="shared" si="248"/>
        <v>#NAME?</v>
      </c>
      <c r="J201" s="13"/>
      <c r="K201" s="13" t="e">
        <f t="shared" si="249"/>
        <v>#NAME?</v>
      </c>
      <c r="L201" s="13" t="e">
        <f t="shared" si="250"/>
        <v>#NAME?</v>
      </c>
      <c r="M201" s="13" t="e">
        <f t="shared" si="251"/>
        <v>#NAME?</v>
      </c>
      <c r="N201" s="13" t="e">
        <f t="shared" si="252"/>
        <v>#NAME?</v>
      </c>
      <c r="O201" s="13" t="e">
        <f t="shared" si="253"/>
        <v>#NAME?</v>
      </c>
      <c r="P201" s="13" t="e">
        <f t="shared" si="254"/>
        <v>#NAME?</v>
      </c>
      <c r="Q201" s="13" t="e">
        <f t="shared" si="255"/>
        <v>#NAME?</v>
      </c>
      <c r="R201" s="13" t="e">
        <f t="shared" si="256"/>
        <v>#NAME?</v>
      </c>
      <c r="S201" s="13" t="e">
        <f t="shared" si="257"/>
        <v>#NAME?</v>
      </c>
      <c r="T201" s="13" t="e">
        <f t="shared" si="258"/>
        <v>#NAME?</v>
      </c>
      <c r="U201" s="13" t="e">
        <f t="shared" si="259"/>
        <v>#NAME?</v>
      </c>
      <c r="V201" s="13" t="e">
        <f t="shared" si="260"/>
        <v>#NAME?</v>
      </c>
      <c r="W201" s="13" t="e">
        <f t="shared" si="261"/>
        <v>#NAME?</v>
      </c>
      <c r="X201" s="13" t="e">
        <f t="shared" si="262"/>
        <v>#NAME?</v>
      </c>
      <c r="Y201" s="13" t="e">
        <f t="shared" si="263"/>
        <v>#NAME?</v>
      </c>
      <c r="Z201" s="13" t="e">
        <f t="shared" si="264"/>
        <v>#NAME?</v>
      </c>
      <c r="AA201" s="13" t="e">
        <f t="shared" si="265"/>
        <v>#NAME?</v>
      </c>
      <c r="AB201" s="13"/>
      <c r="AC201" s="13"/>
      <c r="AD201" s="13" t="e">
        <f t="shared" si="266"/>
        <v>#NAME?</v>
      </c>
      <c r="AE201" s="13" t="e">
        <f t="shared" si="267"/>
        <v>#NAME?</v>
      </c>
      <c r="AF201" s="13" t="e">
        <f t="shared" si="268"/>
        <v>#NAME?</v>
      </c>
      <c r="AG201" s="13" t="e">
        <f t="shared" si="269"/>
        <v>#NAME?</v>
      </c>
      <c r="AH201" s="13" t="e">
        <f t="shared" si="270"/>
        <v>#NAME?</v>
      </c>
      <c r="AI201" s="13" t="e">
        <f t="shared" si="271"/>
        <v>#NAME?</v>
      </c>
      <c r="AJ201" s="13" t="e">
        <f t="shared" si="272"/>
        <v>#NAME?</v>
      </c>
      <c r="AK201" s="13" t="e">
        <f t="shared" si="273"/>
        <v>#NAME?</v>
      </c>
      <c r="AL201" s="13" t="e">
        <f t="shared" si="274"/>
        <v>#NAME?</v>
      </c>
      <c r="AM201" s="13" t="e">
        <f t="shared" si="275"/>
        <v>#NAME?</v>
      </c>
      <c r="AN201" s="13" t="e">
        <f t="shared" si="276"/>
        <v>#NAME?</v>
      </c>
      <c r="AO201" s="13" t="e">
        <f t="shared" si="277"/>
        <v>#NAME?</v>
      </c>
      <c r="AP201" s="13" t="e">
        <f t="shared" si="278"/>
        <v>#NAME?</v>
      </c>
      <c r="AQ201" s="13" t="e">
        <f t="shared" si="279"/>
        <v>#NAME?</v>
      </c>
      <c r="AR201" s="13" t="e">
        <f t="shared" si="280"/>
        <v>#NAME?</v>
      </c>
      <c r="AS201" s="13" t="e">
        <f t="shared" si="281"/>
        <v>#NAME?</v>
      </c>
      <c r="AT201" s="13" t="e">
        <f t="shared" si="282"/>
        <v>#NAME?</v>
      </c>
      <c r="AU201" s="13" t="e">
        <f t="shared" si="283"/>
        <v>#NAME?</v>
      </c>
      <c r="AV201" s="13" t="e">
        <f t="shared" si="284"/>
        <v>#NAME?</v>
      </c>
      <c r="AW201" s="13" t="e">
        <f t="shared" si="285"/>
        <v>#NAME?</v>
      </c>
      <c r="AX201" s="13" t="e">
        <f t="shared" si="286"/>
        <v>#NAME?</v>
      </c>
      <c r="AY201" s="13" t="e">
        <f t="shared" si="287"/>
        <v>#NAME?</v>
      </c>
      <c r="AZ201" s="13" t="e">
        <f t="shared" si="288"/>
        <v>#NAME?</v>
      </c>
      <c r="BA201" s="13" t="e">
        <f t="shared" si="289"/>
        <v>#NAME?</v>
      </c>
      <c r="BB201" s="13" t="e">
        <f t="shared" si="290"/>
        <v>#NAME?</v>
      </c>
      <c r="BC201" s="13" t="e">
        <f t="shared" si="291"/>
        <v>#NAME?</v>
      </c>
      <c r="BD201" s="13" t="e">
        <f t="shared" si="292"/>
        <v>#NAME?</v>
      </c>
      <c r="BE201" s="13" t="e">
        <f t="shared" si="293"/>
        <v>#NAME?</v>
      </c>
      <c r="BF201" s="13" t="e">
        <f t="shared" si="294"/>
        <v>#NAME?</v>
      </c>
      <c r="BG201" s="13" t="e">
        <f t="shared" si="295"/>
        <v>#NAME?</v>
      </c>
      <c r="BH201" s="13" t="e">
        <f t="shared" si="296"/>
        <v>#NAME?</v>
      </c>
      <c r="BI201" s="13" t="e">
        <f t="shared" si="297"/>
        <v>#NAME?</v>
      </c>
      <c r="BJ201" s="13" t="e">
        <f t="shared" si="298"/>
        <v>#NAME?</v>
      </c>
      <c r="BK201" s="13" t="e">
        <f t="shared" si="299"/>
        <v>#NAME?</v>
      </c>
      <c r="BL201" s="13" t="e">
        <f t="shared" si="300"/>
        <v>#NAME?</v>
      </c>
      <c r="BM201" s="13" t="e">
        <f t="shared" si="301"/>
        <v>#NAME?</v>
      </c>
      <c r="BN201" s="13"/>
      <c r="BO201" s="15"/>
      <c r="BP201" s="13" t="e">
        <f t="shared" si="302"/>
        <v>#NAME?</v>
      </c>
      <c r="BQ201" s="13" t="e">
        <f t="shared" si="303"/>
        <v>#NAME?</v>
      </c>
      <c r="BR201" s="13" t="e">
        <f t="shared" si="304"/>
        <v>#NAME?</v>
      </c>
      <c r="BS201" s="13" t="e">
        <f t="shared" si="305"/>
        <v>#NAME?</v>
      </c>
      <c r="BT201" s="13" t="e">
        <f t="shared" si="306"/>
        <v>#NAME?</v>
      </c>
      <c r="BU201" s="13" t="e">
        <f t="shared" si="307"/>
        <v>#NAME?</v>
      </c>
      <c r="BV201" s="13"/>
      <c r="BW201" s="13" t="e">
        <f t="shared" si="308"/>
        <v>#NAME?</v>
      </c>
      <c r="BX201" s="13"/>
      <c r="BY201" s="13" t="e">
        <f t="shared" si="309"/>
        <v>#NAME?</v>
      </c>
      <c r="BZ201" s="13" t="e">
        <f t="shared" si="310"/>
        <v>#NAME?</v>
      </c>
      <c r="CA201" s="13" t="e">
        <f t="shared" si="311"/>
        <v>#NAME?</v>
      </c>
      <c r="CB201" s="13" t="e">
        <f t="shared" si="312"/>
        <v>#NAME?</v>
      </c>
      <c r="CC201" s="14">
        <f t="shared" si="313"/>
        <v>0</v>
      </c>
      <c r="CD201" s="14" t="e">
        <f t="shared" si="314"/>
        <v>#NAME?</v>
      </c>
      <c r="CE201" s="13">
        <f t="shared" si="315"/>
        <v>1751793.98</v>
      </c>
      <c r="CF201" s="13" t="e">
        <f t="shared" si="316"/>
        <v>#NAME?</v>
      </c>
      <c r="CG201" s="13"/>
      <c r="CH201" s="13" t="e">
        <f t="shared" si="317"/>
        <v>#NAME?</v>
      </c>
      <c r="CI201" s="13" t="e">
        <f t="shared" si="318"/>
        <v>#NAME?</v>
      </c>
      <c r="CJ201" s="13" t="e">
        <f t="shared" si="319"/>
        <v>#NAME?</v>
      </c>
      <c r="CK201" s="13" t="e">
        <f t="shared" si="320"/>
        <v>#NAME?</v>
      </c>
      <c r="CL201">
        <f t="shared" si="321"/>
        <v>0</v>
      </c>
      <c r="CM201">
        <f t="shared" si="322"/>
        <v>0</v>
      </c>
      <c r="CN201" t="e">
        <f>VLOOKUP(A201,sport,6,FALSE)</f>
        <v>#NAME?</v>
      </c>
      <c r="CO201">
        <f t="shared" si="323"/>
        <v>0</v>
      </c>
      <c r="CP201">
        <v>0</v>
      </c>
      <c r="CQ201">
        <v>0</v>
      </c>
      <c r="CR201">
        <v>0</v>
      </c>
      <c r="CS201">
        <v>0</v>
      </c>
      <c r="CT201">
        <v>0</v>
      </c>
      <c r="CU201">
        <v>0</v>
      </c>
      <c r="CV201">
        <v>0</v>
      </c>
      <c r="CW201">
        <v>0</v>
      </c>
      <c r="CX201">
        <v>0</v>
      </c>
      <c r="CY201" s="20" t="e">
        <f t="shared" si="324"/>
        <v>#NAME?</v>
      </c>
      <c r="CZ201" t="e">
        <f t="shared" si="325"/>
        <v>#NAME?</v>
      </c>
      <c r="DM201" t="s">
        <v>437</v>
      </c>
      <c r="DN201">
        <v>0</v>
      </c>
      <c r="DQ201" t="s">
        <v>217</v>
      </c>
      <c r="DR201">
        <v>0</v>
      </c>
      <c r="DU201">
        <v>1669</v>
      </c>
      <c r="DV201">
        <v>1789513.460899493</v>
      </c>
      <c r="DX201" t="s">
        <v>419</v>
      </c>
      <c r="DY201">
        <v>0</v>
      </c>
      <c r="EA201" t="s">
        <v>419</v>
      </c>
      <c r="EB201">
        <v>0</v>
      </c>
      <c r="ED201" t="s">
        <v>419</v>
      </c>
      <c r="EE201">
        <v>0</v>
      </c>
      <c r="EI201">
        <v>392</v>
      </c>
      <c r="EJ201">
        <v>13352.25</v>
      </c>
      <c r="GQ201" t="s">
        <v>350</v>
      </c>
      <c r="GR201">
        <v>388</v>
      </c>
      <c r="GU201">
        <v>478</v>
      </c>
      <c r="GV201" s="20">
        <v>13069.162005332219</v>
      </c>
      <c r="HM201">
        <v>417</v>
      </c>
      <c r="HN201" t="s">
        <v>444</v>
      </c>
      <c r="HO201">
        <v>1350071.78</v>
      </c>
      <c r="HR201">
        <v>478</v>
      </c>
      <c r="HS201">
        <v>380.75</v>
      </c>
    </row>
    <row r="202" spans="1:227">
      <c r="A202">
        <v>365</v>
      </c>
      <c r="D202" t="s">
        <v>381</v>
      </c>
      <c r="F202" s="13" t="e">
        <f t="shared" si="245"/>
        <v>#NAME?</v>
      </c>
      <c r="G202" s="13" t="e">
        <f t="shared" si="246"/>
        <v>#NAME?</v>
      </c>
      <c r="H202" s="13" t="e">
        <f t="shared" si="247"/>
        <v>#NAME?</v>
      </c>
      <c r="I202" s="13" t="e">
        <f t="shared" si="248"/>
        <v>#NAME?</v>
      </c>
      <c r="J202" s="13"/>
      <c r="K202" s="13" t="e">
        <f t="shared" si="249"/>
        <v>#NAME?</v>
      </c>
      <c r="L202" s="13" t="e">
        <f t="shared" si="250"/>
        <v>#NAME?</v>
      </c>
      <c r="M202" s="13" t="e">
        <f t="shared" si="251"/>
        <v>#NAME?</v>
      </c>
      <c r="N202" s="13" t="e">
        <f t="shared" si="252"/>
        <v>#NAME?</v>
      </c>
      <c r="O202" s="13" t="e">
        <f t="shared" si="253"/>
        <v>#NAME?</v>
      </c>
      <c r="P202" s="13" t="e">
        <f t="shared" si="254"/>
        <v>#NAME?</v>
      </c>
      <c r="Q202" s="13" t="e">
        <f t="shared" si="255"/>
        <v>#NAME?</v>
      </c>
      <c r="R202" s="13" t="e">
        <f t="shared" si="256"/>
        <v>#NAME?</v>
      </c>
      <c r="S202" s="13" t="e">
        <f t="shared" si="257"/>
        <v>#NAME?</v>
      </c>
      <c r="T202" s="13" t="e">
        <f t="shared" si="258"/>
        <v>#NAME?</v>
      </c>
      <c r="U202" s="13" t="e">
        <f t="shared" si="259"/>
        <v>#NAME?</v>
      </c>
      <c r="V202" s="13" t="e">
        <f t="shared" si="260"/>
        <v>#NAME?</v>
      </c>
      <c r="W202" s="13" t="e">
        <f t="shared" si="261"/>
        <v>#NAME?</v>
      </c>
      <c r="X202" s="13" t="e">
        <f t="shared" si="262"/>
        <v>#NAME?</v>
      </c>
      <c r="Y202" s="13" t="e">
        <f t="shared" si="263"/>
        <v>#NAME?</v>
      </c>
      <c r="Z202" s="13" t="e">
        <f t="shared" si="264"/>
        <v>#NAME?</v>
      </c>
      <c r="AA202" s="13" t="e">
        <f t="shared" si="265"/>
        <v>#NAME?</v>
      </c>
      <c r="AB202" s="13"/>
      <c r="AC202" s="13"/>
      <c r="AD202" s="13" t="e">
        <f t="shared" si="266"/>
        <v>#NAME?</v>
      </c>
      <c r="AE202" s="13" t="e">
        <f t="shared" si="267"/>
        <v>#NAME?</v>
      </c>
      <c r="AF202" s="13" t="e">
        <f t="shared" si="268"/>
        <v>#NAME?</v>
      </c>
      <c r="AG202" s="13" t="e">
        <f t="shared" si="269"/>
        <v>#NAME?</v>
      </c>
      <c r="AH202" s="13" t="e">
        <f t="shared" si="270"/>
        <v>#NAME?</v>
      </c>
      <c r="AI202" s="13" t="e">
        <f t="shared" si="271"/>
        <v>#NAME?</v>
      </c>
      <c r="AJ202" s="13" t="e">
        <f t="shared" si="272"/>
        <v>#NAME?</v>
      </c>
      <c r="AK202" s="13" t="e">
        <f t="shared" si="273"/>
        <v>#NAME?</v>
      </c>
      <c r="AL202" s="13" t="e">
        <f t="shared" si="274"/>
        <v>#NAME?</v>
      </c>
      <c r="AM202" s="13" t="e">
        <f t="shared" si="275"/>
        <v>#NAME?</v>
      </c>
      <c r="AN202" s="13" t="e">
        <f t="shared" si="276"/>
        <v>#NAME?</v>
      </c>
      <c r="AO202" s="13" t="e">
        <f t="shared" si="277"/>
        <v>#NAME?</v>
      </c>
      <c r="AP202" s="13" t="e">
        <f t="shared" si="278"/>
        <v>#NAME?</v>
      </c>
      <c r="AQ202" s="13" t="e">
        <f t="shared" si="279"/>
        <v>#NAME?</v>
      </c>
      <c r="AR202" s="13" t="e">
        <f t="shared" si="280"/>
        <v>#NAME?</v>
      </c>
      <c r="AS202" s="13" t="e">
        <f t="shared" si="281"/>
        <v>#NAME?</v>
      </c>
      <c r="AT202" s="13" t="e">
        <f t="shared" si="282"/>
        <v>#NAME?</v>
      </c>
      <c r="AU202" s="13" t="e">
        <f t="shared" si="283"/>
        <v>#NAME?</v>
      </c>
      <c r="AV202" s="13" t="e">
        <f t="shared" si="284"/>
        <v>#NAME?</v>
      </c>
      <c r="AW202" s="13" t="e">
        <f t="shared" si="285"/>
        <v>#NAME?</v>
      </c>
      <c r="AX202" s="13" t="e">
        <f t="shared" si="286"/>
        <v>#NAME?</v>
      </c>
      <c r="AY202" s="13" t="e">
        <f t="shared" si="287"/>
        <v>#NAME?</v>
      </c>
      <c r="AZ202" s="13" t="e">
        <f t="shared" si="288"/>
        <v>#NAME?</v>
      </c>
      <c r="BA202" s="13" t="e">
        <f t="shared" si="289"/>
        <v>#NAME?</v>
      </c>
      <c r="BB202" s="13" t="e">
        <f t="shared" si="290"/>
        <v>#NAME?</v>
      </c>
      <c r="BC202" s="13" t="e">
        <f t="shared" si="291"/>
        <v>#NAME?</v>
      </c>
      <c r="BD202" s="13" t="e">
        <f t="shared" si="292"/>
        <v>#NAME?</v>
      </c>
      <c r="BE202" s="13" t="e">
        <f t="shared" si="293"/>
        <v>#NAME?</v>
      </c>
      <c r="BF202" s="13" t="e">
        <f t="shared" si="294"/>
        <v>#NAME?</v>
      </c>
      <c r="BG202" s="13" t="e">
        <f t="shared" si="295"/>
        <v>#NAME?</v>
      </c>
      <c r="BH202" s="13" t="e">
        <f t="shared" si="296"/>
        <v>#NAME?</v>
      </c>
      <c r="BI202" s="13" t="e">
        <f t="shared" si="297"/>
        <v>#NAME?</v>
      </c>
      <c r="BJ202" s="13" t="e">
        <f t="shared" si="298"/>
        <v>#NAME?</v>
      </c>
      <c r="BK202" s="13" t="e">
        <f t="shared" si="299"/>
        <v>#NAME?</v>
      </c>
      <c r="BL202" s="13" t="e">
        <f t="shared" si="300"/>
        <v>#NAME?</v>
      </c>
      <c r="BM202" s="13" t="e">
        <f t="shared" si="301"/>
        <v>#NAME?</v>
      </c>
      <c r="BN202" s="13"/>
      <c r="BO202" s="15"/>
      <c r="BP202" s="13" t="e">
        <f t="shared" si="302"/>
        <v>#NAME?</v>
      </c>
      <c r="BQ202" s="13" t="e">
        <f t="shared" si="303"/>
        <v>#NAME?</v>
      </c>
      <c r="BR202" s="13" t="e">
        <f t="shared" si="304"/>
        <v>#NAME?</v>
      </c>
      <c r="BS202" s="13" t="e">
        <f t="shared" si="305"/>
        <v>#NAME?</v>
      </c>
      <c r="BT202" s="13" t="e">
        <f t="shared" si="306"/>
        <v>#NAME?</v>
      </c>
      <c r="BU202" s="13" t="e">
        <f t="shared" si="307"/>
        <v>#NAME?</v>
      </c>
      <c r="BV202" s="13"/>
      <c r="BW202" s="13" t="e">
        <f t="shared" si="308"/>
        <v>#NAME?</v>
      </c>
      <c r="BX202" s="13"/>
      <c r="BY202" s="13" t="e">
        <f t="shared" si="309"/>
        <v>#NAME?</v>
      </c>
      <c r="BZ202" s="13" t="e">
        <f t="shared" si="310"/>
        <v>#NAME?</v>
      </c>
      <c r="CA202" s="13" t="e">
        <f t="shared" si="311"/>
        <v>#NAME?</v>
      </c>
      <c r="CB202" s="13" t="e">
        <f t="shared" si="312"/>
        <v>#NAME?</v>
      </c>
      <c r="CC202" s="14">
        <f t="shared" si="313"/>
        <v>0</v>
      </c>
      <c r="CD202" s="14" t="e">
        <f t="shared" si="314"/>
        <v>#NAME?</v>
      </c>
      <c r="CE202" s="13">
        <f t="shared" si="315"/>
        <v>472602.7</v>
      </c>
      <c r="CF202" s="13" t="e">
        <f t="shared" si="316"/>
        <v>#NAME?</v>
      </c>
      <c r="CG202" s="13"/>
      <c r="CH202" s="13" t="e">
        <f t="shared" si="317"/>
        <v>#NAME?</v>
      </c>
      <c r="CI202" s="13" t="e">
        <f t="shared" si="318"/>
        <v>#NAME?</v>
      </c>
      <c r="CJ202" s="13" t="e">
        <f t="shared" si="319"/>
        <v>#NAME?</v>
      </c>
      <c r="CK202" s="13" t="e">
        <f t="shared" si="320"/>
        <v>#NAME?</v>
      </c>
      <c r="CL202">
        <f t="shared" si="321"/>
        <v>0</v>
      </c>
      <c r="CM202">
        <f t="shared" si="322"/>
        <v>0</v>
      </c>
      <c r="CN202">
        <v>0</v>
      </c>
      <c r="CO202">
        <f t="shared" si="323"/>
        <v>0</v>
      </c>
      <c r="CP202">
        <v>0</v>
      </c>
      <c r="CQ202">
        <v>0</v>
      </c>
      <c r="CR202">
        <v>0</v>
      </c>
      <c r="CS202">
        <v>0</v>
      </c>
      <c r="CT202">
        <v>0</v>
      </c>
      <c r="CU202">
        <v>0</v>
      </c>
      <c r="CV202">
        <v>0</v>
      </c>
      <c r="CW202">
        <v>0</v>
      </c>
      <c r="CX202">
        <v>0</v>
      </c>
      <c r="CY202" s="20" t="e">
        <f t="shared" si="324"/>
        <v>#NAME?</v>
      </c>
      <c r="CZ202" t="e">
        <f t="shared" si="325"/>
        <v>#NAME?</v>
      </c>
      <c r="DM202" t="s">
        <v>438</v>
      </c>
      <c r="DN202">
        <v>0</v>
      </c>
      <c r="DQ202" t="s">
        <v>219</v>
      </c>
      <c r="DR202">
        <v>0</v>
      </c>
      <c r="DU202">
        <v>213</v>
      </c>
      <c r="DV202">
        <v>1952319.8107199778</v>
      </c>
      <c r="DX202" t="s">
        <v>421</v>
      </c>
      <c r="DY202">
        <v>0</v>
      </c>
      <c r="EA202" t="s">
        <v>421</v>
      </c>
      <c r="EB202">
        <v>0</v>
      </c>
      <c r="ED202" t="s">
        <v>421</v>
      </c>
      <c r="EE202">
        <v>0</v>
      </c>
      <c r="EI202">
        <v>393</v>
      </c>
      <c r="EJ202">
        <v>280</v>
      </c>
      <c r="GQ202" t="s">
        <v>381</v>
      </c>
      <c r="GR202">
        <v>365</v>
      </c>
      <c r="GU202">
        <v>479</v>
      </c>
      <c r="GV202" s="20">
        <v>415599.3517695645</v>
      </c>
      <c r="HM202">
        <v>22</v>
      </c>
      <c r="HN202" t="s">
        <v>169</v>
      </c>
      <c r="HO202">
        <v>1925595.04</v>
      </c>
      <c r="HR202">
        <v>479</v>
      </c>
      <c r="HS202">
        <v>12615.5</v>
      </c>
    </row>
    <row r="203" spans="1:227">
      <c r="A203">
        <v>392</v>
      </c>
      <c r="D203" t="s">
        <v>175</v>
      </c>
      <c r="F203" s="13" t="e">
        <f t="shared" si="245"/>
        <v>#NAME?</v>
      </c>
      <c r="G203" s="13" t="e">
        <f t="shared" si="246"/>
        <v>#NAME?</v>
      </c>
      <c r="H203" s="13" t="e">
        <f t="shared" si="247"/>
        <v>#NAME?</v>
      </c>
      <c r="I203" s="13" t="e">
        <f t="shared" si="248"/>
        <v>#NAME?</v>
      </c>
      <c r="J203" s="13"/>
      <c r="K203" s="13" t="e">
        <f t="shared" si="249"/>
        <v>#NAME?</v>
      </c>
      <c r="L203" s="13" t="e">
        <f t="shared" si="250"/>
        <v>#NAME?</v>
      </c>
      <c r="M203" s="13" t="e">
        <f t="shared" si="251"/>
        <v>#NAME?</v>
      </c>
      <c r="N203" s="13" t="e">
        <f t="shared" si="252"/>
        <v>#NAME?</v>
      </c>
      <c r="O203" s="13" t="e">
        <f t="shared" si="253"/>
        <v>#NAME?</v>
      </c>
      <c r="P203" s="13" t="e">
        <f t="shared" si="254"/>
        <v>#NAME?</v>
      </c>
      <c r="Q203" s="13" t="e">
        <f t="shared" si="255"/>
        <v>#NAME?</v>
      </c>
      <c r="R203" s="13" t="e">
        <f t="shared" si="256"/>
        <v>#NAME?</v>
      </c>
      <c r="S203" s="13" t="e">
        <f t="shared" si="257"/>
        <v>#NAME?</v>
      </c>
      <c r="T203" s="13" t="e">
        <f t="shared" si="258"/>
        <v>#NAME?</v>
      </c>
      <c r="U203" s="13" t="e">
        <f t="shared" si="259"/>
        <v>#NAME?</v>
      </c>
      <c r="V203" s="13" t="e">
        <f t="shared" si="260"/>
        <v>#NAME?</v>
      </c>
      <c r="W203" s="13" t="e">
        <f t="shared" si="261"/>
        <v>#NAME?</v>
      </c>
      <c r="X203" s="13" t="e">
        <f t="shared" si="262"/>
        <v>#NAME?</v>
      </c>
      <c r="Y203" s="13" t="e">
        <f t="shared" si="263"/>
        <v>#NAME?</v>
      </c>
      <c r="Z203" s="13" t="e">
        <f t="shared" si="264"/>
        <v>#NAME?</v>
      </c>
      <c r="AA203" s="13" t="e">
        <f t="shared" si="265"/>
        <v>#NAME?</v>
      </c>
      <c r="AB203" s="13"/>
      <c r="AC203" s="13"/>
      <c r="AD203" s="13" t="e">
        <f t="shared" si="266"/>
        <v>#NAME?</v>
      </c>
      <c r="AE203" s="13" t="e">
        <f t="shared" si="267"/>
        <v>#NAME?</v>
      </c>
      <c r="AF203" s="13" t="e">
        <f t="shared" si="268"/>
        <v>#NAME?</v>
      </c>
      <c r="AG203" s="13" t="e">
        <f t="shared" si="269"/>
        <v>#NAME?</v>
      </c>
      <c r="AH203" s="13" t="e">
        <f t="shared" si="270"/>
        <v>#NAME?</v>
      </c>
      <c r="AI203" s="13" t="e">
        <f t="shared" si="271"/>
        <v>#NAME?</v>
      </c>
      <c r="AJ203" s="13" t="e">
        <f t="shared" si="272"/>
        <v>#NAME?</v>
      </c>
      <c r="AK203" s="13" t="e">
        <f t="shared" si="273"/>
        <v>#NAME?</v>
      </c>
      <c r="AL203" s="13" t="e">
        <f t="shared" si="274"/>
        <v>#NAME?</v>
      </c>
      <c r="AM203" s="13" t="e">
        <f t="shared" si="275"/>
        <v>#NAME?</v>
      </c>
      <c r="AN203" s="13" t="e">
        <f t="shared" si="276"/>
        <v>#NAME?</v>
      </c>
      <c r="AO203" s="13" t="e">
        <f t="shared" si="277"/>
        <v>#NAME?</v>
      </c>
      <c r="AP203" s="13" t="e">
        <f t="shared" si="278"/>
        <v>#NAME?</v>
      </c>
      <c r="AQ203" s="13" t="e">
        <f t="shared" si="279"/>
        <v>#NAME?</v>
      </c>
      <c r="AR203" s="13" t="e">
        <f t="shared" si="280"/>
        <v>#NAME?</v>
      </c>
      <c r="AS203" s="13" t="e">
        <f t="shared" si="281"/>
        <v>#NAME?</v>
      </c>
      <c r="AT203" s="13" t="e">
        <f t="shared" si="282"/>
        <v>#NAME?</v>
      </c>
      <c r="AU203" s="13" t="e">
        <f t="shared" si="283"/>
        <v>#NAME?</v>
      </c>
      <c r="AV203" s="13" t="e">
        <f t="shared" si="284"/>
        <v>#NAME?</v>
      </c>
      <c r="AW203" s="13" t="e">
        <f t="shared" si="285"/>
        <v>#NAME?</v>
      </c>
      <c r="AX203" s="13" t="e">
        <f t="shared" si="286"/>
        <v>#NAME?</v>
      </c>
      <c r="AY203" s="13" t="e">
        <f t="shared" si="287"/>
        <v>#NAME?</v>
      </c>
      <c r="AZ203" s="13" t="e">
        <f t="shared" si="288"/>
        <v>#NAME?</v>
      </c>
      <c r="BA203" s="13" t="e">
        <f t="shared" si="289"/>
        <v>#NAME?</v>
      </c>
      <c r="BB203" s="13" t="e">
        <f t="shared" si="290"/>
        <v>#NAME?</v>
      </c>
      <c r="BC203" s="13" t="e">
        <f t="shared" si="291"/>
        <v>#NAME?</v>
      </c>
      <c r="BD203" s="13" t="e">
        <f t="shared" si="292"/>
        <v>#NAME?</v>
      </c>
      <c r="BE203" s="13" t="e">
        <f t="shared" si="293"/>
        <v>#NAME?</v>
      </c>
      <c r="BF203" s="13" t="e">
        <f t="shared" si="294"/>
        <v>#NAME?</v>
      </c>
      <c r="BG203" s="13" t="e">
        <f t="shared" si="295"/>
        <v>#NAME?</v>
      </c>
      <c r="BH203" s="13" t="e">
        <f t="shared" si="296"/>
        <v>#NAME?</v>
      </c>
      <c r="BI203" s="13" t="e">
        <f t="shared" si="297"/>
        <v>#NAME?</v>
      </c>
      <c r="BJ203" s="13" t="e">
        <f t="shared" si="298"/>
        <v>#NAME?</v>
      </c>
      <c r="BK203" s="13" t="e">
        <f t="shared" si="299"/>
        <v>#NAME?</v>
      </c>
      <c r="BL203" s="13" t="e">
        <f t="shared" si="300"/>
        <v>#NAME?</v>
      </c>
      <c r="BM203" s="13" t="e">
        <f t="shared" si="301"/>
        <v>#NAME?</v>
      </c>
      <c r="BN203" s="13"/>
      <c r="BO203" s="15"/>
      <c r="BP203" s="13" t="e">
        <f t="shared" si="302"/>
        <v>#NAME?</v>
      </c>
      <c r="BQ203" s="13" t="e">
        <f t="shared" si="303"/>
        <v>#NAME?</v>
      </c>
      <c r="BR203" s="13" t="e">
        <f t="shared" si="304"/>
        <v>#NAME?</v>
      </c>
      <c r="BS203" s="13" t="e">
        <f t="shared" si="305"/>
        <v>#NAME?</v>
      </c>
      <c r="BT203" s="13" t="e">
        <f t="shared" si="306"/>
        <v>#NAME?</v>
      </c>
      <c r="BU203" s="13" t="e">
        <f t="shared" si="307"/>
        <v>#NAME?</v>
      </c>
      <c r="BV203" s="13"/>
      <c r="BW203" s="13" t="e">
        <f t="shared" si="308"/>
        <v>#NAME?</v>
      </c>
      <c r="BX203" s="13"/>
      <c r="BY203" s="13" t="e">
        <f t="shared" si="309"/>
        <v>#NAME?</v>
      </c>
      <c r="BZ203" s="13" t="e">
        <f t="shared" si="310"/>
        <v>#NAME?</v>
      </c>
      <c r="CA203" s="13" t="e">
        <f t="shared" si="311"/>
        <v>#NAME?</v>
      </c>
      <c r="CB203" s="13" t="e">
        <f t="shared" si="312"/>
        <v>#NAME?</v>
      </c>
      <c r="CC203" s="14">
        <f t="shared" si="313"/>
        <v>155334</v>
      </c>
      <c r="CD203" s="14" t="e">
        <f t="shared" si="314"/>
        <v>#NAME?</v>
      </c>
      <c r="CE203" s="13">
        <f t="shared" si="315"/>
        <v>15997661.560000001</v>
      </c>
      <c r="CF203" s="13" t="e">
        <f t="shared" si="316"/>
        <v>#NAME?</v>
      </c>
      <c r="CG203" s="13"/>
      <c r="CH203" s="13" t="e">
        <f t="shared" si="317"/>
        <v>#NAME?</v>
      </c>
      <c r="CI203" s="13" t="e">
        <f t="shared" si="318"/>
        <v>#NAME?</v>
      </c>
      <c r="CJ203" s="13" t="e">
        <f t="shared" si="319"/>
        <v>#NAME?</v>
      </c>
      <c r="CK203" s="13" t="e">
        <f t="shared" si="320"/>
        <v>#NAME?</v>
      </c>
      <c r="CL203">
        <f t="shared" si="321"/>
        <v>83300</v>
      </c>
      <c r="CM203">
        <f t="shared" si="322"/>
        <v>0</v>
      </c>
      <c r="CN203">
        <v>0</v>
      </c>
      <c r="CO203">
        <f t="shared" si="323"/>
        <v>0</v>
      </c>
      <c r="CP203" t="e">
        <f>VLOOKUP(A203,taal,5,FALSE)</f>
        <v>#NAME?</v>
      </c>
      <c r="CQ203">
        <v>0</v>
      </c>
      <c r="CR203">
        <v>0</v>
      </c>
      <c r="CS203">
        <v>0</v>
      </c>
      <c r="CT203" t="e">
        <f>VLOOKUP(A203,w_g31,3,FALSE)</f>
        <v>#NAME?</v>
      </c>
      <c r="CU203">
        <v>0</v>
      </c>
      <c r="CV203" t="e">
        <f>VLOOKUP(A203,delta,3,FALSE)</f>
        <v>#NAME?</v>
      </c>
      <c r="CW203" t="e">
        <f>VLOOKUP(A203,vrouw,3,FALSE)</f>
        <v>#NAME?</v>
      </c>
      <c r="CX203">
        <v>0</v>
      </c>
      <c r="CY203" s="20" t="e">
        <f t="shared" si="324"/>
        <v>#NAME?</v>
      </c>
      <c r="CZ203" t="e">
        <f t="shared" si="325"/>
        <v>#NAME?</v>
      </c>
      <c r="DM203" t="s">
        <v>439</v>
      </c>
      <c r="DN203">
        <v>0</v>
      </c>
      <c r="DQ203" t="s">
        <v>221</v>
      </c>
      <c r="DR203">
        <v>0</v>
      </c>
      <c r="DU203">
        <v>703</v>
      </c>
      <c r="DV203">
        <v>1819885.3029699547</v>
      </c>
      <c r="DX203" t="s">
        <v>423</v>
      </c>
      <c r="DY203">
        <v>0</v>
      </c>
      <c r="EA203" t="s">
        <v>423</v>
      </c>
      <c r="EB203">
        <v>0</v>
      </c>
      <c r="ED203" t="s">
        <v>423</v>
      </c>
      <c r="EE203">
        <v>0</v>
      </c>
      <c r="EI203">
        <v>394</v>
      </c>
      <c r="EJ203">
        <v>8192.75</v>
      </c>
      <c r="GQ203" t="s">
        <v>175</v>
      </c>
      <c r="GR203">
        <v>392</v>
      </c>
      <c r="GU203">
        <v>482</v>
      </c>
      <c r="GV203" s="20">
        <v>52276.648021328874</v>
      </c>
      <c r="HM203">
        <v>545</v>
      </c>
      <c r="HN203" t="s">
        <v>445</v>
      </c>
      <c r="HO203">
        <v>1905638.82</v>
      </c>
      <c r="HR203">
        <v>482</v>
      </c>
      <c r="HS203">
        <v>993.25</v>
      </c>
    </row>
    <row r="204" spans="1:227">
      <c r="A204">
        <v>393</v>
      </c>
      <c r="D204" t="s">
        <v>392</v>
      </c>
      <c r="F204" s="13" t="e">
        <f t="shared" si="245"/>
        <v>#NAME?</v>
      </c>
      <c r="G204" s="13" t="e">
        <f t="shared" si="246"/>
        <v>#NAME?</v>
      </c>
      <c r="H204" s="13" t="e">
        <f t="shared" si="247"/>
        <v>#NAME?</v>
      </c>
      <c r="I204" s="13" t="e">
        <f t="shared" si="248"/>
        <v>#NAME?</v>
      </c>
      <c r="J204" s="13"/>
      <c r="K204" s="13" t="e">
        <f t="shared" si="249"/>
        <v>#NAME?</v>
      </c>
      <c r="L204" s="13" t="e">
        <f t="shared" si="250"/>
        <v>#NAME?</v>
      </c>
      <c r="M204" s="13" t="e">
        <f t="shared" si="251"/>
        <v>#NAME?</v>
      </c>
      <c r="N204" s="13" t="e">
        <f t="shared" si="252"/>
        <v>#NAME?</v>
      </c>
      <c r="O204" s="13" t="e">
        <f t="shared" si="253"/>
        <v>#NAME?</v>
      </c>
      <c r="P204" s="13" t="e">
        <f t="shared" si="254"/>
        <v>#NAME?</v>
      </c>
      <c r="Q204" s="13" t="e">
        <f t="shared" si="255"/>
        <v>#NAME?</v>
      </c>
      <c r="R204" s="13" t="e">
        <f t="shared" si="256"/>
        <v>#NAME?</v>
      </c>
      <c r="S204" s="13" t="e">
        <f t="shared" si="257"/>
        <v>#NAME?</v>
      </c>
      <c r="T204" s="13" t="e">
        <f t="shared" si="258"/>
        <v>#NAME?</v>
      </c>
      <c r="U204" s="13" t="e">
        <f t="shared" si="259"/>
        <v>#NAME?</v>
      </c>
      <c r="V204" s="13" t="e">
        <f t="shared" si="260"/>
        <v>#NAME?</v>
      </c>
      <c r="W204" s="13" t="e">
        <f t="shared" si="261"/>
        <v>#NAME?</v>
      </c>
      <c r="X204" s="13" t="e">
        <f t="shared" si="262"/>
        <v>#NAME?</v>
      </c>
      <c r="Y204" s="13" t="e">
        <f t="shared" si="263"/>
        <v>#NAME?</v>
      </c>
      <c r="Z204" s="13" t="e">
        <f t="shared" si="264"/>
        <v>#NAME?</v>
      </c>
      <c r="AA204" s="13" t="e">
        <f t="shared" si="265"/>
        <v>#NAME?</v>
      </c>
      <c r="AB204" s="13"/>
      <c r="AC204" s="13"/>
      <c r="AD204" s="13" t="e">
        <f t="shared" si="266"/>
        <v>#NAME?</v>
      </c>
      <c r="AE204" s="13" t="e">
        <f t="shared" si="267"/>
        <v>#NAME?</v>
      </c>
      <c r="AF204" s="13" t="e">
        <f t="shared" si="268"/>
        <v>#NAME?</v>
      </c>
      <c r="AG204" s="13" t="e">
        <f t="shared" si="269"/>
        <v>#NAME?</v>
      </c>
      <c r="AH204" s="13" t="e">
        <f t="shared" si="270"/>
        <v>#NAME?</v>
      </c>
      <c r="AI204" s="13" t="e">
        <f t="shared" si="271"/>
        <v>#NAME?</v>
      </c>
      <c r="AJ204" s="13" t="e">
        <f t="shared" si="272"/>
        <v>#NAME?</v>
      </c>
      <c r="AK204" s="13" t="e">
        <f t="shared" si="273"/>
        <v>#NAME?</v>
      </c>
      <c r="AL204" s="13" t="e">
        <f t="shared" si="274"/>
        <v>#NAME?</v>
      </c>
      <c r="AM204" s="13" t="e">
        <f t="shared" si="275"/>
        <v>#NAME?</v>
      </c>
      <c r="AN204" s="13" t="e">
        <f t="shared" si="276"/>
        <v>#NAME?</v>
      </c>
      <c r="AO204" s="13" t="e">
        <f t="shared" si="277"/>
        <v>#NAME?</v>
      </c>
      <c r="AP204" s="13" t="e">
        <f t="shared" si="278"/>
        <v>#NAME?</v>
      </c>
      <c r="AQ204" s="13" t="e">
        <f t="shared" si="279"/>
        <v>#NAME?</v>
      </c>
      <c r="AR204" s="13" t="e">
        <f t="shared" si="280"/>
        <v>#NAME?</v>
      </c>
      <c r="AS204" s="13" t="e">
        <f t="shared" si="281"/>
        <v>#NAME?</v>
      </c>
      <c r="AT204" s="13" t="e">
        <f t="shared" si="282"/>
        <v>#NAME?</v>
      </c>
      <c r="AU204" s="13" t="e">
        <f t="shared" si="283"/>
        <v>#NAME?</v>
      </c>
      <c r="AV204" s="13" t="e">
        <f t="shared" si="284"/>
        <v>#NAME?</v>
      </c>
      <c r="AW204" s="13" t="e">
        <f t="shared" si="285"/>
        <v>#NAME?</v>
      </c>
      <c r="AX204" s="13" t="e">
        <f t="shared" si="286"/>
        <v>#NAME?</v>
      </c>
      <c r="AY204" s="13" t="e">
        <f t="shared" si="287"/>
        <v>#NAME?</v>
      </c>
      <c r="AZ204" s="13" t="e">
        <f t="shared" si="288"/>
        <v>#NAME?</v>
      </c>
      <c r="BA204" s="13" t="e">
        <f t="shared" si="289"/>
        <v>#NAME?</v>
      </c>
      <c r="BB204" s="13" t="e">
        <f t="shared" si="290"/>
        <v>#NAME?</v>
      </c>
      <c r="BC204" s="13" t="e">
        <f t="shared" si="291"/>
        <v>#NAME?</v>
      </c>
      <c r="BD204" s="13" t="e">
        <f t="shared" si="292"/>
        <v>#NAME?</v>
      </c>
      <c r="BE204" s="13" t="e">
        <f t="shared" si="293"/>
        <v>#NAME?</v>
      </c>
      <c r="BF204" s="13" t="e">
        <f t="shared" si="294"/>
        <v>#NAME?</v>
      </c>
      <c r="BG204" s="13" t="e">
        <f t="shared" si="295"/>
        <v>#NAME?</v>
      </c>
      <c r="BH204" s="13" t="e">
        <f t="shared" si="296"/>
        <v>#NAME?</v>
      </c>
      <c r="BI204" s="13" t="e">
        <f t="shared" si="297"/>
        <v>#NAME?</v>
      </c>
      <c r="BJ204" s="13" t="e">
        <f t="shared" si="298"/>
        <v>#NAME?</v>
      </c>
      <c r="BK204" s="13" t="e">
        <f t="shared" si="299"/>
        <v>#NAME?</v>
      </c>
      <c r="BL204" s="13" t="e">
        <f t="shared" si="300"/>
        <v>#NAME?</v>
      </c>
      <c r="BM204" s="13" t="e">
        <f t="shared" si="301"/>
        <v>#NAME?</v>
      </c>
      <c r="BN204" s="13"/>
      <c r="BO204" s="15"/>
      <c r="BP204" s="13" t="e">
        <f t="shared" si="302"/>
        <v>#NAME?</v>
      </c>
      <c r="BQ204" s="13" t="e">
        <f t="shared" si="303"/>
        <v>#NAME?</v>
      </c>
      <c r="BR204" s="13" t="e">
        <f t="shared" si="304"/>
        <v>#NAME?</v>
      </c>
      <c r="BS204" s="13" t="e">
        <f t="shared" si="305"/>
        <v>#NAME?</v>
      </c>
      <c r="BT204" s="13" t="e">
        <f t="shared" si="306"/>
        <v>#NAME?</v>
      </c>
      <c r="BU204" s="13" t="e">
        <f t="shared" si="307"/>
        <v>#NAME?</v>
      </c>
      <c r="BV204" s="13"/>
      <c r="BW204" s="13" t="e">
        <f t="shared" si="308"/>
        <v>#NAME?</v>
      </c>
      <c r="BX204" s="13"/>
      <c r="BY204" s="13" t="e">
        <f t="shared" si="309"/>
        <v>#NAME?</v>
      </c>
      <c r="BZ204" s="13" t="e">
        <f t="shared" si="310"/>
        <v>#NAME?</v>
      </c>
      <c r="CA204" s="13" t="e">
        <f t="shared" si="311"/>
        <v>#NAME?</v>
      </c>
      <c r="CB204" s="13" t="e">
        <f t="shared" si="312"/>
        <v>#NAME?</v>
      </c>
      <c r="CC204" s="14">
        <f t="shared" si="313"/>
        <v>0</v>
      </c>
      <c r="CD204" s="14" t="e">
        <f t="shared" si="314"/>
        <v>#NAME?</v>
      </c>
      <c r="CE204" s="13">
        <f t="shared" si="315"/>
        <v>447827.46</v>
      </c>
      <c r="CF204" s="13" t="e">
        <f t="shared" si="316"/>
        <v>#NAME?</v>
      </c>
      <c r="CG204" s="13"/>
      <c r="CH204" s="13" t="e">
        <f t="shared" si="317"/>
        <v>#NAME?</v>
      </c>
      <c r="CI204" s="13" t="e">
        <f t="shared" si="318"/>
        <v>#NAME?</v>
      </c>
      <c r="CJ204" s="13" t="e">
        <f t="shared" si="319"/>
        <v>#NAME?</v>
      </c>
      <c r="CK204" s="13" t="e">
        <f t="shared" si="320"/>
        <v>#NAME?</v>
      </c>
      <c r="CL204">
        <f t="shared" si="321"/>
        <v>0</v>
      </c>
      <c r="CM204">
        <f t="shared" si="322"/>
        <v>0</v>
      </c>
      <c r="CN204">
        <v>0</v>
      </c>
      <c r="CO204">
        <f t="shared" si="323"/>
        <v>0</v>
      </c>
      <c r="CP204">
        <v>0</v>
      </c>
      <c r="CQ204">
        <v>0</v>
      </c>
      <c r="CR204">
        <v>0</v>
      </c>
      <c r="CS204">
        <v>0</v>
      </c>
      <c r="CT204">
        <v>0</v>
      </c>
      <c r="CU204">
        <v>0</v>
      </c>
      <c r="CV204">
        <v>0</v>
      </c>
      <c r="CW204">
        <v>0</v>
      </c>
      <c r="CX204">
        <v>0</v>
      </c>
      <c r="CY204" s="20" t="e">
        <f t="shared" si="324"/>
        <v>#NAME?</v>
      </c>
      <c r="CZ204" t="e">
        <f t="shared" si="325"/>
        <v>#NAME?</v>
      </c>
      <c r="DM204" t="s">
        <v>440</v>
      </c>
      <c r="DN204">
        <v>0</v>
      </c>
      <c r="DQ204" t="s">
        <v>240</v>
      </c>
      <c r="DR204">
        <v>0</v>
      </c>
      <c r="DU204">
        <v>532</v>
      </c>
      <c r="DV204">
        <v>1576591.5469543668</v>
      </c>
      <c r="DX204" t="s">
        <v>425</v>
      </c>
      <c r="DY204">
        <v>0</v>
      </c>
      <c r="EA204" t="s">
        <v>425</v>
      </c>
      <c r="EB204">
        <v>0</v>
      </c>
      <c r="ED204" t="s">
        <v>425</v>
      </c>
      <c r="EE204">
        <v>0</v>
      </c>
      <c r="EI204">
        <v>395</v>
      </c>
      <c r="EJ204">
        <v>1041.5</v>
      </c>
      <c r="GQ204" t="s">
        <v>392</v>
      </c>
      <c r="GR204">
        <v>393</v>
      </c>
      <c r="GU204">
        <v>483</v>
      </c>
      <c r="GV204" s="20">
        <v>31365.988812797321</v>
      </c>
      <c r="HM204">
        <v>80</v>
      </c>
      <c r="HN204" t="s">
        <v>98</v>
      </c>
      <c r="HO204">
        <v>10383645.32</v>
      </c>
      <c r="HR204">
        <v>483</v>
      </c>
      <c r="HS204">
        <v>531</v>
      </c>
    </row>
    <row r="205" spans="1:227">
      <c r="A205">
        <v>394</v>
      </c>
      <c r="D205" t="s">
        <v>393</v>
      </c>
      <c r="F205" s="13" t="e">
        <f t="shared" si="245"/>
        <v>#NAME?</v>
      </c>
      <c r="G205" s="13" t="e">
        <f t="shared" si="246"/>
        <v>#NAME?</v>
      </c>
      <c r="H205" s="13" t="e">
        <f t="shared" si="247"/>
        <v>#NAME?</v>
      </c>
      <c r="I205" s="13" t="e">
        <f t="shared" si="248"/>
        <v>#NAME?</v>
      </c>
      <c r="J205" s="13"/>
      <c r="K205" s="13" t="e">
        <f t="shared" si="249"/>
        <v>#NAME?</v>
      </c>
      <c r="L205" s="13" t="e">
        <f t="shared" si="250"/>
        <v>#NAME?</v>
      </c>
      <c r="M205" s="13" t="e">
        <f t="shared" si="251"/>
        <v>#NAME?</v>
      </c>
      <c r="N205" s="13" t="e">
        <f t="shared" si="252"/>
        <v>#NAME?</v>
      </c>
      <c r="O205" s="13" t="e">
        <f t="shared" si="253"/>
        <v>#NAME?</v>
      </c>
      <c r="P205" s="13" t="e">
        <f t="shared" si="254"/>
        <v>#NAME?</v>
      </c>
      <c r="Q205" s="13" t="e">
        <f t="shared" si="255"/>
        <v>#NAME?</v>
      </c>
      <c r="R205" s="13" t="e">
        <f t="shared" si="256"/>
        <v>#NAME?</v>
      </c>
      <c r="S205" s="13" t="e">
        <f t="shared" si="257"/>
        <v>#NAME?</v>
      </c>
      <c r="T205" s="13" t="e">
        <f t="shared" si="258"/>
        <v>#NAME?</v>
      </c>
      <c r="U205" s="13" t="e">
        <f t="shared" si="259"/>
        <v>#NAME?</v>
      </c>
      <c r="V205" s="13" t="e">
        <f t="shared" si="260"/>
        <v>#NAME?</v>
      </c>
      <c r="W205" s="13" t="e">
        <f t="shared" si="261"/>
        <v>#NAME?</v>
      </c>
      <c r="X205" s="13" t="e">
        <f t="shared" si="262"/>
        <v>#NAME?</v>
      </c>
      <c r="Y205" s="13" t="e">
        <f t="shared" si="263"/>
        <v>#NAME?</v>
      </c>
      <c r="Z205" s="13" t="e">
        <f t="shared" si="264"/>
        <v>#NAME?</v>
      </c>
      <c r="AA205" s="13" t="e">
        <f t="shared" si="265"/>
        <v>#NAME?</v>
      </c>
      <c r="AB205" s="13"/>
      <c r="AC205" s="13"/>
      <c r="AD205" s="13" t="e">
        <f t="shared" si="266"/>
        <v>#NAME?</v>
      </c>
      <c r="AE205" s="13" t="e">
        <f t="shared" si="267"/>
        <v>#NAME?</v>
      </c>
      <c r="AF205" s="13" t="e">
        <f t="shared" si="268"/>
        <v>#NAME?</v>
      </c>
      <c r="AG205" s="13" t="e">
        <f t="shared" si="269"/>
        <v>#NAME?</v>
      </c>
      <c r="AH205" s="13" t="e">
        <f t="shared" si="270"/>
        <v>#NAME?</v>
      </c>
      <c r="AI205" s="13" t="e">
        <f t="shared" si="271"/>
        <v>#NAME?</v>
      </c>
      <c r="AJ205" s="13" t="e">
        <f t="shared" si="272"/>
        <v>#NAME?</v>
      </c>
      <c r="AK205" s="13" t="e">
        <f t="shared" si="273"/>
        <v>#NAME?</v>
      </c>
      <c r="AL205" s="13" t="e">
        <f t="shared" si="274"/>
        <v>#NAME?</v>
      </c>
      <c r="AM205" s="13" t="e">
        <f t="shared" si="275"/>
        <v>#NAME?</v>
      </c>
      <c r="AN205" s="13" t="e">
        <f t="shared" si="276"/>
        <v>#NAME?</v>
      </c>
      <c r="AO205" s="13" t="e">
        <f t="shared" si="277"/>
        <v>#NAME?</v>
      </c>
      <c r="AP205" s="13" t="e">
        <f t="shared" si="278"/>
        <v>#NAME?</v>
      </c>
      <c r="AQ205" s="13" t="e">
        <f t="shared" si="279"/>
        <v>#NAME?</v>
      </c>
      <c r="AR205" s="13" t="e">
        <f t="shared" si="280"/>
        <v>#NAME?</v>
      </c>
      <c r="AS205" s="13" t="e">
        <f t="shared" si="281"/>
        <v>#NAME?</v>
      </c>
      <c r="AT205" s="13" t="e">
        <f t="shared" si="282"/>
        <v>#NAME?</v>
      </c>
      <c r="AU205" s="13" t="e">
        <f t="shared" si="283"/>
        <v>#NAME?</v>
      </c>
      <c r="AV205" s="13" t="e">
        <f t="shared" si="284"/>
        <v>#NAME?</v>
      </c>
      <c r="AW205" s="13" t="e">
        <f t="shared" si="285"/>
        <v>#NAME?</v>
      </c>
      <c r="AX205" s="13" t="e">
        <f t="shared" si="286"/>
        <v>#NAME?</v>
      </c>
      <c r="AY205" s="13" t="e">
        <f t="shared" si="287"/>
        <v>#NAME?</v>
      </c>
      <c r="AZ205" s="13" t="e">
        <f t="shared" si="288"/>
        <v>#NAME?</v>
      </c>
      <c r="BA205" s="13" t="e">
        <f t="shared" si="289"/>
        <v>#NAME?</v>
      </c>
      <c r="BB205" s="13" t="e">
        <f t="shared" si="290"/>
        <v>#NAME?</v>
      </c>
      <c r="BC205" s="13" t="e">
        <f t="shared" si="291"/>
        <v>#NAME?</v>
      </c>
      <c r="BD205" s="13" t="e">
        <f t="shared" si="292"/>
        <v>#NAME?</v>
      </c>
      <c r="BE205" s="13" t="e">
        <f t="shared" si="293"/>
        <v>#NAME?</v>
      </c>
      <c r="BF205" s="13" t="e">
        <f t="shared" si="294"/>
        <v>#NAME?</v>
      </c>
      <c r="BG205" s="13" t="e">
        <f t="shared" si="295"/>
        <v>#NAME?</v>
      </c>
      <c r="BH205" s="13" t="e">
        <f t="shared" si="296"/>
        <v>#NAME?</v>
      </c>
      <c r="BI205" s="13" t="e">
        <f t="shared" si="297"/>
        <v>#NAME?</v>
      </c>
      <c r="BJ205" s="13" t="e">
        <f t="shared" si="298"/>
        <v>#NAME?</v>
      </c>
      <c r="BK205" s="13" t="e">
        <f t="shared" si="299"/>
        <v>#NAME?</v>
      </c>
      <c r="BL205" s="13" t="e">
        <f t="shared" si="300"/>
        <v>#NAME?</v>
      </c>
      <c r="BM205" s="13" t="e">
        <f t="shared" si="301"/>
        <v>#NAME?</v>
      </c>
      <c r="BN205" s="13"/>
      <c r="BO205" s="15"/>
      <c r="BP205" s="13" t="e">
        <f t="shared" si="302"/>
        <v>#NAME?</v>
      </c>
      <c r="BQ205" s="13" t="e">
        <f t="shared" si="303"/>
        <v>#NAME?</v>
      </c>
      <c r="BR205" s="13" t="e">
        <f t="shared" si="304"/>
        <v>#NAME?</v>
      </c>
      <c r="BS205" s="13" t="e">
        <f t="shared" si="305"/>
        <v>#NAME?</v>
      </c>
      <c r="BT205" s="13" t="e">
        <f t="shared" si="306"/>
        <v>#NAME?</v>
      </c>
      <c r="BU205" s="13" t="e">
        <f t="shared" si="307"/>
        <v>#NAME?</v>
      </c>
      <c r="BV205" s="13"/>
      <c r="BW205" s="13" t="e">
        <f t="shared" si="308"/>
        <v>#NAME?</v>
      </c>
      <c r="BX205" s="13"/>
      <c r="BY205" s="13" t="e">
        <f t="shared" si="309"/>
        <v>#NAME?</v>
      </c>
      <c r="BZ205" s="13" t="e">
        <f t="shared" si="310"/>
        <v>#NAME?</v>
      </c>
      <c r="CA205" s="13" t="e">
        <f t="shared" si="311"/>
        <v>#NAME?</v>
      </c>
      <c r="CB205" s="13" t="e">
        <f t="shared" si="312"/>
        <v>#NAME?</v>
      </c>
      <c r="CC205" s="14">
        <f t="shared" si="313"/>
        <v>0</v>
      </c>
      <c r="CD205" s="14" t="e">
        <f t="shared" si="314"/>
        <v>#NAME?</v>
      </c>
      <c r="CE205" s="13">
        <f t="shared" si="315"/>
        <v>7672302.3300000001</v>
      </c>
      <c r="CF205" s="13" t="e">
        <f t="shared" si="316"/>
        <v>#NAME?</v>
      </c>
      <c r="CG205" s="13"/>
      <c r="CH205" s="13" t="e">
        <f t="shared" si="317"/>
        <v>#NAME?</v>
      </c>
      <c r="CI205" s="13" t="e">
        <f t="shared" si="318"/>
        <v>#NAME?</v>
      </c>
      <c r="CJ205" s="13" t="e">
        <f t="shared" si="319"/>
        <v>#NAME?</v>
      </c>
      <c r="CK205" s="13" t="e">
        <f t="shared" si="320"/>
        <v>#NAME?</v>
      </c>
      <c r="CL205">
        <f t="shared" si="321"/>
        <v>0</v>
      </c>
      <c r="CM205">
        <f t="shared" si="322"/>
        <v>0</v>
      </c>
      <c r="CN205">
        <v>0</v>
      </c>
      <c r="CO205">
        <f t="shared" si="323"/>
        <v>0</v>
      </c>
      <c r="CP205" t="e">
        <f>VLOOKUP(A205,taal,5,FALSE)</f>
        <v>#NAME?</v>
      </c>
      <c r="CQ205">
        <v>0</v>
      </c>
      <c r="CR205">
        <v>0</v>
      </c>
      <c r="CS205">
        <v>0</v>
      </c>
      <c r="CT205">
        <v>0</v>
      </c>
      <c r="CU205">
        <v>0</v>
      </c>
      <c r="CV205" t="e">
        <f>VLOOKUP(A205,delta,3,FALSE)</f>
        <v>#NAME?</v>
      </c>
      <c r="CW205">
        <v>0</v>
      </c>
      <c r="CX205">
        <v>0</v>
      </c>
      <c r="CY205" s="20" t="e">
        <f t="shared" si="324"/>
        <v>#NAME?</v>
      </c>
      <c r="CZ205" t="e">
        <f t="shared" si="325"/>
        <v>#NAME?</v>
      </c>
      <c r="DM205" t="s">
        <v>441</v>
      </c>
      <c r="DN205">
        <v>0</v>
      </c>
      <c r="DQ205" t="s">
        <v>245</v>
      </c>
      <c r="DR205">
        <v>0</v>
      </c>
      <c r="DU205">
        <v>1598</v>
      </c>
      <c r="DV205">
        <v>1345500.838556173</v>
      </c>
      <c r="DX205" t="s">
        <v>188</v>
      </c>
      <c r="DY205">
        <v>0</v>
      </c>
      <c r="EA205" t="s">
        <v>188</v>
      </c>
      <c r="EB205">
        <v>0</v>
      </c>
      <c r="ED205" t="s">
        <v>188</v>
      </c>
      <c r="EE205">
        <v>0</v>
      </c>
      <c r="EI205">
        <v>396</v>
      </c>
      <c r="EJ205">
        <v>2872.75</v>
      </c>
      <c r="GQ205" t="s">
        <v>393</v>
      </c>
      <c r="GR205">
        <v>394</v>
      </c>
      <c r="GU205">
        <v>484</v>
      </c>
      <c r="GV205" s="20">
        <v>146374.61445972085</v>
      </c>
      <c r="HM205">
        <v>81</v>
      </c>
      <c r="HN205" t="s">
        <v>230</v>
      </c>
      <c r="HO205">
        <v>817261.51</v>
      </c>
      <c r="HR205">
        <v>484</v>
      </c>
      <c r="HS205">
        <v>4355.5</v>
      </c>
    </row>
    <row r="206" spans="1:227">
      <c r="A206">
        <v>395</v>
      </c>
      <c r="D206" t="s">
        <v>396</v>
      </c>
      <c r="F206" s="13" t="e">
        <f t="shared" si="245"/>
        <v>#NAME?</v>
      </c>
      <c r="G206" s="13" t="e">
        <f t="shared" si="246"/>
        <v>#NAME?</v>
      </c>
      <c r="H206" s="13" t="e">
        <f t="shared" si="247"/>
        <v>#NAME?</v>
      </c>
      <c r="I206" s="13" t="e">
        <f t="shared" si="248"/>
        <v>#NAME?</v>
      </c>
      <c r="J206" s="13"/>
      <c r="K206" s="13" t="e">
        <f t="shared" si="249"/>
        <v>#NAME?</v>
      </c>
      <c r="L206" s="13" t="e">
        <f t="shared" si="250"/>
        <v>#NAME?</v>
      </c>
      <c r="M206" s="13" t="e">
        <f t="shared" si="251"/>
        <v>#NAME?</v>
      </c>
      <c r="N206" s="13" t="e">
        <f t="shared" si="252"/>
        <v>#NAME?</v>
      </c>
      <c r="O206" s="13" t="e">
        <f t="shared" si="253"/>
        <v>#NAME?</v>
      </c>
      <c r="P206" s="13" t="e">
        <f t="shared" si="254"/>
        <v>#NAME?</v>
      </c>
      <c r="Q206" s="13" t="e">
        <f t="shared" si="255"/>
        <v>#NAME?</v>
      </c>
      <c r="R206" s="13" t="e">
        <f t="shared" si="256"/>
        <v>#NAME?</v>
      </c>
      <c r="S206" s="13" t="e">
        <f t="shared" si="257"/>
        <v>#NAME?</v>
      </c>
      <c r="T206" s="13" t="e">
        <f t="shared" si="258"/>
        <v>#NAME?</v>
      </c>
      <c r="U206" s="13" t="e">
        <f t="shared" si="259"/>
        <v>#NAME?</v>
      </c>
      <c r="V206" s="13" t="e">
        <f t="shared" si="260"/>
        <v>#NAME?</v>
      </c>
      <c r="W206" s="13" t="e">
        <f t="shared" si="261"/>
        <v>#NAME?</v>
      </c>
      <c r="X206" s="13" t="e">
        <f t="shared" si="262"/>
        <v>#NAME?</v>
      </c>
      <c r="Y206" s="13" t="e">
        <f t="shared" si="263"/>
        <v>#NAME?</v>
      </c>
      <c r="Z206" s="13" t="e">
        <f t="shared" si="264"/>
        <v>#NAME?</v>
      </c>
      <c r="AA206" s="13" t="e">
        <f t="shared" si="265"/>
        <v>#NAME?</v>
      </c>
      <c r="AB206" s="13"/>
      <c r="AC206" s="13"/>
      <c r="AD206" s="13" t="e">
        <f t="shared" si="266"/>
        <v>#NAME?</v>
      </c>
      <c r="AE206" s="13" t="e">
        <f t="shared" si="267"/>
        <v>#NAME?</v>
      </c>
      <c r="AF206" s="13" t="e">
        <f t="shared" si="268"/>
        <v>#NAME?</v>
      </c>
      <c r="AG206" s="13" t="e">
        <f t="shared" si="269"/>
        <v>#NAME?</v>
      </c>
      <c r="AH206" s="13" t="e">
        <f t="shared" si="270"/>
        <v>#NAME?</v>
      </c>
      <c r="AI206" s="13" t="e">
        <f t="shared" si="271"/>
        <v>#NAME?</v>
      </c>
      <c r="AJ206" s="13" t="e">
        <f t="shared" si="272"/>
        <v>#NAME?</v>
      </c>
      <c r="AK206" s="13" t="e">
        <f t="shared" si="273"/>
        <v>#NAME?</v>
      </c>
      <c r="AL206" s="13" t="e">
        <f t="shared" si="274"/>
        <v>#NAME?</v>
      </c>
      <c r="AM206" s="13" t="e">
        <f t="shared" si="275"/>
        <v>#NAME?</v>
      </c>
      <c r="AN206" s="13" t="e">
        <f t="shared" si="276"/>
        <v>#NAME?</v>
      </c>
      <c r="AO206" s="13" t="e">
        <f t="shared" si="277"/>
        <v>#NAME?</v>
      </c>
      <c r="AP206" s="13" t="e">
        <f t="shared" si="278"/>
        <v>#NAME?</v>
      </c>
      <c r="AQ206" s="13" t="e">
        <f t="shared" si="279"/>
        <v>#NAME?</v>
      </c>
      <c r="AR206" s="13" t="e">
        <f t="shared" si="280"/>
        <v>#NAME?</v>
      </c>
      <c r="AS206" s="13" t="e">
        <f t="shared" si="281"/>
        <v>#NAME?</v>
      </c>
      <c r="AT206" s="13" t="e">
        <f t="shared" si="282"/>
        <v>#NAME?</v>
      </c>
      <c r="AU206" s="13" t="e">
        <f t="shared" si="283"/>
        <v>#NAME?</v>
      </c>
      <c r="AV206" s="13" t="e">
        <f t="shared" si="284"/>
        <v>#NAME?</v>
      </c>
      <c r="AW206" s="13" t="e">
        <f t="shared" si="285"/>
        <v>#NAME?</v>
      </c>
      <c r="AX206" s="13" t="e">
        <f t="shared" si="286"/>
        <v>#NAME?</v>
      </c>
      <c r="AY206" s="13" t="e">
        <f t="shared" si="287"/>
        <v>#NAME?</v>
      </c>
      <c r="AZ206" s="13" t="e">
        <f t="shared" si="288"/>
        <v>#NAME?</v>
      </c>
      <c r="BA206" s="13" t="e">
        <f t="shared" si="289"/>
        <v>#NAME?</v>
      </c>
      <c r="BB206" s="13" t="e">
        <f t="shared" si="290"/>
        <v>#NAME?</v>
      </c>
      <c r="BC206" s="13" t="e">
        <f t="shared" si="291"/>
        <v>#NAME?</v>
      </c>
      <c r="BD206" s="13" t="e">
        <f t="shared" si="292"/>
        <v>#NAME?</v>
      </c>
      <c r="BE206" s="13" t="e">
        <f t="shared" si="293"/>
        <v>#NAME?</v>
      </c>
      <c r="BF206" s="13" t="e">
        <f t="shared" si="294"/>
        <v>#NAME?</v>
      </c>
      <c r="BG206" s="13" t="e">
        <f t="shared" si="295"/>
        <v>#NAME?</v>
      </c>
      <c r="BH206" s="13" t="e">
        <f t="shared" si="296"/>
        <v>#NAME?</v>
      </c>
      <c r="BI206" s="13" t="e">
        <f t="shared" si="297"/>
        <v>#NAME?</v>
      </c>
      <c r="BJ206" s="13" t="e">
        <f t="shared" si="298"/>
        <v>#NAME?</v>
      </c>
      <c r="BK206" s="13" t="e">
        <f t="shared" si="299"/>
        <v>#NAME?</v>
      </c>
      <c r="BL206" s="13" t="e">
        <f t="shared" si="300"/>
        <v>#NAME?</v>
      </c>
      <c r="BM206" s="13" t="e">
        <f t="shared" si="301"/>
        <v>#NAME?</v>
      </c>
      <c r="BN206" s="13"/>
      <c r="BO206" s="15"/>
      <c r="BP206" s="13" t="e">
        <f t="shared" si="302"/>
        <v>#NAME?</v>
      </c>
      <c r="BQ206" s="13" t="e">
        <f t="shared" si="303"/>
        <v>#NAME?</v>
      </c>
      <c r="BR206" s="13" t="e">
        <f t="shared" si="304"/>
        <v>#NAME?</v>
      </c>
      <c r="BS206" s="13" t="e">
        <f t="shared" si="305"/>
        <v>#NAME?</v>
      </c>
      <c r="BT206" s="13" t="e">
        <f t="shared" si="306"/>
        <v>#NAME?</v>
      </c>
      <c r="BU206" s="13" t="e">
        <f t="shared" si="307"/>
        <v>#NAME?</v>
      </c>
      <c r="BV206" s="13"/>
      <c r="BW206" s="13" t="e">
        <f t="shared" si="308"/>
        <v>#NAME?</v>
      </c>
      <c r="BX206" s="13"/>
      <c r="BY206" s="13" t="e">
        <f t="shared" si="309"/>
        <v>#NAME?</v>
      </c>
      <c r="BZ206" s="13" t="e">
        <f t="shared" si="310"/>
        <v>#NAME?</v>
      </c>
      <c r="CA206" s="13" t="e">
        <f t="shared" si="311"/>
        <v>#NAME?</v>
      </c>
      <c r="CB206" s="13" t="e">
        <f t="shared" si="312"/>
        <v>#NAME?</v>
      </c>
      <c r="CC206" s="14">
        <f t="shared" si="313"/>
        <v>0</v>
      </c>
      <c r="CD206" s="14" t="e">
        <f t="shared" si="314"/>
        <v>#NAME?</v>
      </c>
      <c r="CE206" s="13">
        <f t="shared" si="315"/>
        <v>1162205.53</v>
      </c>
      <c r="CF206" s="13" t="e">
        <f t="shared" si="316"/>
        <v>#NAME?</v>
      </c>
      <c r="CG206" s="13"/>
      <c r="CH206" s="13" t="e">
        <f t="shared" si="317"/>
        <v>#NAME?</v>
      </c>
      <c r="CI206" s="13" t="e">
        <f t="shared" si="318"/>
        <v>#NAME?</v>
      </c>
      <c r="CJ206" s="13" t="e">
        <f t="shared" si="319"/>
        <v>#NAME?</v>
      </c>
      <c r="CK206" s="13" t="e">
        <f t="shared" si="320"/>
        <v>#NAME?</v>
      </c>
      <c r="CL206">
        <f t="shared" si="321"/>
        <v>0</v>
      </c>
      <c r="CM206">
        <f t="shared" si="322"/>
        <v>0</v>
      </c>
      <c r="CN206">
        <v>0</v>
      </c>
      <c r="CO206">
        <f t="shared" si="323"/>
        <v>0</v>
      </c>
      <c r="CP206">
        <v>0</v>
      </c>
      <c r="CQ206">
        <v>0</v>
      </c>
      <c r="CR206">
        <v>0</v>
      </c>
      <c r="CS206">
        <v>0</v>
      </c>
      <c r="CT206">
        <v>0</v>
      </c>
      <c r="CU206">
        <v>0</v>
      </c>
      <c r="CV206">
        <v>0</v>
      </c>
      <c r="CW206">
        <v>0</v>
      </c>
      <c r="CX206">
        <v>0</v>
      </c>
      <c r="CY206" s="20" t="e">
        <f t="shared" si="324"/>
        <v>#NAME?</v>
      </c>
      <c r="CZ206" t="e">
        <f t="shared" si="325"/>
        <v>#NAME?</v>
      </c>
      <c r="DM206" t="s">
        <v>442</v>
      </c>
      <c r="DN206">
        <v>0</v>
      </c>
      <c r="DQ206" t="s">
        <v>253</v>
      </c>
      <c r="DR206">
        <v>0</v>
      </c>
      <c r="DU206">
        <v>873</v>
      </c>
      <c r="DV206">
        <v>1537753.9765680339</v>
      </c>
      <c r="DX206" t="s">
        <v>217</v>
      </c>
      <c r="DY206">
        <v>0</v>
      </c>
      <c r="EA206" t="s">
        <v>217</v>
      </c>
      <c r="EB206">
        <v>0</v>
      </c>
      <c r="ED206" t="s">
        <v>217</v>
      </c>
      <c r="EE206">
        <v>0</v>
      </c>
      <c r="EI206">
        <v>397</v>
      </c>
      <c r="EJ206">
        <v>1891</v>
      </c>
      <c r="GQ206" t="s">
        <v>396</v>
      </c>
      <c r="GR206">
        <v>395</v>
      </c>
      <c r="GU206">
        <v>489</v>
      </c>
      <c r="GV206" s="20">
        <v>57504.312823461762</v>
      </c>
      <c r="HM206">
        <v>546</v>
      </c>
      <c r="HN206" t="s">
        <v>190</v>
      </c>
      <c r="HO206">
        <v>9633459.0099999998</v>
      </c>
      <c r="HR206">
        <v>489</v>
      </c>
      <c r="HS206">
        <v>1783.25</v>
      </c>
    </row>
    <row r="207" spans="1:227">
      <c r="A207">
        <v>396</v>
      </c>
      <c r="D207" t="s">
        <v>399</v>
      </c>
      <c r="F207" s="13" t="e">
        <f t="shared" si="245"/>
        <v>#NAME?</v>
      </c>
      <c r="G207" s="13" t="e">
        <f t="shared" si="246"/>
        <v>#NAME?</v>
      </c>
      <c r="H207" s="13" t="e">
        <f t="shared" si="247"/>
        <v>#NAME?</v>
      </c>
      <c r="I207" s="13" t="e">
        <f t="shared" si="248"/>
        <v>#NAME?</v>
      </c>
      <c r="J207" s="13"/>
      <c r="K207" s="13" t="e">
        <f t="shared" si="249"/>
        <v>#NAME?</v>
      </c>
      <c r="L207" s="13" t="e">
        <f t="shared" si="250"/>
        <v>#NAME?</v>
      </c>
      <c r="M207" s="13" t="e">
        <f t="shared" si="251"/>
        <v>#NAME?</v>
      </c>
      <c r="N207" s="13" t="e">
        <f t="shared" si="252"/>
        <v>#NAME?</v>
      </c>
      <c r="O207" s="13" t="e">
        <f t="shared" si="253"/>
        <v>#NAME?</v>
      </c>
      <c r="P207" s="13" t="e">
        <f t="shared" si="254"/>
        <v>#NAME?</v>
      </c>
      <c r="Q207" s="13" t="e">
        <f t="shared" si="255"/>
        <v>#NAME?</v>
      </c>
      <c r="R207" s="13" t="e">
        <f t="shared" si="256"/>
        <v>#NAME?</v>
      </c>
      <c r="S207" s="13" t="e">
        <f t="shared" si="257"/>
        <v>#NAME?</v>
      </c>
      <c r="T207" s="13" t="e">
        <f t="shared" si="258"/>
        <v>#NAME?</v>
      </c>
      <c r="U207" s="13" t="e">
        <f t="shared" si="259"/>
        <v>#NAME?</v>
      </c>
      <c r="V207" s="13" t="e">
        <f t="shared" si="260"/>
        <v>#NAME?</v>
      </c>
      <c r="W207" s="13" t="e">
        <f t="shared" si="261"/>
        <v>#NAME?</v>
      </c>
      <c r="X207" s="13" t="e">
        <f t="shared" si="262"/>
        <v>#NAME?</v>
      </c>
      <c r="Y207" s="13" t="e">
        <f t="shared" si="263"/>
        <v>#NAME?</v>
      </c>
      <c r="Z207" s="13" t="e">
        <f t="shared" si="264"/>
        <v>#NAME?</v>
      </c>
      <c r="AA207" s="13" t="e">
        <f t="shared" si="265"/>
        <v>#NAME?</v>
      </c>
      <c r="AB207" s="13"/>
      <c r="AC207" s="13"/>
      <c r="AD207" s="13" t="e">
        <f t="shared" si="266"/>
        <v>#NAME?</v>
      </c>
      <c r="AE207" s="13" t="e">
        <f t="shared" si="267"/>
        <v>#NAME?</v>
      </c>
      <c r="AF207" s="13" t="e">
        <f t="shared" si="268"/>
        <v>#NAME?</v>
      </c>
      <c r="AG207" s="13" t="e">
        <f t="shared" si="269"/>
        <v>#NAME?</v>
      </c>
      <c r="AH207" s="13" t="e">
        <f t="shared" si="270"/>
        <v>#NAME?</v>
      </c>
      <c r="AI207" s="13" t="e">
        <f t="shared" si="271"/>
        <v>#NAME?</v>
      </c>
      <c r="AJ207" s="13" t="e">
        <f t="shared" si="272"/>
        <v>#NAME?</v>
      </c>
      <c r="AK207" s="13" t="e">
        <f t="shared" si="273"/>
        <v>#NAME?</v>
      </c>
      <c r="AL207" s="13" t="e">
        <f t="shared" si="274"/>
        <v>#NAME?</v>
      </c>
      <c r="AM207" s="13" t="e">
        <f t="shared" si="275"/>
        <v>#NAME?</v>
      </c>
      <c r="AN207" s="13" t="e">
        <f t="shared" si="276"/>
        <v>#NAME?</v>
      </c>
      <c r="AO207" s="13" t="e">
        <f t="shared" si="277"/>
        <v>#NAME?</v>
      </c>
      <c r="AP207" s="13" t="e">
        <f t="shared" si="278"/>
        <v>#NAME?</v>
      </c>
      <c r="AQ207" s="13" t="e">
        <f t="shared" si="279"/>
        <v>#NAME?</v>
      </c>
      <c r="AR207" s="13" t="e">
        <f t="shared" si="280"/>
        <v>#NAME?</v>
      </c>
      <c r="AS207" s="13" t="e">
        <f t="shared" si="281"/>
        <v>#NAME?</v>
      </c>
      <c r="AT207" s="13" t="e">
        <f t="shared" si="282"/>
        <v>#NAME?</v>
      </c>
      <c r="AU207" s="13" t="e">
        <f t="shared" si="283"/>
        <v>#NAME?</v>
      </c>
      <c r="AV207" s="13" t="e">
        <f t="shared" si="284"/>
        <v>#NAME?</v>
      </c>
      <c r="AW207" s="13" t="e">
        <f t="shared" si="285"/>
        <v>#NAME?</v>
      </c>
      <c r="AX207" s="13" t="e">
        <f t="shared" si="286"/>
        <v>#NAME?</v>
      </c>
      <c r="AY207" s="13" t="e">
        <f t="shared" si="287"/>
        <v>#NAME?</v>
      </c>
      <c r="AZ207" s="13" t="e">
        <f t="shared" si="288"/>
        <v>#NAME?</v>
      </c>
      <c r="BA207" s="13" t="e">
        <f t="shared" si="289"/>
        <v>#NAME?</v>
      </c>
      <c r="BB207" s="13" t="e">
        <f t="shared" si="290"/>
        <v>#NAME?</v>
      </c>
      <c r="BC207" s="13" t="e">
        <f t="shared" si="291"/>
        <v>#NAME?</v>
      </c>
      <c r="BD207" s="13" t="e">
        <f t="shared" si="292"/>
        <v>#NAME?</v>
      </c>
      <c r="BE207" s="13" t="e">
        <f t="shared" si="293"/>
        <v>#NAME?</v>
      </c>
      <c r="BF207" s="13" t="e">
        <f t="shared" si="294"/>
        <v>#NAME?</v>
      </c>
      <c r="BG207" s="13" t="e">
        <f t="shared" si="295"/>
        <v>#NAME?</v>
      </c>
      <c r="BH207" s="13" t="e">
        <f t="shared" si="296"/>
        <v>#NAME?</v>
      </c>
      <c r="BI207" s="13" t="e">
        <f t="shared" si="297"/>
        <v>#NAME?</v>
      </c>
      <c r="BJ207" s="13" t="e">
        <f t="shared" si="298"/>
        <v>#NAME?</v>
      </c>
      <c r="BK207" s="13" t="e">
        <f t="shared" si="299"/>
        <v>#NAME?</v>
      </c>
      <c r="BL207" s="13" t="e">
        <f t="shared" si="300"/>
        <v>#NAME?</v>
      </c>
      <c r="BM207" s="13" t="e">
        <f t="shared" si="301"/>
        <v>#NAME?</v>
      </c>
      <c r="BN207" s="13"/>
      <c r="BO207" s="15"/>
      <c r="BP207" s="13" t="e">
        <f t="shared" si="302"/>
        <v>#NAME?</v>
      </c>
      <c r="BQ207" s="13" t="e">
        <f t="shared" si="303"/>
        <v>#NAME?</v>
      </c>
      <c r="BR207" s="13" t="e">
        <f t="shared" si="304"/>
        <v>#NAME?</v>
      </c>
      <c r="BS207" s="13" t="e">
        <f t="shared" si="305"/>
        <v>#NAME?</v>
      </c>
      <c r="BT207" s="13" t="e">
        <f t="shared" si="306"/>
        <v>#NAME?</v>
      </c>
      <c r="BU207" s="13" t="e">
        <f t="shared" si="307"/>
        <v>#NAME?</v>
      </c>
      <c r="BV207" s="13"/>
      <c r="BW207" s="13" t="e">
        <f t="shared" si="308"/>
        <v>#NAME?</v>
      </c>
      <c r="BX207" s="13"/>
      <c r="BY207" s="13" t="e">
        <f t="shared" si="309"/>
        <v>#NAME?</v>
      </c>
      <c r="BZ207" s="13" t="e">
        <f t="shared" si="310"/>
        <v>#NAME?</v>
      </c>
      <c r="CA207" s="13" t="e">
        <f t="shared" si="311"/>
        <v>#NAME?</v>
      </c>
      <c r="CB207" s="13" t="e">
        <f t="shared" si="312"/>
        <v>#NAME?</v>
      </c>
      <c r="CC207" s="14">
        <f t="shared" si="313"/>
        <v>0</v>
      </c>
      <c r="CD207" s="14" t="e">
        <f t="shared" si="314"/>
        <v>#NAME?</v>
      </c>
      <c r="CE207" s="13">
        <f t="shared" si="315"/>
        <v>3461967.29</v>
      </c>
      <c r="CF207" s="13" t="e">
        <f t="shared" si="316"/>
        <v>#NAME?</v>
      </c>
      <c r="CG207" s="13"/>
      <c r="CH207" s="13" t="e">
        <f t="shared" si="317"/>
        <v>#NAME?</v>
      </c>
      <c r="CI207" s="13" t="e">
        <f t="shared" si="318"/>
        <v>#NAME?</v>
      </c>
      <c r="CJ207" s="13" t="e">
        <f t="shared" si="319"/>
        <v>#NAME?</v>
      </c>
      <c r="CK207" s="13" t="e">
        <f t="shared" si="320"/>
        <v>#NAME?</v>
      </c>
      <c r="CL207">
        <f t="shared" si="321"/>
        <v>0</v>
      </c>
      <c r="CM207">
        <f t="shared" si="322"/>
        <v>0</v>
      </c>
      <c r="CN207">
        <v>0</v>
      </c>
      <c r="CO207">
        <f t="shared" si="323"/>
        <v>0</v>
      </c>
      <c r="CP207">
        <v>0</v>
      </c>
      <c r="CQ207">
        <v>0</v>
      </c>
      <c r="CR207">
        <v>0</v>
      </c>
      <c r="CS207">
        <v>0</v>
      </c>
      <c r="CT207">
        <v>0</v>
      </c>
      <c r="CU207">
        <v>0</v>
      </c>
      <c r="CV207">
        <v>0</v>
      </c>
      <c r="CW207">
        <v>0</v>
      </c>
      <c r="CX207">
        <v>0</v>
      </c>
      <c r="CY207" s="20" t="e">
        <f t="shared" si="324"/>
        <v>#NAME?</v>
      </c>
      <c r="CZ207" t="e">
        <f t="shared" si="325"/>
        <v>#NAME?</v>
      </c>
      <c r="DM207" t="s">
        <v>443</v>
      </c>
      <c r="DN207">
        <v>0</v>
      </c>
      <c r="DQ207" t="s">
        <v>265</v>
      </c>
      <c r="DR207">
        <v>0</v>
      </c>
      <c r="DU207">
        <v>567</v>
      </c>
      <c r="DV207">
        <v>1222591.0422218537</v>
      </c>
      <c r="DX207" t="s">
        <v>219</v>
      </c>
      <c r="DY207">
        <v>0</v>
      </c>
      <c r="EA207" t="s">
        <v>219</v>
      </c>
      <c r="EB207">
        <v>0</v>
      </c>
      <c r="ED207" t="s">
        <v>219</v>
      </c>
      <c r="EE207">
        <v>0</v>
      </c>
      <c r="EI207">
        <v>398</v>
      </c>
      <c r="EJ207">
        <v>3913.75</v>
      </c>
      <c r="GQ207" t="s">
        <v>399</v>
      </c>
      <c r="GR207">
        <v>396</v>
      </c>
      <c r="GU207">
        <v>491</v>
      </c>
      <c r="GV207" s="20">
        <v>18296.826807465106</v>
      </c>
      <c r="HM207">
        <v>547</v>
      </c>
      <c r="HN207" t="s">
        <v>446</v>
      </c>
      <c r="HO207">
        <v>2055956.55</v>
      </c>
      <c r="HR207">
        <v>491</v>
      </c>
      <c r="HS207">
        <v>329</v>
      </c>
    </row>
    <row r="208" spans="1:227">
      <c r="A208">
        <v>397</v>
      </c>
      <c r="D208" t="s">
        <v>401</v>
      </c>
      <c r="F208" s="13" t="e">
        <f t="shared" si="245"/>
        <v>#NAME?</v>
      </c>
      <c r="G208" s="13" t="e">
        <f t="shared" si="246"/>
        <v>#NAME?</v>
      </c>
      <c r="H208" s="13" t="e">
        <f t="shared" si="247"/>
        <v>#NAME?</v>
      </c>
      <c r="I208" s="13" t="e">
        <f t="shared" si="248"/>
        <v>#NAME?</v>
      </c>
      <c r="J208" s="13"/>
      <c r="K208" s="13" t="e">
        <f t="shared" si="249"/>
        <v>#NAME?</v>
      </c>
      <c r="L208" s="13" t="e">
        <f t="shared" si="250"/>
        <v>#NAME?</v>
      </c>
      <c r="M208" s="13" t="e">
        <f t="shared" si="251"/>
        <v>#NAME?</v>
      </c>
      <c r="N208" s="13" t="e">
        <f t="shared" si="252"/>
        <v>#NAME?</v>
      </c>
      <c r="O208" s="13" t="e">
        <f t="shared" si="253"/>
        <v>#NAME?</v>
      </c>
      <c r="P208" s="13" t="e">
        <f t="shared" si="254"/>
        <v>#NAME?</v>
      </c>
      <c r="Q208" s="13" t="e">
        <f t="shared" si="255"/>
        <v>#NAME?</v>
      </c>
      <c r="R208" s="13" t="e">
        <f t="shared" si="256"/>
        <v>#NAME?</v>
      </c>
      <c r="S208" s="13" t="e">
        <f t="shared" si="257"/>
        <v>#NAME?</v>
      </c>
      <c r="T208" s="13" t="e">
        <f t="shared" si="258"/>
        <v>#NAME?</v>
      </c>
      <c r="U208" s="13" t="e">
        <f t="shared" si="259"/>
        <v>#NAME?</v>
      </c>
      <c r="V208" s="13" t="e">
        <f t="shared" si="260"/>
        <v>#NAME?</v>
      </c>
      <c r="W208" s="13" t="e">
        <f t="shared" si="261"/>
        <v>#NAME?</v>
      </c>
      <c r="X208" s="13" t="e">
        <f t="shared" si="262"/>
        <v>#NAME?</v>
      </c>
      <c r="Y208" s="13" t="e">
        <f t="shared" si="263"/>
        <v>#NAME?</v>
      </c>
      <c r="Z208" s="13" t="e">
        <f t="shared" si="264"/>
        <v>#NAME?</v>
      </c>
      <c r="AA208" s="13" t="e">
        <f t="shared" si="265"/>
        <v>#NAME?</v>
      </c>
      <c r="AB208" s="13"/>
      <c r="AC208" s="13"/>
      <c r="AD208" s="13" t="e">
        <f t="shared" si="266"/>
        <v>#NAME?</v>
      </c>
      <c r="AE208" s="13" t="e">
        <f t="shared" si="267"/>
        <v>#NAME?</v>
      </c>
      <c r="AF208" s="13" t="e">
        <f t="shared" si="268"/>
        <v>#NAME?</v>
      </c>
      <c r="AG208" s="13" t="e">
        <f t="shared" si="269"/>
        <v>#NAME?</v>
      </c>
      <c r="AH208" s="13" t="e">
        <f t="shared" si="270"/>
        <v>#NAME?</v>
      </c>
      <c r="AI208" s="13" t="e">
        <f t="shared" si="271"/>
        <v>#NAME?</v>
      </c>
      <c r="AJ208" s="13" t="e">
        <f t="shared" si="272"/>
        <v>#NAME?</v>
      </c>
      <c r="AK208" s="13" t="e">
        <f t="shared" si="273"/>
        <v>#NAME?</v>
      </c>
      <c r="AL208" s="13" t="e">
        <f t="shared" si="274"/>
        <v>#NAME?</v>
      </c>
      <c r="AM208" s="13" t="e">
        <f t="shared" si="275"/>
        <v>#NAME?</v>
      </c>
      <c r="AN208" s="13" t="e">
        <f t="shared" si="276"/>
        <v>#NAME?</v>
      </c>
      <c r="AO208" s="13" t="e">
        <f t="shared" si="277"/>
        <v>#NAME?</v>
      </c>
      <c r="AP208" s="13" t="e">
        <f t="shared" si="278"/>
        <v>#NAME?</v>
      </c>
      <c r="AQ208" s="13" t="e">
        <f t="shared" si="279"/>
        <v>#NAME?</v>
      </c>
      <c r="AR208" s="13" t="e">
        <f t="shared" si="280"/>
        <v>#NAME?</v>
      </c>
      <c r="AS208" s="13" t="e">
        <f t="shared" si="281"/>
        <v>#NAME?</v>
      </c>
      <c r="AT208" s="13" t="e">
        <f t="shared" si="282"/>
        <v>#NAME?</v>
      </c>
      <c r="AU208" s="13" t="e">
        <f t="shared" si="283"/>
        <v>#NAME?</v>
      </c>
      <c r="AV208" s="13" t="e">
        <f t="shared" si="284"/>
        <v>#NAME?</v>
      </c>
      <c r="AW208" s="13" t="e">
        <f t="shared" si="285"/>
        <v>#NAME?</v>
      </c>
      <c r="AX208" s="13" t="e">
        <f t="shared" si="286"/>
        <v>#NAME?</v>
      </c>
      <c r="AY208" s="13" t="e">
        <f t="shared" si="287"/>
        <v>#NAME?</v>
      </c>
      <c r="AZ208" s="13" t="e">
        <f t="shared" si="288"/>
        <v>#NAME?</v>
      </c>
      <c r="BA208" s="13" t="e">
        <f t="shared" si="289"/>
        <v>#NAME?</v>
      </c>
      <c r="BB208" s="13" t="e">
        <f t="shared" si="290"/>
        <v>#NAME?</v>
      </c>
      <c r="BC208" s="13" t="e">
        <f t="shared" si="291"/>
        <v>#NAME?</v>
      </c>
      <c r="BD208" s="13" t="e">
        <f t="shared" si="292"/>
        <v>#NAME?</v>
      </c>
      <c r="BE208" s="13" t="e">
        <f t="shared" si="293"/>
        <v>#NAME?</v>
      </c>
      <c r="BF208" s="13" t="e">
        <f t="shared" si="294"/>
        <v>#NAME?</v>
      </c>
      <c r="BG208" s="13" t="e">
        <f t="shared" si="295"/>
        <v>#NAME?</v>
      </c>
      <c r="BH208" s="13" t="e">
        <f t="shared" si="296"/>
        <v>#NAME?</v>
      </c>
      <c r="BI208" s="13" t="e">
        <f t="shared" si="297"/>
        <v>#NAME?</v>
      </c>
      <c r="BJ208" s="13" t="e">
        <f t="shared" si="298"/>
        <v>#NAME?</v>
      </c>
      <c r="BK208" s="13" t="e">
        <f t="shared" si="299"/>
        <v>#NAME?</v>
      </c>
      <c r="BL208" s="13" t="e">
        <f t="shared" si="300"/>
        <v>#NAME?</v>
      </c>
      <c r="BM208" s="13" t="e">
        <f t="shared" si="301"/>
        <v>#NAME?</v>
      </c>
      <c r="BN208" s="13"/>
      <c r="BO208" s="15"/>
      <c r="BP208" s="13" t="e">
        <f t="shared" si="302"/>
        <v>#NAME?</v>
      </c>
      <c r="BQ208" s="13" t="e">
        <f t="shared" si="303"/>
        <v>#NAME?</v>
      </c>
      <c r="BR208" s="13" t="e">
        <f t="shared" si="304"/>
        <v>#NAME?</v>
      </c>
      <c r="BS208" s="13" t="e">
        <f t="shared" si="305"/>
        <v>#NAME?</v>
      </c>
      <c r="BT208" s="13" t="e">
        <f t="shared" si="306"/>
        <v>#NAME?</v>
      </c>
      <c r="BU208" s="13" t="e">
        <f t="shared" si="307"/>
        <v>#NAME?</v>
      </c>
      <c r="BV208" s="13"/>
      <c r="BW208" s="13" t="e">
        <f t="shared" si="308"/>
        <v>#NAME?</v>
      </c>
      <c r="BX208" s="13"/>
      <c r="BY208" s="13" t="e">
        <f t="shared" si="309"/>
        <v>#NAME?</v>
      </c>
      <c r="BZ208" s="13" t="e">
        <f t="shared" si="310"/>
        <v>#NAME?</v>
      </c>
      <c r="CA208" s="13" t="e">
        <f t="shared" si="311"/>
        <v>#NAME?</v>
      </c>
      <c r="CB208" s="13" t="e">
        <f t="shared" si="312"/>
        <v>#NAME?</v>
      </c>
      <c r="CC208" s="14">
        <f t="shared" si="313"/>
        <v>0</v>
      </c>
      <c r="CD208" s="14" t="e">
        <f t="shared" si="314"/>
        <v>#NAME?</v>
      </c>
      <c r="CE208" s="13">
        <f t="shared" si="315"/>
        <v>3207338.1</v>
      </c>
      <c r="CF208" s="13" t="e">
        <f t="shared" si="316"/>
        <v>#NAME?</v>
      </c>
      <c r="CG208" s="13"/>
      <c r="CH208" s="13" t="e">
        <f t="shared" si="317"/>
        <v>#NAME?</v>
      </c>
      <c r="CI208" s="13" t="e">
        <f t="shared" si="318"/>
        <v>#NAME?</v>
      </c>
      <c r="CJ208" s="13" t="e">
        <f t="shared" si="319"/>
        <v>#NAME?</v>
      </c>
      <c r="CK208" s="13" t="e">
        <f t="shared" si="320"/>
        <v>#NAME?</v>
      </c>
      <c r="CL208">
        <f t="shared" si="321"/>
        <v>0</v>
      </c>
      <c r="CM208">
        <f t="shared" si="322"/>
        <v>0</v>
      </c>
      <c r="CN208">
        <v>0</v>
      </c>
      <c r="CO208">
        <f t="shared" si="323"/>
        <v>0</v>
      </c>
      <c r="CP208">
        <v>0</v>
      </c>
      <c r="CQ208">
        <v>0</v>
      </c>
      <c r="CR208">
        <v>0</v>
      </c>
      <c r="CS208">
        <v>0</v>
      </c>
      <c r="CT208">
        <v>0</v>
      </c>
      <c r="CU208">
        <v>0</v>
      </c>
      <c r="CV208">
        <v>0</v>
      </c>
      <c r="CW208">
        <v>0</v>
      </c>
      <c r="CX208">
        <v>0</v>
      </c>
      <c r="CY208" s="20" t="e">
        <f t="shared" si="324"/>
        <v>#NAME?</v>
      </c>
      <c r="CZ208" t="e">
        <f t="shared" si="325"/>
        <v>#NAME?</v>
      </c>
      <c r="DM208" t="s">
        <v>444</v>
      </c>
      <c r="DN208">
        <v>0</v>
      </c>
      <c r="DQ208" t="s">
        <v>270</v>
      </c>
      <c r="DR208">
        <v>0</v>
      </c>
      <c r="DU208">
        <v>1659</v>
      </c>
      <c r="DV208">
        <v>1576656.2744264668</v>
      </c>
      <c r="DX208" t="s">
        <v>221</v>
      </c>
      <c r="DY208">
        <v>0</v>
      </c>
      <c r="EA208" t="s">
        <v>221</v>
      </c>
      <c r="EB208">
        <v>0</v>
      </c>
      <c r="ED208" t="s">
        <v>221</v>
      </c>
      <c r="EE208">
        <v>0</v>
      </c>
      <c r="EI208">
        <v>399</v>
      </c>
      <c r="EJ208">
        <v>1311.5</v>
      </c>
      <c r="GQ208" t="s">
        <v>401</v>
      </c>
      <c r="GR208">
        <v>397</v>
      </c>
      <c r="GU208">
        <v>497</v>
      </c>
      <c r="GV208" s="20">
        <v>33979.821213863761</v>
      </c>
      <c r="HM208">
        <v>1916</v>
      </c>
      <c r="HN208" t="s">
        <v>447</v>
      </c>
      <c r="HO208">
        <v>8401894.2200000007</v>
      </c>
      <c r="HR208">
        <v>497</v>
      </c>
      <c r="HS208">
        <v>961.25</v>
      </c>
    </row>
    <row r="209" spans="1:227">
      <c r="A209">
        <v>398</v>
      </c>
      <c r="D209" t="s">
        <v>405</v>
      </c>
      <c r="F209" s="13" t="e">
        <f t="shared" si="245"/>
        <v>#NAME?</v>
      </c>
      <c r="G209" s="13" t="e">
        <f t="shared" si="246"/>
        <v>#NAME?</v>
      </c>
      <c r="H209" s="13" t="e">
        <f t="shared" si="247"/>
        <v>#NAME?</v>
      </c>
      <c r="I209" s="13" t="e">
        <f t="shared" si="248"/>
        <v>#NAME?</v>
      </c>
      <c r="J209" s="13"/>
      <c r="K209" s="13" t="e">
        <f t="shared" si="249"/>
        <v>#NAME?</v>
      </c>
      <c r="L209" s="13" t="e">
        <f t="shared" si="250"/>
        <v>#NAME?</v>
      </c>
      <c r="M209" s="13" t="e">
        <f t="shared" si="251"/>
        <v>#NAME?</v>
      </c>
      <c r="N209" s="13" t="e">
        <f t="shared" si="252"/>
        <v>#NAME?</v>
      </c>
      <c r="O209" s="13" t="e">
        <f t="shared" si="253"/>
        <v>#NAME?</v>
      </c>
      <c r="P209" s="13" t="e">
        <f t="shared" si="254"/>
        <v>#NAME?</v>
      </c>
      <c r="Q209" s="13" t="e">
        <f t="shared" si="255"/>
        <v>#NAME?</v>
      </c>
      <c r="R209" s="13" t="e">
        <f t="shared" si="256"/>
        <v>#NAME?</v>
      </c>
      <c r="S209" s="13" t="e">
        <f t="shared" si="257"/>
        <v>#NAME?</v>
      </c>
      <c r="T209" s="13" t="e">
        <f t="shared" si="258"/>
        <v>#NAME?</v>
      </c>
      <c r="U209" s="13" t="e">
        <f t="shared" si="259"/>
        <v>#NAME?</v>
      </c>
      <c r="V209" s="13" t="e">
        <f t="shared" si="260"/>
        <v>#NAME?</v>
      </c>
      <c r="W209" s="13" t="e">
        <f t="shared" si="261"/>
        <v>#NAME?</v>
      </c>
      <c r="X209" s="13" t="e">
        <f t="shared" si="262"/>
        <v>#NAME?</v>
      </c>
      <c r="Y209" s="13" t="e">
        <f t="shared" si="263"/>
        <v>#NAME?</v>
      </c>
      <c r="Z209" s="13" t="e">
        <f t="shared" si="264"/>
        <v>#NAME?</v>
      </c>
      <c r="AA209" s="13" t="e">
        <f t="shared" si="265"/>
        <v>#NAME?</v>
      </c>
      <c r="AB209" s="13"/>
      <c r="AC209" s="13"/>
      <c r="AD209" s="13" t="e">
        <f t="shared" si="266"/>
        <v>#NAME?</v>
      </c>
      <c r="AE209" s="13" t="e">
        <f t="shared" si="267"/>
        <v>#NAME?</v>
      </c>
      <c r="AF209" s="13" t="e">
        <f t="shared" si="268"/>
        <v>#NAME?</v>
      </c>
      <c r="AG209" s="13" t="e">
        <f t="shared" si="269"/>
        <v>#NAME?</v>
      </c>
      <c r="AH209" s="13" t="e">
        <f t="shared" si="270"/>
        <v>#NAME?</v>
      </c>
      <c r="AI209" s="13" t="e">
        <f t="shared" si="271"/>
        <v>#NAME?</v>
      </c>
      <c r="AJ209" s="13" t="e">
        <f t="shared" si="272"/>
        <v>#NAME?</v>
      </c>
      <c r="AK209" s="13" t="e">
        <f t="shared" si="273"/>
        <v>#NAME?</v>
      </c>
      <c r="AL209" s="13" t="e">
        <f t="shared" si="274"/>
        <v>#NAME?</v>
      </c>
      <c r="AM209" s="13" t="e">
        <f t="shared" si="275"/>
        <v>#NAME?</v>
      </c>
      <c r="AN209" s="13" t="e">
        <f t="shared" si="276"/>
        <v>#NAME?</v>
      </c>
      <c r="AO209" s="13" t="e">
        <f t="shared" si="277"/>
        <v>#NAME?</v>
      </c>
      <c r="AP209" s="13" t="e">
        <f t="shared" si="278"/>
        <v>#NAME?</v>
      </c>
      <c r="AQ209" s="13" t="e">
        <f t="shared" si="279"/>
        <v>#NAME?</v>
      </c>
      <c r="AR209" s="13" t="e">
        <f t="shared" si="280"/>
        <v>#NAME?</v>
      </c>
      <c r="AS209" s="13" t="e">
        <f t="shared" si="281"/>
        <v>#NAME?</v>
      </c>
      <c r="AT209" s="13" t="e">
        <f t="shared" si="282"/>
        <v>#NAME?</v>
      </c>
      <c r="AU209" s="13" t="e">
        <f t="shared" si="283"/>
        <v>#NAME?</v>
      </c>
      <c r="AV209" s="13" t="e">
        <f t="shared" si="284"/>
        <v>#NAME?</v>
      </c>
      <c r="AW209" s="13" t="e">
        <f t="shared" si="285"/>
        <v>#NAME?</v>
      </c>
      <c r="AX209" s="13" t="e">
        <f t="shared" si="286"/>
        <v>#NAME?</v>
      </c>
      <c r="AY209" s="13" t="e">
        <f t="shared" si="287"/>
        <v>#NAME?</v>
      </c>
      <c r="AZ209" s="13" t="e">
        <f t="shared" si="288"/>
        <v>#NAME?</v>
      </c>
      <c r="BA209" s="13" t="e">
        <f t="shared" si="289"/>
        <v>#NAME?</v>
      </c>
      <c r="BB209" s="13" t="e">
        <f t="shared" si="290"/>
        <v>#NAME?</v>
      </c>
      <c r="BC209" s="13" t="e">
        <f t="shared" si="291"/>
        <v>#NAME?</v>
      </c>
      <c r="BD209" s="13" t="e">
        <f t="shared" si="292"/>
        <v>#NAME?</v>
      </c>
      <c r="BE209" s="13" t="e">
        <f t="shared" si="293"/>
        <v>#NAME?</v>
      </c>
      <c r="BF209" s="13" t="e">
        <f t="shared" si="294"/>
        <v>#NAME?</v>
      </c>
      <c r="BG209" s="13" t="e">
        <f t="shared" si="295"/>
        <v>#NAME?</v>
      </c>
      <c r="BH209" s="13" t="e">
        <f t="shared" si="296"/>
        <v>#NAME?</v>
      </c>
      <c r="BI209" s="13" t="e">
        <f t="shared" si="297"/>
        <v>#NAME?</v>
      </c>
      <c r="BJ209" s="13" t="e">
        <f t="shared" si="298"/>
        <v>#NAME?</v>
      </c>
      <c r="BK209" s="13" t="e">
        <f t="shared" si="299"/>
        <v>#NAME?</v>
      </c>
      <c r="BL209" s="13" t="e">
        <f t="shared" si="300"/>
        <v>#NAME?</v>
      </c>
      <c r="BM209" s="13" t="e">
        <f t="shared" si="301"/>
        <v>#NAME?</v>
      </c>
      <c r="BN209" s="13"/>
      <c r="BO209" s="15"/>
      <c r="BP209" s="13" t="e">
        <f t="shared" si="302"/>
        <v>#NAME?</v>
      </c>
      <c r="BQ209" s="13" t="e">
        <f t="shared" si="303"/>
        <v>#NAME?</v>
      </c>
      <c r="BR209" s="13" t="e">
        <f t="shared" si="304"/>
        <v>#NAME?</v>
      </c>
      <c r="BS209" s="13" t="e">
        <f t="shared" si="305"/>
        <v>#NAME?</v>
      </c>
      <c r="BT209" s="13" t="e">
        <f t="shared" si="306"/>
        <v>#NAME?</v>
      </c>
      <c r="BU209" s="13" t="e">
        <f t="shared" si="307"/>
        <v>#NAME?</v>
      </c>
      <c r="BV209" s="13"/>
      <c r="BW209" s="13" t="e">
        <f t="shared" si="308"/>
        <v>#NAME?</v>
      </c>
      <c r="BX209" s="13"/>
      <c r="BY209" s="13" t="e">
        <f t="shared" si="309"/>
        <v>#NAME?</v>
      </c>
      <c r="BZ209" s="13" t="e">
        <f t="shared" si="310"/>
        <v>#NAME?</v>
      </c>
      <c r="CA209" s="13" t="e">
        <f t="shared" si="311"/>
        <v>#NAME?</v>
      </c>
      <c r="CB209" s="13" t="e">
        <f t="shared" si="312"/>
        <v>#NAME?</v>
      </c>
      <c r="CC209" s="14">
        <f t="shared" si="313"/>
        <v>0</v>
      </c>
      <c r="CD209" s="14" t="e">
        <f t="shared" si="314"/>
        <v>#NAME?</v>
      </c>
      <c r="CE209" s="13">
        <f t="shared" si="315"/>
        <v>3058310.67</v>
      </c>
      <c r="CF209" s="13" t="e">
        <f t="shared" si="316"/>
        <v>#NAME?</v>
      </c>
      <c r="CG209" s="13"/>
      <c r="CH209" s="13" t="e">
        <f t="shared" si="317"/>
        <v>#NAME?</v>
      </c>
      <c r="CI209" s="13" t="e">
        <f t="shared" si="318"/>
        <v>#NAME?</v>
      </c>
      <c r="CJ209" s="13" t="e">
        <f t="shared" si="319"/>
        <v>#NAME?</v>
      </c>
      <c r="CK209" s="13" t="e">
        <f t="shared" si="320"/>
        <v>#NAME?</v>
      </c>
      <c r="CL209">
        <f t="shared" si="321"/>
        <v>0</v>
      </c>
      <c r="CM209">
        <f t="shared" si="322"/>
        <v>0</v>
      </c>
      <c r="CN209">
        <v>0</v>
      </c>
      <c r="CO209">
        <f t="shared" si="323"/>
        <v>0</v>
      </c>
      <c r="CP209">
        <v>0</v>
      </c>
      <c r="CQ209">
        <v>0</v>
      </c>
      <c r="CR209">
        <v>0</v>
      </c>
      <c r="CS209">
        <v>0</v>
      </c>
      <c r="CT209">
        <v>0</v>
      </c>
      <c r="CU209">
        <v>0</v>
      </c>
      <c r="CV209">
        <v>0</v>
      </c>
      <c r="CW209">
        <v>0</v>
      </c>
      <c r="CX209">
        <v>0</v>
      </c>
      <c r="CY209" s="20" t="e">
        <f t="shared" si="324"/>
        <v>#NAME?</v>
      </c>
      <c r="CZ209" t="e">
        <f t="shared" si="325"/>
        <v>#NAME?</v>
      </c>
      <c r="DM209" t="s">
        <v>169</v>
      </c>
      <c r="DN209">
        <v>0</v>
      </c>
      <c r="DQ209" t="s">
        <v>271</v>
      </c>
      <c r="DR209">
        <v>0</v>
      </c>
      <c r="DU209">
        <v>1896</v>
      </c>
      <c r="DV209">
        <v>1426523.8541822014</v>
      </c>
      <c r="DX209" t="s">
        <v>240</v>
      </c>
      <c r="DY209">
        <v>0</v>
      </c>
      <c r="EA209" t="s">
        <v>240</v>
      </c>
      <c r="EB209">
        <v>0</v>
      </c>
      <c r="ED209" t="s">
        <v>240</v>
      </c>
      <c r="EE209">
        <v>0</v>
      </c>
      <c r="EI209">
        <v>402</v>
      </c>
      <c r="EJ209">
        <v>6250.25</v>
      </c>
      <c r="GQ209" t="s">
        <v>405</v>
      </c>
      <c r="GR209">
        <v>398</v>
      </c>
      <c r="GU209">
        <v>498</v>
      </c>
      <c r="GV209" s="20">
        <v>39207.486015996656</v>
      </c>
      <c r="HM209">
        <v>995</v>
      </c>
      <c r="HN209" t="s">
        <v>448</v>
      </c>
      <c r="HO209">
        <v>4929476.66</v>
      </c>
      <c r="HR209">
        <v>498</v>
      </c>
      <c r="HS209">
        <v>1216.5</v>
      </c>
    </row>
    <row r="210" spans="1:227">
      <c r="A210">
        <v>399</v>
      </c>
      <c r="D210" t="s">
        <v>409</v>
      </c>
      <c r="F210" s="13" t="e">
        <f t="shared" si="245"/>
        <v>#NAME?</v>
      </c>
      <c r="G210" s="13" t="e">
        <f t="shared" si="246"/>
        <v>#NAME?</v>
      </c>
      <c r="H210" s="13" t="e">
        <f t="shared" si="247"/>
        <v>#NAME?</v>
      </c>
      <c r="I210" s="13" t="e">
        <f t="shared" si="248"/>
        <v>#NAME?</v>
      </c>
      <c r="K210" s="13" t="e">
        <f t="shared" si="249"/>
        <v>#NAME?</v>
      </c>
      <c r="L210" s="13" t="e">
        <f t="shared" si="250"/>
        <v>#NAME?</v>
      </c>
      <c r="M210" s="13" t="e">
        <f t="shared" si="251"/>
        <v>#NAME?</v>
      </c>
      <c r="N210" s="13" t="e">
        <f t="shared" si="252"/>
        <v>#NAME?</v>
      </c>
      <c r="O210" s="13" t="e">
        <f t="shared" si="253"/>
        <v>#NAME?</v>
      </c>
      <c r="P210" s="13" t="e">
        <f t="shared" si="254"/>
        <v>#NAME?</v>
      </c>
      <c r="Q210" s="13" t="e">
        <f t="shared" si="255"/>
        <v>#NAME?</v>
      </c>
      <c r="R210" s="13" t="e">
        <f t="shared" si="256"/>
        <v>#NAME?</v>
      </c>
      <c r="S210" s="13" t="e">
        <f t="shared" si="257"/>
        <v>#NAME?</v>
      </c>
      <c r="T210" s="13" t="e">
        <f t="shared" si="258"/>
        <v>#NAME?</v>
      </c>
      <c r="U210" s="13" t="e">
        <f t="shared" si="259"/>
        <v>#NAME?</v>
      </c>
      <c r="V210" s="13" t="e">
        <f t="shared" si="260"/>
        <v>#NAME?</v>
      </c>
      <c r="W210" s="13" t="e">
        <f t="shared" si="261"/>
        <v>#NAME?</v>
      </c>
      <c r="X210" s="13" t="e">
        <f t="shared" si="262"/>
        <v>#NAME?</v>
      </c>
      <c r="Y210" s="13" t="e">
        <f t="shared" si="263"/>
        <v>#NAME?</v>
      </c>
      <c r="Z210" s="13" t="e">
        <f t="shared" si="264"/>
        <v>#NAME?</v>
      </c>
      <c r="AA210" s="13" t="e">
        <f t="shared" si="265"/>
        <v>#NAME?</v>
      </c>
      <c r="AB210" s="13"/>
      <c r="AC210" s="13"/>
      <c r="AD210" s="13" t="e">
        <f t="shared" si="266"/>
        <v>#NAME?</v>
      </c>
      <c r="AE210" s="13" t="e">
        <f t="shared" si="267"/>
        <v>#NAME?</v>
      </c>
      <c r="AF210" s="13" t="e">
        <f t="shared" si="268"/>
        <v>#NAME?</v>
      </c>
      <c r="AG210" s="13" t="e">
        <f t="shared" si="269"/>
        <v>#NAME?</v>
      </c>
      <c r="AH210" s="13" t="e">
        <f t="shared" si="270"/>
        <v>#NAME?</v>
      </c>
      <c r="AI210" s="13" t="e">
        <f t="shared" si="271"/>
        <v>#NAME?</v>
      </c>
      <c r="AJ210" s="13" t="e">
        <f t="shared" si="272"/>
        <v>#NAME?</v>
      </c>
      <c r="AK210" s="13" t="e">
        <f t="shared" si="273"/>
        <v>#NAME?</v>
      </c>
      <c r="AL210" s="13" t="e">
        <f t="shared" si="274"/>
        <v>#NAME?</v>
      </c>
      <c r="AM210" s="13" t="e">
        <f t="shared" si="275"/>
        <v>#NAME?</v>
      </c>
      <c r="AN210" s="13" t="e">
        <f t="shared" si="276"/>
        <v>#NAME?</v>
      </c>
      <c r="AO210" s="13" t="e">
        <f t="shared" si="277"/>
        <v>#NAME?</v>
      </c>
      <c r="AP210" s="13" t="e">
        <f t="shared" si="278"/>
        <v>#NAME?</v>
      </c>
      <c r="AQ210" s="13" t="e">
        <f t="shared" si="279"/>
        <v>#NAME?</v>
      </c>
      <c r="AR210" s="13" t="e">
        <f t="shared" si="280"/>
        <v>#NAME?</v>
      </c>
      <c r="AS210" s="13" t="e">
        <f t="shared" si="281"/>
        <v>#NAME?</v>
      </c>
      <c r="AT210" s="13" t="e">
        <f t="shared" si="282"/>
        <v>#NAME?</v>
      </c>
      <c r="AU210" s="13" t="e">
        <f t="shared" si="283"/>
        <v>#NAME?</v>
      </c>
      <c r="AV210" s="13" t="e">
        <f t="shared" si="284"/>
        <v>#NAME?</v>
      </c>
      <c r="AW210" s="13" t="e">
        <f t="shared" si="285"/>
        <v>#NAME?</v>
      </c>
      <c r="AX210" s="13" t="e">
        <f t="shared" si="286"/>
        <v>#NAME?</v>
      </c>
      <c r="AY210" s="13" t="e">
        <f t="shared" si="287"/>
        <v>#NAME?</v>
      </c>
      <c r="AZ210" s="13" t="e">
        <f t="shared" si="288"/>
        <v>#NAME?</v>
      </c>
      <c r="BA210" s="13" t="e">
        <f t="shared" si="289"/>
        <v>#NAME?</v>
      </c>
      <c r="BB210" s="13" t="e">
        <f t="shared" si="290"/>
        <v>#NAME?</v>
      </c>
      <c r="BC210" s="13" t="e">
        <f t="shared" si="291"/>
        <v>#NAME?</v>
      </c>
      <c r="BD210" s="13" t="e">
        <f t="shared" si="292"/>
        <v>#NAME?</v>
      </c>
      <c r="BE210" s="13" t="e">
        <f t="shared" si="293"/>
        <v>#NAME?</v>
      </c>
      <c r="BF210" s="13" t="e">
        <f t="shared" si="294"/>
        <v>#NAME?</v>
      </c>
      <c r="BG210" s="13" t="e">
        <f t="shared" si="295"/>
        <v>#NAME?</v>
      </c>
      <c r="BH210" s="13" t="e">
        <f t="shared" si="296"/>
        <v>#NAME?</v>
      </c>
      <c r="BI210" s="13" t="e">
        <f t="shared" si="297"/>
        <v>#NAME?</v>
      </c>
      <c r="BJ210" s="13" t="e">
        <f t="shared" si="298"/>
        <v>#NAME?</v>
      </c>
      <c r="BK210" s="13" t="e">
        <f t="shared" si="299"/>
        <v>#NAME?</v>
      </c>
      <c r="BL210" s="13" t="e">
        <f t="shared" si="300"/>
        <v>#NAME?</v>
      </c>
      <c r="BM210" s="13" t="e">
        <f t="shared" si="301"/>
        <v>#NAME?</v>
      </c>
      <c r="BN210" s="13"/>
      <c r="BO210" s="15"/>
      <c r="BP210" s="13" t="e">
        <f t="shared" si="302"/>
        <v>#NAME?</v>
      </c>
      <c r="BQ210" s="13" t="e">
        <f t="shared" si="303"/>
        <v>#NAME?</v>
      </c>
      <c r="BR210" s="13" t="e">
        <f t="shared" si="304"/>
        <v>#NAME?</v>
      </c>
      <c r="BS210" s="13" t="e">
        <f t="shared" si="305"/>
        <v>#NAME?</v>
      </c>
      <c r="BT210" s="13" t="e">
        <f t="shared" si="306"/>
        <v>#NAME?</v>
      </c>
      <c r="BU210" s="13" t="e">
        <f t="shared" si="307"/>
        <v>#NAME?</v>
      </c>
      <c r="BV210" s="13"/>
      <c r="BW210" s="13" t="e">
        <f t="shared" si="308"/>
        <v>#NAME?</v>
      </c>
      <c r="BX210" s="13"/>
      <c r="BY210" s="13" t="e">
        <f t="shared" si="309"/>
        <v>#NAME?</v>
      </c>
      <c r="BZ210" s="13" t="e">
        <f t="shared" si="310"/>
        <v>#NAME?</v>
      </c>
      <c r="CA210" s="13" t="e">
        <f t="shared" si="311"/>
        <v>#NAME?</v>
      </c>
      <c r="CB210" s="13" t="e">
        <f t="shared" si="312"/>
        <v>#NAME?</v>
      </c>
      <c r="CC210" s="14">
        <f t="shared" si="313"/>
        <v>0</v>
      </c>
      <c r="CD210" s="14" t="e">
        <f t="shared" si="314"/>
        <v>#NAME?</v>
      </c>
      <c r="CE210" s="13">
        <f t="shared" si="315"/>
        <v>2033595.12</v>
      </c>
      <c r="CF210" s="13" t="e">
        <f t="shared" si="316"/>
        <v>#NAME?</v>
      </c>
      <c r="CG210" s="13"/>
      <c r="CH210" s="13" t="e">
        <f t="shared" si="317"/>
        <v>#NAME?</v>
      </c>
      <c r="CI210" s="13" t="e">
        <f t="shared" si="318"/>
        <v>#NAME?</v>
      </c>
      <c r="CJ210" s="13" t="e">
        <f t="shared" si="319"/>
        <v>#NAME?</v>
      </c>
      <c r="CK210" s="13" t="e">
        <f t="shared" si="320"/>
        <v>#NAME?</v>
      </c>
      <c r="CL210">
        <f t="shared" si="321"/>
        <v>0</v>
      </c>
      <c r="CM210">
        <f t="shared" si="322"/>
        <v>0</v>
      </c>
      <c r="CN210">
        <v>0</v>
      </c>
      <c r="CO210">
        <f t="shared" si="323"/>
        <v>0</v>
      </c>
      <c r="CP210">
        <v>0</v>
      </c>
      <c r="CQ210">
        <v>0</v>
      </c>
      <c r="CR210">
        <v>0</v>
      </c>
      <c r="CS210">
        <v>0</v>
      </c>
      <c r="CT210">
        <v>0</v>
      </c>
      <c r="CU210">
        <v>0</v>
      </c>
      <c r="CV210">
        <v>0</v>
      </c>
      <c r="CW210">
        <v>0</v>
      </c>
      <c r="CX210">
        <v>0</v>
      </c>
      <c r="CY210" s="20" t="e">
        <f t="shared" si="324"/>
        <v>#NAME?</v>
      </c>
      <c r="CZ210" t="e">
        <f t="shared" si="325"/>
        <v>#NAME?</v>
      </c>
      <c r="DM210" t="s">
        <v>445</v>
      </c>
      <c r="DN210">
        <v>0</v>
      </c>
      <c r="DQ210" t="s">
        <v>302</v>
      </c>
      <c r="DR210">
        <v>0</v>
      </c>
      <c r="DU210">
        <v>717</v>
      </c>
      <c r="DV210">
        <v>1726011.1354961833</v>
      </c>
      <c r="DX210" t="s">
        <v>245</v>
      </c>
      <c r="DY210">
        <v>0</v>
      </c>
      <c r="EA210" t="s">
        <v>245</v>
      </c>
      <c r="EB210">
        <v>0</v>
      </c>
      <c r="ED210" t="s">
        <v>245</v>
      </c>
      <c r="EE210">
        <v>0</v>
      </c>
      <c r="EI210">
        <v>405</v>
      </c>
      <c r="EJ210">
        <v>6242.75</v>
      </c>
      <c r="GQ210" t="s">
        <v>409</v>
      </c>
      <c r="GR210">
        <v>399</v>
      </c>
      <c r="GU210">
        <v>499</v>
      </c>
      <c r="GV210" s="20">
        <v>31365.988812797321</v>
      </c>
      <c r="HM210">
        <v>82</v>
      </c>
      <c r="HN210" t="s">
        <v>232</v>
      </c>
      <c r="HO210">
        <v>1061428.07</v>
      </c>
      <c r="HR210">
        <v>499</v>
      </c>
      <c r="HS210">
        <v>667.25</v>
      </c>
    </row>
    <row r="211" spans="1:227">
      <c r="A211">
        <v>402</v>
      </c>
      <c r="D211" t="s">
        <v>155</v>
      </c>
      <c r="F211" s="13" t="e">
        <f t="shared" si="245"/>
        <v>#NAME?</v>
      </c>
      <c r="G211" s="13" t="e">
        <f t="shared" si="246"/>
        <v>#NAME?</v>
      </c>
      <c r="H211" s="13" t="e">
        <f t="shared" si="247"/>
        <v>#NAME?</v>
      </c>
      <c r="I211" s="13" t="e">
        <f t="shared" si="248"/>
        <v>#NAME?</v>
      </c>
      <c r="J211" s="13"/>
      <c r="K211" s="13" t="e">
        <f t="shared" si="249"/>
        <v>#NAME?</v>
      </c>
      <c r="L211" s="13" t="e">
        <f t="shared" si="250"/>
        <v>#NAME?</v>
      </c>
      <c r="M211" s="13" t="e">
        <f t="shared" si="251"/>
        <v>#NAME?</v>
      </c>
      <c r="N211" s="13" t="e">
        <f t="shared" si="252"/>
        <v>#NAME?</v>
      </c>
      <c r="O211" s="13" t="e">
        <f t="shared" si="253"/>
        <v>#NAME?</v>
      </c>
      <c r="P211" s="13" t="e">
        <f t="shared" si="254"/>
        <v>#NAME?</v>
      </c>
      <c r="Q211" s="13" t="e">
        <f t="shared" si="255"/>
        <v>#NAME?</v>
      </c>
      <c r="R211" s="13" t="e">
        <f t="shared" si="256"/>
        <v>#NAME?</v>
      </c>
      <c r="S211" s="13" t="e">
        <f t="shared" si="257"/>
        <v>#NAME?</v>
      </c>
      <c r="T211" s="13" t="e">
        <f t="shared" si="258"/>
        <v>#NAME?</v>
      </c>
      <c r="U211" s="13" t="e">
        <f t="shared" si="259"/>
        <v>#NAME?</v>
      </c>
      <c r="V211" s="13" t="e">
        <f t="shared" si="260"/>
        <v>#NAME?</v>
      </c>
      <c r="W211" s="13" t="e">
        <f t="shared" si="261"/>
        <v>#NAME?</v>
      </c>
      <c r="X211" s="13" t="e">
        <f t="shared" si="262"/>
        <v>#NAME?</v>
      </c>
      <c r="Y211" s="13" t="e">
        <f t="shared" si="263"/>
        <v>#NAME?</v>
      </c>
      <c r="Z211" s="13" t="e">
        <f t="shared" si="264"/>
        <v>#NAME?</v>
      </c>
      <c r="AA211" s="13" t="e">
        <f t="shared" si="265"/>
        <v>#NAME?</v>
      </c>
      <c r="AB211" s="13"/>
      <c r="AC211" s="13"/>
      <c r="AD211" s="13" t="e">
        <f t="shared" si="266"/>
        <v>#NAME?</v>
      </c>
      <c r="AE211" s="13" t="e">
        <f t="shared" si="267"/>
        <v>#NAME?</v>
      </c>
      <c r="AF211" s="13" t="e">
        <f t="shared" si="268"/>
        <v>#NAME?</v>
      </c>
      <c r="AG211" s="13" t="e">
        <f t="shared" si="269"/>
        <v>#NAME?</v>
      </c>
      <c r="AH211" s="13" t="e">
        <f t="shared" si="270"/>
        <v>#NAME?</v>
      </c>
      <c r="AI211" s="13" t="e">
        <f t="shared" si="271"/>
        <v>#NAME?</v>
      </c>
      <c r="AJ211" s="13" t="e">
        <f t="shared" si="272"/>
        <v>#NAME?</v>
      </c>
      <c r="AK211" s="13" t="e">
        <f t="shared" si="273"/>
        <v>#NAME?</v>
      </c>
      <c r="AL211" s="13" t="e">
        <f t="shared" si="274"/>
        <v>#NAME?</v>
      </c>
      <c r="AM211" s="13" t="e">
        <f t="shared" si="275"/>
        <v>#NAME?</v>
      </c>
      <c r="AN211" s="13" t="e">
        <f t="shared" si="276"/>
        <v>#NAME?</v>
      </c>
      <c r="AO211" s="13" t="e">
        <f t="shared" si="277"/>
        <v>#NAME?</v>
      </c>
      <c r="AP211" s="13" t="e">
        <f t="shared" si="278"/>
        <v>#NAME?</v>
      </c>
      <c r="AQ211" s="13" t="e">
        <f t="shared" si="279"/>
        <v>#NAME?</v>
      </c>
      <c r="AR211" s="13" t="e">
        <f t="shared" si="280"/>
        <v>#NAME?</v>
      </c>
      <c r="AS211" s="13" t="e">
        <f t="shared" si="281"/>
        <v>#NAME?</v>
      </c>
      <c r="AT211" s="13" t="e">
        <f t="shared" si="282"/>
        <v>#NAME?</v>
      </c>
      <c r="AU211" s="13" t="e">
        <f t="shared" si="283"/>
        <v>#NAME?</v>
      </c>
      <c r="AV211" s="13" t="e">
        <f t="shared" si="284"/>
        <v>#NAME?</v>
      </c>
      <c r="AW211" s="13" t="e">
        <f t="shared" si="285"/>
        <v>#NAME?</v>
      </c>
      <c r="AX211" s="13" t="e">
        <f t="shared" si="286"/>
        <v>#NAME?</v>
      </c>
      <c r="AY211" s="13" t="e">
        <f t="shared" si="287"/>
        <v>#NAME?</v>
      </c>
      <c r="AZ211" s="13" t="e">
        <f t="shared" si="288"/>
        <v>#NAME?</v>
      </c>
      <c r="BA211" s="13" t="e">
        <f t="shared" si="289"/>
        <v>#NAME?</v>
      </c>
      <c r="BB211" s="13" t="e">
        <f t="shared" si="290"/>
        <v>#NAME?</v>
      </c>
      <c r="BC211" s="13" t="e">
        <f t="shared" si="291"/>
        <v>#NAME?</v>
      </c>
      <c r="BD211" s="13" t="e">
        <f t="shared" si="292"/>
        <v>#NAME?</v>
      </c>
      <c r="BE211" s="13" t="e">
        <f t="shared" si="293"/>
        <v>#NAME?</v>
      </c>
      <c r="BF211" s="13" t="e">
        <f t="shared" si="294"/>
        <v>#NAME?</v>
      </c>
      <c r="BG211" s="13" t="e">
        <f t="shared" si="295"/>
        <v>#NAME?</v>
      </c>
      <c r="BH211" s="13" t="e">
        <f t="shared" si="296"/>
        <v>#NAME?</v>
      </c>
      <c r="BI211" s="13" t="e">
        <f t="shared" si="297"/>
        <v>#NAME?</v>
      </c>
      <c r="BJ211" s="13" t="e">
        <f t="shared" si="298"/>
        <v>#NAME?</v>
      </c>
      <c r="BK211" s="13" t="e">
        <f t="shared" si="299"/>
        <v>#NAME?</v>
      </c>
      <c r="BL211" s="13" t="e">
        <f t="shared" si="300"/>
        <v>#NAME?</v>
      </c>
      <c r="BM211" s="13" t="e">
        <f t="shared" si="301"/>
        <v>#NAME?</v>
      </c>
      <c r="BN211" s="13"/>
      <c r="BO211" s="15"/>
      <c r="BP211" s="13" t="e">
        <f t="shared" si="302"/>
        <v>#NAME?</v>
      </c>
      <c r="BQ211" s="13" t="e">
        <f t="shared" si="303"/>
        <v>#NAME?</v>
      </c>
      <c r="BR211" s="13" t="e">
        <f t="shared" si="304"/>
        <v>#NAME?</v>
      </c>
      <c r="BS211" s="13" t="e">
        <f t="shared" si="305"/>
        <v>#NAME?</v>
      </c>
      <c r="BT211" s="13" t="e">
        <f t="shared" si="306"/>
        <v>#NAME?</v>
      </c>
      <c r="BU211" s="13" t="e">
        <f t="shared" si="307"/>
        <v>#NAME?</v>
      </c>
      <c r="BV211" s="13"/>
      <c r="BW211" s="13" t="e">
        <f t="shared" si="308"/>
        <v>#NAME?</v>
      </c>
      <c r="BX211" s="13"/>
      <c r="BY211" s="13" t="e">
        <f t="shared" si="309"/>
        <v>#NAME?</v>
      </c>
      <c r="BZ211" s="13" t="e">
        <f t="shared" si="310"/>
        <v>#NAME?</v>
      </c>
      <c r="CA211" s="13" t="e">
        <f t="shared" si="311"/>
        <v>#NAME?</v>
      </c>
      <c r="CB211" s="13" t="e">
        <f t="shared" si="312"/>
        <v>#NAME?</v>
      </c>
      <c r="CC211" s="14">
        <f t="shared" si="313"/>
        <v>29315</v>
      </c>
      <c r="CD211" s="14" t="e">
        <f t="shared" si="314"/>
        <v>#NAME?</v>
      </c>
      <c r="CE211" s="13">
        <f t="shared" si="315"/>
        <v>9587285.3900000006</v>
      </c>
      <c r="CF211" s="13" t="e">
        <f t="shared" si="316"/>
        <v>#NAME?</v>
      </c>
      <c r="CG211" s="13"/>
      <c r="CH211" s="13" t="e">
        <f t="shared" si="317"/>
        <v>#NAME?</v>
      </c>
      <c r="CI211" s="13" t="e">
        <f t="shared" si="318"/>
        <v>#NAME?</v>
      </c>
      <c r="CJ211" s="13" t="e">
        <f t="shared" si="319"/>
        <v>#NAME?</v>
      </c>
      <c r="CK211" s="13" t="e">
        <f t="shared" si="320"/>
        <v>#NAME?</v>
      </c>
      <c r="CL211">
        <f t="shared" si="321"/>
        <v>83300</v>
      </c>
      <c r="CM211">
        <f t="shared" si="322"/>
        <v>0</v>
      </c>
      <c r="CN211">
        <v>0</v>
      </c>
      <c r="CO211">
        <f t="shared" si="323"/>
        <v>0</v>
      </c>
      <c r="CP211" t="e">
        <f>VLOOKUP(A211,taal,5,FALSE)</f>
        <v>#NAME?</v>
      </c>
      <c r="CQ211">
        <v>0</v>
      </c>
      <c r="CR211">
        <v>0</v>
      </c>
      <c r="CS211">
        <v>0</v>
      </c>
      <c r="CT211">
        <v>0</v>
      </c>
      <c r="CU211">
        <v>0</v>
      </c>
      <c r="CV211" t="e">
        <f>VLOOKUP(A211,delta,3,FALSE)</f>
        <v>#NAME?</v>
      </c>
      <c r="CW211">
        <v>0</v>
      </c>
      <c r="CX211">
        <v>0</v>
      </c>
      <c r="CY211" s="20" t="e">
        <f t="shared" si="324"/>
        <v>#NAME?</v>
      </c>
      <c r="CZ211" t="e">
        <f t="shared" si="325"/>
        <v>#NAME?</v>
      </c>
      <c r="DM211" t="s">
        <v>230</v>
      </c>
      <c r="DN211">
        <v>0</v>
      </c>
      <c r="DQ211" t="s">
        <v>306</v>
      </c>
      <c r="DR211">
        <v>0</v>
      </c>
      <c r="DU211">
        <v>399</v>
      </c>
      <c r="DV211">
        <v>2073011.9476024075</v>
      </c>
      <c r="DX211" t="s">
        <v>253</v>
      </c>
      <c r="DY211">
        <v>0</v>
      </c>
      <c r="EA211" t="s">
        <v>253</v>
      </c>
      <c r="EB211">
        <v>0</v>
      </c>
      <c r="ED211" t="s">
        <v>253</v>
      </c>
      <c r="EE211">
        <v>0</v>
      </c>
      <c r="EI211">
        <v>406</v>
      </c>
      <c r="EJ211">
        <v>2863.25</v>
      </c>
      <c r="GQ211" t="s">
        <v>155</v>
      </c>
      <c r="GR211">
        <v>402</v>
      </c>
      <c r="GU211">
        <v>501</v>
      </c>
      <c r="GV211" s="20">
        <v>31365.988812797321</v>
      </c>
      <c r="HM211">
        <v>1640</v>
      </c>
      <c r="HN211" t="s">
        <v>449</v>
      </c>
      <c r="HO211">
        <v>2828068.2</v>
      </c>
      <c r="HR211">
        <v>501</v>
      </c>
      <c r="HS211">
        <v>718.75</v>
      </c>
    </row>
    <row r="212" spans="1:227">
      <c r="A212">
        <v>405</v>
      </c>
      <c r="D212" t="s">
        <v>426</v>
      </c>
      <c r="F212" s="13" t="e">
        <f t="shared" si="245"/>
        <v>#NAME?</v>
      </c>
      <c r="G212" s="13" t="e">
        <f t="shared" si="246"/>
        <v>#NAME?</v>
      </c>
      <c r="H212" s="13" t="e">
        <f t="shared" si="247"/>
        <v>#NAME?</v>
      </c>
      <c r="I212" s="13" t="e">
        <f t="shared" si="248"/>
        <v>#NAME?</v>
      </c>
      <c r="J212" s="13"/>
      <c r="K212" s="13" t="e">
        <f t="shared" si="249"/>
        <v>#NAME?</v>
      </c>
      <c r="L212" s="13" t="e">
        <f t="shared" si="250"/>
        <v>#NAME?</v>
      </c>
      <c r="M212" s="13" t="e">
        <f t="shared" si="251"/>
        <v>#NAME?</v>
      </c>
      <c r="N212" s="13" t="e">
        <f t="shared" si="252"/>
        <v>#NAME?</v>
      </c>
      <c r="O212" s="13" t="e">
        <f t="shared" si="253"/>
        <v>#NAME?</v>
      </c>
      <c r="P212" s="13" t="e">
        <f t="shared" si="254"/>
        <v>#NAME?</v>
      </c>
      <c r="Q212" s="13" t="e">
        <f t="shared" si="255"/>
        <v>#NAME?</v>
      </c>
      <c r="R212" s="13" t="e">
        <f t="shared" si="256"/>
        <v>#NAME?</v>
      </c>
      <c r="S212" s="13" t="e">
        <f t="shared" si="257"/>
        <v>#NAME?</v>
      </c>
      <c r="T212" s="13" t="e">
        <f t="shared" si="258"/>
        <v>#NAME?</v>
      </c>
      <c r="U212" s="13" t="e">
        <f t="shared" si="259"/>
        <v>#NAME?</v>
      </c>
      <c r="V212" s="13" t="e">
        <f t="shared" si="260"/>
        <v>#NAME?</v>
      </c>
      <c r="W212" s="13" t="e">
        <f t="shared" si="261"/>
        <v>#NAME?</v>
      </c>
      <c r="X212" s="13" t="e">
        <f t="shared" si="262"/>
        <v>#NAME?</v>
      </c>
      <c r="Y212" s="13" t="e">
        <f t="shared" si="263"/>
        <v>#NAME?</v>
      </c>
      <c r="Z212" s="13" t="e">
        <f t="shared" si="264"/>
        <v>#NAME?</v>
      </c>
      <c r="AA212" s="13" t="e">
        <f t="shared" si="265"/>
        <v>#NAME?</v>
      </c>
      <c r="AB212" s="13"/>
      <c r="AC212" s="13"/>
      <c r="AD212" s="13" t="e">
        <f t="shared" si="266"/>
        <v>#NAME?</v>
      </c>
      <c r="AE212" s="13" t="e">
        <f t="shared" si="267"/>
        <v>#NAME?</v>
      </c>
      <c r="AF212" s="13" t="e">
        <f t="shared" si="268"/>
        <v>#NAME?</v>
      </c>
      <c r="AG212" s="13" t="e">
        <f t="shared" si="269"/>
        <v>#NAME?</v>
      </c>
      <c r="AH212" s="13" t="e">
        <f t="shared" si="270"/>
        <v>#NAME?</v>
      </c>
      <c r="AI212" s="13" t="e">
        <f t="shared" si="271"/>
        <v>#NAME?</v>
      </c>
      <c r="AJ212" s="13" t="e">
        <f t="shared" si="272"/>
        <v>#NAME?</v>
      </c>
      <c r="AK212" s="13" t="e">
        <f t="shared" si="273"/>
        <v>#NAME?</v>
      </c>
      <c r="AL212" s="13" t="e">
        <f t="shared" si="274"/>
        <v>#NAME?</v>
      </c>
      <c r="AM212" s="13" t="e">
        <f t="shared" si="275"/>
        <v>#NAME?</v>
      </c>
      <c r="AN212" s="13" t="e">
        <f t="shared" si="276"/>
        <v>#NAME?</v>
      </c>
      <c r="AO212" s="13" t="e">
        <f t="shared" si="277"/>
        <v>#NAME?</v>
      </c>
      <c r="AP212" s="13" t="e">
        <f t="shared" si="278"/>
        <v>#NAME?</v>
      </c>
      <c r="AQ212" s="13" t="e">
        <f t="shared" si="279"/>
        <v>#NAME?</v>
      </c>
      <c r="AR212" s="13" t="e">
        <f t="shared" si="280"/>
        <v>#NAME?</v>
      </c>
      <c r="AS212" s="13" t="e">
        <f t="shared" si="281"/>
        <v>#NAME?</v>
      </c>
      <c r="AT212" s="13" t="e">
        <f t="shared" si="282"/>
        <v>#NAME?</v>
      </c>
      <c r="AU212" s="13" t="e">
        <f t="shared" si="283"/>
        <v>#NAME?</v>
      </c>
      <c r="AV212" s="13" t="e">
        <f t="shared" si="284"/>
        <v>#NAME?</v>
      </c>
      <c r="AW212" s="13" t="e">
        <f t="shared" si="285"/>
        <v>#NAME?</v>
      </c>
      <c r="AX212" s="13" t="e">
        <f t="shared" si="286"/>
        <v>#NAME?</v>
      </c>
      <c r="AY212" s="13" t="e">
        <f t="shared" si="287"/>
        <v>#NAME?</v>
      </c>
      <c r="AZ212" s="13" t="e">
        <f t="shared" si="288"/>
        <v>#NAME?</v>
      </c>
      <c r="BA212" s="13" t="e">
        <f t="shared" si="289"/>
        <v>#NAME?</v>
      </c>
      <c r="BB212" s="13" t="e">
        <f t="shared" si="290"/>
        <v>#NAME?</v>
      </c>
      <c r="BC212" s="13" t="e">
        <f t="shared" si="291"/>
        <v>#NAME?</v>
      </c>
      <c r="BD212" s="13" t="e">
        <f t="shared" si="292"/>
        <v>#NAME?</v>
      </c>
      <c r="BE212" s="13" t="e">
        <f t="shared" si="293"/>
        <v>#NAME?</v>
      </c>
      <c r="BF212" s="13" t="e">
        <f t="shared" si="294"/>
        <v>#NAME?</v>
      </c>
      <c r="BG212" s="13" t="e">
        <f t="shared" si="295"/>
        <v>#NAME?</v>
      </c>
      <c r="BH212" s="13" t="e">
        <f t="shared" si="296"/>
        <v>#NAME?</v>
      </c>
      <c r="BI212" s="13" t="e">
        <f t="shared" si="297"/>
        <v>#NAME?</v>
      </c>
      <c r="BJ212" s="13" t="e">
        <f t="shared" si="298"/>
        <v>#NAME?</v>
      </c>
      <c r="BK212" s="13" t="e">
        <f t="shared" si="299"/>
        <v>#NAME?</v>
      </c>
      <c r="BL212" s="13" t="e">
        <f t="shared" si="300"/>
        <v>#NAME?</v>
      </c>
      <c r="BM212" s="13" t="e">
        <f t="shared" si="301"/>
        <v>#NAME?</v>
      </c>
      <c r="BN212" s="13"/>
      <c r="BO212" s="15"/>
      <c r="BP212" s="13" t="e">
        <f t="shared" si="302"/>
        <v>#NAME?</v>
      </c>
      <c r="BQ212" s="13" t="e">
        <f t="shared" si="303"/>
        <v>#NAME?</v>
      </c>
      <c r="BR212" s="13" t="e">
        <f t="shared" si="304"/>
        <v>#NAME?</v>
      </c>
      <c r="BS212" s="13" t="e">
        <f t="shared" si="305"/>
        <v>#NAME?</v>
      </c>
      <c r="BT212" s="13" t="e">
        <f t="shared" si="306"/>
        <v>#NAME?</v>
      </c>
      <c r="BU212" s="13" t="e">
        <f t="shared" si="307"/>
        <v>#NAME?</v>
      </c>
      <c r="BV212" s="13"/>
      <c r="BW212" s="13" t="e">
        <f t="shared" si="308"/>
        <v>#NAME?</v>
      </c>
      <c r="BX212" s="13"/>
      <c r="BY212" s="13" t="e">
        <f t="shared" si="309"/>
        <v>#NAME?</v>
      </c>
      <c r="BZ212" s="13" t="e">
        <f t="shared" si="310"/>
        <v>#NAME?</v>
      </c>
      <c r="CA212" s="13" t="e">
        <f t="shared" si="311"/>
        <v>#NAME?</v>
      </c>
      <c r="CB212" s="13" t="e">
        <f t="shared" si="312"/>
        <v>#NAME?</v>
      </c>
      <c r="CC212" s="14">
        <f t="shared" si="313"/>
        <v>0</v>
      </c>
      <c r="CD212" s="14" t="e">
        <f t="shared" si="314"/>
        <v>#NAME?</v>
      </c>
      <c r="CE212" s="13">
        <f t="shared" si="315"/>
        <v>5889959.9400000004</v>
      </c>
      <c r="CF212" s="13" t="e">
        <f t="shared" si="316"/>
        <v>#NAME?</v>
      </c>
      <c r="CG212" s="13"/>
      <c r="CH212" s="13" t="e">
        <f t="shared" si="317"/>
        <v>#NAME?</v>
      </c>
      <c r="CI212" s="13" t="e">
        <f t="shared" si="318"/>
        <v>#NAME?</v>
      </c>
      <c r="CJ212" s="13" t="e">
        <f t="shared" si="319"/>
        <v>#NAME?</v>
      </c>
      <c r="CK212" s="13" t="e">
        <f t="shared" si="320"/>
        <v>#NAME?</v>
      </c>
      <c r="CL212">
        <f t="shared" si="321"/>
        <v>0</v>
      </c>
      <c r="CM212">
        <f t="shared" si="322"/>
        <v>0</v>
      </c>
      <c r="CN212">
        <v>0</v>
      </c>
      <c r="CO212">
        <f t="shared" si="323"/>
        <v>0</v>
      </c>
      <c r="CP212" t="e">
        <f>VLOOKUP(A212,taal,5,FALSE)</f>
        <v>#NAME?</v>
      </c>
      <c r="CQ212">
        <v>0</v>
      </c>
      <c r="CR212">
        <v>0</v>
      </c>
      <c r="CS212">
        <v>0</v>
      </c>
      <c r="CT212">
        <v>0</v>
      </c>
      <c r="CU212">
        <v>0</v>
      </c>
      <c r="CV212" t="e">
        <f>VLOOKUP(A212,delta,3,FALSE)</f>
        <v>#NAME?</v>
      </c>
      <c r="CW212">
        <v>0</v>
      </c>
      <c r="CX212">
        <v>0</v>
      </c>
      <c r="CY212" s="20" t="e">
        <f t="shared" si="324"/>
        <v>#NAME?</v>
      </c>
      <c r="CZ212" t="e">
        <f t="shared" si="325"/>
        <v>#NAME?</v>
      </c>
      <c r="DM212" t="s">
        <v>190</v>
      </c>
      <c r="DN212">
        <v>0</v>
      </c>
      <c r="DQ212" t="s">
        <v>173</v>
      </c>
      <c r="DR212">
        <v>0</v>
      </c>
      <c r="DU212">
        <v>553</v>
      </c>
      <c r="DV212">
        <v>1803504.7979911154</v>
      </c>
      <c r="DX212" t="s">
        <v>265</v>
      </c>
      <c r="DY212">
        <v>0</v>
      </c>
      <c r="EA212" t="s">
        <v>265</v>
      </c>
      <c r="EB212">
        <v>0</v>
      </c>
      <c r="ED212" t="s">
        <v>265</v>
      </c>
      <c r="EE212">
        <v>0</v>
      </c>
      <c r="EI212">
        <v>1598</v>
      </c>
      <c r="EJ212">
        <v>1074.75</v>
      </c>
      <c r="GQ212" t="s">
        <v>426</v>
      </c>
      <c r="GR212">
        <v>405</v>
      </c>
      <c r="GU212">
        <v>502</v>
      </c>
      <c r="GV212" s="20">
        <v>201265.09488211619</v>
      </c>
      <c r="HM212">
        <v>327</v>
      </c>
      <c r="HN212" t="s">
        <v>400</v>
      </c>
      <c r="HO212">
        <v>1929765.29</v>
      </c>
      <c r="HR212">
        <v>502</v>
      </c>
      <c r="HS212">
        <v>4696</v>
      </c>
    </row>
    <row r="213" spans="1:227">
      <c r="A213">
        <v>406</v>
      </c>
      <c r="D213" t="s">
        <v>428</v>
      </c>
      <c r="F213" s="13" t="e">
        <f t="shared" si="245"/>
        <v>#NAME?</v>
      </c>
      <c r="G213" s="13" t="e">
        <f t="shared" si="246"/>
        <v>#NAME?</v>
      </c>
      <c r="H213" s="13" t="e">
        <f t="shared" si="247"/>
        <v>#NAME?</v>
      </c>
      <c r="I213" s="13" t="e">
        <f t="shared" si="248"/>
        <v>#NAME?</v>
      </c>
      <c r="J213" s="13"/>
      <c r="K213" s="13" t="e">
        <f t="shared" si="249"/>
        <v>#NAME?</v>
      </c>
      <c r="L213" s="13" t="e">
        <f t="shared" si="250"/>
        <v>#NAME?</v>
      </c>
      <c r="M213" s="13" t="e">
        <f t="shared" si="251"/>
        <v>#NAME?</v>
      </c>
      <c r="N213" s="13" t="e">
        <f t="shared" si="252"/>
        <v>#NAME?</v>
      </c>
      <c r="O213" s="13" t="e">
        <f t="shared" si="253"/>
        <v>#NAME?</v>
      </c>
      <c r="P213" s="13" t="e">
        <f t="shared" si="254"/>
        <v>#NAME?</v>
      </c>
      <c r="Q213" s="13" t="e">
        <f t="shared" si="255"/>
        <v>#NAME?</v>
      </c>
      <c r="R213" s="13" t="e">
        <f t="shared" si="256"/>
        <v>#NAME?</v>
      </c>
      <c r="S213" s="13" t="e">
        <f t="shared" si="257"/>
        <v>#NAME?</v>
      </c>
      <c r="T213" s="13" t="e">
        <f t="shared" si="258"/>
        <v>#NAME?</v>
      </c>
      <c r="U213" s="13" t="e">
        <f t="shared" si="259"/>
        <v>#NAME?</v>
      </c>
      <c r="V213" s="13" t="e">
        <f t="shared" si="260"/>
        <v>#NAME?</v>
      </c>
      <c r="W213" s="13" t="e">
        <f t="shared" si="261"/>
        <v>#NAME?</v>
      </c>
      <c r="X213" s="13" t="e">
        <f t="shared" si="262"/>
        <v>#NAME?</v>
      </c>
      <c r="Y213" s="13" t="e">
        <f t="shared" si="263"/>
        <v>#NAME?</v>
      </c>
      <c r="Z213" s="13" t="e">
        <f t="shared" si="264"/>
        <v>#NAME?</v>
      </c>
      <c r="AA213" s="13" t="e">
        <f t="shared" si="265"/>
        <v>#NAME?</v>
      </c>
      <c r="AB213" s="13"/>
      <c r="AC213" s="13"/>
      <c r="AD213" s="13" t="e">
        <f t="shared" si="266"/>
        <v>#NAME?</v>
      </c>
      <c r="AE213" s="13" t="e">
        <f t="shared" si="267"/>
        <v>#NAME?</v>
      </c>
      <c r="AF213" s="13" t="e">
        <f t="shared" si="268"/>
        <v>#NAME?</v>
      </c>
      <c r="AG213" s="13" t="e">
        <f t="shared" si="269"/>
        <v>#NAME?</v>
      </c>
      <c r="AH213" s="13" t="e">
        <f t="shared" si="270"/>
        <v>#NAME?</v>
      </c>
      <c r="AI213" s="13" t="e">
        <f t="shared" si="271"/>
        <v>#NAME?</v>
      </c>
      <c r="AJ213" s="13" t="e">
        <f t="shared" si="272"/>
        <v>#NAME?</v>
      </c>
      <c r="AK213" s="13" t="e">
        <f t="shared" si="273"/>
        <v>#NAME?</v>
      </c>
      <c r="AL213" s="13" t="e">
        <f t="shared" si="274"/>
        <v>#NAME?</v>
      </c>
      <c r="AM213" s="13" t="e">
        <f t="shared" si="275"/>
        <v>#NAME?</v>
      </c>
      <c r="AN213" s="13" t="e">
        <f t="shared" si="276"/>
        <v>#NAME?</v>
      </c>
      <c r="AO213" s="13" t="e">
        <f t="shared" si="277"/>
        <v>#NAME?</v>
      </c>
      <c r="AP213" s="13" t="e">
        <f t="shared" si="278"/>
        <v>#NAME?</v>
      </c>
      <c r="AQ213" s="13" t="e">
        <f t="shared" si="279"/>
        <v>#NAME?</v>
      </c>
      <c r="AR213" s="13" t="e">
        <f t="shared" si="280"/>
        <v>#NAME?</v>
      </c>
      <c r="AS213" s="13" t="e">
        <f t="shared" si="281"/>
        <v>#NAME?</v>
      </c>
      <c r="AT213" s="13" t="e">
        <f t="shared" si="282"/>
        <v>#NAME?</v>
      </c>
      <c r="AU213" s="13" t="e">
        <f t="shared" si="283"/>
        <v>#NAME?</v>
      </c>
      <c r="AV213" s="13" t="e">
        <f t="shared" si="284"/>
        <v>#NAME?</v>
      </c>
      <c r="AW213" s="13" t="e">
        <f t="shared" si="285"/>
        <v>#NAME?</v>
      </c>
      <c r="AX213" s="13" t="e">
        <f t="shared" si="286"/>
        <v>#NAME?</v>
      </c>
      <c r="AY213" s="13" t="e">
        <f t="shared" si="287"/>
        <v>#NAME?</v>
      </c>
      <c r="AZ213" s="13" t="e">
        <f t="shared" si="288"/>
        <v>#NAME?</v>
      </c>
      <c r="BA213" s="13" t="e">
        <f t="shared" si="289"/>
        <v>#NAME?</v>
      </c>
      <c r="BB213" s="13" t="e">
        <f t="shared" si="290"/>
        <v>#NAME?</v>
      </c>
      <c r="BC213" s="13" t="e">
        <f t="shared" si="291"/>
        <v>#NAME?</v>
      </c>
      <c r="BD213" s="13" t="e">
        <f t="shared" si="292"/>
        <v>#NAME?</v>
      </c>
      <c r="BE213" s="13" t="e">
        <f t="shared" si="293"/>
        <v>#NAME?</v>
      </c>
      <c r="BF213" s="13" t="e">
        <f t="shared" si="294"/>
        <v>#NAME?</v>
      </c>
      <c r="BG213" s="13" t="e">
        <f t="shared" si="295"/>
        <v>#NAME?</v>
      </c>
      <c r="BH213" s="13" t="e">
        <f t="shared" si="296"/>
        <v>#NAME?</v>
      </c>
      <c r="BI213" s="13" t="e">
        <f t="shared" si="297"/>
        <v>#NAME?</v>
      </c>
      <c r="BJ213" s="13" t="e">
        <f t="shared" si="298"/>
        <v>#NAME?</v>
      </c>
      <c r="BK213" s="13" t="e">
        <f t="shared" si="299"/>
        <v>#NAME?</v>
      </c>
      <c r="BL213" s="13" t="e">
        <f t="shared" si="300"/>
        <v>#NAME?</v>
      </c>
      <c r="BM213" s="13" t="e">
        <f t="shared" si="301"/>
        <v>#NAME?</v>
      </c>
      <c r="BN213" s="13"/>
      <c r="BO213" s="15"/>
      <c r="BP213" s="13" t="e">
        <f t="shared" si="302"/>
        <v>#NAME?</v>
      </c>
      <c r="BQ213" s="13" t="e">
        <f t="shared" si="303"/>
        <v>#NAME?</v>
      </c>
      <c r="BR213" s="13" t="e">
        <f t="shared" si="304"/>
        <v>#NAME?</v>
      </c>
      <c r="BS213" s="13" t="e">
        <f t="shared" si="305"/>
        <v>#NAME?</v>
      </c>
      <c r="BT213" s="13" t="e">
        <f t="shared" si="306"/>
        <v>#NAME?</v>
      </c>
      <c r="BU213" s="13" t="e">
        <f t="shared" si="307"/>
        <v>#NAME?</v>
      </c>
      <c r="BV213" s="13"/>
      <c r="BW213" s="13" t="e">
        <f t="shared" si="308"/>
        <v>#NAME?</v>
      </c>
      <c r="BX213" s="13"/>
      <c r="BY213" s="13" t="e">
        <f t="shared" si="309"/>
        <v>#NAME?</v>
      </c>
      <c r="BZ213" s="13" t="e">
        <f t="shared" si="310"/>
        <v>#NAME?</v>
      </c>
      <c r="CA213" s="13" t="e">
        <f t="shared" si="311"/>
        <v>#NAME?</v>
      </c>
      <c r="CB213" s="13" t="e">
        <f t="shared" si="312"/>
        <v>#NAME?</v>
      </c>
      <c r="CC213" s="14">
        <f t="shared" si="313"/>
        <v>0</v>
      </c>
      <c r="CD213" s="14" t="e">
        <f t="shared" si="314"/>
        <v>#NAME?</v>
      </c>
      <c r="CE213" s="13">
        <f t="shared" si="315"/>
        <v>3477915.72</v>
      </c>
      <c r="CF213" s="13" t="e">
        <f t="shared" si="316"/>
        <v>#NAME?</v>
      </c>
      <c r="CG213" s="13"/>
      <c r="CH213" s="13" t="e">
        <f t="shared" si="317"/>
        <v>#NAME?</v>
      </c>
      <c r="CI213" s="13" t="e">
        <f t="shared" si="318"/>
        <v>#NAME?</v>
      </c>
      <c r="CJ213" s="13" t="e">
        <f t="shared" si="319"/>
        <v>#NAME?</v>
      </c>
      <c r="CK213" s="13" t="e">
        <f t="shared" si="320"/>
        <v>#NAME?</v>
      </c>
      <c r="CL213">
        <f t="shared" si="321"/>
        <v>0</v>
      </c>
      <c r="CM213">
        <f t="shared" si="322"/>
        <v>0</v>
      </c>
      <c r="CN213">
        <v>0</v>
      </c>
      <c r="CO213">
        <f t="shared" si="323"/>
        <v>0</v>
      </c>
      <c r="CP213">
        <v>0</v>
      </c>
      <c r="CQ213">
        <v>0</v>
      </c>
      <c r="CR213">
        <v>0</v>
      </c>
      <c r="CS213">
        <v>0</v>
      </c>
      <c r="CT213">
        <v>0</v>
      </c>
      <c r="CU213">
        <v>0</v>
      </c>
      <c r="CV213">
        <v>0</v>
      </c>
      <c r="CW213">
        <v>0</v>
      </c>
      <c r="CX213">
        <v>0</v>
      </c>
      <c r="CY213" s="20" t="e">
        <f t="shared" si="324"/>
        <v>#NAME?</v>
      </c>
      <c r="CZ213" t="e">
        <f t="shared" si="325"/>
        <v>#NAME?</v>
      </c>
      <c r="DM213" t="s">
        <v>446</v>
      </c>
      <c r="DN213">
        <v>0</v>
      </c>
      <c r="DQ213" t="s">
        <v>321</v>
      </c>
      <c r="DR213">
        <v>0</v>
      </c>
      <c r="DU213">
        <v>613</v>
      </c>
      <c r="DV213">
        <v>1227826.9276628403</v>
      </c>
      <c r="DX213" t="s">
        <v>270</v>
      </c>
      <c r="DY213">
        <v>0</v>
      </c>
      <c r="EA213" t="s">
        <v>270</v>
      </c>
      <c r="EB213">
        <v>0</v>
      </c>
      <c r="ED213" t="s">
        <v>270</v>
      </c>
      <c r="EE213">
        <v>0</v>
      </c>
      <c r="EI213">
        <v>415</v>
      </c>
      <c r="EJ213">
        <v>575.5</v>
      </c>
      <c r="GQ213" t="s">
        <v>428</v>
      </c>
      <c r="GR213">
        <v>406</v>
      </c>
      <c r="GU213">
        <v>503</v>
      </c>
      <c r="GV213" s="20">
        <v>316273.72052903968</v>
      </c>
      <c r="HM213">
        <v>694</v>
      </c>
      <c r="HN213" t="s">
        <v>452</v>
      </c>
      <c r="HO213">
        <v>570006.11</v>
      </c>
      <c r="HR213">
        <v>503</v>
      </c>
      <c r="HS213">
        <v>7455.75</v>
      </c>
    </row>
    <row r="214" spans="1:227">
      <c r="A214">
        <v>1598</v>
      </c>
      <c r="D214" t="s">
        <v>435</v>
      </c>
      <c r="F214" s="13" t="e">
        <f t="shared" si="245"/>
        <v>#NAME?</v>
      </c>
      <c r="G214" s="13" t="e">
        <f t="shared" si="246"/>
        <v>#NAME?</v>
      </c>
      <c r="H214" s="13" t="e">
        <f t="shared" si="247"/>
        <v>#NAME?</v>
      </c>
      <c r="I214" s="13" t="e">
        <f t="shared" si="248"/>
        <v>#NAME?</v>
      </c>
      <c r="J214" s="13"/>
      <c r="K214" s="13" t="e">
        <f t="shared" si="249"/>
        <v>#NAME?</v>
      </c>
      <c r="L214" s="13" t="e">
        <f t="shared" si="250"/>
        <v>#NAME?</v>
      </c>
      <c r="M214" s="13" t="e">
        <f t="shared" si="251"/>
        <v>#NAME?</v>
      </c>
      <c r="N214" s="13" t="e">
        <f t="shared" si="252"/>
        <v>#NAME?</v>
      </c>
      <c r="O214" s="13" t="e">
        <f t="shared" si="253"/>
        <v>#NAME?</v>
      </c>
      <c r="P214" s="13" t="e">
        <f t="shared" si="254"/>
        <v>#NAME?</v>
      </c>
      <c r="Q214" s="13" t="e">
        <f t="shared" si="255"/>
        <v>#NAME?</v>
      </c>
      <c r="R214" s="13" t="e">
        <f t="shared" si="256"/>
        <v>#NAME?</v>
      </c>
      <c r="S214" s="13" t="e">
        <f t="shared" si="257"/>
        <v>#NAME?</v>
      </c>
      <c r="T214" s="13" t="e">
        <f t="shared" si="258"/>
        <v>#NAME?</v>
      </c>
      <c r="U214" s="13" t="e">
        <f t="shared" si="259"/>
        <v>#NAME?</v>
      </c>
      <c r="V214" s="13" t="e">
        <f t="shared" si="260"/>
        <v>#NAME?</v>
      </c>
      <c r="W214" s="13" t="e">
        <f t="shared" si="261"/>
        <v>#NAME?</v>
      </c>
      <c r="X214" s="13" t="e">
        <f t="shared" si="262"/>
        <v>#NAME?</v>
      </c>
      <c r="Y214" s="13" t="e">
        <f t="shared" si="263"/>
        <v>#NAME?</v>
      </c>
      <c r="Z214" s="13" t="e">
        <f t="shared" si="264"/>
        <v>#NAME?</v>
      </c>
      <c r="AA214" s="13" t="e">
        <f t="shared" si="265"/>
        <v>#NAME?</v>
      </c>
      <c r="AB214" s="13"/>
      <c r="AC214" s="13"/>
      <c r="AD214" s="13" t="e">
        <f t="shared" si="266"/>
        <v>#NAME?</v>
      </c>
      <c r="AE214" s="13" t="e">
        <f t="shared" si="267"/>
        <v>#NAME?</v>
      </c>
      <c r="AF214" s="13" t="e">
        <f t="shared" si="268"/>
        <v>#NAME?</v>
      </c>
      <c r="AG214" s="13" t="e">
        <f t="shared" si="269"/>
        <v>#NAME?</v>
      </c>
      <c r="AH214" s="13" t="e">
        <f t="shared" si="270"/>
        <v>#NAME?</v>
      </c>
      <c r="AI214" s="13" t="e">
        <f t="shared" si="271"/>
        <v>#NAME?</v>
      </c>
      <c r="AJ214" s="13" t="e">
        <f t="shared" si="272"/>
        <v>#NAME?</v>
      </c>
      <c r="AK214" s="13" t="e">
        <f t="shared" si="273"/>
        <v>#NAME?</v>
      </c>
      <c r="AL214" s="13" t="e">
        <f t="shared" si="274"/>
        <v>#NAME?</v>
      </c>
      <c r="AM214" s="13" t="e">
        <f t="shared" si="275"/>
        <v>#NAME?</v>
      </c>
      <c r="AN214" s="13" t="e">
        <f t="shared" si="276"/>
        <v>#NAME?</v>
      </c>
      <c r="AO214" s="13" t="e">
        <f t="shared" si="277"/>
        <v>#NAME?</v>
      </c>
      <c r="AP214" s="13" t="e">
        <f t="shared" si="278"/>
        <v>#NAME?</v>
      </c>
      <c r="AQ214" s="13" t="e">
        <f t="shared" si="279"/>
        <v>#NAME?</v>
      </c>
      <c r="AR214" s="13" t="e">
        <f t="shared" si="280"/>
        <v>#NAME?</v>
      </c>
      <c r="AS214" s="13" t="e">
        <f t="shared" si="281"/>
        <v>#NAME?</v>
      </c>
      <c r="AT214" s="13" t="e">
        <f t="shared" si="282"/>
        <v>#NAME?</v>
      </c>
      <c r="AU214" s="13" t="e">
        <f t="shared" si="283"/>
        <v>#NAME?</v>
      </c>
      <c r="AV214" s="13" t="e">
        <f t="shared" si="284"/>
        <v>#NAME?</v>
      </c>
      <c r="AW214" s="13" t="e">
        <f t="shared" si="285"/>
        <v>#NAME?</v>
      </c>
      <c r="AX214" s="13" t="e">
        <f t="shared" si="286"/>
        <v>#NAME?</v>
      </c>
      <c r="AY214" s="13" t="e">
        <f t="shared" si="287"/>
        <v>#NAME?</v>
      </c>
      <c r="AZ214" s="13" t="e">
        <f t="shared" si="288"/>
        <v>#NAME?</v>
      </c>
      <c r="BA214" s="13" t="e">
        <f t="shared" si="289"/>
        <v>#NAME?</v>
      </c>
      <c r="BB214" s="13" t="e">
        <f t="shared" si="290"/>
        <v>#NAME?</v>
      </c>
      <c r="BC214" s="13" t="e">
        <f t="shared" si="291"/>
        <v>#NAME?</v>
      </c>
      <c r="BD214" s="13" t="e">
        <f t="shared" si="292"/>
        <v>#NAME?</v>
      </c>
      <c r="BE214" s="13" t="e">
        <f t="shared" si="293"/>
        <v>#NAME?</v>
      </c>
      <c r="BF214" s="13" t="e">
        <f t="shared" si="294"/>
        <v>#NAME?</v>
      </c>
      <c r="BG214" s="13" t="e">
        <f t="shared" si="295"/>
        <v>#NAME?</v>
      </c>
      <c r="BH214" s="13" t="e">
        <f t="shared" si="296"/>
        <v>#NAME?</v>
      </c>
      <c r="BI214" s="13" t="e">
        <f t="shared" si="297"/>
        <v>#NAME?</v>
      </c>
      <c r="BJ214" s="13" t="e">
        <f t="shared" si="298"/>
        <v>#NAME?</v>
      </c>
      <c r="BK214" s="13" t="e">
        <f t="shared" si="299"/>
        <v>#NAME?</v>
      </c>
      <c r="BL214" s="13" t="e">
        <f t="shared" si="300"/>
        <v>#NAME?</v>
      </c>
      <c r="BM214" s="13" t="e">
        <f t="shared" si="301"/>
        <v>#NAME?</v>
      </c>
      <c r="BN214" s="13"/>
      <c r="BO214" s="15"/>
      <c r="BP214" s="13" t="e">
        <f t="shared" si="302"/>
        <v>#NAME?</v>
      </c>
      <c r="BQ214" s="13" t="e">
        <f t="shared" si="303"/>
        <v>#NAME?</v>
      </c>
      <c r="BR214" s="13" t="e">
        <f t="shared" si="304"/>
        <v>#NAME?</v>
      </c>
      <c r="BS214" s="13" t="e">
        <f t="shared" si="305"/>
        <v>#NAME?</v>
      </c>
      <c r="BT214" s="13" t="e">
        <f t="shared" si="306"/>
        <v>#NAME?</v>
      </c>
      <c r="BU214" s="13" t="e">
        <f t="shared" si="307"/>
        <v>#NAME?</v>
      </c>
      <c r="BV214" s="13"/>
      <c r="BW214" s="13" t="e">
        <f t="shared" si="308"/>
        <v>#NAME?</v>
      </c>
      <c r="BX214" s="13"/>
      <c r="BY214" s="13" t="e">
        <f t="shared" si="309"/>
        <v>#NAME?</v>
      </c>
      <c r="BZ214" s="13" t="e">
        <f t="shared" si="310"/>
        <v>#NAME?</v>
      </c>
      <c r="CA214" s="13" t="e">
        <f t="shared" si="311"/>
        <v>#NAME?</v>
      </c>
      <c r="CB214" s="13" t="e">
        <f t="shared" si="312"/>
        <v>#NAME?</v>
      </c>
      <c r="CC214" s="14">
        <f t="shared" si="313"/>
        <v>0</v>
      </c>
      <c r="CD214" s="14" t="e">
        <f t="shared" si="314"/>
        <v>#NAME?</v>
      </c>
      <c r="CE214" s="13">
        <f t="shared" si="315"/>
        <v>1343043.74</v>
      </c>
      <c r="CF214" s="13" t="e">
        <f t="shared" si="316"/>
        <v>#NAME?</v>
      </c>
      <c r="CG214" s="13"/>
      <c r="CH214" s="13" t="e">
        <f t="shared" si="317"/>
        <v>#NAME?</v>
      </c>
      <c r="CI214" s="13" t="e">
        <f t="shared" si="318"/>
        <v>#NAME?</v>
      </c>
      <c r="CJ214" s="13" t="e">
        <f t="shared" si="319"/>
        <v>#NAME?</v>
      </c>
      <c r="CK214" s="13" t="e">
        <f t="shared" si="320"/>
        <v>#NAME?</v>
      </c>
      <c r="CL214">
        <f t="shared" si="321"/>
        <v>0</v>
      </c>
      <c r="CM214">
        <f t="shared" si="322"/>
        <v>0</v>
      </c>
      <c r="CN214">
        <v>0</v>
      </c>
      <c r="CO214">
        <f t="shared" si="323"/>
        <v>0</v>
      </c>
      <c r="CP214">
        <v>0</v>
      </c>
      <c r="CQ214">
        <v>0</v>
      </c>
      <c r="CR214">
        <v>0</v>
      </c>
      <c r="CS214">
        <v>0</v>
      </c>
      <c r="CT214">
        <v>0</v>
      </c>
      <c r="CU214">
        <v>0</v>
      </c>
      <c r="CV214">
        <v>0</v>
      </c>
      <c r="CW214">
        <v>0</v>
      </c>
      <c r="CX214">
        <v>0</v>
      </c>
      <c r="CY214" s="20" t="e">
        <f t="shared" si="324"/>
        <v>#NAME?</v>
      </c>
      <c r="CZ214" t="e">
        <f t="shared" si="325"/>
        <v>#NAME?</v>
      </c>
      <c r="DM214" t="s">
        <v>447</v>
      </c>
      <c r="DN214">
        <v>0</v>
      </c>
      <c r="DQ214" t="s">
        <v>328</v>
      </c>
      <c r="DR214">
        <v>0</v>
      </c>
      <c r="DU214">
        <v>230</v>
      </c>
      <c r="DV214">
        <v>1479822.5824918326</v>
      </c>
      <c r="DX214" t="s">
        <v>271</v>
      </c>
      <c r="DY214">
        <v>0</v>
      </c>
      <c r="EA214" t="s">
        <v>271</v>
      </c>
      <c r="EB214">
        <v>0</v>
      </c>
      <c r="ED214" t="s">
        <v>271</v>
      </c>
      <c r="EE214">
        <v>0</v>
      </c>
      <c r="EI214">
        <v>416</v>
      </c>
      <c r="EJ214">
        <v>1508</v>
      </c>
      <c r="GQ214" t="s">
        <v>435</v>
      </c>
      <c r="GR214">
        <v>1598</v>
      </c>
      <c r="GU214">
        <v>504</v>
      </c>
      <c r="GV214" s="20">
        <v>18296.826807465106</v>
      </c>
      <c r="HM214">
        <v>733</v>
      </c>
      <c r="HN214" t="s">
        <v>343</v>
      </c>
      <c r="HO214">
        <v>700483.43</v>
      </c>
      <c r="HR214">
        <v>504</v>
      </c>
      <c r="HS214">
        <v>451.25</v>
      </c>
    </row>
    <row r="215" spans="1:227">
      <c r="A215">
        <v>415</v>
      </c>
      <c r="D215" t="s">
        <v>441</v>
      </c>
      <c r="F215" s="13" t="e">
        <f t="shared" si="245"/>
        <v>#NAME?</v>
      </c>
      <c r="G215" s="13" t="e">
        <f t="shared" si="246"/>
        <v>#NAME?</v>
      </c>
      <c r="H215" s="13" t="e">
        <f t="shared" si="247"/>
        <v>#NAME?</v>
      </c>
      <c r="I215" s="13" t="e">
        <f t="shared" si="248"/>
        <v>#NAME?</v>
      </c>
      <c r="J215" s="13"/>
      <c r="K215" s="13" t="e">
        <f t="shared" si="249"/>
        <v>#NAME?</v>
      </c>
      <c r="L215" s="13" t="e">
        <f t="shared" si="250"/>
        <v>#NAME?</v>
      </c>
      <c r="M215" s="13" t="e">
        <f t="shared" si="251"/>
        <v>#NAME?</v>
      </c>
      <c r="N215" s="13" t="e">
        <f t="shared" si="252"/>
        <v>#NAME?</v>
      </c>
      <c r="O215" s="13" t="e">
        <f t="shared" si="253"/>
        <v>#NAME?</v>
      </c>
      <c r="P215" s="13" t="e">
        <f t="shared" si="254"/>
        <v>#NAME?</v>
      </c>
      <c r="Q215" s="13" t="e">
        <f t="shared" si="255"/>
        <v>#NAME?</v>
      </c>
      <c r="R215" s="13" t="e">
        <f t="shared" si="256"/>
        <v>#NAME?</v>
      </c>
      <c r="S215" s="13" t="e">
        <f t="shared" si="257"/>
        <v>#NAME?</v>
      </c>
      <c r="T215" s="13" t="e">
        <f t="shared" si="258"/>
        <v>#NAME?</v>
      </c>
      <c r="U215" s="13" t="e">
        <f t="shared" si="259"/>
        <v>#NAME?</v>
      </c>
      <c r="V215" s="13" t="e">
        <f t="shared" si="260"/>
        <v>#NAME?</v>
      </c>
      <c r="W215" s="13" t="e">
        <f t="shared" si="261"/>
        <v>#NAME?</v>
      </c>
      <c r="X215" s="13" t="e">
        <f t="shared" si="262"/>
        <v>#NAME?</v>
      </c>
      <c r="Y215" s="13" t="e">
        <f t="shared" si="263"/>
        <v>#NAME?</v>
      </c>
      <c r="Z215" s="13" t="e">
        <f t="shared" si="264"/>
        <v>#NAME?</v>
      </c>
      <c r="AA215" s="13" t="e">
        <f t="shared" si="265"/>
        <v>#NAME?</v>
      </c>
      <c r="AB215" s="13"/>
      <c r="AC215" s="13"/>
      <c r="AD215" s="13" t="e">
        <f t="shared" si="266"/>
        <v>#NAME?</v>
      </c>
      <c r="AE215" s="13" t="e">
        <f t="shared" si="267"/>
        <v>#NAME?</v>
      </c>
      <c r="AF215" s="13" t="e">
        <f t="shared" si="268"/>
        <v>#NAME?</v>
      </c>
      <c r="AG215" s="13" t="e">
        <f t="shared" si="269"/>
        <v>#NAME?</v>
      </c>
      <c r="AH215" s="13" t="e">
        <f t="shared" si="270"/>
        <v>#NAME?</v>
      </c>
      <c r="AI215" s="13" t="e">
        <f t="shared" si="271"/>
        <v>#NAME?</v>
      </c>
      <c r="AJ215" s="13" t="e">
        <f t="shared" si="272"/>
        <v>#NAME?</v>
      </c>
      <c r="AK215" s="13" t="e">
        <f t="shared" si="273"/>
        <v>#NAME?</v>
      </c>
      <c r="AL215" s="13" t="e">
        <f t="shared" si="274"/>
        <v>#NAME?</v>
      </c>
      <c r="AM215" s="13" t="e">
        <f t="shared" si="275"/>
        <v>#NAME?</v>
      </c>
      <c r="AN215" s="13" t="e">
        <f t="shared" si="276"/>
        <v>#NAME?</v>
      </c>
      <c r="AO215" s="13" t="e">
        <f t="shared" si="277"/>
        <v>#NAME?</v>
      </c>
      <c r="AP215" s="13" t="e">
        <f t="shared" si="278"/>
        <v>#NAME?</v>
      </c>
      <c r="AQ215" s="13" t="e">
        <f t="shared" si="279"/>
        <v>#NAME?</v>
      </c>
      <c r="AR215" s="13" t="e">
        <f t="shared" si="280"/>
        <v>#NAME?</v>
      </c>
      <c r="AS215" s="13" t="e">
        <f t="shared" si="281"/>
        <v>#NAME?</v>
      </c>
      <c r="AT215" s="13" t="e">
        <f t="shared" si="282"/>
        <v>#NAME?</v>
      </c>
      <c r="AU215" s="13" t="e">
        <f t="shared" si="283"/>
        <v>#NAME?</v>
      </c>
      <c r="AV215" s="13" t="e">
        <f t="shared" si="284"/>
        <v>#NAME?</v>
      </c>
      <c r="AW215" s="13" t="e">
        <f t="shared" si="285"/>
        <v>#NAME?</v>
      </c>
      <c r="AX215" s="13" t="e">
        <f t="shared" si="286"/>
        <v>#NAME?</v>
      </c>
      <c r="AY215" s="13" t="e">
        <f t="shared" si="287"/>
        <v>#NAME?</v>
      </c>
      <c r="AZ215" s="13" t="e">
        <f t="shared" si="288"/>
        <v>#NAME?</v>
      </c>
      <c r="BA215" s="13" t="e">
        <f t="shared" si="289"/>
        <v>#NAME?</v>
      </c>
      <c r="BB215" s="13" t="e">
        <f t="shared" si="290"/>
        <v>#NAME?</v>
      </c>
      <c r="BC215" s="13" t="e">
        <f t="shared" si="291"/>
        <v>#NAME?</v>
      </c>
      <c r="BD215" s="13" t="e">
        <f t="shared" si="292"/>
        <v>#NAME?</v>
      </c>
      <c r="BE215" s="13" t="e">
        <f t="shared" si="293"/>
        <v>#NAME?</v>
      </c>
      <c r="BF215" s="13" t="e">
        <f t="shared" si="294"/>
        <v>#NAME?</v>
      </c>
      <c r="BG215" s="13" t="e">
        <f t="shared" si="295"/>
        <v>#NAME?</v>
      </c>
      <c r="BH215" s="13" t="e">
        <f t="shared" si="296"/>
        <v>#NAME?</v>
      </c>
      <c r="BI215" s="13" t="e">
        <f t="shared" si="297"/>
        <v>#NAME?</v>
      </c>
      <c r="BJ215" s="13" t="e">
        <f t="shared" si="298"/>
        <v>#NAME?</v>
      </c>
      <c r="BK215" s="13" t="e">
        <f t="shared" si="299"/>
        <v>#NAME?</v>
      </c>
      <c r="BL215" s="13" t="e">
        <f t="shared" si="300"/>
        <v>#NAME?</v>
      </c>
      <c r="BM215" s="13" t="e">
        <f t="shared" si="301"/>
        <v>#NAME?</v>
      </c>
      <c r="BN215" s="13"/>
      <c r="BO215" s="15"/>
      <c r="BP215" s="13" t="e">
        <f t="shared" si="302"/>
        <v>#NAME?</v>
      </c>
      <c r="BQ215" s="13" t="e">
        <f t="shared" si="303"/>
        <v>#NAME?</v>
      </c>
      <c r="BR215" s="13" t="e">
        <f t="shared" si="304"/>
        <v>#NAME?</v>
      </c>
      <c r="BS215" s="13" t="e">
        <f t="shared" si="305"/>
        <v>#NAME?</v>
      </c>
      <c r="BT215" s="13" t="e">
        <f t="shared" si="306"/>
        <v>#NAME?</v>
      </c>
      <c r="BU215" s="13" t="e">
        <f t="shared" si="307"/>
        <v>#NAME?</v>
      </c>
      <c r="BV215" s="13"/>
      <c r="BW215" s="13" t="e">
        <f t="shared" si="308"/>
        <v>#NAME?</v>
      </c>
      <c r="BX215" s="13"/>
      <c r="BY215" s="13" t="e">
        <f t="shared" si="309"/>
        <v>#NAME?</v>
      </c>
      <c r="BZ215" s="13" t="e">
        <f t="shared" si="310"/>
        <v>#NAME?</v>
      </c>
      <c r="CA215" s="13" t="e">
        <f t="shared" si="311"/>
        <v>#NAME?</v>
      </c>
      <c r="CB215" s="13" t="e">
        <f t="shared" si="312"/>
        <v>#NAME?</v>
      </c>
      <c r="CC215" s="14">
        <f t="shared" si="313"/>
        <v>0</v>
      </c>
      <c r="CD215" s="14" t="e">
        <f t="shared" si="314"/>
        <v>#NAME?</v>
      </c>
      <c r="CE215" s="13">
        <f t="shared" si="315"/>
        <v>797635.17</v>
      </c>
      <c r="CF215" s="13" t="e">
        <f t="shared" si="316"/>
        <v>#NAME?</v>
      </c>
      <c r="CG215" s="13"/>
      <c r="CH215" s="13" t="e">
        <f t="shared" si="317"/>
        <v>#NAME?</v>
      </c>
      <c r="CI215" s="13" t="e">
        <f t="shared" si="318"/>
        <v>#NAME?</v>
      </c>
      <c r="CJ215" s="13" t="e">
        <f t="shared" si="319"/>
        <v>#NAME?</v>
      </c>
      <c r="CK215" s="13" t="e">
        <f t="shared" si="320"/>
        <v>#NAME?</v>
      </c>
      <c r="CL215">
        <f t="shared" si="321"/>
        <v>0</v>
      </c>
      <c r="CM215">
        <f t="shared" si="322"/>
        <v>0</v>
      </c>
      <c r="CN215">
        <v>0</v>
      </c>
      <c r="CO215">
        <f t="shared" si="323"/>
        <v>0</v>
      </c>
      <c r="CP215">
        <v>0</v>
      </c>
      <c r="CQ215">
        <v>0</v>
      </c>
      <c r="CR215">
        <v>0</v>
      </c>
      <c r="CS215">
        <v>0</v>
      </c>
      <c r="CT215">
        <v>0</v>
      </c>
      <c r="CU215">
        <v>0</v>
      </c>
      <c r="CV215">
        <v>0</v>
      </c>
      <c r="CW215">
        <v>0</v>
      </c>
      <c r="CX215">
        <v>0</v>
      </c>
      <c r="CY215" s="20" t="e">
        <f t="shared" si="324"/>
        <v>#NAME?</v>
      </c>
      <c r="CZ215" t="e">
        <f t="shared" si="325"/>
        <v>#NAME?</v>
      </c>
      <c r="DM215" t="s">
        <v>448</v>
      </c>
      <c r="DN215">
        <v>0</v>
      </c>
      <c r="DQ215" t="s">
        <v>338</v>
      </c>
      <c r="DR215">
        <v>0</v>
      </c>
      <c r="DU215">
        <v>785</v>
      </c>
      <c r="DV215">
        <v>1523549.9247215518</v>
      </c>
      <c r="DX215" t="s">
        <v>302</v>
      </c>
      <c r="DY215">
        <v>0</v>
      </c>
      <c r="EA215" t="s">
        <v>302</v>
      </c>
      <c r="EB215">
        <v>0</v>
      </c>
      <c r="ED215" t="s">
        <v>302</v>
      </c>
      <c r="EE215">
        <v>0</v>
      </c>
      <c r="EI215">
        <v>417</v>
      </c>
      <c r="EJ215">
        <v>486.5</v>
      </c>
      <c r="GQ215" t="s">
        <v>441</v>
      </c>
      <c r="GR215">
        <v>415</v>
      </c>
      <c r="GU215">
        <v>505</v>
      </c>
      <c r="GV215" s="20">
        <v>449579.17298342829</v>
      </c>
      <c r="HM215">
        <v>1705</v>
      </c>
      <c r="HN215" t="s">
        <v>345</v>
      </c>
      <c r="HO215">
        <v>2865076.79</v>
      </c>
      <c r="HR215">
        <v>505</v>
      </c>
      <c r="HS215">
        <v>10746.5</v>
      </c>
    </row>
    <row r="216" spans="1:227">
      <c r="A216">
        <v>416</v>
      </c>
      <c r="D216" t="s">
        <v>442</v>
      </c>
      <c r="F216" s="13" t="e">
        <f t="shared" si="245"/>
        <v>#NAME?</v>
      </c>
      <c r="G216" s="13" t="e">
        <f t="shared" si="246"/>
        <v>#NAME?</v>
      </c>
      <c r="H216" s="13" t="e">
        <f t="shared" si="247"/>
        <v>#NAME?</v>
      </c>
      <c r="I216" s="13" t="e">
        <f t="shared" si="248"/>
        <v>#NAME?</v>
      </c>
      <c r="J216" s="13"/>
      <c r="K216" s="13" t="e">
        <f t="shared" si="249"/>
        <v>#NAME?</v>
      </c>
      <c r="L216" s="13" t="e">
        <f t="shared" si="250"/>
        <v>#NAME?</v>
      </c>
      <c r="M216" s="13" t="e">
        <f t="shared" si="251"/>
        <v>#NAME?</v>
      </c>
      <c r="N216" s="13" t="e">
        <f t="shared" si="252"/>
        <v>#NAME?</v>
      </c>
      <c r="O216" s="13" t="e">
        <f t="shared" si="253"/>
        <v>#NAME?</v>
      </c>
      <c r="P216" s="13" t="e">
        <f t="shared" si="254"/>
        <v>#NAME?</v>
      </c>
      <c r="Q216" s="13" t="e">
        <f t="shared" si="255"/>
        <v>#NAME?</v>
      </c>
      <c r="R216" s="13" t="e">
        <f t="shared" si="256"/>
        <v>#NAME?</v>
      </c>
      <c r="S216" s="13" t="e">
        <f t="shared" si="257"/>
        <v>#NAME?</v>
      </c>
      <c r="T216" s="13" t="e">
        <f t="shared" si="258"/>
        <v>#NAME?</v>
      </c>
      <c r="U216" s="13" t="e">
        <f t="shared" si="259"/>
        <v>#NAME?</v>
      </c>
      <c r="V216" s="13" t="e">
        <f t="shared" si="260"/>
        <v>#NAME?</v>
      </c>
      <c r="W216" s="13" t="e">
        <f t="shared" si="261"/>
        <v>#NAME?</v>
      </c>
      <c r="X216" s="13" t="e">
        <f t="shared" si="262"/>
        <v>#NAME?</v>
      </c>
      <c r="Y216" s="13" t="e">
        <f t="shared" si="263"/>
        <v>#NAME?</v>
      </c>
      <c r="Z216" s="13" t="e">
        <f t="shared" si="264"/>
        <v>#NAME?</v>
      </c>
      <c r="AA216" s="13" t="e">
        <f t="shared" si="265"/>
        <v>#NAME?</v>
      </c>
      <c r="AB216" s="13"/>
      <c r="AC216" s="13"/>
      <c r="AD216" s="13" t="e">
        <f t="shared" si="266"/>
        <v>#NAME?</v>
      </c>
      <c r="AE216" s="13" t="e">
        <f t="shared" si="267"/>
        <v>#NAME?</v>
      </c>
      <c r="AF216" s="13" t="e">
        <f t="shared" si="268"/>
        <v>#NAME?</v>
      </c>
      <c r="AG216" s="13" t="e">
        <f t="shared" si="269"/>
        <v>#NAME?</v>
      </c>
      <c r="AH216" s="13" t="e">
        <f t="shared" si="270"/>
        <v>#NAME?</v>
      </c>
      <c r="AI216" s="13" t="e">
        <f t="shared" si="271"/>
        <v>#NAME?</v>
      </c>
      <c r="AJ216" s="13" t="e">
        <f t="shared" si="272"/>
        <v>#NAME?</v>
      </c>
      <c r="AK216" s="13" t="e">
        <f t="shared" si="273"/>
        <v>#NAME?</v>
      </c>
      <c r="AL216" s="13" t="e">
        <f t="shared" si="274"/>
        <v>#NAME?</v>
      </c>
      <c r="AM216" s="13" t="e">
        <f t="shared" si="275"/>
        <v>#NAME?</v>
      </c>
      <c r="AN216" s="13" t="e">
        <f t="shared" si="276"/>
        <v>#NAME?</v>
      </c>
      <c r="AO216" s="13" t="e">
        <f t="shared" si="277"/>
        <v>#NAME?</v>
      </c>
      <c r="AP216" s="13" t="e">
        <f t="shared" si="278"/>
        <v>#NAME?</v>
      </c>
      <c r="AQ216" s="13" t="e">
        <f t="shared" si="279"/>
        <v>#NAME?</v>
      </c>
      <c r="AR216" s="13" t="e">
        <f t="shared" si="280"/>
        <v>#NAME?</v>
      </c>
      <c r="AS216" s="13" t="e">
        <f t="shared" si="281"/>
        <v>#NAME?</v>
      </c>
      <c r="AT216" s="13" t="e">
        <f t="shared" si="282"/>
        <v>#NAME?</v>
      </c>
      <c r="AU216" s="13" t="e">
        <f t="shared" si="283"/>
        <v>#NAME?</v>
      </c>
      <c r="AV216" s="13" t="e">
        <f t="shared" si="284"/>
        <v>#NAME?</v>
      </c>
      <c r="AW216" s="13" t="e">
        <f t="shared" si="285"/>
        <v>#NAME?</v>
      </c>
      <c r="AX216" s="13" t="e">
        <f t="shared" si="286"/>
        <v>#NAME?</v>
      </c>
      <c r="AY216" s="13" t="e">
        <f t="shared" si="287"/>
        <v>#NAME?</v>
      </c>
      <c r="AZ216" s="13" t="e">
        <f t="shared" si="288"/>
        <v>#NAME?</v>
      </c>
      <c r="BA216" s="13" t="e">
        <f t="shared" si="289"/>
        <v>#NAME?</v>
      </c>
      <c r="BB216" s="13" t="e">
        <f t="shared" si="290"/>
        <v>#NAME?</v>
      </c>
      <c r="BC216" s="13" t="e">
        <f t="shared" si="291"/>
        <v>#NAME?</v>
      </c>
      <c r="BD216" s="13" t="e">
        <f t="shared" si="292"/>
        <v>#NAME?</v>
      </c>
      <c r="BE216" s="13" t="e">
        <f t="shared" si="293"/>
        <v>#NAME?</v>
      </c>
      <c r="BF216" s="13" t="e">
        <f t="shared" si="294"/>
        <v>#NAME?</v>
      </c>
      <c r="BG216" s="13" t="e">
        <f t="shared" si="295"/>
        <v>#NAME?</v>
      </c>
      <c r="BH216" s="13" t="e">
        <f t="shared" si="296"/>
        <v>#NAME?</v>
      </c>
      <c r="BI216" s="13" t="e">
        <f t="shared" si="297"/>
        <v>#NAME?</v>
      </c>
      <c r="BJ216" s="13" t="e">
        <f t="shared" si="298"/>
        <v>#NAME?</v>
      </c>
      <c r="BK216" s="13" t="e">
        <f t="shared" si="299"/>
        <v>#NAME?</v>
      </c>
      <c r="BL216" s="13" t="e">
        <f t="shared" si="300"/>
        <v>#NAME?</v>
      </c>
      <c r="BM216" s="13" t="e">
        <f t="shared" si="301"/>
        <v>#NAME?</v>
      </c>
      <c r="BN216" s="13"/>
      <c r="BO216" s="15"/>
      <c r="BP216" s="13" t="e">
        <f t="shared" si="302"/>
        <v>#NAME?</v>
      </c>
      <c r="BQ216" s="13" t="e">
        <f t="shared" si="303"/>
        <v>#NAME?</v>
      </c>
      <c r="BR216" s="13" t="e">
        <f t="shared" si="304"/>
        <v>#NAME?</v>
      </c>
      <c r="BS216" s="13" t="e">
        <f t="shared" si="305"/>
        <v>#NAME?</v>
      </c>
      <c r="BT216" s="13" t="e">
        <f t="shared" si="306"/>
        <v>#NAME?</v>
      </c>
      <c r="BU216" s="13" t="e">
        <f t="shared" si="307"/>
        <v>#NAME?</v>
      </c>
      <c r="BV216" s="13"/>
      <c r="BW216" s="13" t="e">
        <f t="shared" si="308"/>
        <v>#NAME?</v>
      </c>
      <c r="BX216" s="13"/>
      <c r="BY216" s="13" t="e">
        <f t="shared" si="309"/>
        <v>#NAME?</v>
      </c>
      <c r="BZ216" s="13" t="e">
        <f t="shared" si="310"/>
        <v>#NAME?</v>
      </c>
      <c r="CA216" s="13" t="e">
        <f t="shared" si="311"/>
        <v>#NAME?</v>
      </c>
      <c r="CB216" s="13" t="e">
        <f t="shared" si="312"/>
        <v>#NAME?</v>
      </c>
      <c r="CC216" s="14">
        <f t="shared" si="313"/>
        <v>0</v>
      </c>
      <c r="CD216" s="14" t="e">
        <f t="shared" si="314"/>
        <v>#NAME?</v>
      </c>
      <c r="CE216" s="13">
        <f t="shared" si="315"/>
        <v>1587118.1</v>
      </c>
      <c r="CF216" s="13" t="e">
        <f t="shared" si="316"/>
        <v>#NAME?</v>
      </c>
      <c r="CG216" s="13"/>
      <c r="CH216" s="13" t="e">
        <f t="shared" si="317"/>
        <v>#NAME?</v>
      </c>
      <c r="CI216" s="13" t="e">
        <f t="shared" si="318"/>
        <v>#NAME?</v>
      </c>
      <c r="CJ216" s="13" t="e">
        <f t="shared" si="319"/>
        <v>#NAME?</v>
      </c>
      <c r="CK216" s="13" t="e">
        <f t="shared" si="320"/>
        <v>#NAME?</v>
      </c>
      <c r="CL216">
        <f t="shared" si="321"/>
        <v>0</v>
      </c>
      <c r="CM216">
        <f t="shared" si="322"/>
        <v>0</v>
      </c>
      <c r="CN216">
        <v>0</v>
      </c>
      <c r="CO216">
        <f t="shared" si="323"/>
        <v>0</v>
      </c>
      <c r="CP216">
        <v>0</v>
      </c>
      <c r="CQ216">
        <v>0</v>
      </c>
      <c r="CR216">
        <v>0</v>
      </c>
      <c r="CS216">
        <v>0</v>
      </c>
      <c r="CT216">
        <v>0</v>
      </c>
      <c r="CU216">
        <v>0</v>
      </c>
      <c r="CV216">
        <v>0</v>
      </c>
      <c r="CW216">
        <v>0</v>
      </c>
      <c r="CX216">
        <v>0</v>
      </c>
      <c r="CY216" s="20" t="e">
        <f t="shared" si="324"/>
        <v>#NAME?</v>
      </c>
      <c r="CZ216" t="e">
        <f t="shared" si="325"/>
        <v>#NAME?</v>
      </c>
      <c r="DM216" t="s">
        <v>232</v>
      </c>
      <c r="DN216">
        <v>0</v>
      </c>
      <c r="DQ216" t="s">
        <v>350</v>
      </c>
      <c r="DR216">
        <v>0</v>
      </c>
      <c r="DU216">
        <v>579</v>
      </c>
      <c r="DV216">
        <v>1662757.2261594201</v>
      </c>
      <c r="DX216" t="s">
        <v>306</v>
      </c>
      <c r="DY216">
        <v>0</v>
      </c>
      <c r="EA216" t="s">
        <v>306</v>
      </c>
      <c r="EB216">
        <v>0</v>
      </c>
      <c r="ED216" t="s">
        <v>306</v>
      </c>
      <c r="EE216">
        <v>0</v>
      </c>
      <c r="EI216">
        <v>420</v>
      </c>
      <c r="EJ216">
        <v>2114.5</v>
      </c>
      <c r="GQ216" t="s">
        <v>442</v>
      </c>
      <c r="GR216">
        <v>416</v>
      </c>
      <c r="GU216">
        <v>511</v>
      </c>
      <c r="GV216" s="20">
        <v>23524.491609597993</v>
      </c>
      <c r="HM216">
        <v>553</v>
      </c>
      <c r="HN216" t="s">
        <v>456</v>
      </c>
      <c r="HO216">
        <v>1813423.25</v>
      </c>
      <c r="HR216">
        <v>511</v>
      </c>
      <c r="HS216">
        <v>514.5</v>
      </c>
    </row>
    <row r="217" spans="1:227">
      <c r="A217">
        <v>417</v>
      </c>
      <c r="D217" t="s">
        <v>444</v>
      </c>
      <c r="F217" s="13" t="e">
        <f t="shared" si="245"/>
        <v>#NAME?</v>
      </c>
      <c r="G217" s="13" t="e">
        <f t="shared" si="246"/>
        <v>#NAME?</v>
      </c>
      <c r="H217" s="13" t="e">
        <f t="shared" si="247"/>
        <v>#NAME?</v>
      </c>
      <c r="I217" s="13" t="e">
        <f t="shared" si="248"/>
        <v>#NAME?</v>
      </c>
      <c r="J217" s="13"/>
      <c r="K217" s="13" t="e">
        <f t="shared" si="249"/>
        <v>#NAME?</v>
      </c>
      <c r="L217" s="13" t="e">
        <f t="shared" si="250"/>
        <v>#NAME?</v>
      </c>
      <c r="M217" s="13" t="e">
        <f t="shared" si="251"/>
        <v>#NAME?</v>
      </c>
      <c r="N217" s="13" t="e">
        <f t="shared" si="252"/>
        <v>#NAME?</v>
      </c>
      <c r="O217" s="13" t="e">
        <f t="shared" si="253"/>
        <v>#NAME?</v>
      </c>
      <c r="P217" s="13" t="e">
        <f t="shared" si="254"/>
        <v>#NAME?</v>
      </c>
      <c r="Q217" s="13" t="e">
        <f t="shared" si="255"/>
        <v>#NAME?</v>
      </c>
      <c r="R217" s="13" t="e">
        <f t="shared" si="256"/>
        <v>#NAME?</v>
      </c>
      <c r="S217" s="13" t="e">
        <f t="shared" si="257"/>
        <v>#NAME?</v>
      </c>
      <c r="T217" s="13" t="e">
        <f t="shared" si="258"/>
        <v>#NAME?</v>
      </c>
      <c r="U217" s="13" t="e">
        <f t="shared" si="259"/>
        <v>#NAME?</v>
      </c>
      <c r="V217" s="13" t="e">
        <f t="shared" si="260"/>
        <v>#NAME?</v>
      </c>
      <c r="W217" s="13" t="e">
        <f t="shared" si="261"/>
        <v>#NAME?</v>
      </c>
      <c r="X217" s="13" t="e">
        <f t="shared" si="262"/>
        <v>#NAME?</v>
      </c>
      <c r="Y217" s="13" t="e">
        <f t="shared" si="263"/>
        <v>#NAME?</v>
      </c>
      <c r="Z217" s="13" t="e">
        <f t="shared" si="264"/>
        <v>#NAME?</v>
      </c>
      <c r="AA217" s="13" t="e">
        <f t="shared" si="265"/>
        <v>#NAME?</v>
      </c>
      <c r="AB217" s="13"/>
      <c r="AC217" s="13"/>
      <c r="AD217" s="13" t="e">
        <f t="shared" si="266"/>
        <v>#NAME?</v>
      </c>
      <c r="AE217" s="13" t="e">
        <f t="shared" si="267"/>
        <v>#NAME?</v>
      </c>
      <c r="AF217" s="13" t="e">
        <f t="shared" si="268"/>
        <v>#NAME?</v>
      </c>
      <c r="AG217" s="13" t="e">
        <f t="shared" si="269"/>
        <v>#NAME?</v>
      </c>
      <c r="AH217" s="13" t="e">
        <f t="shared" si="270"/>
        <v>#NAME?</v>
      </c>
      <c r="AI217" s="13" t="e">
        <f t="shared" si="271"/>
        <v>#NAME?</v>
      </c>
      <c r="AJ217" s="13" t="e">
        <f t="shared" si="272"/>
        <v>#NAME?</v>
      </c>
      <c r="AK217" s="13" t="e">
        <f t="shared" si="273"/>
        <v>#NAME?</v>
      </c>
      <c r="AL217" s="13" t="e">
        <f t="shared" si="274"/>
        <v>#NAME?</v>
      </c>
      <c r="AM217" s="13" t="e">
        <f t="shared" si="275"/>
        <v>#NAME?</v>
      </c>
      <c r="AN217" s="13" t="e">
        <f t="shared" si="276"/>
        <v>#NAME?</v>
      </c>
      <c r="AO217" s="13" t="e">
        <f t="shared" si="277"/>
        <v>#NAME?</v>
      </c>
      <c r="AP217" s="13" t="e">
        <f t="shared" si="278"/>
        <v>#NAME?</v>
      </c>
      <c r="AQ217" s="13" t="e">
        <f t="shared" si="279"/>
        <v>#NAME?</v>
      </c>
      <c r="AR217" s="13" t="e">
        <f t="shared" si="280"/>
        <v>#NAME?</v>
      </c>
      <c r="AS217" s="13" t="e">
        <f t="shared" si="281"/>
        <v>#NAME?</v>
      </c>
      <c r="AT217" s="13" t="e">
        <f t="shared" si="282"/>
        <v>#NAME?</v>
      </c>
      <c r="AU217" s="13" t="e">
        <f t="shared" si="283"/>
        <v>#NAME?</v>
      </c>
      <c r="AV217" s="13" t="e">
        <f t="shared" si="284"/>
        <v>#NAME?</v>
      </c>
      <c r="AW217" s="13" t="e">
        <f t="shared" si="285"/>
        <v>#NAME?</v>
      </c>
      <c r="AX217" s="13" t="e">
        <f t="shared" si="286"/>
        <v>#NAME?</v>
      </c>
      <c r="AY217" s="13" t="e">
        <f t="shared" si="287"/>
        <v>#NAME?</v>
      </c>
      <c r="AZ217" s="13" t="e">
        <f t="shared" si="288"/>
        <v>#NAME?</v>
      </c>
      <c r="BA217" s="13" t="e">
        <f t="shared" si="289"/>
        <v>#NAME?</v>
      </c>
      <c r="BB217" s="13" t="e">
        <f t="shared" si="290"/>
        <v>#NAME?</v>
      </c>
      <c r="BC217" s="13" t="e">
        <f t="shared" si="291"/>
        <v>#NAME?</v>
      </c>
      <c r="BD217" s="13" t="e">
        <f t="shared" si="292"/>
        <v>#NAME?</v>
      </c>
      <c r="BE217" s="13" t="e">
        <f t="shared" si="293"/>
        <v>#NAME?</v>
      </c>
      <c r="BF217" s="13" t="e">
        <f t="shared" si="294"/>
        <v>#NAME?</v>
      </c>
      <c r="BG217" s="13" t="e">
        <f t="shared" si="295"/>
        <v>#NAME?</v>
      </c>
      <c r="BH217" s="13" t="e">
        <f t="shared" si="296"/>
        <v>#NAME?</v>
      </c>
      <c r="BI217" s="13" t="e">
        <f t="shared" si="297"/>
        <v>#NAME?</v>
      </c>
      <c r="BJ217" s="13" t="e">
        <f t="shared" si="298"/>
        <v>#NAME?</v>
      </c>
      <c r="BK217" s="13" t="e">
        <f t="shared" si="299"/>
        <v>#NAME?</v>
      </c>
      <c r="BL217" s="13" t="e">
        <f t="shared" si="300"/>
        <v>#NAME?</v>
      </c>
      <c r="BM217" s="13" t="e">
        <f t="shared" si="301"/>
        <v>#NAME?</v>
      </c>
      <c r="BN217" s="13"/>
      <c r="BO217" s="15"/>
      <c r="BP217" s="13" t="e">
        <f t="shared" si="302"/>
        <v>#NAME?</v>
      </c>
      <c r="BQ217" s="13" t="e">
        <f t="shared" si="303"/>
        <v>#NAME?</v>
      </c>
      <c r="BR217" s="13" t="e">
        <f t="shared" si="304"/>
        <v>#NAME?</v>
      </c>
      <c r="BS217" s="13" t="e">
        <f t="shared" si="305"/>
        <v>#NAME?</v>
      </c>
      <c r="BT217" s="13" t="e">
        <f t="shared" si="306"/>
        <v>#NAME?</v>
      </c>
      <c r="BU217" s="13" t="e">
        <f t="shared" si="307"/>
        <v>#NAME?</v>
      </c>
      <c r="BV217" s="13"/>
      <c r="BW217" s="13" t="e">
        <f t="shared" si="308"/>
        <v>#NAME?</v>
      </c>
      <c r="BX217" s="13"/>
      <c r="BY217" s="13" t="e">
        <f t="shared" si="309"/>
        <v>#NAME?</v>
      </c>
      <c r="BZ217" s="13" t="e">
        <f t="shared" si="310"/>
        <v>#NAME?</v>
      </c>
      <c r="CA217" s="13" t="e">
        <f t="shared" si="311"/>
        <v>#NAME?</v>
      </c>
      <c r="CB217" s="13" t="e">
        <f t="shared" si="312"/>
        <v>#NAME?</v>
      </c>
      <c r="CC217" s="14">
        <f t="shared" si="313"/>
        <v>0</v>
      </c>
      <c r="CD217" s="14" t="e">
        <f t="shared" si="314"/>
        <v>#NAME?</v>
      </c>
      <c r="CE217" s="13">
        <f t="shared" si="315"/>
        <v>1350071.78</v>
      </c>
      <c r="CF217" s="13" t="e">
        <f t="shared" si="316"/>
        <v>#NAME?</v>
      </c>
      <c r="CG217" s="13"/>
      <c r="CH217" s="13" t="e">
        <f t="shared" si="317"/>
        <v>#NAME?</v>
      </c>
      <c r="CI217" s="13" t="e">
        <f t="shared" si="318"/>
        <v>#NAME?</v>
      </c>
      <c r="CJ217" s="13" t="e">
        <f t="shared" si="319"/>
        <v>#NAME?</v>
      </c>
      <c r="CK217" s="13" t="e">
        <f t="shared" si="320"/>
        <v>#NAME?</v>
      </c>
      <c r="CL217">
        <f t="shared" si="321"/>
        <v>0</v>
      </c>
      <c r="CM217">
        <f t="shared" si="322"/>
        <v>0</v>
      </c>
      <c r="CN217">
        <v>0</v>
      </c>
      <c r="CO217">
        <f t="shared" si="323"/>
        <v>0</v>
      </c>
      <c r="CP217">
        <v>0</v>
      </c>
      <c r="CQ217">
        <v>0</v>
      </c>
      <c r="CR217">
        <v>0</v>
      </c>
      <c r="CS217">
        <v>0</v>
      </c>
      <c r="CT217">
        <v>0</v>
      </c>
      <c r="CU217">
        <v>0</v>
      </c>
      <c r="CV217">
        <v>0</v>
      </c>
      <c r="CW217">
        <v>0</v>
      </c>
      <c r="CX217">
        <v>0</v>
      </c>
      <c r="CY217" s="20" t="e">
        <f t="shared" si="324"/>
        <v>#NAME?</v>
      </c>
      <c r="CZ217" t="e">
        <f t="shared" si="325"/>
        <v>#NAME?</v>
      </c>
      <c r="DM217" t="s">
        <v>449</v>
      </c>
      <c r="DN217">
        <v>0</v>
      </c>
      <c r="DQ217" t="s">
        <v>381</v>
      </c>
      <c r="DR217">
        <v>0</v>
      </c>
      <c r="DU217">
        <v>1740</v>
      </c>
      <c r="DV217">
        <v>1423350.9293705337</v>
      </c>
      <c r="DX217" t="s">
        <v>321</v>
      </c>
      <c r="DY217">
        <v>0</v>
      </c>
      <c r="EA217" t="s">
        <v>321</v>
      </c>
      <c r="EB217">
        <v>0</v>
      </c>
      <c r="ED217" t="s">
        <v>321</v>
      </c>
      <c r="EE217">
        <v>0</v>
      </c>
      <c r="EI217">
        <v>424</v>
      </c>
      <c r="EJ217">
        <v>354.5</v>
      </c>
      <c r="GQ217" t="s">
        <v>444</v>
      </c>
      <c r="GR217">
        <v>417</v>
      </c>
      <c r="GU217">
        <v>512</v>
      </c>
      <c r="GV217" s="20">
        <v>107167.1284437242</v>
      </c>
      <c r="HM217">
        <v>808</v>
      </c>
      <c r="HN217" t="s">
        <v>458</v>
      </c>
      <c r="HO217">
        <v>428813.36</v>
      </c>
      <c r="HR217">
        <v>512</v>
      </c>
      <c r="HS217">
        <v>2885</v>
      </c>
    </row>
    <row r="218" spans="1:227">
      <c r="A218">
        <v>420</v>
      </c>
      <c r="D218" t="s">
        <v>450</v>
      </c>
      <c r="F218" s="13" t="e">
        <f t="shared" si="245"/>
        <v>#NAME?</v>
      </c>
      <c r="G218" s="13" t="e">
        <f t="shared" si="246"/>
        <v>#NAME?</v>
      </c>
      <c r="H218" s="13" t="e">
        <f t="shared" si="247"/>
        <v>#NAME?</v>
      </c>
      <c r="I218" s="13" t="e">
        <f t="shared" si="248"/>
        <v>#NAME?</v>
      </c>
      <c r="J218" s="13"/>
      <c r="K218" s="13" t="e">
        <f t="shared" si="249"/>
        <v>#NAME?</v>
      </c>
      <c r="L218" s="13" t="e">
        <f t="shared" si="250"/>
        <v>#NAME?</v>
      </c>
      <c r="M218" s="13" t="e">
        <f t="shared" si="251"/>
        <v>#NAME?</v>
      </c>
      <c r="N218" s="13" t="e">
        <f t="shared" si="252"/>
        <v>#NAME?</v>
      </c>
      <c r="O218" s="13" t="e">
        <f t="shared" si="253"/>
        <v>#NAME?</v>
      </c>
      <c r="P218" s="13" t="e">
        <f t="shared" si="254"/>
        <v>#NAME?</v>
      </c>
      <c r="Q218" s="13" t="e">
        <f t="shared" si="255"/>
        <v>#NAME?</v>
      </c>
      <c r="R218" s="13" t="e">
        <f t="shared" si="256"/>
        <v>#NAME?</v>
      </c>
      <c r="S218" s="13" t="e">
        <f t="shared" si="257"/>
        <v>#NAME?</v>
      </c>
      <c r="T218" s="13" t="e">
        <f t="shared" si="258"/>
        <v>#NAME?</v>
      </c>
      <c r="U218" s="13" t="e">
        <f t="shared" si="259"/>
        <v>#NAME?</v>
      </c>
      <c r="V218" s="13" t="e">
        <f t="shared" si="260"/>
        <v>#NAME?</v>
      </c>
      <c r="W218" s="13" t="e">
        <f t="shared" si="261"/>
        <v>#NAME?</v>
      </c>
      <c r="X218" s="13" t="e">
        <f t="shared" si="262"/>
        <v>#NAME?</v>
      </c>
      <c r="Y218" s="13" t="e">
        <f t="shared" si="263"/>
        <v>#NAME?</v>
      </c>
      <c r="Z218" s="13" t="e">
        <f t="shared" si="264"/>
        <v>#NAME?</v>
      </c>
      <c r="AA218" s="13" t="e">
        <f t="shared" si="265"/>
        <v>#NAME?</v>
      </c>
      <c r="AB218" s="13"/>
      <c r="AC218" s="13"/>
      <c r="AD218" s="13" t="e">
        <f t="shared" si="266"/>
        <v>#NAME?</v>
      </c>
      <c r="AE218" s="13" t="e">
        <f t="shared" si="267"/>
        <v>#NAME?</v>
      </c>
      <c r="AF218" s="13" t="e">
        <f t="shared" si="268"/>
        <v>#NAME?</v>
      </c>
      <c r="AG218" s="13" t="e">
        <f t="shared" si="269"/>
        <v>#NAME?</v>
      </c>
      <c r="AH218" s="13" t="e">
        <f t="shared" si="270"/>
        <v>#NAME?</v>
      </c>
      <c r="AI218" s="13" t="e">
        <f t="shared" si="271"/>
        <v>#NAME?</v>
      </c>
      <c r="AJ218" s="13" t="e">
        <f t="shared" si="272"/>
        <v>#NAME?</v>
      </c>
      <c r="AK218" s="13" t="e">
        <f t="shared" si="273"/>
        <v>#NAME?</v>
      </c>
      <c r="AL218" s="13" t="e">
        <f t="shared" si="274"/>
        <v>#NAME?</v>
      </c>
      <c r="AM218" s="13" t="e">
        <f t="shared" si="275"/>
        <v>#NAME?</v>
      </c>
      <c r="AN218" s="13" t="e">
        <f t="shared" si="276"/>
        <v>#NAME?</v>
      </c>
      <c r="AO218" s="13" t="e">
        <f t="shared" si="277"/>
        <v>#NAME?</v>
      </c>
      <c r="AP218" s="13" t="e">
        <f t="shared" si="278"/>
        <v>#NAME?</v>
      </c>
      <c r="AQ218" s="13" t="e">
        <f t="shared" si="279"/>
        <v>#NAME?</v>
      </c>
      <c r="AR218" s="13" t="e">
        <f t="shared" si="280"/>
        <v>#NAME?</v>
      </c>
      <c r="AS218" s="13" t="e">
        <f t="shared" si="281"/>
        <v>#NAME?</v>
      </c>
      <c r="AT218" s="13" t="e">
        <f t="shared" si="282"/>
        <v>#NAME?</v>
      </c>
      <c r="AU218" s="13" t="e">
        <f t="shared" si="283"/>
        <v>#NAME?</v>
      </c>
      <c r="AV218" s="13" t="e">
        <f t="shared" si="284"/>
        <v>#NAME?</v>
      </c>
      <c r="AW218" s="13" t="e">
        <f t="shared" si="285"/>
        <v>#NAME?</v>
      </c>
      <c r="AX218" s="13" t="e">
        <f t="shared" si="286"/>
        <v>#NAME?</v>
      </c>
      <c r="AY218" s="13" t="e">
        <f t="shared" si="287"/>
        <v>#NAME?</v>
      </c>
      <c r="AZ218" s="13" t="e">
        <f t="shared" si="288"/>
        <v>#NAME?</v>
      </c>
      <c r="BA218" s="13" t="e">
        <f t="shared" si="289"/>
        <v>#NAME?</v>
      </c>
      <c r="BB218" s="13" t="e">
        <f t="shared" si="290"/>
        <v>#NAME?</v>
      </c>
      <c r="BC218" s="13" t="e">
        <f t="shared" si="291"/>
        <v>#NAME?</v>
      </c>
      <c r="BD218" s="13" t="e">
        <f t="shared" si="292"/>
        <v>#NAME?</v>
      </c>
      <c r="BE218" s="13" t="e">
        <f t="shared" si="293"/>
        <v>#NAME?</v>
      </c>
      <c r="BF218" s="13" t="e">
        <f t="shared" si="294"/>
        <v>#NAME?</v>
      </c>
      <c r="BG218" s="13" t="e">
        <f t="shared" si="295"/>
        <v>#NAME?</v>
      </c>
      <c r="BH218" s="13" t="e">
        <f t="shared" si="296"/>
        <v>#NAME?</v>
      </c>
      <c r="BI218" s="13" t="e">
        <f t="shared" si="297"/>
        <v>#NAME?</v>
      </c>
      <c r="BJ218" s="13" t="e">
        <f t="shared" si="298"/>
        <v>#NAME?</v>
      </c>
      <c r="BK218" s="13" t="e">
        <f t="shared" si="299"/>
        <v>#NAME?</v>
      </c>
      <c r="BL218" s="13" t="e">
        <f t="shared" si="300"/>
        <v>#NAME?</v>
      </c>
      <c r="BM218" s="13" t="e">
        <f t="shared" si="301"/>
        <v>#NAME?</v>
      </c>
      <c r="BN218" s="13"/>
      <c r="BO218" s="15"/>
      <c r="BP218" s="13" t="e">
        <f t="shared" si="302"/>
        <v>#NAME?</v>
      </c>
      <c r="BQ218" s="13" t="e">
        <f t="shared" si="303"/>
        <v>#NAME?</v>
      </c>
      <c r="BR218" s="13" t="e">
        <f t="shared" si="304"/>
        <v>#NAME?</v>
      </c>
      <c r="BS218" s="13" t="e">
        <f t="shared" si="305"/>
        <v>#NAME?</v>
      </c>
      <c r="BT218" s="13" t="e">
        <f t="shared" si="306"/>
        <v>#NAME?</v>
      </c>
      <c r="BU218" s="13" t="e">
        <f t="shared" si="307"/>
        <v>#NAME?</v>
      </c>
      <c r="BV218" s="13"/>
      <c r="BW218" s="13" t="e">
        <f t="shared" si="308"/>
        <v>#NAME?</v>
      </c>
      <c r="BX218" s="13"/>
      <c r="BY218" s="13" t="e">
        <f t="shared" si="309"/>
        <v>#NAME?</v>
      </c>
      <c r="BZ218" s="13" t="e">
        <f t="shared" si="310"/>
        <v>#NAME?</v>
      </c>
      <c r="CA218" s="13" t="e">
        <f t="shared" si="311"/>
        <v>#NAME?</v>
      </c>
      <c r="CB218" s="13" t="e">
        <f t="shared" si="312"/>
        <v>#NAME?</v>
      </c>
      <c r="CC218" s="14">
        <f t="shared" si="313"/>
        <v>0</v>
      </c>
      <c r="CD218" s="14" t="e">
        <f t="shared" si="314"/>
        <v>#NAME?</v>
      </c>
      <c r="CE218" s="13">
        <f t="shared" si="315"/>
        <v>2113031.9500000002</v>
      </c>
      <c r="CF218" s="13" t="e">
        <f t="shared" si="316"/>
        <v>#NAME?</v>
      </c>
      <c r="CG218" s="13"/>
      <c r="CH218" s="13" t="e">
        <f t="shared" si="317"/>
        <v>#NAME?</v>
      </c>
      <c r="CI218" s="13" t="e">
        <f t="shared" si="318"/>
        <v>#NAME?</v>
      </c>
      <c r="CJ218" s="13" t="e">
        <f t="shared" si="319"/>
        <v>#NAME?</v>
      </c>
      <c r="CK218" s="13" t="e">
        <f t="shared" si="320"/>
        <v>#NAME?</v>
      </c>
      <c r="CL218">
        <f t="shared" si="321"/>
        <v>0</v>
      </c>
      <c r="CM218">
        <f t="shared" si="322"/>
        <v>0</v>
      </c>
      <c r="CN218">
        <v>0</v>
      </c>
      <c r="CO218">
        <f t="shared" si="323"/>
        <v>0</v>
      </c>
      <c r="CP218">
        <v>0</v>
      </c>
      <c r="CQ218">
        <v>0</v>
      </c>
      <c r="CR218">
        <v>0</v>
      </c>
      <c r="CS218">
        <v>0</v>
      </c>
      <c r="CT218">
        <v>0</v>
      </c>
      <c r="CU218">
        <v>0</v>
      </c>
      <c r="CV218">
        <v>0</v>
      </c>
      <c r="CW218">
        <v>0</v>
      </c>
      <c r="CX218">
        <v>0</v>
      </c>
      <c r="CY218" s="20" t="e">
        <f t="shared" si="324"/>
        <v>#NAME?</v>
      </c>
      <c r="CZ218" t="e">
        <f t="shared" si="325"/>
        <v>#NAME?</v>
      </c>
      <c r="DM218" t="s">
        <v>400</v>
      </c>
      <c r="DN218">
        <v>0</v>
      </c>
      <c r="DQ218" t="s">
        <v>392</v>
      </c>
      <c r="DR218">
        <v>0</v>
      </c>
      <c r="DU218">
        <v>840</v>
      </c>
      <c r="DV218">
        <v>1990247.5273390599</v>
      </c>
      <c r="DX218" t="s">
        <v>328</v>
      </c>
      <c r="DY218">
        <v>0</v>
      </c>
      <c r="EA218" t="s">
        <v>328</v>
      </c>
      <c r="EB218">
        <v>0</v>
      </c>
      <c r="ED218" t="s">
        <v>328</v>
      </c>
      <c r="EE218">
        <v>0</v>
      </c>
      <c r="EI218">
        <v>425</v>
      </c>
      <c r="EJ218">
        <v>790.5</v>
      </c>
      <c r="GQ218" t="s">
        <v>450</v>
      </c>
      <c r="GR218">
        <v>420</v>
      </c>
      <c r="GU218">
        <v>513</v>
      </c>
      <c r="GV218" s="20">
        <v>222175.75409064771</v>
      </c>
      <c r="HM218">
        <v>140</v>
      </c>
      <c r="HN218" t="s">
        <v>234</v>
      </c>
      <c r="HO218">
        <v>758562.13</v>
      </c>
      <c r="HR218">
        <v>513</v>
      </c>
      <c r="HS218">
        <v>5206</v>
      </c>
    </row>
    <row r="219" spans="1:227">
      <c r="A219">
        <v>424</v>
      </c>
      <c r="D219" t="s">
        <v>451</v>
      </c>
      <c r="F219" s="13" t="e">
        <f t="shared" si="245"/>
        <v>#NAME?</v>
      </c>
      <c r="G219" s="13" t="e">
        <f t="shared" si="246"/>
        <v>#NAME?</v>
      </c>
      <c r="H219" s="13" t="e">
        <f t="shared" si="247"/>
        <v>#NAME?</v>
      </c>
      <c r="I219" s="13" t="e">
        <f t="shared" si="248"/>
        <v>#NAME?</v>
      </c>
      <c r="J219" s="13"/>
      <c r="K219" s="13" t="e">
        <f t="shared" si="249"/>
        <v>#NAME?</v>
      </c>
      <c r="L219" s="13" t="e">
        <f t="shared" si="250"/>
        <v>#NAME?</v>
      </c>
      <c r="M219" s="13" t="e">
        <f t="shared" si="251"/>
        <v>#NAME?</v>
      </c>
      <c r="N219" s="13" t="e">
        <f t="shared" si="252"/>
        <v>#NAME?</v>
      </c>
      <c r="O219" s="13" t="e">
        <f t="shared" si="253"/>
        <v>#NAME?</v>
      </c>
      <c r="P219" s="13" t="e">
        <f t="shared" si="254"/>
        <v>#NAME?</v>
      </c>
      <c r="Q219" s="13" t="e">
        <f t="shared" si="255"/>
        <v>#NAME?</v>
      </c>
      <c r="R219" s="13" t="e">
        <f t="shared" si="256"/>
        <v>#NAME?</v>
      </c>
      <c r="S219" s="13" t="e">
        <f t="shared" si="257"/>
        <v>#NAME?</v>
      </c>
      <c r="T219" s="13" t="e">
        <f t="shared" si="258"/>
        <v>#NAME?</v>
      </c>
      <c r="U219" s="13" t="e">
        <f t="shared" si="259"/>
        <v>#NAME?</v>
      </c>
      <c r="V219" s="13" t="e">
        <f t="shared" si="260"/>
        <v>#NAME?</v>
      </c>
      <c r="W219" s="13" t="e">
        <f t="shared" si="261"/>
        <v>#NAME?</v>
      </c>
      <c r="X219" s="13" t="e">
        <f t="shared" si="262"/>
        <v>#NAME?</v>
      </c>
      <c r="Y219" s="13" t="e">
        <f t="shared" si="263"/>
        <v>#NAME?</v>
      </c>
      <c r="Z219" s="13" t="e">
        <f t="shared" si="264"/>
        <v>#NAME?</v>
      </c>
      <c r="AA219" s="13" t="e">
        <f t="shared" si="265"/>
        <v>#NAME?</v>
      </c>
      <c r="AB219" s="13"/>
      <c r="AC219" s="13"/>
      <c r="AD219" s="13" t="e">
        <f t="shared" si="266"/>
        <v>#NAME?</v>
      </c>
      <c r="AE219" s="13" t="e">
        <f t="shared" si="267"/>
        <v>#NAME?</v>
      </c>
      <c r="AF219" s="13" t="e">
        <f t="shared" si="268"/>
        <v>#NAME?</v>
      </c>
      <c r="AG219" s="13" t="e">
        <f t="shared" si="269"/>
        <v>#NAME?</v>
      </c>
      <c r="AH219" s="13" t="e">
        <f t="shared" si="270"/>
        <v>#NAME?</v>
      </c>
      <c r="AI219" s="13" t="e">
        <f t="shared" si="271"/>
        <v>#NAME?</v>
      </c>
      <c r="AJ219" s="13" t="e">
        <f t="shared" si="272"/>
        <v>#NAME?</v>
      </c>
      <c r="AK219" s="13" t="e">
        <f t="shared" si="273"/>
        <v>#NAME?</v>
      </c>
      <c r="AL219" s="13" t="e">
        <f t="shared" si="274"/>
        <v>#NAME?</v>
      </c>
      <c r="AM219" s="13" t="e">
        <f t="shared" si="275"/>
        <v>#NAME?</v>
      </c>
      <c r="AN219" s="13" t="e">
        <f t="shared" si="276"/>
        <v>#NAME?</v>
      </c>
      <c r="AO219" s="13" t="e">
        <f t="shared" si="277"/>
        <v>#NAME?</v>
      </c>
      <c r="AP219" s="13" t="e">
        <f t="shared" si="278"/>
        <v>#NAME?</v>
      </c>
      <c r="AQ219" s="13" t="e">
        <f t="shared" si="279"/>
        <v>#NAME?</v>
      </c>
      <c r="AR219" s="13" t="e">
        <f t="shared" si="280"/>
        <v>#NAME?</v>
      </c>
      <c r="AS219" s="13" t="e">
        <f t="shared" si="281"/>
        <v>#NAME?</v>
      </c>
      <c r="AT219" s="13" t="e">
        <f t="shared" si="282"/>
        <v>#NAME?</v>
      </c>
      <c r="AU219" s="13" t="e">
        <f t="shared" si="283"/>
        <v>#NAME?</v>
      </c>
      <c r="AV219" s="13" t="e">
        <f t="shared" si="284"/>
        <v>#NAME?</v>
      </c>
      <c r="AW219" s="13" t="e">
        <f t="shared" si="285"/>
        <v>#NAME?</v>
      </c>
      <c r="AX219" s="13" t="e">
        <f t="shared" si="286"/>
        <v>#NAME?</v>
      </c>
      <c r="AY219" s="13" t="e">
        <f t="shared" si="287"/>
        <v>#NAME?</v>
      </c>
      <c r="AZ219" s="13" t="e">
        <f t="shared" si="288"/>
        <v>#NAME?</v>
      </c>
      <c r="BA219" s="13" t="e">
        <f t="shared" si="289"/>
        <v>#NAME?</v>
      </c>
      <c r="BB219" s="13" t="e">
        <f t="shared" si="290"/>
        <v>#NAME?</v>
      </c>
      <c r="BC219" s="13" t="e">
        <f t="shared" si="291"/>
        <v>#NAME?</v>
      </c>
      <c r="BD219" s="13" t="e">
        <f t="shared" si="292"/>
        <v>#NAME?</v>
      </c>
      <c r="BE219" s="13" t="e">
        <f t="shared" si="293"/>
        <v>#NAME?</v>
      </c>
      <c r="BF219" s="13" t="e">
        <f t="shared" si="294"/>
        <v>#NAME?</v>
      </c>
      <c r="BG219" s="13" t="e">
        <f t="shared" si="295"/>
        <v>#NAME?</v>
      </c>
      <c r="BH219" s="13" t="e">
        <f t="shared" si="296"/>
        <v>#NAME?</v>
      </c>
      <c r="BI219" s="13" t="e">
        <f t="shared" si="297"/>
        <v>#NAME?</v>
      </c>
      <c r="BJ219" s="13" t="e">
        <f t="shared" si="298"/>
        <v>#NAME?</v>
      </c>
      <c r="BK219" s="13" t="e">
        <f t="shared" si="299"/>
        <v>#NAME?</v>
      </c>
      <c r="BL219" s="13" t="e">
        <f t="shared" si="300"/>
        <v>#NAME?</v>
      </c>
      <c r="BM219" s="13" t="e">
        <f t="shared" si="301"/>
        <v>#NAME?</v>
      </c>
      <c r="BN219" s="13"/>
      <c r="BO219" s="15"/>
      <c r="BP219" s="13" t="e">
        <f t="shared" si="302"/>
        <v>#NAME?</v>
      </c>
      <c r="BQ219" s="13" t="e">
        <f t="shared" si="303"/>
        <v>#NAME?</v>
      </c>
      <c r="BR219" s="13" t="e">
        <f t="shared" si="304"/>
        <v>#NAME?</v>
      </c>
      <c r="BS219" s="13" t="e">
        <f t="shared" si="305"/>
        <v>#NAME?</v>
      </c>
      <c r="BT219" s="13" t="e">
        <f t="shared" si="306"/>
        <v>#NAME?</v>
      </c>
      <c r="BU219" s="13" t="e">
        <f t="shared" si="307"/>
        <v>#NAME?</v>
      </c>
      <c r="BV219" s="13"/>
      <c r="BW219" s="13" t="e">
        <f t="shared" si="308"/>
        <v>#NAME?</v>
      </c>
      <c r="BX219" s="13"/>
      <c r="BY219" s="13" t="e">
        <f t="shared" si="309"/>
        <v>#NAME?</v>
      </c>
      <c r="BZ219" s="13" t="e">
        <f t="shared" si="310"/>
        <v>#NAME?</v>
      </c>
      <c r="CA219" s="13" t="e">
        <f t="shared" si="311"/>
        <v>#NAME?</v>
      </c>
      <c r="CB219" s="13" t="e">
        <f t="shared" si="312"/>
        <v>#NAME?</v>
      </c>
      <c r="CC219" s="14">
        <f t="shared" si="313"/>
        <v>0</v>
      </c>
      <c r="CD219" s="14" t="e">
        <f t="shared" si="314"/>
        <v>#NAME?</v>
      </c>
      <c r="CE219" s="13">
        <f t="shared" si="315"/>
        <v>517469.23</v>
      </c>
      <c r="CF219" s="13" t="e">
        <f t="shared" si="316"/>
        <v>#NAME?</v>
      </c>
      <c r="CG219" s="13"/>
      <c r="CH219" s="13" t="e">
        <f t="shared" si="317"/>
        <v>#NAME?</v>
      </c>
      <c r="CI219" s="13" t="e">
        <f t="shared" si="318"/>
        <v>#NAME?</v>
      </c>
      <c r="CJ219" s="13" t="e">
        <f t="shared" si="319"/>
        <v>#NAME?</v>
      </c>
      <c r="CK219" s="13" t="e">
        <f t="shared" si="320"/>
        <v>#NAME?</v>
      </c>
      <c r="CL219">
        <f t="shared" si="321"/>
        <v>0</v>
      </c>
      <c r="CM219">
        <f t="shared" si="322"/>
        <v>0</v>
      </c>
      <c r="CN219">
        <v>0</v>
      </c>
      <c r="CO219">
        <f t="shared" si="323"/>
        <v>0</v>
      </c>
      <c r="CP219">
        <v>0</v>
      </c>
      <c r="CQ219">
        <v>0</v>
      </c>
      <c r="CR219">
        <v>0</v>
      </c>
      <c r="CS219">
        <v>0</v>
      </c>
      <c r="CT219">
        <v>0</v>
      </c>
      <c r="CU219">
        <v>0</v>
      </c>
      <c r="CV219">
        <v>0</v>
      </c>
      <c r="CW219">
        <v>0</v>
      </c>
      <c r="CX219">
        <v>0</v>
      </c>
      <c r="CY219" s="20" t="e">
        <f t="shared" si="324"/>
        <v>#NAME?</v>
      </c>
      <c r="CZ219" t="e">
        <f t="shared" si="325"/>
        <v>#NAME?</v>
      </c>
      <c r="DM219" t="s">
        <v>452</v>
      </c>
      <c r="DN219">
        <v>0</v>
      </c>
      <c r="DQ219" t="s">
        <v>393</v>
      </c>
      <c r="DR219">
        <v>0</v>
      </c>
      <c r="DU219">
        <v>168</v>
      </c>
      <c r="DV219">
        <v>2145398.8740499998</v>
      </c>
      <c r="DX219" t="s">
        <v>338</v>
      </c>
      <c r="DY219">
        <v>0</v>
      </c>
      <c r="EA219" t="s">
        <v>338</v>
      </c>
      <c r="EB219">
        <v>0</v>
      </c>
      <c r="ED219" t="s">
        <v>338</v>
      </c>
      <c r="EE219">
        <v>0</v>
      </c>
      <c r="EI219">
        <v>412</v>
      </c>
      <c r="EJ219">
        <v>730.5</v>
      </c>
      <c r="GQ219" t="s">
        <v>451</v>
      </c>
      <c r="GR219">
        <v>424</v>
      </c>
      <c r="GU219">
        <v>518</v>
      </c>
      <c r="GV219" s="20">
        <v>2125045.7420670185</v>
      </c>
      <c r="HM219">
        <v>262</v>
      </c>
      <c r="HN219" t="s">
        <v>347</v>
      </c>
      <c r="HO219">
        <v>3244951.85</v>
      </c>
      <c r="HR219">
        <v>518</v>
      </c>
      <c r="HS219">
        <v>45521.5</v>
      </c>
    </row>
    <row r="220" spans="1:227">
      <c r="A220">
        <v>425</v>
      </c>
      <c r="D220" t="s">
        <v>453</v>
      </c>
      <c r="F220" s="13" t="e">
        <f t="shared" si="245"/>
        <v>#NAME?</v>
      </c>
      <c r="G220" s="13" t="e">
        <f t="shared" si="246"/>
        <v>#NAME?</v>
      </c>
      <c r="H220" s="13" t="e">
        <f t="shared" si="247"/>
        <v>#NAME?</v>
      </c>
      <c r="I220" s="13" t="e">
        <f t="shared" si="248"/>
        <v>#NAME?</v>
      </c>
      <c r="J220" s="13"/>
      <c r="K220" s="13" t="e">
        <f t="shared" si="249"/>
        <v>#NAME?</v>
      </c>
      <c r="L220" s="13" t="e">
        <f t="shared" si="250"/>
        <v>#NAME?</v>
      </c>
      <c r="M220" s="13" t="e">
        <f t="shared" si="251"/>
        <v>#NAME?</v>
      </c>
      <c r="N220" s="13" t="e">
        <f t="shared" si="252"/>
        <v>#NAME?</v>
      </c>
      <c r="O220" s="13" t="e">
        <f t="shared" si="253"/>
        <v>#NAME?</v>
      </c>
      <c r="P220" s="13" t="e">
        <f t="shared" si="254"/>
        <v>#NAME?</v>
      </c>
      <c r="Q220" s="13" t="e">
        <f t="shared" si="255"/>
        <v>#NAME?</v>
      </c>
      <c r="R220" s="13" t="e">
        <f t="shared" si="256"/>
        <v>#NAME?</v>
      </c>
      <c r="S220" s="13" t="e">
        <f t="shared" si="257"/>
        <v>#NAME?</v>
      </c>
      <c r="T220" s="13" t="e">
        <f t="shared" si="258"/>
        <v>#NAME?</v>
      </c>
      <c r="U220" s="13" t="e">
        <f t="shared" si="259"/>
        <v>#NAME?</v>
      </c>
      <c r="V220" s="13" t="e">
        <f t="shared" si="260"/>
        <v>#NAME?</v>
      </c>
      <c r="W220" s="13" t="e">
        <f t="shared" si="261"/>
        <v>#NAME?</v>
      </c>
      <c r="X220" s="13" t="e">
        <f t="shared" si="262"/>
        <v>#NAME?</v>
      </c>
      <c r="Y220" s="13" t="e">
        <f t="shared" si="263"/>
        <v>#NAME?</v>
      </c>
      <c r="Z220" s="13" t="e">
        <f t="shared" si="264"/>
        <v>#NAME?</v>
      </c>
      <c r="AA220" s="13" t="e">
        <f t="shared" si="265"/>
        <v>#NAME?</v>
      </c>
      <c r="AB220" s="13"/>
      <c r="AC220" s="13"/>
      <c r="AD220" s="13" t="e">
        <f t="shared" si="266"/>
        <v>#NAME?</v>
      </c>
      <c r="AE220" s="13" t="e">
        <f t="shared" si="267"/>
        <v>#NAME?</v>
      </c>
      <c r="AF220" s="13" t="e">
        <f t="shared" si="268"/>
        <v>#NAME?</v>
      </c>
      <c r="AG220" s="13" t="e">
        <f t="shared" si="269"/>
        <v>#NAME?</v>
      </c>
      <c r="AH220" s="13" t="e">
        <f t="shared" si="270"/>
        <v>#NAME?</v>
      </c>
      <c r="AI220" s="13" t="e">
        <f t="shared" si="271"/>
        <v>#NAME?</v>
      </c>
      <c r="AJ220" s="13" t="e">
        <f t="shared" si="272"/>
        <v>#NAME?</v>
      </c>
      <c r="AK220" s="13" t="e">
        <f t="shared" si="273"/>
        <v>#NAME?</v>
      </c>
      <c r="AL220" s="13" t="e">
        <f t="shared" si="274"/>
        <v>#NAME?</v>
      </c>
      <c r="AM220" s="13" t="e">
        <f t="shared" si="275"/>
        <v>#NAME?</v>
      </c>
      <c r="AN220" s="13" t="e">
        <f t="shared" si="276"/>
        <v>#NAME?</v>
      </c>
      <c r="AO220" s="13" t="e">
        <f t="shared" si="277"/>
        <v>#NAME?</v>
      </c>
      <c r="AP220" s="13" t="e">
        <f t="shared" si="278"/>
        <v>#NAME?</v>
      </c>
      <c r="AQ220" s="13" t="e">
        <f t="shared" si="279"/>
        <v>#NAME?</v>
      </c>
      <c r="AR220" s="13" t="e">
        <f t="shared" si="280"/>
        <v>#NAME?</v>
      </c>
      <c r="AS220" s="13" t="e">
        <f t="shared" si="281"/>
        <v>#NAME?</v>
      </c>
      <c r="AT220" s="13" t="e">
        <f t="shared" si="282"/>
        <v>#NAME?</v>
      </c>
      <c r="AU220" s="13" t="e">
        <f t="shared" si="283"/>
        <v>#NAME?</v>
      </c>
      <c r="AV220" s="13" t="e">
        <f t="shared" si="284"/>
        <v>#NAME?</v>
      </c>
      <c r="AW220" s="13" t="e">
        <f t="shared" si="285"/>
        <v>#NAME?</v>
      </c>
      <c r="AX220" s="13" t="e">
        <f t="shared" si="286"/>
        <v>#NAME?</v>
      </c>
      <c r="AY220" s="13" t="e">
        <f t="shared" si="287"/>
        <v>#NAME?</v>
      </c>
      <c r="AZ220" s="13" t="e">
        <f t="shared" si="288"/>
        <v>#NAME?</v>
      </c>
      <c r="BA220" s="13" t="e">
        <f t="shared" si="289"/>
        <v>#NAME?</v>
      </c>
      <c r="BB220" s="13" t="e">
        <f t="shared" si="290"/>
        <v>#NAME?</v>
      </c>
      <c r="BC220" s="13" t="e">
        <f t="shared" si="291"/>
        <v>#NAME?</v>
      </c>
      <c r="BD220" s="13" t="e">
        <f t="shared" si="292"/>
        <v>#NAME?</v>
      </c>
      <c r="BE220" s="13" t="e">
        <f t="shared" si="293"/>
        <v>#NAME?</v>
      </c>
      <c r="BF220" s="13" t="e">
        <f t="shared" si="294"/>
        <v>#NAME?</v>
      </c>
      <c r="BG220" s="13" t="e">
        <f t="shared" si="295"/>
        <v>#NAME?</v>
      </c>
      <c r="BH220" s="13" t="e">
        <f t="shared" si="296"/>
        <v>#NAME?</v>
      </c>
      <c r="BI220" s="13" t="e">
        <f t="shared" si="297"/>
        <v>#NAME?</v>
      </c>
      <c r="BJ220" s="13" t="e">
        <f t="shared" si="298"/>
        <v>#NAME?</v>
      </c>
      <c r="BK220" s="13" t="e">
        <f t="shared" si="299"/>
        <v>#NAME?</v>
      </c>
      <c r="BL220" s="13" t="e">
        <f t="shared" si="300"/>
        <v>#NAME?</v>
      </c>
      <c r="BM220" s="13" t="e">
        <f t="shared" si="301"/>
        <v>#NAME?</v>
      </c>
      <c r="BN220" s="13"/>
      <c r="BO220" s="15"/>
      <c r="BP220" s="13" t="e">
        <f t="shared" si="302"/>
        <v>#NAME?</v>
      </c>
      <c r="BQ220" s="13" t="e">
        <f t="shared" si="303"/>
        <v>#NAME?</v>
      </c>
      <c r="BR220" s="13" t="e">
        <f t="shared" si="304"/>
        <v>#NAME?</v>
      </c>
      <c r="BS220" s="13" t="e">
        <f t="shared" si="305"/>
        <v>#NAME?</v>
      </c>
      <c r="BT220" s="13" t="e">
        <f t="shared" si="306"/>
        <v>#NAME?</v>
      </c>
      <c r="BU220" s="13" t="e">
        <f t="shared" si="307"/>
        <v>#NAME?</v>
      </c>
      <c r="BV220" s="13"/>
      <c r="BW220" s="13" t="e">
        <f t="shared" si="308"/>
        <v>#NAME?</v>
      </c>
      <c r="BX220" s="13"/>
      <c r="BY220" s="13" t="e">
        <f t="shared" si="309"/>
        <v>#NAME?</v>
      </c>
      <c r="BZ220" s="13" t="e">
        <f t="shared" si="310"/>
        <v>#NAME?</v>
      </c>
      <c r="CA220" s="13" t="e">
        <f t="shared" si="311"/>
        <v>#NAME?</v>
      </c>
      <c r="CB220" s="13" t="e">
        <f t="shared" si="312"/>
        <v>#NAME?</v>
      </c>
      <c r="CC220" s="14">
        <f t="shared" si="313"/>
        <v>0</v>
      </c>
      <c r="CD220" s="14" t="e">
        <f t="shared" si="314"/>
        <v>#NAME?</v>
      </c>
      <c r="CE220" s="13">
        <f t="shared" si="315"/>
        <v>1681517.21</v>
      </c>
      <c r="CF220" s="13" t="e">
        <f t="shared" si="316"/>
        <v>#NAME?</v>
      </c>
      <c r="CG220" s="13"/>
      <c r="CH220" s="13" t="e">
        <f t="shared" si="317"/>
        <v>#NAME?</v>
      </c>
      <c r="CI220" s="13" t="e">
        <f t="shared" si="318"/>
        <v>#NAME?</v>
      </c>
      <c r="CJ220" s="13" t="e">
        <f t="shared" si="319"/>
        <v>#NAME?</v>
      </c>
      <c r="CK220" s="13" t="e">
        <f t="shared" si="320"/>
        <v>#NAME?</v>
      </c>
      <c r="CL220">
        <f t="shared" si="321"/>
        <v>0</v>
      </c>
      <c r="CM220">
        <f t="shared" si="322"/>
        <v>0</v>
      </c>
      <c r="CN220">
        <v>0</v>
      </c>
      <c r="CO220">
        <f t="shared" si="323"/>
        <v>0</v>
      </c>
      <c r="CP220">
        <v>0</v>
      </c>
      <c r="CQ220">
        <v>0</v>
      </c>
      <c r="CR220">
        <v>0</v>
      </c>
      <c r="CS220">
        <v>0</v>
      </c>
      <c r="CT220">
        <v>0</v>
      </c>
      <c r="CU220">
        <v>0</v>
      </c>
      <c r="CV220">
        <v>0</v>
      </c>
      <c r="CW220">
        <v>0</v>
      </c>
      <c r="CX220">
        <v>0</v>
      </c>
      <c r="CY220" s="20" t="e">
        <f t="shared" si="324"/>
        <v>#NAME?</v>
      </c>
      <c r="CZ220" t="e">
        <f t="shared" si="325"/>
        <v>#NAME?</v>
      </c>
      <c r="DM220" t="s">
        <v>343</v>
      </c>
      <c r="DN220">
        <v>0</v>
      </c>
      <c r="DQ220" t="s">
        <v>396</v>
      </c>
      <c r="DR220">
        <v>0</v>
      </c>
      <c r="DU220">
        <v>654</v>
      </c>
      <c r="DV220">
        <v>1707321.7018671208</v>
      </c>
      <c r="DX220" t="s">
        <v>350</v>
      </c>
      <c r="DY220">
        <v>0</v>
      </c>
      <c r="EA220" t="s">
        <v>350</v>
      </c>
      <c r="EB220">
        <v>0</v>
      </c>
      <c r="ED220" t="s">
        <v>350</v>
      </c>
      <c r="EE220">
        <v>0</v>
      </c>
      <c r="EI220">
        <v>431</v>
      </c>
      <c r="EJ220">
        <v>528.25</v>
      </c>
      <c r="GQ220" t="s">
        <v>453</v>
      </c>
      <c r="GR220">
        <v>425</v>
      </c>
      <c r="GU220">
        <v>523</v>
      </c>
      <c r="GV220" s="20">
        <v>28752.156411730881</v>
      </c>
      <c r="HM220">
        <v>329</v>
      </c>
      <c r="HN220" t="s">
        <v>402</v>
      </c>
      <c r="HO220">
        <v>656620.76</v>
      </c>
      <c r="HR220">
        <v>523</v>
      </c>
      <c r="HS220">
        <v>633.5</v>
      </c>
    </row>
    <row r="221" spans="1:227">
      <c r="A221">
        <v>412</v>
      </c>
      <c r="D221" t="s">
        <v>454</v>
      </c>
      <c r="F221" s="13" t="e">
        <f t="shared" si="245"/>
        <v>#NAME?</v>
      </c>
      <c r="G221" s="13" t="e">
        <f t="shared" si="246"/>
        <v>#NAME?</v>
      </c>
      <c r="H221" s="13" t="e">
        <f t="shared" si="247"/>
        <v>#NAME?</v>
      </c>
      <c r="I221" s="13" t="e">
        <f t="shared" si="248"/>
        <v>#NAME?</v>
      </c>
      <c r="J221" s="13"/>
      <c r="K221" s="13" t="e">
        <f t="shared" si="249"/>
        <v>#NAME?</v>
      </c>
      <c r="L221" s="13" t="e">
        <f t="shared" si="250"/>
        <v>#NAME?</v>
      </c>
      <c r="M221" s="13" t="e">
        <f t="shared" si="251"/>
        <v>#NAME?</v>
      </c>
      <c r="N221" s="13" t="e">
        <f t="shared" si="252"/>
        <v>#NAME?</v>
      </c>
      <c r="O221" s="13" t="e">
        <f t="shared" si="253"/>
        <v>#NAME?</v>
      </c>
      <c r="P221" s="13" t="e">
        <f t="shared" si="254"/>
        <v>#NAME?</v>
      </c>
      <c r="Q221" s="13" t="e">
        <f t="shared" si="255"/>
        <v>#NAME?</v>
      </c>
      <c r="R221" s="13" t="e">
        <f t="shared" si="256"/>
        <v>#NAME?</v>
      </c>
      <c r="S221" s="13" t="e">
        <f t="shared" si="257"/>
        <v>#NAME?</v>
      </c>
      <c r="T221" s="13" t="e">
        <f t="shared" si="258"/>
        <v>#NAME?</v>
      </c>
      <c r="U221" s="13" t="e">
        <f t="shared" si="259"/>
        <v>#NAME?</v>
      </c>
      <c r="V221" s="13" t="e">
        <f t="shared" si="260"/>
        <v>#NAME?</v>
      </c>
      <c r="W221" s="13" t="e">
        <f t="shared" si="261"/>
        <v>#NAME?</v>
      </c>
      <c r="X221" s="13" t="e">
        <f t="shared" si="262"/>
        <v>#NAME?</v>
      </c>
      <c r="Y221" s="13" t="e">
        <f t="shared" si="263"/>
        <v>#NAME?</v>
      </c>
      <c r="Z221" s="13" t="e">
        <f t="shared" si="264"/>
        <v>#NAME?</v>
      </c>
      <c r="AA221" s="13" t="e">
        <f t="shared" si="265"/>
        <v>#NAME?</v>
      </c>
      <c r="AB221" s="13"/>
      <c r="AC221" s="13"/>
      <c r="AD221" s="13" t="e">
        <f t="shared" si="266"/>
        <v>#NAME?</v>
      </c>
      <c r="AE221" s="13" t="e">
        <f t="shared" si="267"/>
        <v>#NAME?</v>
      </c>
      <c r="AF221" s="13" t="e">
        <f t="shared" si="268"/>
        <v>#NAME?</v>
      </c>
      <c r="AG221" s="13" t="e">
        <f t="shared" si="269"/>
        <v>#NAME?</v>
      </c>
      <c r="AH221" s="13" t="e">
        <f t="shared" si="270"/>
        <v>#NAME?</v>
      </c>
      <c r="AI221" s="13" t="e">
        <f t="shared" si="271"/>
        <v>#NAME?</v>
      </c>
      <c r="AJ221" s="13" t="e">
        <f t="shared" si="272"/>
        <v>#NAME?</v>
      </c>
      <c r="AK221" s="13" t="e">
        <f t="shared" si="273"/>
        <v>#NAME?</v>
      </c>
      <c r="AL221" s="13" t="e">
        <f t="shared" si="274"/>
        <v>#NAME?</v>
      </c>
      <c r="AM221" s="13" t="e">
        <f t="shared" si="275"/>
        <v>#NAME?</v>
      </c>
      <c r="AN221" s="13" t="e">
        <f t="shared" si="276"/>
        <v>#NAME?</v>
      </c>
      <c r="AO221" s="13" t="e">
        <f t="shared" si="277"/>
        <v>#NAME?</v>
      </c>
      <c r="AP221" s="13" t="e">
        <f t="shared" si="278"/>
        <v>#NAME?</v>
      </c>
      <c r="AQ221" s="13" t="e">
        <f t="shared" si="279"/>
        <v>#NAME?</v>
      </c>
      <c r="AR221" s="13" t="e">
        <f t="shared" si="280"/>
        <v>#NAME?</v>
      </c>
      <c r="AS221" s="13" t="e">
        <f t="shared" si="281"/>
        <v>#NAME?</v>
      </c>
      <c r="AT221" s="13" t="e">
        <f t="shared" si="282"/>
        <v>#NAME?</v>
      </c>
      <c r="AU221" s="13" t="e">
        <f t="shared" si="283"/>
        <v>#NAME?</v>
      </c>
      <c r="AV221" s="13" t="e">
        <f t="shared" si="284"/>
        <v>#NAME?</v>
      </c>
      <c r="AW221" s="13" t="e">
        <f t="shared" si="285"/>
        <v>#NAME?</v>
      </c>
      <c r="AX221" s="13" t="e">
        <f t="shared" si="286"/>
        <v>#NAME?</v>
      </c>
      <c r="AY221" s="13" t="e">
        <f t="shared" si="287"/>
        <v>#NAME?</v>
      </c>
      <c r="AZ221" s="13" t="e">
        <f t="shared" si="288"/>
        <v>#NAME?</v>
      </c>
      <c r="BA221" s="13" t="e">
        <f t="shared" si="289"/>
        <v>#NAME?</v>
      </c>
      <c r="BB221" s="13" t="e">
        <f t="shared" si="290"/>
        <v>#NAME?</v>
      </c>
      <c r="BC221" s="13" t="e">
        <f t="shared" si="291"/>
        <v>#NAME?</v>
      </c>
      <c r="BD221" s="13" t="e">
        <f t="shared" si="292"/>
        <v>#NAME?</v>
      </c>
      <c r="BE221" s="13" t="e">
        <f t="shared" si="293"/>
        <v>#NAME?</v>
      </c>
      <c r="BF221" s="13" t="e">
        <f t="shared" si="294"/>
        <v>#NAME?</v>
      </c>
      <c r="BG221" s="13" t="e">
        <f t="shared" si="295"/>
        <v>#NAME?</v>
      </c>
      <c r="BH221" s="13" t="e">
        <f t="shared" si="296"/>
        <v>#NAME?</v>
      </c>
      <c r="BI221" s="13" t="e">
        <f t="shared" si="297"/>
        <v>#NAME?</v>
      </c>
      <c r="BJ221" s="13" t="e">
        <f t="shared" si="298"/>
        <v>#NAME?</v>
      </c>
      <c r="BK221" s="13" t="e">
        <f t="shared" si="299"/>
        <v>#NAME?</v>
      </c>
      <c r="BL221" s="13" t="e">
        <f t="shared" si="300"/>
        <v>#NAME?</v>
      </c>
      <c r="BM221" s="13" t="e">
        <f t="shared" si="301"/>
        <v>#NAME?</v>
      </c>
      <c r="BN221" s="13"/>
      <c r="BO221" s="15"/>
      <c r="BP221" s="13" t="e">
        <f t="shared" si="302"/>
        <v>#NAME?</v>
      </c>
      <c r="BQ221" s="13" t="e">
        <f t="shared" si="303"/>
        <v>#NAME?</v>
      </c>
      <c r="BR221" s="13" t="e">
        <f t="shared" si="304"/>
        <v>#NAME?</v>
      </c>
      <c r="BS221" s="13" t="e">
        <f t="shared" si="305"/>
        <v>#NAME?</v>
      </c>
      <c r="BT221" s="13" t="e">
        <f t="shared" si="306"/>
        <v>#NAME?</v>
      </c>
      <c r="BU221" s="13" t="e">
        <f t="shared" si="307"/>
        <v>#NAME?</v>
      </c>
      <c r="BV221" s="13"/>
      <c r="BW221" s="13" t="e">
        <f t="shared" si="308"/>
        <v>#NAME?</v>
      </c>
      <c r="BX221" s="13"/>
      <c r="BY221" s="13" t="e">
        <f t="shared" si="309"/>
        <v>#NAME?</v>
      </c>
      <c r="BZ221" s="13" t="e">
        <f t="shared" si="310"/>
        <v>#NAME?</v>
      </c>
      <c r="CA221" s="13" t="e">
        <f t="shared" si="311"/>
        <v>#NAME?</v>
      </c>
      <c r="CB221" s="13" t="e">
        <f t="shared" si="312"/>
        <v>#NAME?</v>
      </c>
      <c r="CC221" s="14">
        <f t="shared" si="313"/>
        <v>0</v>
      </c>
      <c r="CD221" s="14" t="e">
        <f t="shared" si="314"/>
        <v>#NAME?</v>
      </c>
      <c r="CE221" s="13">
        <f t="shared" si="315"/>
        <v>722046.21</v>
      </c>
      <c r="CF221" s="13" t="e">
        <f t="shared" si="316"/>
        <v>#NAME?</v>
      </c>
      <c r="CG221" s="13"/>
      <c r="CH221" s="13" t="e">
        <f t="shared" si="317"/>
        <v>#NAME?</v>
      </c>
      <c r="CI221" s="13" t="e">
        <f t="shared" si="318"/>
        <v>#NAME?</v>
      </c>
      <c r="CJ221" s="13" t="e">
        <f t="shared" si="319"/>
        <v>#NAME?</v>
      </c>
      <c r="CK221" s="13" t="e">
        <f t="shared" si="320"/>
        <v>#NAME?</v>
      </c>
      <c r="CL221">
        <f t="shared" si="321"/>
        <v>0</v>
      </c>
      <c r="CM221">
        <f t="shared" si="322"/>
        <v>0</v>
      </c>
      <c r="CN221">
        <v>0</v>
      </c>
      <c r="CO221">
        <f t="shared" si="323"/>
        <v>0</v>
      </c>
      <c r="CP221">
        <v>0</v>
      </c>
      <c r="CQ221">
        <v>0</v>
      </c>
      <c r="CR221">
        <v>0</v>
      </c>
      <c r="CS221">
        <v>0</v>
      </c>
      <c r="CT221">
        <v>0</v>
      </c>
      <c r="CU221">
        <v>0</v>
      </c>
      <c r="CV221">
        <v>0</v>
      </c>
      <c r="CW221">
        <v>0</v>
      </c>
      <c r="CX221">
        <v>0</v>
      </c>
      <c r="CY221" s="20" t="e">
        <f t="shared" si="324"/>
        <v>#NAME?</v>
      </c>
      <c r="CZ221" t="e">
        <f t="shared" si="325"/>
        <v>#NAME?</v>
      </c>
      <c r="DM221" t="s">
        <v>345</v>
      </c>
      <c r="DN221">
        <v>0</v>
      </c>
      <c r="DQ221" t="s">
        <v>399</v>
      </c>
      <c r="DR221">
        <v>0</v>
      </c>
      <c r="DU221">
        <v>820</v>
      </c>
      <c r="DV221">
        <v>1378113.0276777446</v>
      </c>
      <c r="DX221" t="s">
        <v>381</v>
      </c>
      <c r="DY221">
        <v>0</v>
      </c>
      <c r="EA221" t="s">
        <v>381</v>
      </c>
      <c r="EB221">
        <v>0</v>
      </c>
      <c r="ED221" t="s">
        <v>381</v>
      </c>
      <c r="EE221">
        <v>0</v>
      </c>
      <c r="EI221">
        <v>432</v>
      </c>
      <c r="EJ221">
        <v>631.75</v>
      </c>
      <c r="GQ221" t="s">
        <v>454</v>
      </c>
      <c r="GR221">
        <v>412</v>
      </c>
      <c r="GU221">
        <v>530</v>
      </c>
      <c r="GV221" s="20">
        <v>96711.79883945841</v>
      </c>
      <c r="HM221">
        <v>809</v>
      </c>
      <c r="HN221" t="s">
        <v>462</v>
      </c>
      <c r="HO221">
        <v>1809377.45</v>
      </c>
      <c r="HR221">
        <v>530</v>
      </c>
      <c r="HS221">
        <v>2504.75</v>
      </c>
    </row>
    <row r="222" spans="1:227">
      <c r="A222">
        <v>431</v>
      </c>
      <c r="D222" t="s">
        <v>455</v>
      </c>
      <c r="F222" s="13" t="e">
        <f t="shared" si="245"/>
        <v>#NAME?</v>
      </c>
      <c r="G222" s="13" t="e">
        <f t="shared" si="246"/>
        <v>#NAME?</v>
      </c>
      <c r="H222" s="13" t="e">
        <f t="shared" si="247"/>
        <v>#NAME?</v>
      </c>
      <c r="I222" s="13" t="e">
        <f t="shared" si="248"/>
        <v>#NAME?</v>
      </c>
      <c r="J222" s="13"/>
      <c r="K222" s="13" t="e">
        <f t="shared" si="249"/>
        <v>#NAME?</v>
      </c>
      <c r="L222" s="13" t="e">
        <f t="shared" si="250"/>
        <v>#NAME?</v>
      </c>
      <c r="M222" s="13" t="e">
        <f t="shared" si="251"/>
        <v>#NAME?</v>
      </c>
      <c r="N222" s="13" t="e">
        <f t="shared" si="252"/>
        <v>#NAME?</v>
      </c>
      <c r="O222" s="13" t="e">
        <f t="shared" si="253"/>
        <v>#NAME?</v>
      </c>
      <c r="P222" s="13" t="e">
        <f t="shared" si="254"/>
        <v>#NAME?</v>
      </c>
      <c r="Q222" s="13" t="e">
        <f t="shared" si="255"/>
        <v>#NAME?</v>
      </c>
      <c r="R222" s="13" t="e">
        <f t="shared" si="256"/>
        <v>#NAME?</v>
      </c>
      <c r="S222" s="13" t="e">
        <f t="shared" si="257"/>
        <v>#NAME?</v>
      </c>
      <c r="T222" s="13" t="e">
        <f t="shared" si="258"/>
        <v>#NAME?</v>
      </c>
      <c r="U222" s="13" t="e">
        <f t="shared" si="259"/>
        <v>#NAME?</v>
      </c>
      <c r="V222" s="13" t="e">
        <f t="shared" si="260"/>
        <v>#NAME?</v>
      </c>
      <c r="W222" s="13" t="e">
        <f t="shared" si="261"/>
        <v>#NAME?</v>
      </c>
      <c r="X222" s="13" t="e">
        <f t="shared" si="262"/>
        <v>#NAME?</v>
      </c>
      <c r="Y222" s="13" t="e">
        <f t="shared" si="263"/>
        <v>#NAME?</v>
      </c>
      <c r="Z222" s="13" t="e">
        <f t="shared" si="264"/>
        <v>#NAME?</v>
      </c>
      <c r="AA222" s="13" t="e">
        <f t="shared" si="265"/>
        <v>#NAME?</v>
      </c>
      <c r="AB222" s="13"/>
      <c r="AC222" s="13"/>
      <c r="AD222" s="13" t="e">
        <f t="shared" si="266"/>
        <v>#NAME?</v>
      </c>
      <c r="AE222" s="13" t="e">
        <f t="shared" si="267"/>
        <v>#NAME?</v>
      </c>
      <c r="AF222" s="13" t="e">
        <f t="shared" si="268"/>
        <v>#NAME?</v>
      </c>
      <c r="AG222" s="13" t="e">
        <f t="shared" si="269"/>
        <v>#NAME?</v>
      </c>
      <c r="AH222" s="13" t="e">
        <f t="shared" si="270"/>
        <v>#NAME?</v>
      </c>
      <c r="AI222" s="13" t="e">
        <f t="shared" si="271"/>
        <v>#NAME?</v>
      </c>
      <c r="AJ222" s="13" t="e">
        <f t="shared" si="272"/>
        <v>#NAME?</v>
      </c>
      <c r="AK222" s="13" t="e">
        <f t="shared" si="273"/>
        <v>#NAME?</v>
      </c>
      <c r="AL222" s="13" t="e">
        <f t="shared" si="274"/>
        <v>#NAME?</v>
      </c>
      <c r="AM222" s="13" t="e">
        <f t="shared" si="275"/>
        <v>#NAME?</v>
      </c>
      <c r="AN222" s="13" t="e">
        <f t="shared" si="276"/>
        <v>#NAME?</v>
      </c>
      <c r="AO222" s="13" t="e">
        <f t="shared" si="277"/>
        <v>#NAME?</v>
      </c>
      <c r="AP222" s="13" t="e">
        <f t="shared" si="278"/>
        <v>#NAME?</v>
      </c>
      <c r="AQ222" s="13" t="e">
        <f t="shared" si="279"/>
        <v>#NAME?</v>
      </c>
      <c r="AR222" s="13" t="e">
        <f t="shared" si="280"/>
        <v>#NAME?</v>
      </c>
      <c r="AS222" s="13" t="e">
        <f t="shared" si="281"/>
        <v>#NAME?</v>
      </c>
      <c r="AT222" s="13" t="e">
        <f t="shared" si="282"/>
        <v>#NAME?</v>
      </c>
      <c r="AU222" s="13" t="e">
        <f t="shared" si="283"/>
        <v>#NAME?</v>
      </c>
      <c r="AV222" s="13" t="e">
        <f t="shared" si="284"/>
        <v>#NAME?</v>
      </c>
      <c r="AW222" s="13" t="e">
        <f t="shared" si="285"/>
        <v>#NAME?</v>
      </c>
      <c r="AX222" s="13" t="e">
        <f t="shared" si="286"/>
        <v>#NAME?</v>
      </c>
      <c r="AY222" s="13" t="e">
        <f t="shared" si="287"/>
        <v>#NAME?</v>
      </c>
      <c r="AZ222" s="13" t="e">
        <f t="shared" si="288"/>
        <v>#NAME?</v>
      </c>
      <c r="BA222" s="13" t="e">
        <f t="shared" si="289"/>
        <v>#NAME?</v>
      </c>
      <c r="BB222" s="13" t="e">
        <f t="shared" si="290"/>
        <v>#NAME?</v>
      </c>
      <c r="BC222" s="13" t="e">
        <f t="shared" si="291"/>
        <v>#NAME?</v>
      </c>
      <c r="BD222" s="13" t="e">
        <f t="shared" si="292"/>
        <v>#NAME?</v>
      </c>
      <c r="BE222" s="13" t="e">
        <f t="shared" si="293"/>
        <v>#NAME?</v>
      </c>
      <c r="BF222" s="13" t="e">
        <f t="shared" si="294"/>
        <v>#NAME?</v>
      </c>
      <c r="BG222" s="13" t="e">
        <f t="shared" si="295"/>
        <v>#NAME?</v>
      </c>
      <c r="BH222" s="13" t="e">
        <f t="shared" si="296"/>
        <v>#NAME?</v>
      </c>
      <c r="BI222" s="13" t="e">
        <f t="shared" si="297"/>
        <v>#NAME?</v>
      </c>
      <c r="BJ222" s="13" t="e">
        <f t="shared" si="298"/>
        <v>#NAME?</v>
      </c>
      <c r="BK222" s="13" t="e">
        <f t="shared" si="299"/>
        <v>#NAME?</v>
      </c>
      <c r="BL222" s="13" t="e">
        <f t="shared" si="300"/>
        <v>#NAME?</v>
      </c>
      <c r="BM222" s="13" t="e">
        <f t="shared" si="301"/>
        <v>#NAME?</v>
      </c>
      <c r="BN222" s="13"/>
      <c r="BO222" s="15"/>
      <c r="BP222" s="13" t="e">
        <f t="shared" si="302"/>
        <v>#NAME?</v>
      </c>
      <c r="BQ222" s="13" t="e">
        <f t="shared" si="303"/>
        <v>#NAME?</v>
      </c>
      <c r="BR222" s="13" t="e">
        <f t="shared" si="304"/>
        <v>#NAME?</v>
      </c>
      <c r="BS222" s="13" t="e">
        <f t="shared" si="305"/>
        <v>#NAME?</v>
      </c>
      <c r="BT222" s="13" t="e">
        <f t="shared" si="306"/>
        <v>#NAME?</v>
      </c>
      <c r="BU222" s="13" t="e">
        <f t="shared" si="307"/>
        <v>#NAME?</v>
      </c>
      <c r="BV222" s="13"/>
      <c r="BW222" s="13" t="e">
        <f t="shared" si="308"/>
        <v>#NAME?</v>
      </c>
      <c r="BX222" s="13"/>
      <c r="BY222" s="13" t="e">
        <f t="shared" si="309"/>
        <v>#NAME?</v>
      </c>
      <c r="BZ222" s="13" t="e">
        <f t="shared" si="310"/>
        <v>#NAME?</v>
      </c>
      <c r="CA222" s="13" t="e">
        <f t="shared" si="311"/>
        <v>#NAME?</v>
      </c>
      <c r="CB222" s="13" t="e">
        <f t="shared" si="312"/>
        <v>#NAME?</v>
      </c>
      <c r="CC222" s="14">
        <f t="shared" si="313"/>
        <v>0</v>
      </c>
      <c r="CD222" s="14" t="e">
        <f t="shared" si="314"/>
        <v>#NAME?</v>
      </c>
      <c r="CE222" s="13">
        <f t="shared" si="315"/>
        <v>687137.11</v>
      </c>
      <c r="CF222" s="13" t="e">
        <f t="shared" si="316"/>
        <v>#NAME?</v>
      </c>
      <c r="CG222" s="13"/>
      <c r="CH222" s="13" t="e">
        <f t="shared" si="317"/>
        <v>#NAME?</v>
      </c>
      <c r="CI222" s="13" t="e">
        <f t="shared" si="318"/>
        <v>#NAME?</v>
      </c>
      <c r="CJ222" s="13" t="e">
        <f t="shared" si="319"/>
        <v>#NAME?</v>
      </c>
      <c r="CK222" s="13" t="e">
        <f t="shared" si="320"/>
        <v>#NAME?</v>
      </c>
      <c r="CL222">
        <f t="shared" si="321"/>
        <v>0</v>
      </c>
      <c r="CM222">
        <f t="shared" si="322"/>
        <v>0</v>
      </c>
      <c r="CN222">
        <v>0</v>
      </c>
      <c r="CO222">
        <f t="shared" si="323"/>
        <v>0</v>
      </c>
      <c r="CP222">
        <v>0</v>
      </c>
      <c r="CQ222">
        <v>0</v>
      </c>
      <c r="CR222">
        <v>0</v>
      </c>
      <c r="CS222">
        <v>0</v>
      </c>
      <c r="CT222">
        <v>0</v>
      </c>
      <c r="CU222">
        <v>0</v>
      </c>
      <c r="CV222">
        <v>0</v>
      </c>
      <c r="CW222">
        <v>0</v>
      </c>
      <c r="CX222">
        <v>0</v>
      </c>
      <c r="CY222" s="20" t="e">
        <f t="shared" si="324"/>
        <v>#NAME?</v>
      </c>
      <c r="CZ222" t="e">
        <f t="shared" si="325"/>
        <v>#NAME?</v>
      </c>
      <c r="DM222" t="s">
        <v>456</v>
      </c>
      <c r="DN222">
        <v>0</v>
      </c>
      <c r="DQ222" t="s">
        <v>401</v>
      </c>
      <c r="DR222">
        <v>0</v>
      </c>
      <c r="DU222">
        <v>269</v>
      </c>
      <c r="DV222">
        <v>1342968.5640956827</v>
      </c>
      <c r="DX222" t="s">
        <v>392</v>
      </c>
      <c r="DY222">
        <v>0</v>
      </c>
      <c r="EA222" t="s">
        <v>392</v>
      </c>
      <c r="EB222">
        <v>0</v>
      </c>
      <c r="ED222" t="s">
        <v>392</v>
      </c>
      <c r="EE222">
        <v>0</v>
      </c>
      <c r="EI222">
        <v>437</v>
      </c>
      <c r="EJ222">
        <v>612.5</v>
      </c>
      <c r="GQ222" t="s">
        <v>455</v>
      </c>
      <c r="GR222">
        <v>431</v>
      </c>
      <c r="GU222">
        <v>531</v>
      </c>
      <c r="GV222" s="20">
        <v>47048.983219195987</v>
      </c>
      <c r="HM222">
        <v>331</v>
      </c>
      <c r="HN222" t="s">
        <v>403</v>
      </c>
      <c r="HO222">
        <v>747520.7</v>
      </c>
      <c r="HR222">
        <v>531</v>
      </c>
      <c r="HS222">
        <v>913</v>
      </c>
    </row>
    <row r="223" spans="1:227">
      <c r="A223">
        <v>432</v>
      </c>
      <c r="D223" t="s">
        <v>457</v>
      </c>
      <c r="F223" s="13" t="e">
        <f t="shared" si="245"/>
        <v>#NAME?</v>
      </c>
      <c r="G223" s="13" t="e">
        <f t="shared" si="246"/>
        <v>#NAME?</v>
      </c>
      <c r="H223" s="13" t="e">
        <f t="shared" si="247"/>
        <v>#NAME?</v>
      </c>
      <c r="I223" s="13" t="e">
        <f t="shared" si="248"/>
        <v>#NAME?</v>
      </c>
      <c r="J223" s="13"/>
      <c r="K223" s="13" t="e">
        <f t="shared" si="249"/>
        <v>#NAME?</v>
      </c>
      <c r="L223" s="13" t="e">
        <f t="shared" si="250"/>
        <v>#NAME?</v>
      </c>
      <c r="M223" s="13" t="e">
        <f t="shared" si="251"/>
        <v>#NAME?</v>
      </c>
      <c r="N223" s="13" t="e">
        <f t="shared" si="252"/>
        <v>#NAME?</v>
      </c>
      <c r="O223" s="13" t="e">
        <f t="shared" si="253"/>
        <v>#NAME?</v>
      </c>
      <c r="P223" s="13" t="e">
        <f t="shared" si="254"/>
        <v>#NAME?</v>
      </c>
      <c r="Q223" s="13" t="e">
        <f t="shared" si="255"/>
        <v>#NAME?</v>
      </c>
      <c r="R223" s="13" t="e">
        <f t="shared" si="256"/>
        <v>#NAME?</v>
      </c>
      <c r="S223" s="13" t="e">
        <f t="shared" si="257"/>
        <v>#NAME?</v>
      </c>
      <c r="T223" s="13" t="e">
        <f t="shared" si="258"/>
        <v>#NAME?</v>
      </c>
      <c r="U223" s="13" t="e">
        <f t="shared" si="259"/>
        <v>#NAME?</v>
      </c>
      <c r="V223" s="13" t="e">
        <f t="shared" si="260"/>
        <v>#NAME?</v>
      </c>
      <c r="W223" s="13" t="e">
        <f t="shared" si="261"/>
        <v>#NAME?</v>
      </c>
      <c r="X223" s="13" t="e">
        <f t="shared" si="262"/>
        <v>#NAME?</v>
      </c>
      <c r="Y223" s="13" t="e">
        <f t="shared" si="263"/>
        <v>#NAME?</v>
      </c>
      <c r="Z223" s="13" t="e">
        <f t="shared" si="264"/>
        <v>#NAME?</v>
      </c>
      <c r="AA223" s="13" t="e">
        <f t="shared" si="265"/>
        <v>#NAME?</v>
      </c>
      <c r="AB223" s="13"/>
      <c r="AC223" s="13"/>
      <c r="AD223" s="13" t="e">
        <f t="shared" si="266"/>
        <v>#NAME?</v>
      </c>
      <c r="AE223" s="13" t="e">
        <f t="shared" si="267"/>
        <v>#NAME?</v>
      </c>
      <c r="AF223" s="13" t="e">
        <f t="shared" si="268"/>
        <v>#NAME?</v>
      </c>
      <c r="AG223" s="13" t="e">
        <f t="shared" si="269"/>
        <v>#NAME?</v>
      </c>
      <c r="AH223" s="13" t="e">
        <f t="shared" si="270"/>
        <v>#NAME?</v>
      </c>
      <c r="AI223" s="13" t="e">
        <f t="shared" si="271"/>
        <v>#NAME?</v>
      </c>
      <c r="AJ223" s="13" t="e">
        <f t="shared" si="272"/>
        <v>#NAME?</v>
      </c>
      <c r="AK223" s="13" t="e">
        <f t="shared" si="273"/>
        <v>#NAME?</v>
      </c>
      <c r="AL223" s="13" t="e">
        <f t="shared" si="274"/>
        <v>#NAME?</v>
      </c>
      <c r="AM223" s="13" t="e">
        <f t="shared" si="275"/>
        <v>#NAME?</v>
      </c>
      <c r="AN223" s="13" t="e">
        <f t="shared" si="276"/>
        <v>#NAME?</v>
      </c>
      <c r="AO223" s="13" t="e">
        <f t="shared" si="277"/>
        <v>#NAME?</v>
      </c>
      <c r="AP223" s="13" t="e">
        <f t="shared" si="278"/>
        <v>#NAME?</v>
      </c>
      <c r="AQ223" s="13" t="e">
        <f t="shared" si="279"/>
        <v>#NAME?</v>
      </c>
      <c r="AR223" s="13" t="e">
        <f t="shared" si="280"/>
        <v>#NAME?</v>
      </c>
      <c r="AS223" s="13" t="e">
        <f t="shared" si="281"/>
        <v>#NAME?</v>
      </c>
      <c r="AT223" s="13" t="e">
        <f t="shared" si="282"/>
        <v>#NAME?</v>
      </c>
      <c r="AU223" s="13" t="e">
        <f t="shared" si="283"/>
        <v>#NAME?</v>
      </c>
      <c r="AV223" s="13" t="e">
        <f t="shared" si="284"/>
        <v>#NAME?</v>
      </c>
      <c r="AW223" s="13" t="e">
        <f t="shared" si="285"/>
        <v>#NAME?</v>
      </c>
      <c r="AX223" s="13" t="e">
        <f t="shared" si="286"/>
        <v>#NAME?</v>
      </c>
      <c r="AY223" s="13" t="e">
        <f t="shared" si="287"/>
        <v>#NAME?</v>
      </c>
      <c r="AZ223" s="13" t="e">
        <f t="shared" si="288"/>
        <v>#NAME?</v>
      </c>
      <c r="BA223" s="13" t="e">
        <f t="shared" si="289"/>
        <v>#NAME?</v>
      </c>
      <c r="BB223" s="13" t="e">
        <f t="shared" si="290"/>
        <v>#NAME?</v>
      </c>
      <c r="BC223" s="13" t="e">
        <f t="shared" si="291"/>
        <v>#NAME?</v>
      </c>
      <c r="BD223" s="13" t="e">
        <f t="shared" si="292"/>
        <v>#NAME?</v>
      </c>
      <c r="BE223" s="13" t="e">
        <f t="shared" si="293"/>
        <v>#NAME?</v>
      </c>
      <c r="BF223" s="13" t="e">
        <f t="shared" si="294"/>
        <v>#NAME?</v>
      </c>
      <c r="BG223" s="13" t="e">
        <f t="shared" si="295"/>
        <v>#NAME?</v>
      </c>
      <c r="BH223" s="13" t="e">
        <f t="shared" si="296"/>
        <v>#NAME?</v>
      </c>
      <c r="BI223" s="13" t="e">
        <f t="shared" si="297"/>
        <v>#NAME?</v>
      </c>
      <c r="BJ223" s="13" t="e">
        <f t="shared" si="298"/>
        <v>#NAME?</v>
      </c>
      <c r="BK223" s="13" t="e">
        <f t="shared" si="299"/>
        <v>#NAME?</v>
      </c>
      <c r="BL223" s="13" t="e">
        <f t="shared" si="300"/>
        <v>#NAME?</v>
      </c>
      <c r="BM223" s="13" t="e">
        <f t="shared" si="301"/>
        <v>#NAME?</v>
      </c>
      <c r="BN223" s="13"/>
      <c r="BO223" s="15"/>
      <c r="BP223" s="13" t="e">
        <f t="shared" si="302"/>
        <v>#NAME?</v>
      </c>
      <c r="BQ223" s="13" t="e">
        <f t="shared" si="303"/>
        <v>#NAME?</v>
      </c>
      <c r="BR223" s="13" t="e">
        <f t="shared" si="304"/>
        <v>#NAME?</v>
      </c>
      <c r="BS223" s="13" t="e">
        <f t="shared" si="305"/>
        <v>#NAME?</v>
      </c>
      <c r="BT223" s="13" t="e">
        <f t="shared" si="306"/>
        <v>#NAME?</v>
      </c>
      <c r="BU223" s="13" t="e">
        <f t="shared" si="307"/>
        <v>#NAME?</v>
      </c>
      <c r="BV223" s="13"/>
      <c r="BW223" s="13" t="e">
        <f t="shared" si="308"/>
        <v>#NAME?</v>
      </c>
      <c r="BX223" s="13"/>
      <c r="BY223" s="13" t="e">
        <f t="shared" si="309"/>
        <v>#NAME?</v>
      </c>
      <c r="BZ223" s="13" t="e">
        <f t="shared" si="310"/>
        <v>#NAME?</v>
      </c>
      <c r="CA223" s="13" t="e">
        <f t="shared" si="311"/>
        <v>#NAME?</v>
      </c>
      <c r="CB223" s="13" t="e">
        <f t="shared" si="312"/>
        <v>#NAME?</v>
      </c>
      <c r="CC223" s="14">
        <f t="shared" si="313"/>
        <v>0</v>
      </c>
      <c r="CD223" s="14" t="e">
        <f t="shared" si="314"/>
        <v>#NAME?</v>
      </c>
      <c r="CE223" s="13">
        <f t="shared" si="315"/>
        <v>760286.91</v>
      </c>
      <c r="CF223" s="13" t="e">
        <f t="shared" si="316"/>
        <v>#NAME?</v>
      </c>
      <c r="CG223" s="13"/>
      <c r="CH223" s="13" t="e">
        <f t="shared" si="317"/>
        <v>#NAME?</v>
      </c>
      <c r="CI223" s="13" t="e">
        <f t="shared" si="318"/>
        <v>#NAME?</v>
      </c>
      <c r="CJ223" s="13" t="e">
        <f t="shared" si="319"/>
        <v>#NAME?</v>
      </c>
      <c r="CK223" s="13" t="e">
        <f t="shared" si="320"/>
        <v>#NAME?</v>
      </c>
      <c r="CL223">
        <f t="shared" si="321"/>
        <v>0</v>
      </c>
      <c r="CM223">
        <f t="shared" si="322"/>
        <v>0</v>
      </c>
      <c r="CN223">
        <v>0</v>
      </c>
      <c r="CO223">
        <f t="shared" si="323"/>
        <v>0</v>
      </c>
      <c r="CP223">
        <v>0</v>
      </c>
      <c r="CQ223">
        <v>0</v>
      </c>
      <c r="CR223">
        <v>0</v>
      </c>
      <c r="CS223">
        <v>0</v>
      </c>
      <c r="CT223">
        <v>0</v>
      </c>
      <c r="CU223">
        <v>0</v>
      </c>
      <c r="CV223">
        <v>0</v>
      </c>
      <c r="CW223">
        <v>0</v>
      </c>
      <c r="CX223">
        <v>0</v>
      </c>
      <c r="CY223" s="20" t="e">
        <f t="shared" si="324"/>
        <v>#NAME?</v>
      </c>
      <c r="CZ223" t="e">
        <f t="shared" si="325"/>
        <v>#NAME?</v>
      </c>
      <c r="DM223" t="s">
        <v>458</v>
      </c>
      <c r="DN223">
        <v>0</v>
      </c>
      <c r="DQ223" t="s">
        <v>405</v>
      </c>
      <c r="DR223">
        <v>0</v>
      </c>
      <c r="DU223">
        <v>626</v>
      </c>
      <c r="DV223">
        <v>2058083.9184217902</v>
      </c>
      <c r="DX223" t="s">
        <v>393</v>
      </c>
      <c r="DY223">
        <v>0</v>
      </c>
      <c r="EA223" t="s">
        <v>393</v>
      </c>
      <c r="EB223">
        <v>0</v>
      </c>
      <c r="ED223" t="s">
        <v>393</v>
      </c>
      <c r="EE223">
        <v>0</v>
      </c>
      <c r="EI223">
        <v>439</v>
      </c>
      <c r="EJ223">
        <v>6841.75</v>
      </c>
      <c r="GQ223" t="s">
        <v>457</v>
      </c>
      <c r="GR223">
        <v>432</v>
      </c>
      <c r="GU223">
        <v>532</v>
      </c>
      <c r="GV223" s="20">
        <v>47048.983219195987</v>
      </c>
      <c r="HM223">
        <v>24</v>
      </c>
      <c r="HN223" t="s">
        <v>172</v>
      </c>
      <c r="HO223">
        <v>1019543.88</v>
      </c>
      <c r="HR223">
        <v>532</v>
      </c>
      <c r="HS223">
        <v>1719.5</v>
      </c>
    </row>
    <row r="224" spans="1:227">
      <c r="A224">
        <v>437</v>
      </c>
      <c r="D224" t="s">
        <v>459</v>
      </c>
      <c r="F224" s="13" t="e">
        <f t="shared" si="245"/>
        <v>#NAME?</v>
      </c>
      <c r="G224" s="13" t="e">
        <f t="shared" si="246"/>
        <v>#NAME?</v>
      </c>
      <c r="H224" s="13" t="e">
        <f t="shared" si="247"/>
        <v>#NAME?</v>
      </c>
      <c r="I224" s="13" t="e">
        <f t="shared" si="248"/>
        <v>#NAME?</v>
      </c>
      <c r="J224" s="13"/>
      <c r="K224" s="13" t="e">
        <f t="shared" si="249"/>
        <v>#NAME?</v>
      </c>
      <c r="L224" s="13" t="e">
        <f t="shared" si="250"/>
        <v>#NAME?</v>
      </c>
      <c r="M224" s="13" t="e">
        <f t="shared" si="251"/>
        <v>#NAME?</v>
      </c>
      <c r="N224" s="13" t="e">
        <f t="shared" si="252"/>
        <v>#NAME?</v>
      </c>
      <c r="O224" s="13" t="e">
        <f t="shared" si="253"/>
        <v>#NAME?</v>
      </c>
      <c r="P224" s="13" t="e">
        <f t="shared" si="254"/>
        <v>#NAME?</v>
      </c>
      <c r="Q224" s="13" t="e">
        <f t="shared" si="255"/>
        <v>#NAME?</v>
      </c>
      <c r="R224" s="13" t="e">
        <f t="shared" si="256"/>
        <v>#NAME?</v>
      </c>
      <c r="S224" s="13" t="e">
        <f t="shared" si="257"/>
        <v>#NAME?</v>
      </c>
      <c r="T224" s="13" t="e">
        <f t="shared" si="258"/>
        <v>#NAME?</v>
      </c>
      <c r="U224" s="13" t="e">
        <f t="shared" si="259"/>
        <v>#NAME?</v>
      </c>
      <c r="V224" s="13" t="e">
        <f t="shared" si="260"/>
        <v>#NAME?</v>
      </c>
      <c r="W224" s="13" t="e">
        <f t="shared" si="261"/>
        <v>#NAME?</v>
      </c>
      <c r="X224" s="13" t="e">
        <f t="shared" si="262"/>
        <v>#NAME?</v>
      </c>
      <c r="Y224" s="13" t="e">
        <f t="shared" si="263"/>
        <v>#NAME?</v>
      </c>
      <c r="Z224" s="13" t="e">
        <f t="shared" si="264"/>
        <v>#NAME?</v>
      </c>
      <c r="AA224" s="13" t="e">
        <f t="shared" si="265"/>
        <v>#NAME?</v>
      </c>
      <c r="AB224" s="13"/>
      <c r="AC224" s="13"/>
      <c r="AD224" s="13" t="e">
        <f t="shared" si="266"/>
        <v>#NAME?</v>
      </c>
      <c r="AE224" s="13" t="e">
        <f t="shared" si="267"/>
        <v>#NAME?</v>
      </c>
      <c r="AF224" s="13" t="e">
        <f t="shared" si="268"/>
        <v>#NAME?</v>
      </c>
      <c r="AG224" s="13" t="e">
        <f t="shared" si="269"/>
        <v>#NAME?</v>
      </c>
      <c r="AH224" s="13" t="e">
        <f t="shared" si="270"/>
        <v>#NAME?</v>
      </c>
      <c r="AI224" s="13" t="e">
        <f t="shared" si="271"/>
        <v>#NAME?</v>
      </c>
      <c r="AJ224" s="13" t="e">
        <f t="shared" si="272"/>
        <v>#NAME?</v>
      </c>
      <c r="AK224" s="13" t="e">
        <f t="shared" si="273"/>
        <v>#NAME?</v>
      </c>
      <c r="AL224" s="13" t="e">
        <f t="shared" si="274"/>
        <v>#NAME?</v>
      </c>
      <c r="AM224" s="13" t="e">
        <f t="shared" si="275"/>
        <v>#NAME?</v>
      </c>
      <c r="AN224" s="13" t="e">
        <f t="shared" si="276"/>
        <v>#NAME?</v>
      </c>
      <c r="AO224" s="13" t="e">
        <f t="shared" si="277"/>
        <v>#NAME?</v>
      </c>
      <c r="AP224" s="13" t="e">
        <f t="shared" si="278"/>
        <v>#NAME?</v>
      </c>
      <c r="AQ224" s="13" t="e">
        <f t="shared" si="279"/>
        <v>#NAME?</v>
      </c>
      <c r="AR224" s="13" t="e">
        <f t="shared" si="280"/>
        <v>#NAME?</v>
      </c>
      <c r="AS224" s="13" t="e">
        <f t="shared" si="281"/>
        <v>#NAME?</v>
      </c>
      <c r="AT224" s="13" t="e">
        <f t="shared" si="282"/>
        <v>#NAME?</v>
      </c>
      <c r="AU224" s="13" t="e">
        <f t="shared" si="283"/>
        <v>#NAME?</v>
      </c>
      <c r="AV224" s="13" t="e">
        <f t="shared" si="284"/>
        <v>#NAME?</v>
      </c>
      <c r="AW224" s="13" t="e">
        <f t="shared" si="285"/>
        <v>#NAME?</v>
      </c>
      <c r="AX224" s="13" t="e">
        <f t="shared" si="286"/>
        <v>#NAME?</v>
      </c>
      <c r="AY224" s="13" t="e">
        <f t="shared" si="287"/>
        <v>#NAME?</v>
      </c>
      <c r="AZ224" s="13" t="e">
        <f t="shared" si="288"/>
        <v>#NAME?</v>
      </c>
      <c r="BA224" s="13" t="e">
        <f t="shared" si="289"/>
        <v>#NAME?</v>
      </c>
      <c r="BB224" s="13" t="e">
        <f t="shared" si="290"/>
        <v>#NAME?</v>
      </c>
      <c r="BC224" s="13" t="e">
        <f t="shared" si="291"/>
        <v>#NAME?</v>
      </c>
      <c r="BD224" s="13" t="e">
        <f t="shared" si="292"/>
        <v>#NAME?</v>
      </c>
      <c r="BE224" s="13" t="e">
        <f t="shared" si="293"/>
        <v>#NAME?</v>
      </c>
      <c r="BF224" s="13" t="e">
        <f t="shared" si="294"/>
        <v>#NAME?</v>
      </c>
      <c r="BG224" s="13" t="e">
        <f t="shared" si="295"/>
        <v>#NAME?</v>
      </c>
      <c r="BH224" s="13" t="e">
        <f t="shared" si="296"/>
        <v>#NAME?</v>
      </c>
      <c r="BI224" s="13" t="e">
        <f t="shared" si="297"/>
        <v>#NAME?</v>
      </c>
      <c r="BJ224" s="13" t="e">
        <f t="shared" si="298"/>
        <v>#NAME?</v>
      </c>
      <c r="BK224" s="13" t="e">
        <f t="shared" si="299"/>
        <v>#NAME?</v>
      </c>
      <c r="BL224" s="13" t="e">
        <f t="shared" si="300"/>
        <v>#NAME?</v>
      </c>
      <c r="BM224" s="13" t="e">
        <f t="shared" si="301"/>
        <v>#NAME?</v>
      </c>
      <c r="BN224" s="13"/>
      <c r="BO224" s="15"/>
      <c r="BP224" s="13" t="e">
        <f t="shared" si="302"/>
        <v>#NAME?</v>
      </c>
      <c r="BQ224" s="13" t="e">
        <f t="shared" si="303"/>
        <v>#NAME?</v>
      </c>
      <c r="BR224" s="13" t="e">
        <f t="shared" si="304"/>
        <v>#NAME?</v>
      </c>
      <c r="BS224" s="13" t="e">
        <f t="shared" si="305"/>
        <v>#NAME?</v>
      </c>
      <c r="BT224" s="13" t="e">
        <f t="shared" si="306"/>
        <v>#NAME?</v>
      </c>
      <c r="BU224" s="13" t="e">
        <f t="shared" si="307"/>
        <v>#NAME?</v>
      </c>
      <c r="BV224" s="13"/>
      <c r="BW224" s="13" t="e">
        <f t="shared" si="308"/>
        <v>#NAME?</v>
      </c>
      <c r="BX224" s="13"/>
      <c r="BY224" s="13" t="e">
        <f t="shared" si="309"/>
        <v>#NAME?</v>
      </c>
      <c r="BZ224" s="13" t="e">
        <f t="shared" si="310"/>
        <v>#NAME?</v>
      </c>
      <c r="CA224" s="13" t="e">
        <f t="shared" si="311"/>
        <v>#NAME?</v>
      </c>
      <c r="CB224" s="13" t="e">
        <f t="shared" si="312"/>
        <v>#NAME?</v>
      </c>
      <c r="CC224" s="14">
        <f t="shared" si="313"/>
        <v>0</v>
      </c>
      <c r="CD224" s="14" t="e">
        <f t="shared" si="314"/>
        <v>#NAME?</v>
      </c>
      <c r="CE224" s="13">
        <f t="shared" si="315"/>
        <v>1137780.06</v>
      </c>
      <c r="CF224" s="13" t="e">
        <f t="shared" si="316"/>
        <v>#NAME?</v>
      </c>
      <c r="CG224" s="13"/>
      <c r="CH224" s="13" t="e">
        <f t="shared" si="317"/>
        <v>#NAME?</v>
      </c>
      <c r="CI224" s="13" t="e">
        <f t="shared" si="318"/>
        <v>#NAME?</v>
      </c>
      <c r="CJ224" s="13" t="e">
        <f t="shared" si="319"/>
        <v>#NAME?</v>
      </c>
      <c r="CK224" s="13" t="e">
        <f t="shared" si="320"/>
        <v>#NAME?</v>
      </c>
      <c r="CL224">
        <f t="shared" si="321"/>
        <v>0</v>
      </c>
      <c r="CM224">
        <f t="shared" si="322"/>
        <v>0</v>
      </c>
      <c r="CN224">
        <v>0</v>
      </c>
      <c r="CO224">
        <f t="shared" si="323"/>
        <v>0</v>
      </c>
      <c r="CP224">
        <v>0</v>
      </c>
      <c r="CQ224">
        <v>0</v>
      </c>
      <c r="CR224">
        <v>0</v>
      </c>
      <c r="CS224">
        <v>0</v>
      </c>
      <c r="CT224">
        <v>0</v>
      </c>
      <c r="CU224">
        <v>0</v>
      </c>
      <c r="CV224">
        <v>0</v>
      </c>
      <c r="CW224">
        <v>0</v>
      </c>
      <c r="CX224">
        <v>0</v>
      </c>
      <c r="CY224" s="20" t="e">
        <f t="shared" si="324"/>
        <v>#NAME?</v>
      </c>
      <c r="CZ224" t="e">
        <f t="shared" si="325"/>
        <v>#NAME?</v>
      </c>
      <c r="DM224" t="s">
        <v>234</v>
      </c>
      <c r="DN224">
        <v>0</v>
      </c>
      <c r="DQ224" t="s">
        <v>409</v>
      </c>
      <c r="DR224">
        <v>0</v>
      </c>
      <c r="DU224">
        <v>809</v>
      </c>
      <c r="DV224">
        <v>1839591.0097609924</v>
      </c>
      <c r="DX224" t="s">
        <v>396</v>
      </c>
      <c r="DY224">
        <v>0</v>
      </c>
      <c r="EA224" t="s">
        <v>396</v>
      </c>
      <c r="EB224">
        <v>0</v>
      </c>
      <c r="ED224" t="s">
        <v>396</v>
      </c>
      <c r="EE224">
        <v>0</v>
      </c>
      <c r="EI224">
        <v>441</v>
      </c>
      <c r="EJ224">
        <v>1609</v>
      </c>
      <c r="GQ224" t="s">
        <v>459</v>
      </c>
      <c r="GR224">
        <v>437</v>
      </c>
      <c r="GU224">
        <v>534</v>
      </c>
      <c r="GV224" s="20">
        <v>47048.983219195987</v>
      </c>
      <c r="HM224">
        <v>168</v>
      </c>
      <c r="HN224" t="s">
        <v>297</v>
      </c>
      <c r="HO224">
        <v>2151905.7000000002</v>
      </c>
      <c r="HR224">
        <v>534</v>
      </c>
      <c r="HS224">
        <v>1193.75</v>
      </c>
    </row>
    <row r="225" spans="1:227">
      <c r="A225">
        <v>439</v>
      </c>
      <c r="D225" t="s">
        <v>163</v>
      </c>
      <c r="F225" s="13" t="e">
        <f t="shared" si="245"/>
        <v>#NAME?</v>
      </c>
      <c r="G225" s="13" t="e">
        <f t="shared" si="246"/>
        <v>#NAME?</v>
      </c>
      <c r="H225" s="13" t="e">
        <f t="shared" si="247"/>
        <v>#NAME?</v>
      </c>
      <c r="I225" s="13" t="e">
        <f t="shared" si="248"/>
        <v>#NAME?</v>
      </c>
      <c r="J225" s="13"/>
      <c r="K225" s="13" t="e">
        <f t="shared" si="249"/>
        <v>#NAME?</v>
      </c>
      <c r="L225" s="13" t="e">
        <f t="shared" si="250"/>
        <v>#NAME?</v>
      </c>
      <c r="M225" s="13" t="e">
        <f t="shared" si="251"/>
        <v>#NAME?</v>
      </c>
      <c r="N225" s="13" t="e">
        <f t="shared" si="252"/>
        <v>#NAME?</v>
      </c>
      <c r="O225" s="13" t="e">
        <f t="shared" si="253"/>
        <v>#NAME?</v>
      </c>
      <c r="P225" s="13" t="e">
        <f t="shared" si="254"/>
        <v>#NAME?</v>
      </c>
      <c r="Q225" s="13" t="e">
        <f t="shared" si="255"/>
        <v>#NAME?</v>
      </c>
      <c r="R225" s="13" t="e">
        <f t="shared" si="256"/>
        <v>#NAME?</v>
      </c>
      <c r="S225" s="13" t="e">
        <f t="shared" si="257"/>
        <v>#NAME?</v>
      </c>
      <c r="T225" s="13" t="e">
        <f t="shared" si="258"/>
        <v>#NAME?</v>
      </c>
      <c r="U225" s="13" t="e">
        <f t="shared" si="259"/>
        <v>#NAME?</v>
      </c>
      <c r="V225" s="13" t="e">
        <f t="shared" si="260"/>
        <v>#NAME?</v>
      </c>
      <c r="W225" s="13" t="e">
        <f t="shared" si="261"/>
        <v>#NAME?</v>
      </c>
      <c r="X225" s="13" t="e">
        <f t="shared" si="262"/>
        <v>#NAME?</v>
      </c>
      <c r="Y225" s="13" t="e">
        <f t="shared" si="263"/>
        <v>#NAME?</v>
      </c>
      <c r="Z225" s="13" t="e">
        <f t="shared" si="264"/>
        <v>#NAME?</v>
      </c>
      <c r="AA225" s="13" t="e">
        <f t="shared" si="265"/>
        <v>#NAME?</v>
      </c>
      <c r="AB225" s="13"/>
      <c r="AC225" s="13"/>
      <c r="AD225" s="13" t="e">
        <f t="shared" si="266"/>
        <v>#NAME?</v>
      </c>
      <c r="AE225" s="13" t="e">
        <f t="shared" si="267"/>
        <v>#NAME?</v>
      </c>
      <c r="AF225" s="13" t="e">
        <f t="shared" si="268"/>
        <v>#NAME?</v>
      </c>
      <c r="AG225" s="13" t="e">
        <f t="shared" si="269"/>
        <v>#NAME?</v>
      </c>
      <c r="AH225" s="13" t="e">
        <f t="shared" si="270"/>
        <v>#NAME?</v>
      </c>
      <c r="AI225" s="13" t="e">
        <f t="shared" si="271"/>
        <v>#NAME?</v>
      </c>
      <c r="AJ225" s="13" t="e">
        <f t="shared" si="272"/>
        <v>#NAME?</v>
      </c>
      <c r="AK225" s="13" t="e">
        <f t="shared" si="273"/>
        <v>#NAME?</v>
      </c>
      <c r="AL225" s="13" t="e">
        <f t="shared" si="274"/>
        <v>#NAME?</v>
      </c>
      <c r="AM225" s="13" t="e">
        <f t="shared" si="275"/>
        <v>#NAME?</v>
      </c>
      <c r="AN225" s="13" t="e">
        <f t="shared" si="276"/>
        <v>#NAME?</v>
      </c>
      <c r="AO225" s="13" t="e">
        <f t="shared" si="277"/>
        <v>#NAME?</v>
      </c>
      <c r="AP225" s="13" t="e">
        <f t="shared" si="278"/>
        <v>#NAME?</v>
      </c>
      <c r="AQ225" s="13" t="e">
        <f t="shared" si="279"/>
        <v>#NAME?</v>
      </c>
      <c r="AR225" s="13" t="e">
        <f t="shared" si="280"/>
        <v>#NAME?</v>
      </c>
      <c r="AS225" s="13" t="e">
        <f t="shared" si="281"/>
        <v>#NAME?</v>
      </c>
      <c r="AT225" s="13" t="e">
        <f t="shared" si="282"/>
        <v>#NAME?</v>
      </c>
      <c r="AU225" s="13" t="e">
        <f t="shared" si="283"/>
        <v>#NAME?</v>
      </c>
      <c r="AV225" s="13" t="e">
        <f t="shared" si="284"/>
        <v>#NAME?</v>
      </c>
      <c r="AW225" s="13" t="e">
        <f t="shared" si="285"/>
        <v>#NAME?</v>
      </c>
      <c r="AX225" s="13" t="e">
        <f t="shared" si="286"/>
        <v>#NAME?</v>
      </c>
      <c r="AY225" s="13" t="e">
        <f t="shared" si="287"/>
        <v>#NAME?</v>
      </c>
      <c r="AZ225" s="13" t="e">
        <f t="shared" si="288"/>
        <v>#NAME?</v>
      </c>
      <c r="BA225" s="13" t="e">
        <f t="shared" si="289"/>
        <v>#NAME?</v>
      </c>
      <c r="BB225" s="13" t="e">
        <f t="shared" si="290"/>
        <v>#NAME?</v>
      </c>
      <c r="BC225" s="13" t="e">
        <f t="shared" si="291"/>
        <v>#NAME?</v>
      </c>
      <c r="BD225" s="13" t="e">
        <f t="shared" si="292"/>
        <v>#NAME?</v>
      </c>
      <c r="BE225" s="13" t="e">
        <f t="shared" si="293"/>
        <v>#NAME?</v>
      </c>
      <c r="BF225" s="13" t="e">
        <f t="shared" si="294"/>
        <v>#NAME?</v>
      </c>
      <c r="BG225" s="13" t="e">
        <f t="shared" si="295"/>
        <v>#NAME?</v>
      </c>
      <c r="BH225" s="13" t="e">
        <f t="shared" si="296"/>
        <v>#NAME?</v>
      </c>
      <c r="BI225" s="13" t="e">
        <f t="shared" si="297"/>
        <v>#NAME?</v>
      </c>
      <c r="BJ225" s="13" t="e">
        <f t="shared" si="298"/>
        <v>#NAME?</v>
      </c>
      <c r="BK225" s="13" t="e">
        <f t="shared" si="299"/>
        <v>#NAME?</v>
      </c>
      <c r="BL225" s="13" t="e">
        <f t="shared" si="300"/>
        <v>#NAME?</v>
      </c>
      <c r="BM225" s="13" t="e">
        <f t="shared" si="301"/>
        <v>#NAME?</v>
      </c>
      <c r="BN225" s="13"/>
      <c r="BO225" s="15"/>
      <c r="BP225" s="13" t="e">
        <f t="shared" si="302"/>
        <v>#NAME?</v>
      </c>
      <c r="BQ225" s="13" t="e">
        <f t="shared" si="303"/>
        <v>#NAME?</v>
      </c>
      <c r="BR225" s="13" t="e">
        <f t="shared" si="304"/>
        <v>#NAME?</v>
      </c>
      <c r="BS225" s="13" t="e">
        <f t="shared" si="305"/>
        <v>#NAME?</v>
      </c>
      <c r="BT225" s="13" t="e">
        <f t="shared" si="306"/>
        <v>#NAME?</v>
      </c>
      <c r="BU225" s="13" t="e">
        <f t="shared" si="307"/>
        <v>#NAME?</v>
      </c>
      <c r="BV225" s="13"/>
      <c r="BW225" s="13" t="e">
        <f t="shared" si="308"/>
        <v>#NAME?</v>
      </c>
      <c r="BX225" s="13"/>
      <c r="BY225" s="13" t="e">
        <f t="shared" si="309"/>
        <v>#NAME?</v>
      </c>
      <c r="BZ225" s="13" t="e">
        <f t="shared" si="310"/>
        <v>#NAME?</v>
      </c>
      <c r="CA225" s="13" t="e">
        <f t="shared" si="311"/>
        <v>#NAME?</v>
      </c>
      <c r="CB225" s="13" t="e">
        <f t="shared" si="312"/>
        <v>#NAME?</v>
      </c>
      <c r="CC225" s="14">
        <f t="shared" si="313"/>
        <v>33023</v>
      </c>
      <c r="CD225" s="14" t="e">
        <f t="shared" si="314"/>
        <v>#NAME?</v>
      </c>
      <c r="CE225" s="13">
        <f t="shared" si="315"/>
        <v>7370582.04</v>
      </c>
      <c r="CF225" s="13" t="e">
        <f t="shared" si="316"/>
        <v>#NAME?</v>
      </c>
      <c r="CG225" s="13"/>
      <c r="CH225" s="13" t="e">
        <f t="shared" si="317"/>
        <v>#NAME?</v>
      </c>
      <c r="CI225" s="13" t="e">
        <f t="shared" si="318"/>
        <v>#NAME?</v>
      </c>
      <c r="CJ225" s="13" t="e">
        <f t="shared" si="319"/>
        <v>#NAME?</v>
      </c>
      <c r="CK225" s="13" t="e">
        <f t="shared" si="320"/>
        <v>#NAME?</v>
      </c>
      <c r="CL225">
        <f t="shared" si="321"/>
        <v>0</v>
      </c>
      <c r="CM225">
        <f t="shared" si="322"/>
        <v>0</v>
      </c>
      <c r="CN225">
        <v>0</v>
      </c>
      <c r="CO225">
        <f t="shared" si="323"/>
        <v>0</v>
      </c>
      <c r="CP225" t="e">
        <f>VLOOKUP(A225,taal,5,FALSE)</f>
        <v>#NAME?</v>
      </c>
      <c r="CQ225">
        <v>0</v>
      </c>
      <c r="CR225">
        <v>0</v>
      </c>
      <c r="CS225">
        <v>0</v>
      </c>
      <c r="CT225">
        <v>0</v>
      </c>
      <c r="CU225">
        <v>0</v>
      </c>
      <c r="CV225" t="e">
        <f>VLOOKUP(A225,delta,3,FALSE)</f>
        <v>#NAME?</v>
      </c>
      <c r="CW225">
        <v>0</v>
      </c>
      <c r="CX225">
        <v>0</v>
      </c>
      <c r="CY225" s="20" t="e">
        <f t="shared" si="324"/>
        <v>#NAME?</v>
      </c>
      <c r="CZ225" t="e">
        <f t="shared" si="325"/>
        <v>#NAME?</v>
      </c>
      <c r="DM225" t="s">
        <v>347</v>
      </c>
      <c r="DN225">
        <v>0</v>
      </c>
      <c r="DQ225" t="s">
        <v>426</v>
      </c>
      <c r="DR225">
        <v>0</v>
      </c>
      <c r="DU225">
        <v>844</v>
      </c>
      <c r="DV225">
        <v>1712642.1506390374</v>
      </c>
      <c r="DX225" t="s">
        <v>399</v>
      </c>
      <c r="DY225">
        <v>0</v>
      </c>
      <c r="EA225" t="s">
        <v>399</v>
      </c>
      <c r="EB225">
        <v>0</v>
      </c>
      <c r="ED225" t="s">
        <v>399</v>
      </c>
      <c r="EE225">
        <v>0</v>
      </c>
      <c r="EI225">
        <v>458</v>
      </c>
      <c r="EJ225">
        <v>319.25</v>
      </c>
      <c r="GQ225" t="s">
        <v>163</v>
      </c>
      <c r="GR225">
        <v>439</v>
      </c>
      <c r="GU225">
        <v>537</v>
      </c>
      <c r="GV225" s="20">
        <v>122850.12285012285</v>
      </c>
      <c r="HM225">
        <v>333</v>
      </c>
      <c r="HN225" t="s">
        <v>404</v>
      </c>
      <c r="HO225">
        <v>2555751.9</v>
      </c>
      <c r="HR225">
        <v>537</v>
      </c>
      <c r="HS225">
        <v>2966</v>
      </c>
    </row>
    <row r="226" spans="1:227">
      <c r="A226">
        <v>441</v>
      </c>
      <c r="D226" t="s">
        <v>460</v>
      </c>
      <c r="F226" s="13" t="e">
        <f t="shared" si="245"/>
        <v>#NAME?</v>
      </c>
      <c r="G226" s="13" t="e">
        <f t="shared" si="246"/>
        <v>#NAME?</v>
      </c>
      <c r="H226" s="13" t="e">
        <f t="shared" si="247"/>
        <v>#NAME?</v>
      </c>
      <c r="I226" s="13" t="e">
        <f t="shared" si="248"/>
        <v>#NAME?</v>
      </c>
      <c r="J226" s="13"/>
      <c r="K226" s="13" t="e">
        <f t="shared" si="249"/>
        <v>#NAME?</v>
      </c>
      <c r="L226" s="13" t="e">
        <f t="shared" si="250"/>
        <v>#NAME?</v>
      </c>
      <c r="M226" s="13" t="e">
        <f t="shared" si="251"/>
        <v>#NAME?</v>
      </c>
      <c r="N226" s="13" t="e">
        <f t="shared" si="252"/>
        <v>#NAME?</v>
      </c>
      <c r="O226" s="13" t="e">
        <f t="shared" si="253"/>
        <v>#NAME?</v>
      </c>
      <c r="P226" s="13" t="e">
        <f t="shared" si="254"/>
        <v>#NAME?</v>
      </c>
      <c r="Q226" s="13" t="e">
        <f t="shared" si="255"/>
        <v>#NAME?</v>
      </c>
      <c r="R226" s="13" t="e">
        <f t="shared" si="256"/>
        <v>#NAME?</v>
      </c>
      <c r="S226" s="13" t="e">
        <f t="shared" si="257"/>
        <v>#NAME?</v>
      </c>
      <c r="T226" s="13" t="e">
        <f t="shared" si="258"/>
        <v>#NAME?</v>
      </c>
      <c r="U226" s="13" t="e">
        <f t="shared" si="259"/>
        <v>#NAME?</v>
      </c>
      <c r="V226" s="13" t="e">
        <f t="shared" si="260"/>
        <v>#NAME?</v>
      </c>
      <c r="W226" s="13" t="e">
        <f t="shared" si="261"/>
        <v>#NAME?</v>
      </c>
      <c r="X226" s="13" t="e">
        <f t="shared" si="262"/>
        <v>#NAME?</v>
      </c>
      <c r="Y226" s="13" t="e">
        <f t="shared" si="263"/>
        <v>#NAME?</v>
      </c>
      <c r="Z226" s="13" t="e">
        <f t="shared" si="264"/>
        <v>#NAME?</v>
      </c>
      <c r="AA226" s="13" t="e">
        <f t="shared" si="265"/>
        <v>#NAME?</v>
      </c>
      <c r="AB226" s="13"/>
      <c r="AC226" s="13"/>
      <c r="AD226" s="13" t="e">
        <f t="shared" si="266"/>
        <v>#NAME?</v>
      </c>
      <c r="AE226" s="13" t="e">
        <f t="shared" si="267"/>
        <v>#NAME?</v>
      </c>
      <c r="AF226" s="13" t="e">
        <f t="shared" si="268"/>
        <v>#NAME?</v>
      </c>
      <c r="AG226" s="13" t="e">
        <f t="shared" si="269"/>
        <v>#NAME?</v>
      </c>
      <c r="AH226" s="13" t="e">
        <f t="shared" si="270"/>
        <v>#NAME?</v>
      </c>
      <c r="AI226" s="13" t="e">
        <f t="shared" si="271"/>
        <v>#NAME?</v>
      </c>
      <c r="AJ226" s="13" t="e">
        <f t="shared" si="272"/>
        <v>#NAME?</v>
      </c>
      <c r="AK226" s="13" t="e">
        <f t="shared" si="273"/>
        <v>#NAME?</v>
      </c>
      <c r="AL226" s="13" t="e">
        <f t="shared" si="274"/>
        <v>#NAME?</v>
      </c>
      <c r="AM226" s="13" t="e">
        <f t="shared" si="275"/>
        <v>#NAME?</v>
      </c>
      <c r="AN226" s="13" t="e">
        <f t="shared" si="276"/>
        <v>#NAME?</v>
      </c>
      <c r="AO226" s="13" t="e">
        <f t="shared" si="277"/>
        <v>#NAME?</v>
      </c>
      <c r="AP226" s="13" t="e">
        <f t="shared" si="278"/>
        <v>#NAME?</v>
      </c>
      <c r="AQ226" s="13" t="e">
        <f t="shared" si="279"/>
        <v>#NAME?</v>
      </c>
      <c r="AR226" s="13" t="e">
        <f t="shared" si="280"/>
        <v>#NAME?</v>
      </c>
      <c r="AS226" s="13" t="e">
        <f t="shared" si="281"/>
        <v>#NAME?</v>
      </c>
      <c r="AT226" s="13" t="e">
        <f t="shared" si="282"/>
        <v>#NAME?</v>
      </c>
      <c r="AU226" s="13" t="e">
        <f t="shared" si="283"/>
        <v>#NAME?</v>
      </c>
      <c r="AV226" s="13" t="e">
        <f t="shared" si="284"/>
        <v>#NAME?</v>
      </c>
      <c r="AW226" s="13" t="e">
        <f t="shared" si="285"/>
        <v>#NAME?</v>
      </c>
      <c r="AX226" s="13" t="e">
        <f t="shared" si="286"/>
        <v>#NAME?</v>
      </c>
      <c r="AY226" s="13" t="e">
        <f t="shared" si="287"/>
        <v>#NAME?</v>
      </c>
      <c r="AZ226" s="13" t="e">
        <f t="shared" si="288"/>
        <v>#NAME?</v>
      </c>
      <c r="BA226" s="13" t="e">
        <f t="shared" si="289"/>
        <v>#NAME?</v>
      </c>
      <c r="BB226" s="13" t="e">
        <f t="shared" si="290"/>
        <v>#NAME?</v>
      </c>
      <c r="BC226" s="13" t="e">
        <f t="shared" si="291"/>
        <v>#NAME?</v>
      </c>
      <c r="BD226" s="13" t="e">
        <f t="shared" si="292"/>
        <v>#NAME?</v>
      </c>
      <c r="BE226" s="13" t="e">
        <f t="shared" si="293"/>
        <v>#NAME?</v>
      </c>
      <c r="BF226" s="13" t="e">
        <f t="shared" si="294"/>
        <v>#NAME?</v>
      </c>
      <c r="BG226" s="13" t="e">
        <f t="shared" si="295"/>
        <v>#NAME?</v>
      </c>
      <c r="BH226" s="13" t="e">
        <f t="shared" si="296"/>
        <v>#NAME?</v>
      </c>
      <c r="BI226" s="13" t="e">
        <f t="shared" si="297"/>
        <v>#NAME?</v>
      </c>
      <c r="BJ226" s="13" t="e">
        <f t="shared" si="298"/>
        <v>#NAME?</v>
      </c>
      <c r="BK226" s="13" t="e">
        <f t="shared" si="299"/>
        <v>#NAME?</v>
      </c>
      <c r="BL226" s="13" t="e">
        <f t="shared" si="300"/>
        <v>#NAME?</v>
      </c>
      <c r="BM226" s="13" t="e">
        <f t="shared" si="301"/>
        <v>#NAME?</v>
      </c>
      <c r="BN226" s="13"/>
      <c r="BO226" s="15"/>
      <c r="BP226" s="13" t="e">
        <f t="shared" si="302"/>
        <v>#NAME?</v>
      </c>
      <c r="BQ226" s="13" t="e">
        <f t="shared" si="303"/>
        <v>#NAME?</v>
      </c>
      <c r="BR226" s="13" t="e">
        <f t="shared" si="304"/>
        <v>#NAME?</v>
      </c>
      <c r="BS226" s="13" t="e">
        <f t="shared" si="305"/>
        <v>#NAME?</v>
      </c>
      <c r="BT226" s="13" t="e">
        <f t="shared" si="306"/>
        <v>#NAME?</v>
      </c>
      <c r="BU226" s="13" t="e">
        <f t="shared" si="307"/>
        <v>#NAME?</v>
      </c>
      <c r="BV226" s="13"/>
      <c r="BW226" s="13" t="e">
        <f t="shared" si="308"/>
        <v>#NAME?</v>
      </c>
      <c r="BX226" s="13"/>
      <c r="BY226" s="13" t="e">
        <f t="shared" si="309"/>
        <v>#NAME?</v>
      </c>
      <c r="BZ226" s="13" t="e">
        <f t="shared" si="310"/>
        <v>#NAME?</v>
      </c>
      <c r="CA226" s="13" t="e">
        <f t="shared" si="311"/>
        <v>#NAME?</v>
      </c>
      <c r="CB226" s="13" t="e">
        <f t="shared" si="312"/>
        <v>#NAME?</v>
      </c>
      <c r="CC226" s="14">
        <f t="shared" si="313"/>
        <v>0</v>
      </c>
      <c r="CD226" s="14" t="e">
        <f t="shared" si="314"/>
        <v>#NAME?</v>
      </c>
      <c r="CE226" s="13">
        <f t="shared" si="315"/>
        <v>1811401.02</v>
      </c>
      <c r="CF226" s="13" t="e">
        <f t="shared" si="316"/>
        <v>#NAME?</v>
      </c>
      <c r="CG226" s="13"/>
      <c r="CH226" s="13" t="e">
        <f t="shared" si="317"/>
        <v>#NAME?</v>
      </c>
      <c r="CI226" s="13" t="e">
        <f t="shared" si="318"/>
        <v>#NAME?</v>
      </c>
      <c r="CJ226" s="13" t="e">
        <f t="shared" si="319"/>
        <v>#NAME?</v>
      </c>
      <c r="CK226" s="13" t="e">
        <f t="shared" si="320"/>
        <v>#NAME?</v>
      </c>
      <c r="CL226">
        <f t="shared" si="321"/>
        <v>0</v>
      </c>
      <c r="CM226">
        <f t="shared" si="322"/>
        <v>0</v>
      </c>
      <c r="CN226">
        <v>0</v>
      </c>
      <c r="CO226">
        <f t="shared" si="323"/>
        <v>0</v>
      </c>
      <c r="CP226">
        <v>0</v>
      </c>
      <c r="CQ226">
        <v>0</v>
      </c>
      <c r="CR226">
        <v>0</v>
      </c>
      <c r="CS226">
        <v>0</v>
      </c>
      <c r="CT226">
        <v>0</v>
      </c>
      <c r="CU226">
        <v>0</v>
      </c>
      <c r="CV226">
        <v>0</v>
      </c>
      <c r="CW226">
        <v>0</v>
      </c>
      <c r="CX226">
        <v>0</v>
      </c>
      <c r="CY226" s="20" t="e">
        <f t="shared" si="324"/>
        <v>#NAME?</v>
      </c>
      <c r="CZ226" t="e">
        <f t="shared" si="325"/>
        <v>#NAME?</v>
      </c>
      <c r="DM226" t="s">
        <v>402</v>
      </c>
      <c r="DN226">
        <v>0</v>
      </c>
      <c r="DQ226" t="s">
        <v>428</v>
      </c>
      <c r="DR226">
        <v>0</v>
      </c>
      <c r="DU226">
        <v>273</v>
      </c>
      <c r="DV226">
        <v>1732676.5986403467</v>
      </c>
      <c r="DX226" t="s">
        <v>401</v>
      </c>
      <c r="DY226">
        <v>0</v>
      </c>
      <c r="EA226" t="s">
        <v>401</v>
      </c>
      <c r="EB226">
        <v>0</v>
      </c>
      <c r="ED226" t="s">
        <v>401</v>
      </c>
      <c r="EE226">
        <v>0</v>
      </c>
      <c r="EI226">
        <v>532</v>
      </c>
      <c r="EJ226">
        <v>1791.5</v>
      </c>
      <c r="GQ226" t="s">
        <v>460</v>
      </c>
      <c r="GR226">
        <v>441</v>
      </c>
      <c r="GU226">
        <v>542</v>
      </c>
      <c r="GV226" s="20">
        <v>60118.145224528205</v>
      </c>
      <c r="HM226">
        <v>934</v>
      </c>
      <c r="HN226" t="s">
        <v>468</v>
      </c>
      <c r="HO226">
        <v>791307.92</v>
      </c>
      <c r="HR226">
        <v>542</v>
      </c>
      <c r="HS226">
        <v>1406.75</v>
      </c>
    </row>
    <row r="227" spans="1:227">
      <c r="A227">
        <v>458</v>
      </c>
      <c r="D227" t="s">
        <v>461</v>
      </c>
      <c r="F227" s="13" t="e">
        <f t="shared" si="245"/>
        <v>#NAME?</v>
      </c>
      <c r="G227" s="13" t="e">
        <f t="shared" si="246"/>
        <v>#NAME?</v>
      </c>
      <c r="H227" s="13" t="e">
        <f t="shared" si="247"/>
        <v>#NAME?</v>
      </c>
      <c r="I227" s="13" t="e">
        <f t="shared" si="248"/>
        <v>#NAME?</v>
      </c>
      <c r="J227" s="13"/>
      <c r="K227" s="13" t="e">
        <f t="shared" si="249"/>
        <v>#NAME?</v>
      </c>
      <c r="L227" s="13" t="e">
        <f t="shared" si="250"/>
        <v>#NAME?</v>
      </c>
      <c r="M227" s="13" t="e">
        <f t="shared" si="251"/>
        <v>#NAME?</v>
      </c>
      <c r="N227" s="13" t="e">
        <f t="shared" si="252"/>
        <v>#NAME?</v>
      </c>
      <c r="O227" s="13" t="e">
        <f t="shared" si="253"/>
        <v>#NAME?</v>
      </c>
      <c r="P227" s="13" t="e">
        <f t="shared" si="254"/>
        <v>#NAME?</v>
      </c>
      <c r="Q227" s="13" t="e">
        <f t="shared" si="255"/>
        <v>#NAME?</v>
      </c>
      <c r="R227" s="13" t="e">
        <f t="shared" si="256"/>
        <v>#NAME?</v>
      </c>
      <c r="S227" s="13" t="e">
        <f t="shared" si="257"/>
        <v>#NAME?</v>
      </c>
      <c r="T227" s="13" t="e">
        <f t="shared" si="258"/>
        <v>#NAME?</v>
      </c>
      <c r="U227" s="13" t="e">
        <f t="shared" si="259"/>
        <v>#NAME?</v>
      </c>
      <c r="V227" s="13" t="e">
        <f t="shared" si="260"/>
        <v>#NAME?</v>
      </c>
      <c r="W227" s="13" t="e">
        <f t="shared" si="261"/>
        <v>#NAME?</v>
      </c>
      <c r="X227" s="13" t="e">
        <f t="shared" si="262"/>
        <v>#NAME?</v>
      </c>
      <c r="Y227" s="13" t="e">
        <f t="shared" si="263"/>
        <v>#NAME?</v>
      </c>
      <c r="Z227" s="13" t="e">
        <f t="shared" si="264"/>
        <v>#NAME?</v>
      </c>
      <c r="AA227" s="13" t="e">
        <f t="shared" si="265"/>
        <v>#NAME?</v>
      </c>
      <c r="AB227" s="13"/>
      <c r="AC227" s="13"/>
      <c r="AD227" s="13" t="e">
        <f t="shared" si="266"/>
        <v>#NAME?</v>
      </c>
      <c r="AE227" s="13" t="e">
        <f t="shared" si="267"/>
        <v>#NAME?</v>
      </c>
      <c r="AF227" s="13" t="e">
        <f t="shared" si="268"/>
        <v>#NAME?</v>
      </c>
      <c r="AG227" s="13" t="e">
        <f t="shared" si="269"/>
        <v>#NAME?</v>
      </c>
      <c r="AH227" s="13" t="e">
        <f t="shared" si="270"/>
        <v>#NAME?</v>
      </c>
      <c r="AI227" s="13" t="e">
        <f t="shared" si="271"/>
        <v>#NAME?</v>
      </c>
      <c r="AJ227" s="13" t="e">
        <f t="shared" si="272"/>
        <v>#NAME?</v>
      </c>
      <c r="AK227" s="13" t="e">
        <f t="shared" si="273"/>
        <v>#NAME?</v>
      </c>
      <c r="AL227" s="13" t="e">
        <f t="shared" si="274"/>
        <v>#NAME?</v>
      </c>
      <c r="AM227" s="13" t="e">
        <f t="shared" si="275"/>
        <v>#NAME?</v>
      </c>
      <c r="AN227" s="13" t="e">
        <f t="shared" si="276"/>
        <v>#NAME?</v>
      </c>
      <c r="AO227" s="13" t="e">
        <f t="shared" si="277"/>
        <v>#NAME?</v>
      </c>
      <c r="AP227" s="13" t="e">
        <f t="shared" si="278"/>
        <v>#NAME?</v>
      </c>
      <c r="AQ227" s="13" t="e">
        <f t="shared" si="279"/>
        <v>#NAME?</v>
      </c>
      <c r="AR227" s="13" t="e">
        <f t="shared" si="280"/>
        <v>#NAME?</v>
      </c>
      <c r="AS227" s="13" t="e">
        <f t="shared" si="281"/>
        <v>#NAME?</v>
      </c>
      <c r="AT227" s="13" t="e">
        <f t="shared" si="282"/>
        <v>#NAME?</v>
      </c>
      <c r="AU227" s="13" t="e">
        <f t="shared" si="283"/>
        <v>#NAME?</v>
      </c>
      <c r="AV227" s="13" t="e">
        <f t="shared" si="284"/>
        <v>#NAME?</v>
      </c>
      <c r="AW227" s="13" t="e">
        <f t="shared" si="285"/>
        <v>#NAME?</v>
      </c>
      <c r="AX227" s="13" t="e">
        <f t="shared" si="286"/>
        <v>#NAME?</v>
      </c>
      <c r="AY227" s="13" t="e">
        <f t="shared" si="287"/>
        <v>#NAME?</v>
      </c>
      <c r="AZ227" s="13" t="e">
        <f t="shared" si="288"/>
        <v>#NAME?</v>
      </c>
      <c r="BA227" s="13" t="e">
        <f t="shared" si="289"/>
        <v>#NAME?</v>
      </c>
      <c r="BB227" s="13" t="e">
        <f t="shared" si="290"/>
        <v>#NAME?</v>
      </c>
      <c r="BC227" s="13" t="e">
        <f t="shared" si="291"/>
        <v>#NAME?</v>
      </c>
      <c r="BD227" s="13" t="e">
        <f t="shared" si="292"/>
        <v>#NAME?</v>
      </c>
      <c r="BE227" s="13" t="e">
        <f t="shared" si="293"/>
        <v>#NAME?</v>
      </c>
      <c r="BF227" s="13" t="e">
        <f t="shared" si="294"/>
        <v>#NAME?</v>
      </c>
      <c r="BG227" s="13" t="e">
        <f t="shared" si="295"/>
        <v>#NAME?</v>
      </c>
      <c r="BH227" s="13" t="e">
        <f t="shared" si="296"/>
        <v>#NAME?</v>
      </c>
      <c r="BI227" s="13" t="e">
        <f t="shared" si="297"/>
        <v>#NAME?</v>
      </c>
      <c r="BJ227" s="13" t="e">
        <f t="shared" si="298"/>
        <v>#NAME?</v>
      </c>
      <c r="BK227" s="13" t="e">
        <f t="shared" si="299"/>
        <v>#NAME?</v>
      </c>
      <c r="BL227" s="13" t="e">
        <f t="shared" si="300"/>
        <v>#NAME?</v>
      </c>
      <c r="BM227" s="13" t="e">
        <f t="shared" si="301"/>
        <v>#NAME?</v>
      </c>
      <c r="BN227" s="13"/>
      <c r="BO227" s="15"/>
      <c r="BP227" s="13" t="e">
        <f t="shared" si="302"/>
        <v>#NAME?</v>
      </c>
      <c r="BQ227" s="13" t="e">
        <f t="shared" si="303"/>
        <v>#NAME?</v>
      </c>
      <c r="BR227" s="13" t="e">
        <f t="shared" si="304"/>
        <v>#NAME?</v>
      </c>
      <c r="BS227" s="13" t="e">
        <f t="shared" si="305"/>
        <v>#NAME?</v>
      </c>
      <c r="BT227" s="13" t="e">
        <f t="shared" si="306"/>
        <v>#NAME?</v>
      </c>
      <c r="BU227" s="13" t="e">
        <f t="shared" si="307"/>
        <v>#NAME?</v>
      </c>
      <c r="BV227" s="13"/>
      <c r="BW227" s="13" t="e">
        <f t="shared" si="308"/>
        <v>#NAME?</v>
      </c>
      <c r="BX227" s="13"/>
      <c r="BY227" s="13" t="e">
        <f t="shared" si="309"/>
        <v>#NAME?</v>
      </c>
      <c r="BZ227" s="13" t="e">
        <f t="shared" si="310"/>
        <v>#NAME?</v>
      </c>
      <c r="CA227" s="13" t="e">
        <f t="shared" si="311"/>
        <v>#NAME?</v>
      </c>
      <c r="CB227" s="13" t="e">
        <f t="shared" si="312"/>
        <v>#NAME?</v>
      </c>
      <c r="CC227" s="14">
        <f t="shared" si="313"/>
        <v>0</v>
      </c>
      <c r="CD227" s="14" t="e">
        <f t="shared" si="314"/>
        <v>#NAME?</v>
      </c>
      <c r="CE227" s="13">
        <f t="shared" si="315"/>
        <v>341580.22</v>
      </c>
      <c r="CF227" s="13" t="e">
        <f t="shared" si="316"/>
        <v>#NAME?</v>
      </c>
      <c r="CG227" s="13"/>
      <c r="CH227" s="13" t="e">
        <f t="shared" si="317"/>
        <v>#NAME?</v>
      </c>
      <c r="CI227" s="13" t="e">
        <f t="shared" si="318"/>
        <v>#NAME?</v>
      </c>
      <c r="CJ227" s="13" t="e">
        <f t="shared" si="319"/>
        <v>#NAME?</v>
      </c>
      <c r="CK227" s="13" t="e">
        <f t="shared" si="320"/>
        <v>#NAME?</v>
      </c>
      <c r="CL227">
        <f t="shared" si="321"/>
        <v>0</v>
      </c>
      <c r="CM227">
        <f t="shared" si="322"/>
        <v>0</v>
      </c>
      <c r="CN227">
        <v>0</v>
      </c>
      <c r="CO227">
        <f t="shared" si="323"/>
        <v>0</v>
      </c>
      <c r="CP227">
        <v>0</v>
      </c>
      <c r="CQ227">
        <v>0</v>
      </c>
      <c r="CR227">
        <v>0</v>
      </c>
      <c r="CS227">
        <v>0</v>
      </c>
      <c r="CT227">
        <v>0</v>
      </c>
      <c r="CU227">
        <v>0</v>
      </c>
      <c r="CV227">
        <v>0</v>
      </c>
      <c r="CW227">
        <v>0</v>
      </c>
      <c r="CX227">
        <v>0</v>
      </c>
      <c r="CY227" s="20" t="e">
        <f t="shared" si="324"/>
        <v>#NAME?</v>
      </c>
      <c r="CZ227" t="e">
        <f t="shared" si="325"/>
        <v>#NAME?</v>
      </c>
      <c r="DM227" t="s">
        <v>462</v>
      </c>
      <c r="DN227">
        <v>0</v>
      </c>
      <c r="DQ227" t="s">
        <v>435</v>
      </c>
      <c r="DR227">
        <v>0</v>
      </c>
      <c r="DU227">
        <v>851</v>
      </c>
      <c r="DV227">
        <v>1918281.0195337604</v>
      </c>
      <c r="DX227" t="s">
        <v>405</v>
      </c>
      <c r="DY227">
        <v>0</v>
      </c>
      <c r="EA227" t="s">
        <v>405</v>
      </c>
      <c r="EB227">
        <v>0</v>
      </c>
      <c r="ED227" t="s">
        <v>405</v>
      </c>
      <c r="EE227">
        <v>0</v>
      </c>
      <c r="EI227">
        <v>448</v>
      </c>
      <c r="EJ227">
        <v>1223.25</v>
      </c>
      <c r="GQ227" t="s">
        <v>461</v>
      </c>
      <c r="GR227">
        <v>458</v>
      </c>
      <c r="GU227">
        <v>545</v>
      </c>
      <c r="GV227" s="20">
        <v>49662.81562026243</v>
      </c>
      <c r="HM227">
        <v>1671</v>
      </c>
      <c r="HN227" t="s">
        <v>470</v>
      </c>
      <c r="HO227">
        <v>791338.03</v>
      </c>
      <c r="HR227">
        <v>545</v>
      </c>
      <c r="HS227">
        <v>1610.25</v>
      </c>
    </row>
    <row r="228" spans="1:227">
      <c r="A228">
        <v>532</v>
      </c>
      <c r="D228" t="s">
        <v>463</v>
      </c>
      <c r="F228" s="13" t="e">
        <f t="shared" si="245"/>
        <v>#NAME?</v>
      </c>
      <c r="G228" s="13" t="e">
        <f t="shared" si="246"/>
        <v>#NAME?</v>
      </c>
      <c r="H228" s="13" t="e">
        <f t="shared" si="247"/>
        <v>#NAME?</v>
      </c>
      <c r="I228" s="13" t="e">
        <f t="shared" si="248"/>
        <v>#NAME?</v>
      </c>
      <c r="J228" s="13"/>
      <c r="K228" s="13" t="e">
        <f t="shared" si="249"/>
        <v>#NAME?</v>
      </c>
      <c r="L228" s="13" t="e">
        <f t="shared" si="250"/>
        <v>#NAME?</v>
      </c>
      <c r="M228" s="13" t="e">
        <f t="shared" si="251"/>
        <v>#NAME?</v>
      </c>
      <c r="N228" s="13" t="e">
        <f t="shared" si="252"/>
        <v>#NAME?</v>
      </c>
      <c r="O228" s="13" t="e">
        <f t="shared" si="253"/>
        <v>#NAME?</v>
      </c>
      <c r="P228" s="13" t="e">
        <f t="shared" si="254"/>
        <v>#NAME?</v>
      </c>
      <c r="Q228" s="13" t="e">
        <f t="shared" si="255"/>
        <v>#NAME?</v>
      </c>
      <c r="R228" s="13" t="e">
        <f t="shared" si="256"/>
        <v>#NAME?</v>
      </c>
      <c r="S228" s="13" t="e">
        <f t="shared" si="257"/>
        <v>#NAME?</v>
      </c>
      <c r="T228" s="13" t="e">
        <f t="shared" si="258"/>
        <v>#NAME?</v>
      </c>
      <c r="U228" s="13" t="e">
        <f t="shared" si="259"/>
        <v>#NAME?</v>
      </c>
      <c r="V228" s="13" t="e">
        <f t="shared" si="260"/>
        <v>#NAME?</v>
      </c>
      <c r="W228" s="13" t="e">
        <f t="shared" si="261"/>
        <v>#NAME?</v>
      </c>
      <c r="X228" s="13" t="e">
        <f t="shared" si="262"/>
        <v>#NAME?</v>
      </c>
      <c r="Y228" s="13" t="e">
        <f t="shared" si="263"/>
        <v>#NAME?</v>
      </c>
      <c r="Z228" s="13" t="e">
        <f t="shared" si="264"/>
        <v>#NAME?</v>
      </c>
      <c r="AA228" s="13" t="e">
        <f t="shared" si="265"/>
        <v>#NAME?</v>
      </c>
      <c r="AB228" s="13"/>
      <c r="AC228" s="13"/>
      <c r="AD228" s="13" t="e">
        <f t="shared" si="266"/>
        <v>#NAME?</v>
      </c>
      <c r="AE228" s="13" t="e">
        <f t="shared" si="267"/>
        <v>#NAME?</v>
      </c>
      <c r="AF228" s="13" t="e">
        <f t="shared" si="268"/>
        <v>#NAME?</v>
      </c>
      <c r="AG228" s="13" t="e">
        <f t="shared" si="269"/>
        <v>#NAME?</v>
      </c>
      <c r="AH228" s="13" t="e">
        <f t="shared" si="270"/>
        <v>#NAME?</v>
      </c>
      <c r="AI228" s="13" t="e">
        <f t="shared" si="271"/>
        <v>#NAME?</v>
      </c>
      <c r="AJ228" s="13" t="e">
        <f t="shared" si="272"/>
        <v>#NAME?</v>
      </c>
      <c r="AK228" s="13" t="e">
        <f t="shared" si="273"/>
        <v>#NAME?</v>
      </c>
      <c r="AL228" s="13" t="e">
        <f t="shared" si="274"/>
        <v>#NAME?</v>
      </c>
      <c r="AM228" s="13" t="e">
        <f t="shared" si="275"/>
        <v>#NAME?</v>
      </c>
      <c r="AN228" s="13" t="e">
        <f t="shared" si="276"/>
        <v>#NAME?</v>
      </c>
      <c r="AO228" s="13" t="e">
        <f t="shared" si="277"/>
        <v>#NAME?</v>
      </c>
      <c r="AP228" s="13" t="e">
        <f t="shared" si="278"/>
        <v>#NAME?</v>
      </c>
      <c r="AQ228" s="13" t="e">
        <f t="shared" si="279"/>
        <v>#NAME?</v>
      </c>
      <c r="AR228" s="13" t="e">
        <f t="shared" si="280"/>
        <v>#NAME?</v>
      </c>
      <c r="AS228" s="13" t="e">
        <f t="shared" si="281"/>
        <v>#NAME?</v>
      </c>
      <c r="AT228" s="13" t="e">
        <f t="shared" si="282"/>
        <v>#NAME?</v>
      </c>
      <c r="AU228" s="13" t="e">
        <f t="shared" si="283"/>
        <v>#NAME?</v>
      </c>
      <c r="AV228" s="13" t="e">
        <f t="shared" si="284"/>
        <v>#NAME?</v>
      </c>
      <c r="AW228" s="13" t="e">
        <f t="shared" si="285"/>
        <v>#NAME?</v>
      </c>
      <c r="AX228" s="13" t="e">
        <f t="shared" si="286"/>
        <v>#NAME?</v>
      </c>
      <c r="AY228" s="13" t="e">
        <f t="shared" si="287"/>
        <v>#NAME?</v>
      </c>
      <c r="AZ228" s="13" t="e">
        <f t="shared" si="288"/>
        <v>#NAME?</v>
      </c>
      <c r="BA228" s="13" t="e">
        <f t="shared" si="289"/>
        <v>#NAME?</v>
      </c>
      <c r="BB228" s="13" t="e">
        <f t="shared" si="290"/>
        <v>#NAME?</v>
      </c>
      <c r="BC228" s="13" t="e">
        <f t="shared" si="291"/>
        <v>#NAME?</v>
      </c>
      <c r="BD228" s="13" t="e">
        <f t="shared" si="292"/>
        <v>#NAME?</v>
      </c>
      <c r="BE228" s="13" t="e">
        <f t="shared" si="293"/>
        <v>#NAME?</v>
      </c>
      <c r="BF228" s="13" t="e">
        <f t="shared" si="294"/>
        <v>#NAME?</v>
      </c>
      <c r="BG228" s="13" t="e">
        <f t="shared" si="295"/>
        <v>#NAME?</v>
      </c>
      <c r="BH228" s="13" t="e">
        <f t="shared" si="296"/>
        <v>#NAME?</v>
      </c>
      <c r="BI228" s="13" t="e">
        <f t="shared" si="297"/>
        <v>#NAME?</v>
      </c>
      <c r="BJ228" s="13" t="e">
        <f t="shared" si="298"/>
        <v>#NAME?</v>
      </c>
      <c r="BK228" s="13" t="e">
        <f t="shared" si="299"/>
        <v>#NAME?</v>
      </c>
      <c r="BL228" s="13" t="e">
        <f t="shared" si="300"/>
        <v>#NAME?</v>
      </c>
      <c r="BM228" s="13" t="e">
        <f t="shared" si="301"/>
        <v>#NAME?</v>
      </c>
      <c r="BN228" s="13"/>
      <c r="BO228" s="15"/>
      <c r="BP228" s="13" t="e">
        <f t="shared" si="302"/>
        <v>#NAME?</v>
      </c>
      <c r="BQ228" s="13" t="e">
        <f t="shared" si="303"/>
        <v>#NAME?</v>
      </c>
      <c r="BR228" s="13" t="e">
        <f t="shared" si="304"/>
        <v>#NAME?</v>
      </c>
      <c r="BS228" s="13" t="e">
        <f t="shared" si="305"/>
        <v>#NAME?</v>
      </c>
      <c r="BT228" s="13" t="e">
        <f t="shared" si="306"/>
        <v>#NAME?</v>
      </c>
      <c r="BU228" s="13" t="e">
        <f t="shared" si="307"/>
        <v>#NAME?</v>
      </c>
      <c r="BV228" s="13"/>
      <c r="BW228" s="13" t="e">
        <f t="shared" si="308"/>
        <v>#NAME?</v>
      </c>
      <c r="BX228" s="13"/>
      <c r="BY228" s="13" t="e">
        <f t="shared" si="309"/>
        <v>#NAME?</v>
      </c>
      <c r="BZ228" s="13" t="e">
        <f t="shared" si="310"/>
        <v>#NAME?</v>
      </c>
      <c r="CA228" s="13" t="e">
        <f t="shared" si="311"/>
        <v>#NAME?</v>
      </c>
      <c r="CB228" s="13" t="e">
        <f t="shared" si="312"/>
        <v>#NAME?</v>
      </c>
      <c r="CC228" s="14">
        <f t="shared" si="313"/>
        <v>0</v>
      </c>
      <c r="CD228" s="14" t="e">
        <f t="shared" si="314"/>
        <v>#NAME?</v>
      </c>
      <c r="CE228" s="13">
        <f t="shared" si="315"/>
        <v>1564400.02</v>
      </c>
      <c r="CF228" s="13" t="e">
        <f t="shared" si="316"/>
        <v>#NAME?</v>
      </c>
      <c r="CG228" s="13"/>
      <c r="CH228" s="13" t="e">
        <f t="shared" si="317"/>
        <v>#NAME?</v>
      </c>
      <c r="CI228" s="13" t="e">
        <f t="shared" si="318"/>
        <v>#NAME?</v>
      </c>
      <c r="CJ228" s="13" t="e">
        <f t="shared" si="319"/>
        <v>#NAME?</v>
      </c>
      <c r="CK228" s="13" t="e">
        <f t="shared" si="320"/>
        <v>#NAME?</v>
      </c>
      <c r="CL228">
        <f t="shared" si="321"/>
        <v>0</v>
      </c>
      <c r="CM228">
        <f t="shared" si="322"/>
        <v>0</v>
      </c>
      <c r="CN228">
        <v>0</v>
      </c>
      <c r="CO228">
        <f t="shared" si="323"/>
        <v>0</v>
      </c>
      <c r="CP228">
        <v>0</v>
      </c>
      <c r="CQ228">
        <v>0</v>
      </c>
      <c r="CR228">
        <v>0</v>
      </c>
      <c r="CS228">
        <v>0</v>
      </c>
      <c r="CT228">
        <v>0</v>
      </c>
      <c r="CU228">
        <v>0</v>
      </c>
      <c r="CV228">
        <v>0</v>
      </c>
      <c r="CW228">
        <v>0</v>
      </c>
      <c r="CX228">
        <v>0</v>
      </c>
      <c r="CY228" s="20" t="e">
        <f t="shared" si="324"/>
        <v>#NAME?</v>
      </c>
      <c r="CZ228" t="e">
        <f t="shared" si="325"/>
        <v>#NAME?</v>
      </c>
      <c r="DM228" t="s">
        <v>403</v>
      </c>
      <c r="DN228">
        <v>0</v>
      </c>
      <c r="DQ228" t="s">
        <v>441</v>
      </c>
      <c r="DR228">
        <v>0</v>
      </c>
      <c r="DU228">
        <v>352</v>
      </c>
      <c r="DV228">
        <v>1260414.4605585197</v>
      </c>
      <c r="DX228" t="s">
        <v>409</v>
      </c>
      <c r="DY228">
        <v>0</v>
      </c>
      <c r="EA228" t="s">
        <v>409</v>
      </c>
      <c r="EB228">
        <v>0</v>
      </c>
      <c r="ED228" t="s">
        <v>409</v>
      </c>
      <c r="EE228">
        <v>0</v>
      </c>
      <c r="EI228">
        <v>450</v>
      </c>
      <c r="EJ228">
        <v>611.75</v>
      </c>
      <c r="GQ228" t="s">
        <v>463</v>
      </c>
      <c r="GR228">
        <v>532</v>
      </c>
      <c r="GU228">
        <v>546</v>
      </c>
      <c r="GV228" s="20">
        <v>384233.3629567672</v>
      </c>
      <c r="HM228">
        <v>263</v>
      </c>
      <c r="HN228" t="s">
        <v>348</v>
      </c>
      <c r="HO228">
        <v>1700490.2</v>
      </c>
      <c r="HR228">
        <v>546</v>
      </c>
      <c r="HS228">
        <v>9073</v>
      </c>
    </row>
    <row r="229" spans="1:227">
      <c r="A229">
        <v>448</v>
      </c>
      <c r="D229" t="s">
        <v>464</v>
      </c>
      <c r="F229" s="13" t="e">
        <f t="shared" si="245"/>
        <v>#NAME?</v>
      </c>
      <c r="G229" s="13" t="e">
        <f t="shared" si="246"/>
        <v>#NAME?</v>
      </c>
      <c r="H229" s="13" t="e">
        <f t="shared" si="247"/>
        <v>#NAME?</v>
      </c>
      <c r="I229" s="13" t="e">
        <f t="shared" si="248"/>
        <v>#NAME?</v>
      </c>
      <c r="J229" s="13"/>
      <c r="K229" s="13" t="e">
        <f t="shared" si="249"/>
        <v>#NAME?</v>
      </c>
      <c r="L229" s="13" t="e">
        <f t="shared" si="250"/>
        <v>#NAME?</v>
      </c>
      <c r="M229" s="13" t="e">
        <f t="shared" si="251"/>
        <v>#NAME?</v>
      </c>
      <c r="N229" s="13" t="e">
        <f t="shared" si="252"/>
        <v>#NAME?</v>
      </c>
      <c r="O229" s="13" t="e">
        <f t="shared" si="253"/>
        <v>#NAME?</v>
      </c>
      <c r="P229" s="13" t="e">
        <f t="shared" si="254"/>
        <v>#NAME?</v>
      </c>
      <c r="Q229" s="13" t="e">
        <f t="shared" si="255"/>
        <v>#NAME?</v>
      </c>
      <c r="R229" s="13" t="e">
        <f t="shared" si="256"/>
        <v>#NAME?</v>
      </c>
      <c r="S229" s="13" t="e">
        <f t="shared" si="257"/>
        <v>#NAME?</v>
      </c>
      <c r="T229" s="13" t="e">
        <f t="shared" si="258"/>
        <v>#NAME?</v>
      </c>
      <c r="U229" s="13" t="e">
        <f t="shared" si="259"/>
        <v>#NAME?</v>
      </c>
      <c r="V229" s="13" t="e">
        <f t="shared" si="260"/>
        <v>#NAME?</v>
      </c>
      <c r="W229" s="13" t="e">
        <f t="shared" si="261"/>
        <v>#NAME?</v>
      </c>
      <c r="X229" s="13" t="e">
        <f t="shared" si="262"/>
        <v>#NAME?</v>
      </c>
      <c r="Y229" s="13" t="e">
        <f t="shared" si="263"/>
        <v>#NAME?</v>
      </c>
      <c r="Z229" s="13" t="e">
        <f t="shared" si="264"/>
        <v>#NAME?</v>
      </c>
      <c r="AA229" s="13" t="e">
        <f t="shared" si="265"/>
        <v>#NAME?</v>
      </c>
      <c r="AB229" s="13"/>
      <c r="AC229" s="13"/>
      <c r="AD229" s="13" t="e">
        <f t="shared" si="266"/>
        <v>#NAME?</v>
      </c>
      <c r="AE229" s="13" t="e">
        <f t="shared" si="267"/>
        <v>#NAME?</v>
      </c>
      <c r="AF229" s="13" t="e">
        <f t="shared" si="268"/>
        <v>#NAME?</v>
      </c>
      <c r="AG229" s="13" t="e">
        <f t="shared" si="269"/>
        <v>#NAME?</v>
      </c>
      <c r="AH229" s="13" t="e">
        <f t="shared" si="270"/>
        <v>#NAME?</v>
      </c>
      <c r="AI229" s="13" t="e">
        <f t="shared" si="271"/>
        <v>#NAME?</v>
      </c>
      <c r="AJ229" s="13" t="e">
        <f t="shared" si="272"/>
        <v>#NAME?</v>
      </c>
      <c r="AK229" s="13" t="e">
        <f t="shared" si="273"/>
        <v>#NAME?</v>
      </c>
      <c r="AL229" s="13" t="e">
        <f t="shared" si="274"/>
        <v>#NAME?</v>
      </c>
      <c r="AM229" s="13" t="e">
        <f t="shared" si="275"/>
        <v>#NAME?</v>
      </c>
      <c r="AN229" s="13" t="e">
        <f t="shared" si="276"/>
        <v>#NAME?</v>
      </c>
      <c r="AO229" s="13" t="e">
        <f t="shared" si="277"/>
        <v>#NAME?</v>
      </c>
      <c r="AP229" s="13" t="e">
        <f t="shared" si="278"/>
        <v>#NAME?</v>
      </c>
      <c r="AQ229" s="13" t="e">
        <f t="shared" si="279"/>
        <v>#NAME?</v>
      </c>
      <c r="AR229" s="13" t="e">
        <f t="shared" si="280"/>
        <v>#NAME?</v>
      </c>
      <c r="AS229" s="13" t="e">
        <f t="shared" si="281"/>
        <v>#NAME?</v>
      </c>
      <c r="AT229" s="13" t="e">
        <f t="shared" si="282"/>
        <v>#NAME?</v>
      </c>
      <c r="AU229" s="13" t="e">
        <f t="shared" si="283"/>
        <v>#NAME?</v>
      </c>
      <c r="AV229" s="13" t="e">
        <f t="shared" si="284"/>
        <v>#NAME?</v>
      </c>
      <c r="AW229" s="13" t="e">
        <f t="shared" si="285"/>
        <v>#NAME?</v>
      </c>
      <c r="AX229" s="13" t="e">
        <f t="shared" si="286"/>
        <v>#NAME?</v>
      </c>
      <c r="AY229" s="13" t="e">
        <f t="shared" si="287"/>
        <v>#NAME?</v>
      </c>
      <c r="AZ229" s="13" t="e">
        <f t="shared" si="288"/>
        <v>#NAME?</v>
      </c>
      <c r="BA229" s="13" t="e">
        <f t="shared" si="289"/>
        <v>#NAME?</v>
      </c>
      <c r="BB229" s="13" t="e">
        <f t="shared" si="290"/>
        <v>#NAME?</v>
      </c>
      <c r="BC229" s="13" t="e">
        <f t="shared" si="291"/>
        <v>#NAME?</v>
      </c>
      <c r="BD229" s="13" t="e">
        <f t="shared" si="292"/>
        <v>#NAME?</v>
      </c>
      <c r="BE229" s="13" t="e">
        <f t="shared" si="293"/>
        <v>#NAME?</v>
      </c>
      <c r="BF229" s="13" t="e">
        <f t="shared" si="294"/>
        <v>#NAME?</v>
      </c>
      <c r="BG229" s="13" t="e">
        <f t="shared" si="295"/>
        <v>#NAME?</v>
      </c>
      <c r="BH229" s="13" t="e">
        <f t="shared" si="296"/>
        <v>#NAME?</v>
      </c>
      <c r="BI229" s="13" t="e">
        <f t="shared" si="297"/>
        <v>#NAME?</v>
      </c>
      <c r="BJ229" s="13" t="e">
        <f t="shared" si="298"/>
        <v>#NAME?</v>
      </c>
      <c r="BK229" s="13" t="e">
        <f t="shared" si="299"/>
        <v>#NAME?</v>
      </c>
      <c r="BL229" s="13" t="e">
        <f t="shared" si="300"/>
        <v>#NAME?</v>
      </c>
      <c r="BM229" s="13" t="e">
        <f t="shared" si="301"/>
        <v>#NAME?</v>
      </c>
      <c r="BN229" s="13"/>
      <c r="BO229" s="15"/>
      <c r="BP229" s="13" t="e">
        <f t="shared" si="302"/>
        <v>#NAME?</v>
      </c>
      <c r="BQ229" s="13" t="e">
        <f t="shared" si="303"/>
        <v>#NAME?</v>
      </c>
      <c r="BR229" s="13" t="e">
        <f t="shared" si="304"/>
        <v>#NAME?</v>
      </c>
      <c r="BS229" s="13" t="e">
        <f t="shared" si="305"/>
        <v>#NAME?</v>
      </c>
      <c r="BT229" s="13" t="e">
        <f t="shared" si="306"/>
        <v>#NAME?</v>
      </c>
      <c r="BU229" s="13" t="e">
        <f t="shared" si="307"/>
        <v>#NAME?</v>
      </c>
      <c r="BV229" s="13"/>
      <c r="BW229" s="13" t="e">
        <f t="shared" si="308"/>
        <v>#NAME?</v>
      </c>
      <c r="BX229" s="13"/>
      <c r="BY229" s="13" t="e">
        <f t="shared" si="309"/>
        <v>#NAME?</v>
      </c>
      <c r="BZ229" s="13" t="e">
        <f t="shared" si="310"/>
        <v>#NAME?</v>
      </c>
      <c r="CA229" s="13" t="e">
        <f t="shared" si="311"/>
        <v>#NAME?</v>
      </c>
      <c r="CB229" s="13" t="e">
        <f t="shared" si="312"/>
        <v>#NAME?</v>
      </c>
      <c r="CC229" s="14">
        <f t="shared" si="313"/>
        <v>0</v>
      </c>
      <c r="CD229" s="14" t="e">
        <f t="shared" si="314"/>
        <v>#NAME?</v>
      </c>
      <c r="CE229" s="13">
        <f t="shared" si="315"/>
        <v>1149281.8899999999</v>
      </c>
      <c r="CF229" s="13" t="e">
        <f t="shared" si="316"/>
        <v>#NAME?</v>
      </c>
      <c r="CG229" s="13"/>
      <c r="CH229" s="13" t="e">
        <f t="shared" si="317"/>
        <v>#NAME?</v>
      </c>
      <c r="CI229" s="13" t="e">
        <f t="shared" si="318"/>
        <v>#NAME?</v>
      </c>
      <c r="CJ229" s="13" t="e">
        <f t="shared" si="319"/>
        <v>#NAME?</v>
      </c>
      <c r="CK229" s="13" t="e">
        <f t="shared" si="320"/>
        <v>#NAME?</v>
      </c>
      <c r="CL229">
        <f t="shared" si="321"/>
        <v>0</v>
      </c>
      <c r="CM229">
        <f t="shared" si="322"/>
        <v>0</v>
      </c>
      <c r="CN229">
        <v>0</v>
      </c>
      <c r="CO229">
        <f t="shared" si="323"/>
        <v>0</v>
      </c>
      <c r="CP229">
        <v>0</v>
      </c>
      <c r="CQ229">
        <v>0</v>
      </c>
      <c r="CR229">
        <v>0</v>
      </c>
      <c r="CS229">
        <v>0</v>
      </c>
      <c r="CT229">
        <v>0</v>
      </c>
      <c r="CU229">
        <v>0</v>
      </c>
      <c r="CV229">
        <v>0</v>
      </c>
      <c r="CW229">
        <v>0</v>
      </c>
      <c r="CX229">
        <v>0</v>
      </c>
      <c r="CY229" s="20" t="e">
        <f t="shared" si="324"/>
        <v>#NAME?</v>
      </c>
      <c r="CZ229" t="e">
        <f t="shared" si="325"/>
        <v>#NAME?</v>
      </c>
      <c r="DM229" t="s">
        <v>172</v>
      </c>
      <c r="DN229">
        <v>0</v>
      </c>
      <c r="DQ229" t="s">
        <v>442</v>
      </c>
      <c r="DR229">
        <v>0</v>
      </c>
      <c r="DU229">
        <v>189</v>
      </c>
      <c r="DV229">
        <v>1631488.525176435</v>
      </c>
      <c r="DX229" t="s">
        <v>426</v>
      </c>
      <c r="DY229">
        <v>0</v>
      </c>
      <c r="EA229" t="s">
        <v>426</v>
      </c>
      <c r="EB229">
        <v>0</v>
      </c>
      <c r="ED229" t="s">
        <v>426</v>
      </c>
      <c r="EE229">
        <v>0</v>
      </c>
      <c r="EI229">
        <v>451</v>
      </c>
      <c r="EJ229">
        <v>1486.75</v>
      </c>
      <c r="GQ229" t="s">
        <v>464</v>
      </c>
      <c r="GR229">
        <v>448</v>
      </c>
      <c r="GU229">
        <v>547</v>
      </c>
      <c r="GV229" s="20">
        <v>47048.983219195987</v>
      </c>
      <c r="HM229">
        <v>1641</v>
      </c>
      <c r="HN229" t="s">
        <v>473</v>
      </c>
      <c r="HO229">
        <v>2564021.4700000002</v>
      </c>
      <c r="HR229">
        <v>547</v>
      </c>
      <c r="HS229">
        <v>1413.25</v>
      </c>
    </row>
    <row r="230" spans="1:227">
      <c r="A230">
        <v>450</v>
      </c>
      <c r="D230" t="s">
        <v>465</v>
      </c>
      <c r="F230" s="13" t="e">
        <f t="shared" si="245"/>
        <v>#NAME?</v>
      </c>
      <c r="G230" s="13" t="e">
        <f t="shared" si="246"/>
        <v>#NAME?</v>
      </c>
      <c r="H230" s="13" t="e">
        <f t="shared" si="247"/>
        <v>#NAME?</v>
      </c>
      <c r="I230" s="13" t="e">
        <f t="shared" si="248"/>
        <v>#NAME?</v>
      </c>
      <c r="J230" s="13"/>
      <c r="K230" s="13" t="e">
        <f t="shared" si="249"/>
        <v>#NAME?</v>
      </c>
      <c r="L230" s="13" t="e">
        <f t="shared" si="250"/>
        <v>#NAME?</v>
      </c>
      <c r="M230" s="13" t="e">
        <f t="shared" si="251"/>
        <v>#NAME?</v>
      </c>
      <c r="N230" s="13" t="e">
        <f t="shared" si="252"/>
        <v>#NAME?</v>
      </c>
      <c r="O230" s="13" t="e">
        <f t="shared" si="253"/>
        <v>#NAME?</v>
      </c>
      <c r="P230" s="13" t="e">
        <f t="shared" si="254"/>
        <v>#NAME?</v>
      </c>
      <c r="Q230" s="13" t="e">
        <f t="shared" si="255"/>
        <v>#NAME?</v>
      </c>
      <c r="R230" s="13" t="e">
        <f t="shared" si="256"/>
        <v>#NAME?</v>
      </c>
      <c r="S230" s="13" t="e">
        <f t="shared" si="257"/>
        <v>#NAME?</v>
      </c>
      <c r="T230" s="13" t="e">
        <f t="shared" si="258"/>
        <v>#NAME?</v>
      </c>
      <c r="U230" s="13" t="e">
        <f t="shared" si="259"/>
        <v>#NAME?</v>
      </c>
      <c r="V230" s="13" t="e">
        <f t="shared" si="260"/>
        <v>#NAME?</v>
      </c>
      <c r="W230" s="13" t="e">
        <f t="shared" si="261"/>
        <v>#NAME?</v>
      </c>
      <c r="X230" s="13" t="e">
        <f t="shared" si="262"/>
        <v>#NAME?</v>
      </c>
      <c r="Y230" s="13" t="e">
        <f t="shared" si="263"/>
        <v>#NAME?</v>
      </c>
      <c r="Z230" s="13" t="e">
        <f t="shared" si="264"/>
        <v>#NAME?</v>
      </c>
      <c r="AA230" s="13" t="e">
        <f t="shared" si="265"/>
        <v>#NAME?</v>
      </c>
      <c r="AB230" s="13"/>
      <c r="AC230" s="13"/>
      <c r="AD230" s="13" t="e">
        <f t="shared" si="266"/>
        <v>#NAME?</v>
      </c>
      <c r="AE230" s="13" t="e">
        <f t="shared" si="267"/>
        <v>#NAME?</v>
      </c>
      <c r="AF230" s="13" t="e">
        <f t="shared" si="268"/>
        <v>#NAME?</v>
      </c>
      <c r="AG230" s="13" t="e">
        <f t="shared" si="269"/>
        <v>#NAME?</v>
      </c>
      <c r="AH230" s="13" t="e">
        <f t="shared" si="270"/>
        <v>#NAME?</v>
      </c>
      <c r="AI230" s="13" t="e">
        <f t="shared" si="271"/>
        <v>#NAME?</v>
      </c>
      <c r="AJ230" s="13" t="e">
        <f t="shared" si="272"/>
        <v>#NAME?</v>
      </c>
      <c r="AK230" s="13" t="e">
        <f t="shared" si="273"/>
        <v>#NAME?</v>
      </c>
      <c r="AL230" s="13" t="e">
        <f t="shared" si="274"/>
        <v>#NAME?</v>
      </c>
      <c r="AM230" s="13" t="e">
        <f t="shared" si="275"/>
        <v>#NAME?</v>
      </c>
      <c r="AN230" s="13" t="e">
        <f t="shared" si="276"/>
        <v>#NAME?</v>
      </c>
      <c r="AO230" s="13" t="e">
        <f t="shared" si="277"/>
        <v>#NAME?</v>
      </c>
      <c r="AP230" s="13" t="e">
        <f t="shared" si="278"/>
        <v>#NAME?</v>
      </c>
      <c r="AQ230" s="13" t="e">
        <f t="shared" si="279"/>
        <v>#NAME?</v>
      </c>
      <c r="AR230" s="13" t="e">
        <f t="shared" si="280"/>
        <v>#NAME?</v>
      </c>
      <c r="AS230" s="13" t="e">
        <f t="shared" si="281"/>
        <v>#NAME?</v>
      </c>
      <c r="AT230" s="13" t="e">
        <f t="shared" si="282"/>
        <v>#NAME?</v>
      </c>
      <c r="AU230" s="13" t="e">
        <f t="shared" si="283"/>
        <v>#NAME?</v>
      </c>
      <c r="AV230" s="13" t="e">
        <f t="shared" si="284"/>
        <v>#NAME?</v>
      </c>
      <c r="AW230" s="13" t="e">
        <f t="shared" si="285"/>
        <v>#NAME?</v>
      </c>
      <c r="AX230" s="13" t="e">
        <f t="shared" si="286"/>
        <v>#NAME?</v>
      </c>
      <c r="AY230" s="13" t="e">
        <f t="shared" si="287"/>
        <v>#NAME?</v>
      </c>
      <c r="AZ230" s="13" t="e">
        <f t="shared" si="288"/>
        <v>#NAME?</v>
      </c>
      <c r="BA230" s="13" t="e">
        <f t="shared" si="289"/>
        <v>#NAME?</v>
      </c>
      <c r="BB230" s="13" t="e">
        <f t="shared" si="290"/>
        <v>#NAME?</v>
      </c>
      <c r="BC230" s="13" t="e">
        <f t="shared" si="291"/>
        <v>#NAME?</v>
      </c>
      <c r="BD230" s="13" t="e">
        <f t="shared" si="292"/>
        <v>#NAME?</v>
      </c>
      <c r="BE230" s="13" t="e">
        <f t="shared" si="293"/>
        <v>#NAME?</v>
      </c>
      <c r="BF230" s="13" t="e">
        <f t="shared" si="294"/>
        <v>#NAME?</v>
      </c>
      <c r="BG230" s="13" t="e">
        <f t="shared" si="295"/>
        <v>#NAME?</v>
      </c>
      <c r="BH230" s="13" t="e">
        <f t="shared" si="296"/>
        <v>#NAME?</v>
      </c>
      <c r="BI230" s="13" t="e">
        <f t="shared" si="297"/>
        <v>#NAME?</v>
      </c>
      <c r="BJ230" s="13" t="e">
        <f t="shared" si="298"/>
        <v>#NAME?</v>
      </c>
      <c r="BK230" s="13" t="e">
        <f t="shared" si="299"/>
        <v>#NAME?</v>
      </c>
      <c r="BL230" s="13" t="e">
        <f t="shared" si="300"/>
        <v>#NAME?</v>
      </c>
      <c r="BM230" s="13" t="e">
        <f t="shared" si="301"/>
        <v>#NAME?</v>
      </c>
      <c r="BN230" s="13"/>
      <c r="BO230" s="15"/>
      <c r="BP230" s="13" t="e">
        <f t="shared" si="302"/>
        <v>#NAME?</v>
      </c>
      <c r="BQ230" s="13" t="e">
        <f t="shared" si="303"/>
        <v>#NAME?</v>
      </c>
      <c r="BR230" s="13" t="e">
        <f t="shared" si="304"/>
        <v>#NAME?</v>
      </c>
      <c r="BS230" s="13" t="e">
        <f t="shared" si="305"/>
        <v>#NAME?</v>
      </c>
      <c r="BT230" s="13" t="e">
        <f t="shared" si="306"/>
        <v>#NAME?</v>
      </c>
      <c r="BU230" s="13" t="e">
        <f t="shared" si="307"/>
        <v>#NAME?</v>
      </c>
      <c r="BV230" s="13"/>
      <c r="BW230" s="13" t="e">
        <f t="shared" si="308"/>
        <v>#NAME?</v>
      </c>
      <c r="BX230" s="13"/>
      <c r="BY230" s="13" t="e">
        <f t="shared" si="309"/>
        <v>#NAME?</v>
      </c>
      <c r="BZ230" s="13" t="e">
        <f t="shared" si="310"/>
        <v>#NAME?</v>
      </c>
      <c r="CA230" s="13" t="e">
        <f t="shared" si="311"/>
        <v>#NAME?</v>
      </c>
      <c r="CB230" s="13" t="e">
        <f t="shared" si="312"/>
        <v>#NAME?</v>
      </c>
      <c r="CC230" s="14">
        <f t="shared" si="313"/>
        <v>0</v>
      </c>
      <c r="CD230" s="14" t="e">
        <f t="shared" si="314"/>
        <v>#NAME?</v>
      </c>
      <c r="CE230" s="13">
        <f t="shared" si="315"/>
        <v>715895.31</v>
      </c>
      <c r="CF230" s="13" t="e">
        <f t="shared" si="316"/>
        <v>#NAME?</v>
      </c>
      <c r="CG230" s="13"/>
      <c r="CH230" s="13" t="e">
        <f t="shared" si="317"/>
        <v>#NAME?</v>
      </c>
      <c r="CI230" s="13" t="e">
        <f t="shared" si="318"/>
        <v>#NAME?</v>
      </c>
      <c r="CJ230" s="13" t="e">
        <f t="shared" si="319"/>
        <v>#NAME?</v>
      </c>
      <c r="CK230" s="13" t="e">
        <f t="shared" si="320"/>
        <v>#NAME?</v>
      </c>
      <c r="CL230">
        <f t="shared" si="321"/>
        <v>0</v>
      </c>
      <c r="CM230">
        <f t="shared" si="322"/>
        <v>0</v>
      </c>
      <c r="CN230">
        <v>0</v>
      </c>
      <c r="CO230">
        <f t="shared" si="323"/>
        <v>0</v>
      </c>
      <c r="CP230">
        <v>0</v>
      </c>
      <c r="CQ230">
        <v>0</v>
      </c>
      <c r="CR230">
        <v>0</v>
      </c>
      <c r="CS230">
        <v>0</v>
      </c>
      <c r="CT230">
        <v>0</v>
      </c>
      <c r="CU230">
        <v>0</v>
      </c>
      <c r="CV230">
        <v>0</v>
      </c>
      <c r="CW230">
        <v>0</v>
      </c>
      <c r="CX230">
        <v>0</v>
      </c>
      <c r="CY230" s="20" t="e">
        <f t="shared" si="324"/>
        <v>#NAME?</v>
      </c>
      <c r="CZ230" t="e">
        <f t="shared" si="325"/>
        <v>#NAME?</v>
      </c>
      <c r="DM230" t="s">
        <v>297</v>
      </c>
      <c r="DN230">
        <v>0</v>
      </c>
      <c r="DQ230" t="s">
        <v>444</v>
      </c>
      <c r="DR230">
        <v>0</v>
      </c>
      <c r="DU230">
        <v>1696</v>
      </c>
      <c r="DV230">
        <v>1867734.7941493706</v>
      </c>
      <c r="DX230" t="s">
        <v>428</v>
      </c>
      <c r="DY230">
        <v>0</v>
      </c>
      <c r="EA230" t="s">
        <v>428</v>
      </c>
      <c r="EB230">
        <v>0</v>
      </c>
      <c r="ED230" t="s">
        <v>428</v>
      </c>
      <c r="EE230">
        <v>0</v>
      </c>
      <c r="EI230">
        <v>453</v>
      </c>
      <c r="EJ230">
        <v>5048.25</v>
      </c>
      <c r="GQ230" t="s">
        <v>465</v>
      </c>
      <c r="GR230">
        <v>450</v>
      </c>
      <c r="GU230">
        <v>553</v>
      </c>
      <c r="GV230" s="20">
        <v>47048.983219195987</v>
      </c>
      <c r="HM230">
        <v>556</v>
      </c>
      <c r="HN230" t="s">
        <v>475</v>
      </c>
      <c r="HO230">
        <v>2822742.46</v>
      </c>
      <c r="HR230">
        <v>553</v>
      </c>
      <c r="HS230">
        <v>1036.5</v>
      </c>
    </row>
    <row r="231" spans="1:227">
      <c r="A231">
        <v>451</v>
      </c>
      <c r="D231" t="s">
        <v>466</v>
      </c>
      <c r="F231" s="13" t="e">
        <f t="shared" si="245"/>
        <v>#NAME?</v>
      </c>
      <c r="G231" s="13" t="e">
        <f t="shared" si="246"/>
        <v>#NAME?</v>
      </c>
      <c r="H231" s="13" t="e">
        <f t="shared" si="247"/>
        <v>#NAME?</v>
      </c>
      <c r="I231" s="13" t="e">
        <f t="shared" si="248"/>
        <v>#NAME?</v>
      </c>
      <c r="K231" s="13" t="e">
        <f t="shared" si="249"/>
        <v>#NAME?</v>
      </c>
      <c r="L231" s="13" t="e">
        <f t="shared" si="250"/>
        <v>#NAME?</v>
      </c>
      <c r="M231" s="13" t="e">
        <f t="shared" si="251"/>
        <v>#NAME?</v>
      </c>
      <c r="N231" s="13" t="e">
        <f t="shared" si="252"/>
        <v>#NAME?</v>
      </c>
      <c r="O231" s="13" t="e">
        <f t="shared" si="253"/>
        <v>#NAME?</v>
      </c>
      <c r="P231" s="13" t="e">
        <f t="shared" si="254"/>
        <v>#NAME?</v>
      </c>
      <c r="Q231" s="13" t="e">
        <f t="shared" si="255"/>
        <v>#NAME?</v>
      </c>
      <c r="R231" s="13" t="e">
        <f t="shared" si="256"/>
        <v>#NAME?</v>
      </c>
      <c r="S231" s="13" t="e">
        <f t="shared" si="257"/>
        <v>#NAME?</v>
      </c>
      <c r="T231" s="13" t="e">
        <f t="shared" si="258"/>
        <v>#NAME?</v>
      </c>
      <c r="U231" s="13" t="e">
        <f t="shared" si="259"/>
        <v>#NAME?</v>
      </c>
      <c r="V231" s="13" t="e">
        <f t="shared" si="260"/>
        <v>#NAME?</v>
      </c>
      <c r="W231" s="13" t="e">
        <f t="shared" si="261"/>
        <v>#NAME?</v>
      </c>
      <c r="X231" s="13" t="e">
        <f t="shared" si="262"/>
        <v>#NAME?</v>
      </c>
      <c r="Y231" s="13" t="e">
        <f t="shared" si="263"/>
        <v>#NAME?</v>
      </c>
      <c r="Z231" s="13" t="e">
        <f t="shared" si="264"/>
        <v>#NAME?</v>
      </c>
      <c r="AA231" s="13" t="e">
        <f t="shared" si="265"/>
        <v>#NAME?</v>
      </c>
      <c r="AB231" s="13"/>
      <c r="AC231" s="13"/>
      <c r="AD231" s="13" t="e">
        <f t="shared" si="266"/>
        <v>#NAME?</v>
      </c>
      <c r="AE231" s="13" t="e">
        <f t="shared" si="267"/>
        <v>#NAME?</v>
      </c>
      <c r="AF231" s="13" t="e">
        <f t="shared" si="268"/>
        <v>#NAME?</v>
      </c>
      <c r="AG231" s="13" t="e">
        <f t="shared" si="269"/>
        <v>#NAME?</v>
      </c>
      <c r="AH231" s="13" t="e">
        <f t="shared" si="270"/>
        <v>#NAME?</v>
      </c>
      <c r="AI231" s="13" t="e">
        <f t="shared" si="271"/>
        <v>#NAME?</v>
      </c>
      <c r="AJ231" s="13" t="e">
        <f t="shared" si="272"/>
        <v>#NAME?</v>
      </c>
      <c r="AK231" s="13" t="e">
        <f t="shared" si="273"/>
        <v>#NAME?</v>
      </c>
      <c r="AL231" s="13" t="e">
        <f t="shared" si="274"/>
        <v>#NAME?</v>
      </c>
      <c r="AM231" s="13" t="e">
        <f t="shared" si="275"/>
        <v>#NAME?</v>
      </c>
      <c r="AN231" s="13" t="e">
        <f t="shared" si="276"/>
        <v>#NAME?</v>
      </c>
      <c r="AO231" s="13" t="e">
        <f t="shared" si="277"/>
        <v>#NAME?</v>
      </c>
      <c r="AP231" s="13" t="e">
        <f t="shared" si="278"/>
        <v>#NAME?</v>
      </c>
      <c r="AQ231" s="13" t="e">
        <f t="shared" si="279"/>
        <v>#NAME?</v>
      </c>
      <c r="AR231" s="13" t="e">
        <f t="shared" si="280"/>
        <v>#NAME?</v>
      </c>
      <c r="AS231" s="13" t="e">
        <f t="shared" si="281"/>
        <v>#NAME?</v>
      </c>
      <c r="AT231" s="13" t="e">
        <f t="shared" si="282"/>
        <v>#NAME?</v>
      </c>
      <c r="AU231" s="13" t="e">
        <f t="shared" si="283"/>
        <v>#NAME?</v>
      </c>
      <c r="AV231" s="13" t="e">
        <f t="shared" si="284"/>
        <v>#NAME?</v>
      </c>
      <c r="AW231" s="13" t="e">
        <f t="shared" si="285"/>
        <v>#NAME?</v>
      </c>
      <c r="AX231" s="13" t="e">
        <f t="shared" si="286"/>
        <v>#NAME?</v>
      </c>
      <c r="AY231" s="13" t="e">
        <f t="shared" si="287"/>
        <v>#NAME?</v>
      </c>
      <c r="AZ231" s="13" t="e">
        <f t="shared" si="288"/>
        <v>#NAME?</v>
      </c>
      <c r="BA231" s="13" t="e">
        <f t="shared" si="289"/>
        <v>#NAME?</v>
      </c>
      <c r="BB231" s="13" t="e">
        <f t="shared" si="290"/>
        <v>#NAME?</v>
      </c>
      <c r="BC231" s="13" t="e">
        <f t="shared" si="291"/>
        <v>#NAME?</v>
      </c>
      <c r="BD231" s="13" t="e">
        <f t="shared" si="292"/>
        <v>#NAME?</v>
      </c>
      <c r="BE231" s="13" t="e">
        <f t="shared" si="293"/>
        <v>#NAME?</v>
      </c>
      <c r="BF231" s="13" t="e">
        <f t="shared" si="294"/>
        <v>#NAME?</v>
      </c>
      <c r="BG231" s="13" t="e">
        <f t="shared" si="295"/>
        <v>#NAME?</v>
      </c>
      <c r="BH231" s="13" t="e">
        <f t="shared" si="296"/>
        <v>#NAME?</v>
      </c>
      <c r="BI231" s="13" t="e">
        <f t="shared" si="297"/>
        <v>#NAME?</v>
      </c>
      <c r="BJ231" s="13" t="e">
        <f t="shared" si="298"/>
        <v>#NAME?</v>
      </c>
      <c r="BK231" s="13" t="e">
        <f t="shared" si="299"/>
        <v>#NAME?</v>
      </c>
      <c r="BL231" s="13" t="e">
        <f t="shared" si="300"/>
        <v>#NAME?</v>
      </c>
      <c r="BM231" s="13" t="e">
        <f t="shared" si="301"/>
        <v>#NAME?</v>
      </c>
      <c r="BN231" s="13"/>
      <c r="BO231" s="15"/>
      <c r="BP231" s="13" t="e">
        <f t="shared" si="302"/>
        <v>#NAME?</v>
      </c>
      <c r="BQ231" s="13" t="e">
        <f t="shared" si="303"/>
        <v>#NAME?</v>
      </c>
      <c r="BR231" s="13" t="e">
        <f t="shared" si="304"/>
        <v>#NAME?</v>
      </c>
      <c r="BS231" s="13" t="e">
        <f t="shared" si="305"/>
        <v>#NAME?</v>
      </c>
      <c r="BT231" s="13" t="e">
        <f t="shared" si="306"/>
        <v>#NAME?</v>
      </c>
      <c r="BU231" s="13" t="e">
        <f t="shared" si="307"/>
        <v>#NAME?</v>
      </c>
      <c r="BV231" s="13"/>
      <c r="BW231" s="13" t="e">
        <f t="shared" si="308"/>
        <v>#NAME?</v>
      </c>
      <c r="BX231" s="13"/>
      <c r="BY231" s="13" t="e">
        <f t="shared" si="309"/>
        <v>#NAME?</v>
      </c>
      <c r="BZ231" s="13" t="e">
        <f t="shared" si="310"/>
        <v>#NAME?</v>
      </c>
      <c r="CA231" s="13" t="e">
        <f t="shared" si="311"/>
        <v>#NAME?</v>
      </c>
      <c r="CB231" s="13" t="e">
        <f t="shared" si="312"/>
        <v>#NAME?</v>
      </c>
      <c r="CC231" s="14">
        <f t="shared" si="313"/>
        <v>0</v>
      </c>
      <c r="CD231" s="14" t="e">
        <f t="shared" si="314"/>
        <v>#NAME?</v>
      </c>
      <c r="CE231" s="13">
        <f t="shared" si="315"/>
        <v>2067160.01</v>
      </c>
      <c r="CF231" s="13" t="e">
        <f t="shared" si="316"/>
        <v>#NAME?</v>
      </c>
      <c r="CG231" s="13"/>
      <c r="CH231" s="13" t="e">
        <f t="shared" si="317"/>
        <v>#NAME?</v>
      </c>
      <c r="CI231" s="13" t="e">
        <f t="shared" si="318"/>
        <v>#NAME?</v>
      </c>
      <c r="CJ231" s="13" t="e">
        <f t="shared" si="319"/>
        <v>#NAME?</v>
      </c>
      <c r="CK231" s="13" t="e">
        <f t="shared" si="320"/>
        <v>#NAME?</v>
      </c>
      <c r="CL231">
        <f t="shared" si="321"/>
        <v>0</v>
      </c>
      <c r="CM231">
        <f t="shared" si="322"/>
        <v>0</v>
      </c>
      <c r="CN231">
        <v>0</v>
      </c>
      <c r="CO231">
        <f t="shared" si="323"/>
        <v>0</v>
      </c>
      <c r="CP231">
        <v>0</v>
      </c>
      <c r="CQ231">
        <v>0</v>
      </c>
      <c r="CR231">
        <v>0</v>
      </c>
      <c r="CS231">
        <v>0</v>
      </c>
      <c r="CT231">
        <v>0</v>
      </c>
      <c r="CU231">
        <v>0</v>
      </c>
      <c r="CV231">
        <v>0</v>
      </c>
      <c r="CW231">
        <v>0</v>
      </c>
      <c r="CX231">
        <v>0</v>
      </c>
      <c r="CY231" s="20" t="e">
        <f t="shared" si="324"/>
        <v>#NAME?</v>
      </c>
      <c r="CZ231" t="e">
        <f t="shared" si="325"/>
        <v>#NAME?</v>
      </c>
      <c r="DM231" t="s">
        <v>404</v>
      </c>
      <c r="DN231">
        <v>0</v>
      </c>
      <c r="DQ231" t="s">
        <v>450</v>
      </c>
      <c r="DR231">
        <v>0</v>
      </c>
      <c r="DU231">
        <v>1690</v>
      </c>
      <c r="DV231">
        <v>2168456.7383749364</v>
      </c>
      <c r="DX231" t="s">
        <v>435</v>
      </c>
      <c r="DY231">
        <v>0</v>
      </c>
      <c r="EA231" t="s">
        <v>435</v>
      </c>
      <c r="EB231">
        <v>0</v>
      </c>
      <c r="ED231" t="s">
        <v>435</v>
      </c>
      <c r="EE231">
        <v>0</v>
      </c>
      <c r="EI231">
        <v>852</v>
      </c>
      <c r="EJ231">
        <v>937</v>
      </c>
      <c r="GQ231" t="s">
        <v>466</v>
      </c>
      <c r="GR231">
        <v>451</v>
      </c>
      <c r="GU231">
        <v>556</v>
      </c>
      <c r="GV231" s="20">
        <v>88870.301636259086</v>
      </c>
      <c r="HM231">
        <v>935</v>
      </c>
      <c r="HN231" t="s">
        <v>168</v>
      </c>
      <c r="HO231">
        <v>14217226.560000001</v>
      </c>
      <c r="HR231">
        <v>556</v>
      </c>
      <c r="HS231">
        <v>2394</v>
      </c>
    </row>
    <row r="232" spans="1:227">
      <c r="A232">
        <v>453</v>
      </c>
      <c r="D232" t="s">
        <v>467</v>
      </c>
      <c r="F232" s="13" t="e">
        <f t="shared" si="245"/>
        <v>#NAME?</v>
      </c>
      <c r="G232" s="13" t="e">
        <f t="shared" si="246"/>
        <v>#NAME?</v>
      </c>
      <c r="H232" s="13" t="e">
        <f t="shared" si="247"/>
        <v>#NAME?</v>
      </c>
      <c r="I232" s="13" t="e">
        <f t="shared" si="248"/>
        <v>#NAME?</v>
      </c>
      <c r="J232" s="13"/>
      <c r="K232" s="13" t="e">
        <f t="shared" si="249"/>
        <v>#NAME?</v>
      </c>
      <c r="L232" s="13" t="e">
        <f t="shared" si="250"/>
        <v>#NAME?</v>
      </c>
      <c r="M232" s="13" t="e">
        <f t="shared" si="251"/>
        <v>#NAME?</v>
      </c>
      <c r="N232" s="13" t="e">
        <f t="shared" si="252"/>
        <v>#NAME?</v>
      </c>
      <c r="O232" s="13" t="e">
        <f t="shared" si="253"/>
        <v>#NAME?</v>
      </c>
      <c r="P232" s="13" t="e">
        <f t="shared" si="254"/>
        <v>#NAME?</v>
      </c>
      <c r="Q232" s="13" t="e">
        <f t="shared" si="255"/>
        <v>#NAME?</v>
      </c>
      <c r="R232" s="13" t="e">
        <f t="shared" si="256"/>
        <v>#NAME?</v>
      </c>
      <c r="S232" s="13" t="e">
        <f t="shared" si="257"/>
        <v>#NAME?</v>
      </c>
      <c r="T232" s="13" t="e">
        <f t="shared" si="258"/>
        <v>#NAME?</v>
      </c>
      <c r="U232" s="13" t="e">
        <f t="shared" si="259"/>
        <v>#NAME?</v>
      </c>
      <c r="V232" s="13" t="e">
        <f t="shared" si="260"/>
        <v>#NAME?</v>
      </c>
      <c r="W232" s="13" t="e">
        <f t="shared" si="261"/>
        <v>#NAME?</v>
      </c>
      <c r="X232" s="13" t="e">
        <f t="shared" si="262"/>
        <v>#NAME?</v>
      </c>
      <c r="Y232" s="13" t="e">
        <f t="shared" si="263"/>
        <v>#NAME?</v>
      </c>
      <c r="Z232" s="13" t="e">
        <f t="shared" si="264"/>
        <v>#NAME?</v>
      </c>
      <c r="AA232" s="13" t="e">
        <f t="shared" si="265"/>
        <v>#NAME?</v>
      </c>
      <c r="AB232" s="13"/>
      <c r="AC232" s="13"/>
      <c r="AD232" s="13" t="e">
        <f t="shared" si="266"/>
        <v>#NAME?</v>
      </c>
      <c r="AE232" s="13" t="e">
        <f t="shared" si="267"/>
        <v>#NAME?</v>
      </c>
      <c r="AF232" s="13" t="e">
        <f t="shared" si="268"/>
        <v>#NAME?</v>
      </c>
      <c r="AG232" s="13" t="e">
        <f t="shared" si="269"/>
        <v>#NAME?</v>
      </c>
      <c r="AH232" s="13" t="e">
        <f t="shared" si="270"/>
        <v>#NAME?</v>
      </c>
      <c r="AI232" s="13" t="e">
        <f t="shared" si="271"/>
        <v>#NAME?</v>
      </c>
      <c r="AJ232" s="13" t="e">
        <f t="shared" si="272"/>
        <v>#NAME?</v>
      </c>
      <c r="AK232" s="13" t="e">
        <f t="shared" si="273"/>
        <v>#NAME?</v>
      </c>
      <c r="AL232" s="13" t="e">
        <f t="shared" si="274"/>
        <v>#NAME?</v>
      </c>
      <c r="AM232" s="13" t="e">
        <f t="shared" si="275"/>
        <v>#NAME?</v>
      </c>
      <c r="AN232" s="13" t="e">
        <f t="shared" si="276"/>
        <v>#NAME?</v>
      </c>
      <c r="AO232" s="13" t="e">
        <f t="shared" si="277"/>
        <v>#NAME?</v>
      </c>
      <c r="AP232" s="13" t="e">
        <f t="shared" si="278"/>
        <v>#NAME?</v>
      </c>
      <c r="AQ232" s="13" t="e">
        <f t="shared" si="279"/>
        <v>#NAME?</v>
      </c>
      <c r="AR232" s="13" t="e">
        <f t="shared" si="280"/>
        <v>#NAME?</v>
      </c>
      <c r="AS232" s="13" t="e">
        <f t="shared" si="281"/>
        <v>#NAME?</v>
      </c>
      <c r="AT232" s="13" t="e">
        <f t="shared" si="282"/>
        <v>#NAME?</v>
      </c>
      <c r="AU232" s="13" t="e">
        <f t="shared" si="283"/>
        <v>#NAME?</v>
      </c>
      <c r="AV232" s="13" t="e">
        <f t="shared" si="284"/>
        <v>#NAME?</v>
      </c>
      <c r="AW232" s="13" t="e">
        <f t="shared" si="285"/>
        <v>#NAME?</v>
      </c>
      <c r="AX232" s="13" t="e">
        <f t="shared" si="286"/>
        <v>#NAME?</v>
      </c>
      <c r="AY232" s="13" t="e">
        <f t="shared" si="287"/>
        <v>#NAME?</v>
      </c>
      <c r="AZ232" s="13" t="e">
        <f t="shared" si="288"/>
        <v>#NAME?</v>
      </c>
      <c r="BA232" s="13" t="e">
        <f t="shared" si="289"/>
        <v>#NAME?</v>
      </c>
      <c r="BB232" s="13" t="e">
        <f t="shared" si="290"/>
        <v>#NAME?</v>
      </c>
      <c r="BC232" s="13" t="e">
        <f t="shared" si="291"/>
        <v>#NAME?</v>
      </c>
      <c r="BD232" s="13" t="e">
        <f t="shared" si="292"/>
        <v>#NAME?</v>
      </c>
      <c r="BE232" s="13" t="e">
        <f t="shared" si="293"/>
        <v>#NAME?</v>
      </c>
      <c r="BF232" s="13" t="e">
        <f t="shared" si="294"/>
        <v>#NAME?</v>
      </c>
      <c r="BG232" s="13" t="e">
        <f t="shared" si="295"/>
        <v>#NAME?</v>
      </c>
      <c r="BH232" s="13" t="e">
        <f t="shared" si="296"/>
        <v>#NAME?</v>
      </c>
      <c r="BI232" s="13" t="e">
        <f t="shared" si="297"/>
        <v>#NAME?</v>
      </c>
      <c r="BJ232" s="13" t="e">
        <f t="shared" si="298"/>
        <v>#NAME?</v>
      </c>
      <c r="BK232" s="13" t="e">
        <f t="shared" si="299"/>
        <v>#NAME?</v>
      </c>
      <c r="BL232" s="13" t="e">
        <f t="shared" si="300"/>
        <v>#NAME?</v>
      </c>
      <c r="BM232" s="13" t="e">
        <f t="shared" si="301"/>
        <v>#NAME?</v>
      </c>
      <c r="BN232" s="13"/>
      <c r="BO232" s="15"/>
      <c r="BP232" s="13" t="e">
        <f t="shared" si="302"/>
        <v>#NAME?</v>
      </c>
      <c r="BQ232" s="13" t="e">
        <f t="shared" si="303"/>
        <v>#NAME?</v>
      </c>
      <c r="BR232" s="13" t="e">
        <f t="shared" si="304"/>
        <v>#NAME?</v>
      </c>
      <c r="BS232" s="13" t="e">
        <f t="shared" si="305"/>
        <v>#NAME?</v>
      </c>
      <c r="BT232" s="13" t="e">
        <f t="shared" si="306"/>
        <v>#NAME?</v>
      </c>
      <c r="BU232" s="13" t="e">
        <f t="shared" si="307"/>
        <v>#NAME?</v>
      </c>
      <c r="BV232" s="13"/>
      <c r="BW232" s="13" t="e">
        <f t="shared" si="308"/>
        <v>#NAME?</v>
      </c>
      <c r="BX232" s="13"/>
      <c r="BY232" s="13" t="e">
        <f t="shared" si="309"/>
        <v>#NAME?</v>
      </c>
      <c r="BZ232" s="13" t="e">
        <f t="shared" si="310"/>
        <v>#NAME?</v>
      </c>
      <c r="CA232" s="13" t="e">
        <f t="shared" si="311"/>
        <v>#NAME?</v>
      </c>
      <c r="CB232" s="13" t="e">
        <f t="shared" si="312"/>
        <v>#NAME?</v>
      </c>
      <c r="CC232" s="14">
        <f t="shared" si="313"/>
        <v>0</v>
      </c>
      <c r="CD232" s="14" t="e">
        <f t="shared" si="314"/>
        <v>#NAME?</v>
      </c>
      <c r="CE232" s="13">
        <f t="shared" si="315"/>
        <v>6915790.71</v>
      </c>
      <c r="CF232" s="13" t="e">
        <f t="shared" si="316"/>
        <v>#NAME?</v>
      </c>
      <c r="CG232" s="13"/>
      <c r="CH232" s="13" t="e">
        <f t="shared" si="317"/>
        <v>#NAME?</v>
      </c>
      <c r="CI232" s="13" t="e">
        <f t="shared" si="318"/>
        <v>#NAME?</v>
      </c>
      <c r="CJ232" s="13" t="e">
        <f t="shared" si="319"/>
        <v>#NAME?</v>
      </c>
      <c r="CK232" s="13" t="e">
        <f t="shared" si="320"/>
        <v>#NAME?</v>
      </c>
      <c r="CL232">
        <f t="shared" si="321"/>
        <v>0</v>
      </c>
      <c r="CM232">
        <f t="shared" si="322"/>
        <v>0</v>
      </c>
      <c r="CN232">
        <v>0</v>
      </c>
      <c r="CO232">
        <f t="shared" si="323"/>
        <v>0</v>
      </c>
      <c r="CP232">
        <v>0</v>
      </c>
      <c r="CQ232">
        <v>0</v>
      </c>
      <c r="CR232">
        <v>0</v>
      </c>
      <c r="CS232">
        <v>0</v>
      </c>
      <c r="CT232">
        <v>0</v>
      </c>
      <c r="CU232">
        <v>0</v>
      </c>
      <c r="CV232">
        <v>0</v>
      </c>
      <c r="CW232">
        <v>0</v>
      </c>
      <c r="CX232">
        <v>0</v>
      </c>
      <c r="CY232" s="20" t="e">
        <f t="shared" si="324"/>
        <v>#NAME?</v>
      </c>
      <c r="CZ232" t="e">
        <f t="shared" si="325"/>
        <v>#NAME?</v>
      </c>
      <c r="DM232" t="s">
        <v>468</v>
      </c>
      <c r="DN232">
        <v>0</v>
      </c>
      <c r="DQ232" t="s">
        <v>451</v>
      </c>
      <c r="DR232">
        <v>0</v>
      </c>
      <c r="DU232">
        <v>263</v>
      </c>
      <c r="DV232">
        <v>1682895.2011612537</v>
      </c>
      <c r="DX232" t="s">
        <v>441</v>
      </c>
      <c r="DY232">
        <v>0</v>
      </c>
      <c r="EA232" t="s">
        <v>441</v>
      </c>
      <c r="EB232">
        <v>0</v>
      </c>
      <c r="ED232" t="s">
        <v>441</v>
      </c>
      <c r="EE232">
        <v>0</v>
      </c>
      <c r="EI232">
        <v>457</v>
      </c>
      <c r="EJ232">
        <v>1284.5</v>
      </c>
      <c r="GQ232" t="s">
        <v>467</v>
      </c>
      <c r="GR232">
        <v>453</v>
      </c>
      <c r="GU232">
        <v>559</v>
      </c>
      <c r="GV232" s="20">
        <v>39207.486015996656</v>
      </c>
      <c r="HM232">
        <v>936</v>
      </c>
      <c r="HN232" t="s">
        <v>477</v>
      </c>
      <c r="HO232">
        <v>1037235.35</v>
      </c>
      <c r="HR232">
        <v>559</v>
      </c>
      <c r="HS232">
        <v>1117.25</v>
      </c>
    </row>
    <row r="233" spans="1:227">
      <c r="A233">
        <v>852</v>
      </c>
      <c r="D233" t="s">
        <v>469</v>
      </c>
      <c r="F233" s="13" t="e">
        <f t="shared" si="245"/>
        <v>#NAME?</v>
      </c>
      <c r="G233" s="13" t="e">
        <f t="shared" si="246"/>
        <v>#NAME?</v>
      </c>
      <c r="H233" s="13" t="e">
        <f t="shared" si="247"/>
        <v>#NAME?</v>
      </c>
      <c r="I233" s="13" t="e">
        <f t="shared" si="248"/>
        <v>#NAME?</v>
      </c>
      <c r="J233" s="13"/>
      <c r="K233" s="13" t="e">
        <f t="shared" si="249"/>
        <v>#NAME?</v>
      </c>
      <c r="L233" s="13" t="e">
        <f t="shared" si="250"/>
        <v>#NAME?</v>
      </c>
      <c r="M233" s="13" t="e">
        <f t="shared" si="251"/>
        <v>#NAME?</v>
      </c>
      <c r="N233" s="13" t="e">
        <f t="shared" si="252"/>
        <v>#NAME?</v>
      </c>
      <c r="O233" s="13" t="e">
        <f t="shared" si="253"/>
        <v>#NAME?</v>
      </c>
      <c r="P233" s="13" t="e">
        <f t="shared" si="254"/>
        <v>#NAME?</v>
      </c>
      <c r="Q233" s="13" t="e">
        <f t="shared" si="255"/>
        <v>#NAME?</v>
      </c>
      <c r="R233" s="13" t="e">
        <f t="shared" si="256"/>
        <v>#NAME?</v>
      </c>
      <c r="S233" s="13" t="e">
        <f t="shared" si="257"/>
        <v>#NAME?</v>
      </c>
      <c r="T233" s="13" t="e">
        <f t="shared" si="258"/>
        <v>#NAME?</v>
      </c>
      <c r="U233" s="13" t="e">
        <f t="shared" si="259"/>
        <v>#NAME?</v>
      </c>
      <c r="V233" s="13" t="e">
        <f t="shared" si="260"/>
        <v>#NAME?</v>
      </c>
      <c r="W233" s="13" t="e">
        <f t="shared" si="261"/>
        <v>#NAME?</v>
      </c>
      <c r="X233" s="13" t="e">
        <f t="shared" si="262"/>
        <v>#NAME?</v>
      </c>
      <c r="Y233" s="13" t="e">
        <f t="shared" si="263"/>
        <v>#NAME?</v>
      </c>
      <c r="Z233" s="13" t="e">
        <f t="shared" si="264"/>
        <v>#NAME?</v>
      </c>
      <c r="AA233" s="13" t="e">
        <f t="shared" si="265"/>
        <v>#NAME?</v>
      </c>
      <c r="AB233" s="13"/>
      <c r="AC233" s="13"/>
      <c r="AD233" s="13" t="e">
        <f t="shared" si="266"/>
        <v>#NAME?</v>
      </c>
      <c r="AE233" s="13" t="e">
        <f t="shared" si="267"/>
        <v>#NAME?</v>
      </c>
      <c r="AF233" s="13" t="e">
        <f t="shared" si="268"/>
        <v>#NAME?</v>
      </c>
      <c r="AG233" s="13" t="e">
        <f t="shared" si="269"/>
        <v>#NAME?</v>
      </c>
      <c r="AH233" s="13" t="e">
        <f t="shared" si="270"/>
        <v>#NAME?</v>
      </c>
      <c r="AI233" s="13" t="e">
        <f t="shared" si="271"/>
        <v>#NAME?</v>
      </c>
      <c r="AJ233" s="13" t="e">
        <f t="shared" si="272"/>
        <v>#NAME?</v>
      </c>
      <c r="AK233" s="13" t="e">
        <f t="shared" si="273"/>
        <v>#NAME?</v>
      </c>
      <c r="AL233" s="13" t="e">
        <f t="shared" si="274"/>
        <v>#NAME?</v>
      </c>
      <c r="AM233" s="13" t="e">
        <f t="shared" si="275"/>
        <v>#NAME?</v>
      </c>
      <c r="AN233" s="13" t="e">
        <f t="shared" si="276"/>
        <v>#NAME?</v>
      </c>
      <c r="AO233" s="13" t="e">
        <f t="shared" si="277"/>
        <v>#NAME?</v>
      </c>
      <c r="AP233" s="13" t="e">
        <f t="shared" si="278"/>
        <v>#NAME?</v>
      </c>
      <c r="AQ233" s="13" t="e">
        <f t="shared" si="279"/>
        <v>#NAME?</v>
      </c>
      <c r="AR233" s="13" t="e">
        <f t="shared" si="280"/>
        <v>#NAME?</v>
      </c>
      <c r="AS233" s="13" t="e">
        <f t="shared" si="281"/>
        <v>#NAME?</v>
      </c>
      <c r="AT233" s="13" t="e">
        <f t="shared" si="282"/>
        <v>#NAME?</v>
      </c>
      <c r="AU233" s="13" t="e">
        <f t="shared" si="283"/>
        <v>#NAME?</v>
      </c>
      <c r="AV233" s="13" t="e">
        <f t="shared" si="284"/>
        <v>#NAME?</v>
      </c>
      <c r="AW233" s="13" t="e">
        <f t="shared" si="285"/>
        <v>#NAME?</v>
      </c>
      <c r="AX233" s="13" t="e">
        <f t="shared" si="286"/>
        <v>#NAME?</v>
      </c>
      <c r="AY233" s="13" t="e">
        <f t="shared" si="287"/>
        <v>#NAME?</v>
      </c>
      <c r="AZ233" s="13" t="e">
        <f t="shared" si="288"/>
        <v>#NAME?</v>
      </c>
      <c r="BA233" s="13" t="e">
        <f t="shared" si="289"/>
        <v>#NAME?</v>
      </c>
      <c r="BB233" s="13" t="e">
        <f t="shared" si="290"/>
        <v>#NAME?</v>
      </c>
      <c r="BC233" s="13" t="e">
        <f t="shared" si="291"/>
        <v>#NAME?</v>
      </c>
      <c r="BD233" s="13" t="e">
        <f t="shared" si="292"/>
        <v>#NAME?</v>
      </c>
      <c r="BE233" s="13" t="e">
        <f t="shared" si="293"/>
        <v>#NAME?</v>
      </c>
      <c r="BF233" s="13" t="e">
        <f t="shared" si="294"/>
        <v>#NAME?</v>
      </c>
      <c r="BG233" s="13" t="e">
        <f t="shared" si="295"/>
        <v>#NAME?</v>
      </c>
      <c r="BH233" s="13" t="e">
        <f t="shared" si="296"/>
        <v>#NAME?</v>
      </c>
      <c r="BI233" s="13" t="e">
        <f t="shared" si="297"/>
        <v>#NAME?</v>
      </c>
      <c r="BJ233" s="13" t="e">
        <f t="shared" si="298"/>
        <v>#NAME?</v>
      </c>
      <c r="BK233" s="13" t="e">
        <f t="shared" si="299"/>
        <v>#NAME?</v>
      </c>
      <c r="BL233" s="13" t="e">
        <f t="shared" si="300"/>
        <v>#NAME?</v>
      </c>
      <c r="BM233" s="13" t="e">
        <f t="shared" si="301"/>
        <v>#NAME?</v>
      </c>
      <c r="BN233" s="13"/>
      <c r="BO233" s="15"/>
      <c r="BP233" s="13" t="e">
        <f t="shared" si="302"/>
        <v>#NAME?</v>
      </c>
      <c r="BQ233" s="13" t="e">
        <f t="shared" si="303"/>
        <v>#NAME?</v>
      </c>
      <c r="BR233" s="13" t="e">
        <f t="shared" si="304"/>
        <v>#NAME?</v>
      </c>
      <c r="BS233" s="13" t="e">
        <f t="shared" si="305"/>
        <v>#NAME?</v>
      </c>
      <c r="BT233" s="13" t="e">
        <f t="shared" si="306"/>
        <v>#NAME?</v>
      </c>
      <c r="BU233" s="13" t="e">
        <f t="shared" si="307"/>
        <v>#NAME?</v>
      </c>
      <c r="BV233" s="13"/>
      <c r="BW233" s="13" t="e">
        <f t="shared" si="308"/>
        <v>#NAME?</v>
      </c>
      <c r="BX233" s="13"/>
      <c r="BY233" s="13" t="e">
        <f t="shared" si="309"/>
        <v>#NAME?</v>
      </c>
      <c r="BZ233" s="13" t="e">
        <f t="shared" si="310"/>
        <v>#NAME?</v>
      </c>
      <c r="CA233" s="13" t="e">
        <f t="shared" si="311"/>
        <v>#NAME?</v>
      </c>
      <c r="CB233" s="13" t="e">
        <f t="shared" si="312"/>
        <v>#NAME?</v>
      </c>
      <c r="CC233" s="14">
        <f t="shared" si="313"/>
        <v>0</v>
      </c>
      <c r="CD233" s="14" t="e">
        <f t="shared" si="314"/>
        <v>#NAME?</v>
      </c>
      <c r="CE233" s="13">
        <f t="shared" si="315"/>
        <v>1306260.69</v>
      </c>
      <c r="CF233" s="13" t="e">
        <f t="shared" si="316"/>
        <v>#NAME?</v>
      </c>
      <c r="CG233" s="13"/>
      <c r="CH233" s="13" t="e">
        <f t="shared" si="317"/>
        <v>#NAME?</v>
      </c>
      <c r="CI233" s="13" t="e">
        <f t="shared" si="318"/>
        <v>#NAME?</v>
      </c>
      <c r="CJ233" s="13" t="e">
        <f t="shared" si="319"/>
        <v>#NAME?</v>
      </c>
      <c r="CK233" s="13" t="e">
        <f t="shared" si="320"/>
        <v>#NAME?</v>
      </c>
      <c r="CL233">
        <f t="shared" si="321"/>
        <v>0</v>
      </c>
      <c r="CM233">
        <f t="shared" si="322"/>
        <v>0</v>
      </c>
      <c r="CN233">
        <v>0</v>
      </c>
      <c r="CO233">
        <f t="shared" si="323"/>
        <v>0</v>
      </c>
      <c r="CP233">
        <v>0</v>
      </c>
      <c r="CQ233">
        <v>0</v>
      </c>
      <c r="CR233">
        <v>0</v>
      </c>
      <c r="CS233">
        <v>0</v>
      </c>
      <c r="CT233">
        <v>0</v>
      </c>
      <c r="CU233">
        <v>0</v>
      </c>
      <c r="CV233">
        <v>0</v>
      </c>
      <c r="CW233">
        <v>0</v>
      </c>
      <c r="CX233">
        <v>0</v>
      </c>
      <c r="CY233" s="20" t="e">
        <f t="shared" si="324"/>
        <v>#NAME?</v>
      </c>
      <c r="CZ233" t="e">
        <f t="shared" si="325"/>
        <v>#NAME?</v>
      </c>
      <c r="DM233" t="s">
        <v>470</v>
      </c>
      <c r="DN233">
        <v>0</v>
      </c>
      <c r="DQ233" t="s">
        <v>453</v>
      </c>
      <c r="DR233">
        <v>0</v>
      </c>
      <c r="DU233">
        <v>285</v>
      </c>
      <c r="DV233">
        <v>2267085.247253716</v>
      </c>
      <c r="DX233" t="s">
        <v>442</v>
      </c>
      <c r="DY233">
        <v>0</v>
      </c>
      <c r="EA233" t="s">
        <v>442</v>
      </c>
      <c r="EB233">
        <v>0</v>
      </c>
      <c r="ED233" t="s">
        <v>442</v>
      </c>
      <c r="EE233">
        <v>0</v>
      </c>
      <c r="EI233">
        <v>459</v>
      </c>
      <c r="EJ233">
        <v>527</v>
      </c>
      <c r="GQ233" t="s">
        <v>469</v>
      </c>
      <c r="GR233">
        <v>852</v>
      </c>
      <c r="GU233">
        <v>563</v>
      </c>
      <c r="GV233" s="20">
        <v>18296.826807465106</v>
      </c>
      <c r="HM233">
        <v>25</v>
      </c>
      <c r="HN233" t="s">
        <v>174</v>
      </c>
      <c r="HO233">
        <v>791815.09</v>
      </c>
      <c r="HR233">
        <v>563</v>
      </c>
      <c r="HS233">
        <v>376.25</v>
      </c>
    </row>
    <row r="234" spans="1:227">
      <c r="A234">
        <v>457</v>
      </c>
      <c r="D234" t="s">
        <v>471</v>
      </c>
      <c r="F234" s="13" t="e">
        <f t="shared" si="245"/>
        <v>#NAME?</v>
      </c>
      <c r="G234" s="13" t="e">
        <f t="shared" si="246"/>
        <v>#NAME?</v>
      </c>
      <c r="H234" s="13" t="e">
        <f t="shared" si="247"/>
        <v>#NAME?</v>
      </c>
      <c r="I234" s="13" t="e">
        <f t="shared" si="248"/>
        <v>#NAME?</v>
      </c>
      <c r="J234" s="13"/>
      <c r="K234" s="13" t="e">
        <f t="shared" si="249"/>
        <v>#NAME?</v>
      </c>
      <c r="L234" s="13" t="e">
        <f t="shared" si="250"/>
        <v>#NAME?</v>
      </c>
      <c r="M234" s="13" t="e">
        <f t="shared" si="251"/>
        <v>#NAME?</v>
      </c>
      <c r="N234" s="13" t="e">
        <f t="shared" si="252"/>
        <v>#NAME?</v>
      </c>
      <c r="O234" s="13" t="e">
        <f t="shared" si="253"/>
        <v>#NAME?</v>
      </c>
      <c r="P234" s="13" t="e">
        <f t="shared" si="254"/>
        <v>#NAME?</v>
      </c>
      <c r="Q234" s="13" t="e">
        <f t="shared" si="255"/>
        <v>#NAME?</v>
      </c>
      <c r="R234" s="13" t="e">
        <f t="shared" si="256"/>
        <v>#NAME?</v>
      </c>
      <c r="S234" s="13" t="e">
        <f t="shared" si="257"/>
        <v>#NAME?</v>
      </c>
      <c r="T234" s="13" t="e">
        <f t="shared" si="258"/>
        <v>#NAME?</v>
      </c>
      <c r="U234" s="13" t="e">
        <f t="shared" si="259"/>
        <v>#NAME?</v>
      </c>
      <c r="V234" s="13" t="e">
        <f t="shared" si="260"/>
        <v>#NAME?</v>
      </c>
      <c r="W234" s="13" t="e">
        <f t="shared" si="261"/>
        <v>#NAME?</v>
      </c>
      <c r="X234" s="13" t="e">
        <f t="shared" si="262"/>
        <v>#NAME?</v>
      </c>
      <c r="Y234" s="13" t="e">
        <f t="shared" si="263"/>
        <v>#NAME?</v>
      </c>
      <c r="Z234" s="13" t="e">
        <f t="shared" si="264"/>
        <v>#NAME?</v>
      </c>
      <c r="AA234" s="13" t="e">
        <f t="shared" si="265"/>
        <v>#NAME?</v>
      </c>
      <c r="AB234" s="13"/>
      <c r="AC234" s="13"/>
      <c r="AD234" s="13" t="e">
        <f t="shared" si="266"/>
        <v>#NAME?</v>
      </c>
      <c r="AE234" s="13" t="e">
        <f t="shared" si="267"/>
        <v>#NAME?</v>
      </c>
      <c r="AF234" s="13" t="e">
        <f t="shared" si="268"/>
        <v>#NAME?</v>
      </c>
      <c r="AG234" s="13" t="e">
        <f t="shared" si="269"/>
        <v>#NAME?</v>
      </c>
      <c r="AH234" s="13" t="e">
        <f t="shared" si="270"/>
        <v>#NAME?</v>
      </c>
      <c r="AI234" s="13" t="e">
        <f t="shared" si="271"/>
        <v>#NAME?</v>
      </c>
      <c r="AJ234" s="13" t="e">
        <f t="shared" si="272"/>
        <v>#NAME?</v>
      </c>
      <c r="AK234" s="13" t="e">
        <f t="shared" si="273"/>
        <v>#NAME?</v>
      </c>
      <c r="AL234" s="13" t="e">
        <f t="shared" si="274"/>
        <v>#NAME?</v>
      </c>
      <c r="AM234" s="13" t="e">
        <f t="shared" si="275"/>
        <v>#NAME?</v>
      </c>
      <c r="AN234" s="13" t="e">
        <f t="shared" si="276"/>
        <v>#NAME?</v>
      </c>
      <c r="AO234" s="13" t="e">
        <f t="shared" si="277"/>
        <v>#NAME?</v>
      </c>
      <c r="AP234" s="13" t="e">
        <f t="shared" si="278"/>
        <v>#NAME?</v>
      </c>
      <c r="AQ234" s="13" t="e">
        <f t="shared" si="279"/>
        <v>#NAME?</v>
      </c>
      <c r="AR234" s="13" t="e">
        <f t="shared" si="280"/>
        <v>#NAME?</v>
      </c>
      <c r="AS234" s="13" t="e">
        <f t="shared" si="281"/>
        <v>#NAME?</v>
      </c>
      <c r="AT234" s="13" t="e">
        <f t="shared" si="282"/>
        <v>#NAME?</v>
      </c>
      <c r="AU234" s="13" t="e">
        <f t="shared" si="283"/>
        <v>#NAME?</v>
      </c>
      <c r="AV234" s="13" t="e">
        <f t="shared" si="284"/>
        <v>#NAME?</v>
      </c>
      <c r="AW234" s="13" t="e">
        <f t="shared" si="285"/>
        <v>#NAME?</v>
      </c>
      <c r="AX234" s="13" t="e">
        <f t="shared" si="286"/>
        <v>#NAME?</v>
      </c>
      <c r="AY234" s="13" t="e">
        <f t="shared" si="287"/>
        <v>#NAME?</v>
      </c>
      <c r="AZ234" s="13" t="e">
        <f t="shared" si="288"/>
        <v>#NAME?</v>
      </c>
      <c r="BA234" s="13" t="e">
        <f t="shared" si="289"/>
        <v>#NAME?</v>
      </c>
      <c r="BB234" s="13" t="e">
        <f t="shared" si="290"/>
        <v>#NAME?</v>
      </c>
      <c r="BC234" s="13" t="e">
        <f t="shared" si="291"/>
        <v>#NAME?</v>
      </c>
      <c r="BD234" s="13" t="e">
        <f t="shared" si="292"/>
        <v>#NAME?</v>
      </c>
      <c r="BE234" s="13" t="e">
        <f t="shared" si="293"/>
        <v>#NAME?</v>
      </c>
      <c r="BF234" s="13" t="e">
        <f t="shared" si="294"/>
        <v>#NAME?</v>
      </c>
      <c r="BG234" s="13" t="e">
        <f t="shared" si="295"/>
        <v>#NAME?</v>
      </c>
      <c r="BH234" s="13" t="e">
        <f t="shared" si="296"/>
        <v>#NAME?</v>
      </c>
      <c r="BI234" s="13" t="e">
        <f t="shared" si="297"/>
        <v>#NAME?</v>
      </c>
      <c r="BJ234" s="13" t="e">
        <f t="shared" si="298"/>
        <v>#NAME?</v>
      </c>
      <c r="BK234" s="13" t="e">
        <f t="shared" si="299"/>
        <v>#NAME?</v>
      </c>
      <c r="BL234" s="13" t="e">
        <f t="shared" si="300"/>
        <v>#NAME?</v>
      </c>
      <c r="BM234" s="13" t="e">
        <f t="shared" si="301"/>
        <v>#NAME?</v>
      </c>
      <c r="BN234" s="13"/>
      <c r="BO234" s="15"/>
      <c r="BP234" s="13" t="e">
        <f t="shared" si="302"/>
        <v>#NAME?</v>
      </c>
      <c r="BQ234" s="13" t="e">
        <f t="shared" si="303"/>
        <v>#NAME?</v>
      </c>
      <c r="BR234" s="13" t="e">
        <f t="shared" si="304"/>
        <v>#NAME?</v>
      </c>
      <c r="BS234" s="13" t="e">
        <f t="shared" si="305"/>
        <v>#NAME?</v>
      </c>
      <c r="BT234" s="13" t="e">
        <f t="shared" si="306"/>
        <v>#NAME?</v>
      </c>
      <c r="BU234" s="13" t="e">
        <f t="shared" si="307"/>
        <v>#NAME?</v>
      </c>
      <c r="BV234" s="13"/>
      <c r="BW234" s="13" t="e">
        <f t="shared" si="308"/>
        <v>#NAME?</v>
      </c>
      <c r="BX234" s="13"/>
      <c r="BY234" s="13" t="e">
        <f t="shared" si="309"/>
        <v>#NAME?</v>
      </c>
      <c r="BZ234" s="13" t="e">
        <f t="shared" si="310"/>
        <v>#NAME?</v>
      </c>
      <c r="CA234" s="13" t="e">
        <f t="shared" si="311"/>
        <v>#NAME?</v>
      </c>
      <c r="CB234" s="13" t="e">
        <f t="shared" si="312"/>
        <v>#NAME?</v>
      </c>
      <c r="CC234" s="14">
        <f t="shared" si="313"/>
        <v>0</v>
      </c>
      <c r="CD234" s="14" t="e">
        <f t="shared" si="314"/>
        <v>#NAME?</v>
      </c>
      <c r="CE234" s="13">
        <f t="shared" si="315"/>
        <v>1775605.39</v>
      </c>
      <c r="CF234" s="13" t="e">
        <f t="shared" si="316"/>
        <v>#NAME?</v>
      </c>
      <c r="CG234" s="13"/>
      <c r="CH234" s="13" t="e">
        <f t="shared" si="317"/>
        <v>#NAME?</v>
      </c>
      <c r="CI234" s="13" t="e">
        <f t="shared" si="318"/>
        <v>#NAME?</v>
      </c>
      <c r="CJ234" s="13" t="e">
        <f t="shared" si="319"/>
        <v>#NAME?</v>
      </c>
      <c r="CK234" s="13" t="e">
        <f t="shared" si="320"/>
        <v>#NAME?</v>
      </c>
      <c r="CL234">
        <f t="shared" si="321"/>
        <v>0</v>
      </c>
      <c r="CM234">
        <f t="shared" si="322"/>
        <v>0</v>
      </c>
      <c r="CN234">
        <v>0</v>
      </c>
      <c r="CO234">
        <f t="shared" si="323"/>
        <v>0</v>
      </c>
      <c r="CP234">
        <v>0</v>
      </c>
      <c r="CQ234">
        <v>0</v>
      </c>
      <c r="CR234">
        <v>0</v>
      </c>
      <c r="CS234">
        <v>0</v>
      </c>
      <c r="CT234">
        <v>0</v>
      </c>
      <c r="CU234">
        <v>0</v>
      </c>
      <c r="CV234">
        <v>0</v>
      </c>
      <c r="CW234">
        <v>0</v>
      </c>
      <c r="CX234">
        <v>0</v>
      </c>
      <c r="CY234" s="20" t="e">
        <f t="shared" si="324"/>
        <v>#NAME?</v>
      </c>
      <c r="CZ234" t="e">
        <f t="shared" si="325"/>
        <v>#NAME?</v>
      </c>
      <c r="DM234" t="s">
        <v>348</v>
      </c>
      <c r="DN234">
        <v>0</v>
      </c>
      <c r="DQ234" t="s">
        <v>454</v>
      </c>
      <c r="DR234">
        <v>0</v>
      </c>
      <c r="DU234">
        <v>610</v>
      </c>
      <c r="DV234">
        <v>2772429.6890035835</v>
      </c>
      <c r="DX234" t="s">
        <v>444</v>
      </c>
      <c r="DY234">
        <v>0</v>
      </c>
      <c r="EA234" t="s">
        <v>444</v>
      </c>
      <c r="EB234">
        <v>0</v>
      </c>
      <c r="ED234" t="s">
        <v>444</v>
      </c>
      <c r="EE234">
        <v>0</v>
      </c>
      <c r="EI234">
        <v>462</v>
      </c>
      <c r="EJ234">
        <v>653.5</v>
      </c>
      <c r="GQ234" t="s">
        <v>471</v>
      </c>
      <c r="GR234">
        <v>457</v>
      </c>
      <c r="GU234">
        <v>567</v>
      </c>
      <c r="GV234" s="20">
        <v>39207.486015996656</v>
      </c>
      <c r="HM234">
        <v>420</v>
      </c>
      <c r="HN234" t="s">
        <v>450</v>
      </c>
      <c r="HO234">
        <v>2113031.9500000002</v>
      </c>
      <c r="HR234">
        <v>567</v>
      </c>
      <c r="HS234">
        <v>1001.5</v>
      </c>
    </row>
    <row r="235" spans="1:227">
      <c r="A235">
        <v>459</v>
      </c>
      <c r="D235" t="s">
        <v>472</v>
      </c>
      <c r="F235" s="13" t="e">
        <f t="shared" si="245"/>
        <v>#NAME?</v>
      </c>
      <c r="G235" s="13" t="e">
        <f t="shared" si="246"/>
        <v>#NAME?</v>
      </c>
      <c r="H235" s="13" t="e">
        <f t="shared" si="247"/>
        <v>#NAME?</v>
      </c>
      <c r="I235" s="13" t="e">
        <f t="shared" si="248"/>
        <v>#NAME?</v>
      </c>
      <c r="J235" s="13"/>
      <c r="K235" s="13" t="e">
        <f t="shared" si="249"/>
        <v>#NAME?</v>
      </c>
      <c r="L235" s="13" t="e">
        <f t="shared" si="250"/>
        <v>#NAME?</v>
      </c>
      <c r="M235" s="13" t="e">
        <f t="shared" si="251"/>
        <v>#NAME?</v>
      </c>
      <c r="N235" s="13" t="e">
        <f t="shared" si="252"/>
        <v>#NAME?</v>
      </c>
      <c r="O235" s="13" t="e">
        <f t="shared" si="253"/>
        <v>#NAME?</v>
      </c>
      <c r="P235" s="13" t="e">
        <f t="shared" si="254"/>
        <v>#NAME?</v>
      </c>
      <c r="Q235" s="13" t="e">
        <f t="shared" si="255"/>
        <v>#NAME?</v>
      </c>
      <c r="R235" s="13" t="e">
        <f t="shared" si="256"/>
        <v>#NAME?</v>
      </c>
      <c r="S235" s="13" t="e">
        <f t="shared" si="257"/>
        <v>#NAME?</v>
      </c>
      <c r="T235" s="13" t="e">
        <f t="shared" si="258"/>
        <v>#NAME?</v>
      </c>
      <c r="U235" s="13" t="e">
        <f t="shared" si="259"/>
        <v>#NAME?</v>
      </c>
      <c r="V235" s="13" t="e">
        <f t="shared" si="260"/>
        <v>#NAME?</v>
      </c>
      <c r="W235" s="13" t="e">
        <f t="shared" si="261"/>
        <v>#NAME?</v>
      </c>
      <c r="X235" s="13" t="e">
        <f t="shared" si="262"/>
        <v>#NAME?</v>
      </c>
      <c r="Y235" s="13" t="e">
        <f t="shared" si="263"/>
        <v>#NAME?</v>
      </c>
      <c r="Z235" s="13" t="e">
        <f t="shared" si="264"/>
        <v>#NAME?</v>
      </c>
      <c r="AA235" s="13" t="e">
        <f t="shared" si="265"/>
        <v>#NAME?</v>
      </c>
      <c r="AB235" s="13"/>
      <c r="AC235" s="13"/>
      <c r="AD235" s="13" t="e">
        <f t="shared" si="266"/>
        <v>#NAME?</v>
      </c>
      <c r="AE235" s="13" t="e">
        <f t="shared" si="267"/>
        <v>#NAME?</v>
      </c>
      <c r="AF235" s="13" t="e">
        <f t="shared" si="268"/>
        <v>#NAME?</v>
      </c>
      <c r="AG235" s="13" t="e">
        <f t="shared" si="269"/>
        <v>#NAME?</v>
      </c>
      <c r="AH235" s="13" t="e">
        <f t="shared" si="270"/>
        <v>#NAME?</v>
      </c>
      <c r="AI235" s="13" t="e">
        <f t="shared" si="271"/>
        <v>#NAME?</v>
      </c>
      <c r="AJ235" s="13" t="e">
        <f t="shared" si="272"/>
        <v>#NAME?</v>
      </c>
      <c r="AK235" s="13" t="e">
        <f t="shared" si="273"/>
        <v>#NAME?</v>
      </c>
      <c r="AL235" s="13" t="e">
        <f t="shared" si="274"/>
        <v>#NAME?</v>
      </c>
      <c r="AM235" s="13" t="e">
        <f t="shared" si="275"/>
        <v>#NAME?</v>
      </c>
      <c r="AN235" s="13" t="e">
        <f t="shared" si="276"/>
        <v>#NAME?</v>
      </c>
      <c r="AO235" s="13" t="e">
        <f t="shared" si="277"/>
        <v>#NAME?</v>
      </c>
      <c r="AP235" s="13" t="e">
        <f t="shared" si="278"/>
        <v>#NAME?</v>
      </c>
      <c r="AQ235" s="13" t="e">
        <f t="shared" si="279"/>
        <v>#NAME?</v>
      </c>
      <c r="AR235" s="13" t="e">
        <f t="shared" si="280"/>
        <v>#NAME?</v>
      </c>
      <c r="AS235" s="13" t="e">
        <f t="shared" si="281"/>
        <v>#NAME?</v>
      </c>
      <c r="AT235" s="13" t="e">
        <f t="shared" si="282"/>
        <v>#NAME?</v>
      </c>
      <c r="AU235" s="13" t="e">
        <f t="shared" si="283"/>
        <v>#NAME?</v>
      </c>
      <c r="AV235" s="13" t="e">
        <f t="shared" si="284"/>
        <v>#NAME?</v>
      </c>
      <c r="AW235" s="13" t="e">
        <f t="shared" si="285"/>
        <v>#NAME?</v>
      </c>
      <c r="AX235" s="13" t="e">
        <f t="shared" si="286"/>
        <v>#NAME?</v>
      </c>
      <c r="AY235" s="13" t="e">
        <f t="shared" si="287"/>
        <v>#NAME?</v>
      </c>
      <c r="AZ235" s="13" t="e">
        <f t="shared" si="288"/>
        <v>#NAME?</v>
      </c>
      <c r="BA235" s="13" t="e">
        <f t="shared" si="289"/>
        <v>#NAME?</v>
      </c>
      <c r="BB235" s="13" t="e">
        <f t="shared" si="290"/>
        <v>#NAME?</v>
      </c>
      <c r="BC235" s="13" t="e">
        <f t="shared" si="291"/>
        <v>#NAME?</v>
      </c>
      <c r="BD235" s="13" t="e">
        <f t="shared" si="292"/>
        <v>#NAME?</v>
      </c>
      <c r="BE235" s="13" t="e">
        <f t="shared" si="293"/>
        <v>#NAME?</v>
      </c>
      <c r="BF235" s="13" t="e">
        <f t="shared" si="294"/>
        <v>#NAME?</v>
      </c>
      <c r="BG235" s="13" t="e">
        <f t="shared" si="295"/>
        <v>#NAME?</v>
      </c>
      <c r="BH235" s="13" t="e">
        <f t="shared" si="296"/>
        <v>#NAME?</v>
      </c>
      <c r="BI235" s="13" t="e">
        <f t="shared" si="297"/>
        <v>#NAME?</v>
      </c>
      <c r="BJ235" s="13" t="e">
        <f t="shared" si="298"/>
        <v>#NAME?</v>
      </c>
      <c r="BK235" s="13" t="e">
        <f t="shared" si="299"/>
        <v>#NAME?</v>
      </c>
      <c r="BL235" s="13" t="e">
        <f t="shared" si="300"/>
        <v>#NAME?</v>
      </c>
      <c r="BM235" s="13" t="e">
        <f t="shared" si="301"/>
        <v>#NAME?</v>
      </c>
      <c r="BN235" s="13"/>
      <c r="BO235" s="15"/>
      <c r="BP235" s="13" t="e">
        <f t="shared" si="302"/>
        <v>#NAME?</v>
      </c>
      <c r="BQ235" s="13" t="e">
        <f t="shared" si="303"/>
        <v>#NAME?</v>
      </c>
      <c r="BR235" s="13" t="e">
        <f t="shared" si="304"/>
        <v>#NAME?</v>
      </c>
      <c r="BS235" s="13" t="e">
        <f t="shared" si="305"/>
        <v>#NAME?</v>
      </c>
      <c r="BT235" s="13" t="e">
        <f t="shared" si="306"/>
        <v>#NAME?</v>
      </c>
      <c r="BU235" s="13" t="e">
        <f t="shared" si="307"/>
        <v>#NAME?</v>
      </c>
      <c r="BV235" s="13"/>
      <c r="BW235" s="13" t="e">
        <f t="shared" si="308"/>
        <v>#NAME?</v>
      </c>
      <c r="BX235" s="13"/>
      <c r="BY235" s="13" t="e">
        <f t="shared" si="309"/>
        <v>#NAME?</v>
      </c>
      <c r="BZ235" s="13" t="e">
        <f t="shared" si="310"/>
        <v>#NAME?</v>
      </c>
      <c r="CA235" s="13" t="e">
        <f t="shared" si="311"/>
        <v>#NAME?</v>
      </c>
      <c r="CB235" s="13" t="e">
        <f t="shared" si="312"/>
        <v>#NAME?</v>
      </c>
      <c r="CC235" s="14">
        <f t="shared" si="313"/>
        <v>0</v>
      </c>
      <c r="CD235" s="14" t="e">
        <f t="shared" si="314"/>
        <v>#NAME?</v>
      </c>
      <c r="CE235" s="13">
        <f t="shared" si="315"/>
        <v>645318.77</v>
      </c>
      <c r="CF235" s="13" t="e">
        <f t="shared" si="316"/>
        <v>#NAME?</v>
      </c>
      <c r="CG235" s="13"/>
      <c r="CH235" s="13" t="e">
        <f t="shared" si="317"/>
        <v>#NAME?</v>
      </c>
      <c r="CI235" s="13" t="e">
        <f t="shared" si="318"/>
        <v>#NAME?</v>
      </c>
      <c r="CJ235" s="13" t="e">
        <f t="shared" si="319"/>
        <v>#NAME?</v>
      </c>
      <c r="CK235" s="13" t="e">
        <f t="shared" si="320"/>
        <v>#NAME?</v>
      </c>
      <c r="CL235">
        <f t="shared" si="321"/>
        <v>0</v>
      </c>
      <c r="CM235">
        <f t="shared" si="322"/>
        <v>0</v>
      </c>
      <c r="CN235">
        <v>0</v>
      </c>
      <c r="CO235">
        <f t="shared" si="323"/>
        <v>0</v>
      </c>
      <c r="CP235">
        <v>0</v>
      </c>
      <c r="CQ235">
        <v>0</v>
      </c>
      <c r="CR235">
        <v>0</v>
      </c>
      <c r="CS235">
        <v>0</v>
      </c>
      <c r="CT235">
        <v>0</v>
      </c>
      <c r="CU235">
        <v>0</v>
      </c>
      <c r="CV235">
        <v>0</v>
      </c>
      <c r="CW235">
        <v>0</v>
      </c>
      <c r="CX235">
        <v>0</v>
      </c>
      <c r="CY235" s="20" t="e">
        <f t="shared" si="324"/>
        <v>#NAME?</v>
      </c>
      <c r="CZ235" t="e">
        <f t="shared" si="325"/>
        <v>#NAME?</v>
      </c>
      <c r="DM235" t="s">
        <v>473</v>
      </c>
      <c r="DN235">
        <v>0</v>
      </c>
      <c r="DQ235" t="s">
        <v>455</v>
      </c>
      <c r="DR235">
        <v>0</v>
      </c>
      <c r="DU235">
        <v>584</v>
      </c>
      <c r="DV235">
        <v>1608362.1633804326</v>
      </c>
      <c r="DX235" t="s">
        <v>450</v>
      </c>
      <c r="DY235">
        <v>0</v>
      </c>
      <c r="EA235" t="s">
        <v>450</v>
      </c>
      <c r="EB235">
        <v>0</v>
      </c>
      <c r="ED235" t="s">
        <v>450</v>
      </c>
      <c r="EE235">
        <v>0</v>
      </c>
      <c r="EI235">
        <v>463</v>
      </c>
      <c r="EJ235">
        <v>943</v>
      </c>
      <c r="GQ235" t="s">
        <v>472</v>
      </c>
      <c r="GR235">
        <v>459</v>
      </c>
      <c r="GU235">
        <v>568</v>
      </c>
      <c r="GV235" s="20">
        <v>18296.826807465106</v>
      </c>
      <c r="HM235">
        <v>993</v>
      </c>
      <c r="HN235" t="s">
        <v>480</v>
      </c>
      <c r="HO235">
        <v>506229.51</v>
      </c>
      <c r="HR235">
        <v>568</v>
      </c>
      <c r="HS235">
        <v>462.5</v>
      </c>
    </row>
    <row r="236" spans="1:227">
      <c r="A236">
        <v>462</v>
      </c>
      <c r="D236" t="s">
        <v>474</v>
      </c>
      <c r="F236" s="13" t="e">
        <f t="shared" si="245"/>
        <v>#NAME?</v>
      </c>
      <c r="G236" s="13" t="e">
        <f t="shared" si="246"/>
        <v>#NAME?</v>
      </c>
      <c r="H236" s="13" t="e">
        <f t="shared" si="247"/>
        <v>#NAME?</v>
      </c>
      <c r="I236" s="13" t="e">
        <f t="shared" si="248"/>
        <v>#NAME?</v>
      </c>
      <c r="J236" s="13"/>
      <c r="K236" s="13" t="e">
        <f t="shared" si="249"/>
        <v>#NAME?</v>
      </c>
      <c r="L236" s="13" t="e">
        <f t="shared" si="250"/>
        <v>#NAME?</v>
      </c>
      <c r="M236" s="13" t="e">
        <f t="shared" si="251"/>
        <v>#NAME?</v>
      </c>
      <c r="N236" s="13" t="e">
        <f t="shared" si="252"/>
        <v>#NAME?</v>
      </c>
      <c r="O236" s="13" t="e">
        <f t="shared" si="253"/>
        <v>#NAME?</v>
      </c>
      <c r="P236" s="13" t="e">
        <f t="shared" si="254"/>
        <v>#NAME?</v>
      </c>
      <c r="Q236" s="13" t="e">
        <f t="shared" si="255"/>
        <v>#NAME?</v>
      </c>
      <c r="R236" s="13" t="e">
        <f t="shared" si="256"/>
        <v>#NAME?</v>
      </c>
      <c r="S236" s="13" t="e">
        <f t="shared" si="257"/>
        <v>#NAME?</v>
      </c>
      <c r="T236" s="13" t="e">
        <f t="shared" si="258"/>
        <v>#NAME?</v>
      </c>
      <c r="U236" s="13" t="e">
        <f t="shared" si="259"/>
        <v>#NAME?</v>
      </c>
      <c r="V236" s="13" t="e">
        <f t="shared" si="260"/>
        <v>#NAME?</v>
      </c>
      <c r="W236" s="13" t="e">
        <f t="shared" si="261"/>
        <v>#NAME?</v>
      </c>
      <c r="X236" s="13" t="e">
        <f t="shared" si="262"/>
        <v>#NAME?</v>
      </c>
      <c r="Y236" s="13" t="e">
        <f t="shared" si="263"/>
        <v>#NAME?</v>
      </c>
      <c r="Z236" s="13" t="e">
        <f t="shared" si="264"/>
        <v>#NAME?</v>
      </c>
      <c r="AA236" s="13" t="e">
        <f t="shared" si="265"/>
        <v>#NAME?</v>
      </c>
      <c r="AB236" s="13"/>
      <c r="AC236" s="13"/>
      <c r="AD236" s="13" t="e">
        <f t="shared" si="266"/>
        <v>#NAME?</v>
      </c>
      <c r="AE236" s="13" t="e">
        <f t="shared" si="267"/>
        <v>#NAME?</v>
      </c>
      <c r="AF236" s="13" t="e">
        <f t="shared" si="268"/>
        <v>#NAME?</v>
      </c>
      <c r="AG236" s="13" t="e">
        <f t="shared" si="269"/>
        <v>#NAME?</v>
      </c>
      <c r="AH236" s="13" t="e">
        <f t="shared" si="270"/>
        <v>#NAME?</v>
      </c>
      <c r="AI236" s="13" t="e">
        <f t="shared" si="271"/>
        <v>#NAME?</v>
      </c>
      <c r="AJ236" s="13" t="e">
        <f t="shared" si="272"/>
        <v>#NAME?</v>
      </c>
      <c r="AK236" s="13" t="e">
        <f t="shared" si="273"/>
        <v>#NAME?</v>
      </c>
      <c r="AL236" s="13" t="e">
        <f t="shared" si="274"/>
        <v>#NAME?</v>
      </c>
      <c r="AM236" s="13" t="e">
        <f t="shared" si="275"/>
        <v>#NAME?</v>
      </c>
      <c r="AN236" s="13" t="e">
        <f t="shared" si="276"/>
        <v>#NAME?</v>
      </c>
      <c r="AO236" s="13" t="e">
        <f t="shared" si="277"/>
        <v>#NAME?</v>
      </c>
      <c r="AP236" s="13" t="e">
        <f t="shared" si="278"/>
        <v>#NAME?</v>
      </c>
      <c r="AQ236" s="13" t="e">
        <f t="shared" si="279"/>
        <v>#NAME?</v>
      </c>
      <c r="AR236" s="13" t="e">
        <f t="shared" si="280"/>
        <v>#NAME?</v>
      </c>
      <c r="AS236" s="13" t="e">
        <f t="shared" si="281"/>
        <v>#NAME?</v>
      </c>
      <c r="AT236" s="13" t="e">
        <f t="shared" si="282"/>
        <v>#NAME?</v>
      </c>
      <c r="AU236" s="13" t="e">
        <f t="shared" si="283"/>
        <v>#NAME?</v>
      </c>
      <c r="AV236" s="13" t="e">
        <f t="shared" si="284"/>
        <v>#NAME?</v>
      </c>
      <c r="AW236" s="13" t="e">
        <f t="shared" si="285"/>
        <v>#NAME?</v>
      </c>
      <c r="AX236" s="13" t="e">
        <f t="shared" si="286"/>
        <v>#NAME?</v>
      </c>
      <c r="AY236" s="13" t="e">
        <f t="shared" si="287"/>
        <v>#NAME?</v>
      </c>
      <c r="AZ236" s="13" t="e">
        <f t="shared" si="288"/>
        <v>#NAME?</v>
      </c>
      <c r="BA236" s="13" t="e">
        <f t="shared" si="289"/>
        <v>#NAME?</v>
      </c>
      <c r="BB236" s="13" t="e">
        <f t="shared" si="290"/>
        <v>#NAME?</v>
      </c>
      <c r="BC236" s="13" t="e">
        <f t="shared" si="291"/>
        <v>#NAME?</v>
      </c>
      <c r="BD236" s="13" t="e">
        <f t="shared" si="292"/>
        <v>#NAME?</v>
      </c>
      <c r="BE236" s="13" t="e">
        <f t="shared" si="293"/>
        <v>#NAME?</v>
      </c>
      <c r="BF236" s="13" t="e">
        <f t="shared" si="294"/>
        <v>#NAME?</v>
      </c>
      <c r="BG236" s="13" t="e">
        <f t="shared" si="295"/>
        <v>#NAME?</v>
      </c>
      <c r="BH236" s="13" t="e">
        <f t="shared" si="296"/>
        <v>#NAME?</v>
      </c>
      <c r="BI236" s="13" t="e">
        <f t="shared" si="297"/>
        <v>#NAME?</v>
      </c>
      <c r="BJ236" s="13" t="e">
        <f t="shared" si="298"/>
        <v>#NAME?</v>
      </c>
      <c r="BK236" s="13" t="e">
        <f t="shared" si="299"/>
        <v>#NAME?</v>
      </c>
      <c r="BL236" s="13" t="e">
        <f t="shared" si="300"/>
        <v>#NAME?</v>
      </c>
      <c r="BM236" s="13" t="e">
        <f t="shared" si="301"/>
        <v>#NAME?</v>
      </c>
      <c r="BN236" s="13"/>
      <c r="BO236" s="15"/>
      <c r="BP236" s="13" t="e">
        <f t="shared" si="302"/>
        <v>#NAME?</v>
      </c>
      <c r="BQ236" s="13" t="e">
        <f t="shared" si="303"/>
        <v>#NAME?</v>
      </c>
      <c r="BR236" s="13" t="e">
        <f t="shared" si="304"/>
        <v>#NAME?</v>
      </c>
      <c r="BS236" s="13" t="e">
        <f t="shared" si="305"/>
        <v>#NAME?</v>
      </c>
      <c r="BT236" s="13" t="e">
        <f t="shared" si="306"/>
        <v>#NAME?</v>
      </c>
      <c r="BU236" s="13" t="e">
        <f t="shared" si="307"/>
        <v>#NAME?</v>
      </c>
      <c r="BV236" s="13"/>
      <c r="BW236" s="13" t="e">
        <f t="shared" si="308"/>
        <v>#NAME?</v>
      </c>
      <c r="BX236" s="13"/>
      <c r="BY236" s="13" t="e">
        <f t="shared" si="309"/>
        <v>#NAME?</v>
      </c>
      <c r="BZ236" s="13" t="e">
        <f t="shared" si="310"/>
        <v>#NAME?</v>
      </c>
      <c r="CA236" s="13" t="e">
        <f t="shared" si="311"/>
        <v>#NAME?</v>
      </c>
      <c r="CB236" s="13" t="e">
        <f t="shared" si="312"/>
        <v>#NAME?</v>
      </c>
      <c r="CC236" s="14">
        <f t="shared" si="313"/>
        <v>0</v>
      </c>
      <c r="CD236" s="14" t="e">
        <f t="shared" si="314"/>
        <v>#NAME?</v>
      </c>
      <c r="CE236" s="13">
        <f t="shared" si="315"/>
        <v>898045.36</v>
      </c>
      <c r="CF236" s="13" t="e">
        <f t="shared" si="316"/>
        <v>#NAME?</v>
      </c>
      <c r="CG236" s="13"/>
      <c r="CH236" s="13" t="e">
        <f t="shared" si="317"/>
        <v>#NAME?</v>
      </c>
      <c r="CI236" s="13" t="e">
        <f t="shared" si="318"/>
        <v>#NAME?</v>
      </c>
      <c r="CJ236" s="13" t="e">
        <f t="shared" si="319"/>
        <v>#NAME?</v>
      </c>
      <c r="CK236" s="13" t="e">
        <f t="shared" si="320"/>
        <v>#NAME?</v>
      </c>
      <c r="CL236">
        <f t="shared" si="321"/>
        <v>0</v>
      </c>
      <c r="CM236">
        <f t="shared" si="322"/>
        <v>0</v>
      </c>
      <c r="CN236">
        <v>0</v>
      </c>
      <c r="CO236">
        <f t="shared" si="323"/>
        <v>0</v>
      </c>
      <c r="CP236">
        <v>0</v>
      </c>
      <c r="CQ236">
        <v>0</v>
      </c>
      <c r="CR236">
        <v>0</v>
      </c>
      <c r="CS236">
        <v>0</v>
      </c>
      <c r="CT236">
        <v>0</v>
      </c>
      <c r="CU236">
        <v>0</v>
      </c>
      <c r="CV236">
        <v>0</v>
      </c>
      <c r="CW236">
        <v>0</v>
      </c>
      <c r="CX236">
        <v>0</v>
      </c>
      <c r="CY236" s="20" t="e">
        <f t="shared" si="324"/>
        <v>#NAME?</v>
      </c>
      <c r="CZ236" t="e">
        <f t="shared" si="325"/>
        <v>#NAME?</v>
      </c>
      <c r="DM236" t="s">
        <v>475</v>
      </c>
      <c r="DN236">
        <v>0</v>
      </c>
      <c r="DQ236" t="s">
        <v>457</v>
      </c>
      <c r="DR236">
        <v>0</v>
      </c>
      <c r="DU236">
        <v>384</v>
      </c>
      <c r="DV236">
        <v>1795292.310286293</v>
      </c>
      <c r="DX236" t="s">
        <v>451</v>
      </c>
      <c r="DY236">
        <v>0</v>
      </c>
      <c r="EA236" t="s">
        <v>451</v>
      </c>
      <c r="EB236">
        <v>0</v>
      </c>
      <c r="ED236" t="s">
        <v>451</v>
      </c>
      <c r="EE236">
        <v>0</v>
      </c>
      <c r="EI236">
        <v>1696</v>
      </c>
      <c r="EJ236">
        <v>1197.25</v>
      </c>
      <c r="GQ236" t="s">
        <v>474</v>
      </c>
      <c r="GR236">
        <v>462</v>
      </c>
      <c r="GU236">
        <v>569</v>
      </c>
      <c r="GV236" s="20">
        <v>49662.81562026243</v>
      </c>
      <c r="HM236">
        <v>938</v>
      </c>
      <c r="HN236" t="s">
        <v>482</v>
      </c>
      <c r="HO236">
        <v>1722136.02</v>
      </c>
      <c r="HR236">
        <v>569</v>
      </c>
      <c r="HS236">
        <v>1398.5</v>
      </c>
    </row>
    <row r="237" spans="1:227">
      <c r="A237">
        <v>463</v>
      </c>
      <c r="D237" t="s">
        <v>476</v>
      </c>
      <c r="F237" s="13" t="e">
        <f t="shared" si="245"/>
        <v>#NAME?</v>
      </c>
      <c r="G237" s="13" t="e">
        <f t="shared" si="246"/>
        <v>#NAME?</v>
      </c>
      <c r="H237" s="13" t="e">
        <f t="shared" si="247"/>
        <v>#NAME?</v>
      </c>
      <c r="I237" s="13" t="e">
        <f t="shared" si="248"/>
        <v>#NAME?</v>
      </c>
      <c r="J237" s="13"/>
      <c r="K237" s="13" t="e">
        <f t="shared" si="249"/>
        <v>#NAME?</v>
      </c>
      <c r="L237" s="13" t="e">
        <f t="shared" si="250"/>
        <v>#NAME?</v>
      </c>
      <c r="M237" s="13" t="e">
        <f t="shared" si="251"/>
        <v>#NAME?</v>
      </c>
      <c r="N237" s="13" t="e">
        <f t="shared" si="252"/>
        <v>#NAME?</v>
      </c>
      <c r="O237" s="13" t="e">
        <f t="shared" si="253"/>
        <v>#NAME?</v>
      </c>
      <c r="P237" s="13" t="e">
        <f t="shared" si="254"/>
        <v>#NAME?</v>
      </c>
      <c r="Q237" s="13" t="e">
        <f t="shared" si="255"/>
        <v>#NAME?</v>
      </c>
      <c r="R237" s="13" t="e">
        <f t="shared" si="256"/>
        <v>#NAME?</v>
      </c>
      <c r="S237" s="13" t="e">
        <f t="shared" si="257"/>
        <v>#NAME?</v>
      </c>
      <c r="T237" s="13" t="e">
        <f t="shared" si="258"/>
        <v>#NAME?</v>
      </c>
      <c r="U237" s="13" t="e">
        <f t="shared" si="259"/>
        <v>#NAME?</v>
      </c>
      <c r="V237" s="13" t="e">
        <f t="shared" si="260"/>
        <v>#NAME?</v>
      </c>
      <c r="W237" s="13" t="e">
        <f t="shared" si="261"/>
        <v>#NAME?</v>
      </c>
      <c r="X237" s="13" t="e">
        <f t="shared" si="262"/>
        <v>#NAME?</v>
      </c>
      <c r="Y237" s="13" t="e">
        <f t="shared" si="263"/>
        <v>#NAME?</v>
      </c>
      <c r="Z237" s="13" t="e">
        <f t="shared" si="264"/>
        <v>#NAME?</v>
      </c>
      <c r="AA237" s="13" t="e">
        <f t="shared" si="265"/>
        <v>#NAME?</v>
      </c>
      <c r="AB237" s="13"/>
      <c r="AC237" s="13"/>
      <c r="AD237" s="13" t="e">
        <f t="shared" si="266"/>
        <v>#NAME?</v>
      </c>
      <c r="AE237" s="13" t="e">
        <f t="shared" si="267"/>
        <v>#NAME?</v>
      </c>
      <c r="AF237" s="13" t="e">
        <f t="shared" si="268"/>
        <v>#NAME?</v>
      </c>
      <c r="AG237" s="13" t="e">
        <f t="shared" si="269"/>
        <v>#NAME?</v>
      </c>
      <c r="AH237" s="13" t="e">
        <f t="shared" si="270"/>
        <v>#NAME?</v>
      </c>
      <c r="AI237" s="13" t="e">
        <f t="shared" si="271"/>
        <v>#NAME?</v>
      </c>
      <c r="AJ237" s="13" t="e">
        <f t="shared" si="272"/>
        <v>#NAME?</v>
      </c>
      <c r="AK237" s="13" t="e">
        <f t="shared" si="273"/>
        <v>#NAME?</v>
      </c>
      <c r="AL237" s="13" t="e">
        <f t="shared" si="274"/>
        <v>#NAME?</v>
      </c>
      <c r="AM237" s="13" t="e">
        <f t="shared" si="275"/>
        <v>#NAME?</v>
      </c>
      <c r="AN237" s="13" t="e">
        <f t="shared" si="276"/>
        <v>#NAME?</v>
      </c>
      <c r="AO237" s="13" t="e">
        <f t="shared" si="277"/>
        <v>#NAME?</v>
      </c>
      <c r="AP237" s="13" t="e">
        <f t="shared" si="278"/>
        <v>#NAME?</v>
      </c>
      <c r="AQ237" s="13" t="e">
        <f t="shared" si="279"/>
        <v>#NAME?</v>
      </c>
      <c r="AR237" s="13" t="e">
        <f t="shared" si="280"/>
        <v>#NAME?</v>
      </c>
      <c r="AS237" s="13" t="e">
        <f t="shared" si="281"/>
        <v>#NAME?</v>
      </c>
      <c r="AT237" s="13" t="e">
        <f t="shared" si="282"/>
        <v>#NAME?</v>
      </c>
      <c r="AU237" s="13" t="e">
        <f t="shared" si="283"/>
        <v>#NAME?</v>
      </c>
      <c r="AV237" s="13" t="e">
        <f t="shared" si="284"/>
        <v>#NAME?</v>
      </c>
      <c r="AW237" s="13" t="e">
        <f t="shared" si="285"/>
        <v>#NAME?</v>
      </c>
      <c r="AX237" s="13" t="e">
        <f t="shared" si="286"/>
        <v>#NAME?</v>
      </c>
      <c r="AY237" s="13" t="e">
        <f t="shared" si="287"/>
        <v>#NAME?</v>
      </c>
      <c r="AZ237" s="13" t="e">
        <f t="shared" si="288"/>
        <v>#NAME?</v>
      </c>
      <c r="BA237" s="13" t="e">
        <f t="shared" si="289"/>
        <v>#NAME?</v>
      </c>
      <c r="BB237" s="13" t="e">
        <f t="shared" si="290"/>
        <v>#NAME?</v>
      </c>
      <c r="BC237" s="13" t="e">
        <f t="shared" si="291"/>
        <v>#NAME?</v>
      </c>
      <c r="BD237" s="13" t="e">
        <f t="shared" si="292"/>
        <v>#NAME?</v>
      </c>
      <c r="BE237" s="13" t="e">
        <f t="shared" si="293"/>
        <v>#NAME?</v>
      </c>
      <c r="BF237" s="13" t="e">
        <f t="shared" si="294"/>
        <v>#NAME?</v>
      </c>
      <c r="BG237" s="13" t="e">
        <f t="shared" si="295"/>
        <v>#NAME?</v>
      </c>
      <c r="BH237" s="13" t="e">
        <f t="shared" si="296"/>
        <v>#NAME?</v>
      </c>
      <c r="BI237" s="13" t="e">
        <f t="shared" si="297"/>
        <v>#NAME?</v>
      </c>
      <c r="BJ237" s="13" t="e">
        <f t="shared" si="298"/>
        <v>#NAME?</v>
      </c>
      <c r="BK237" s="13" t="e">
        <f t="shared" si="299"/>
        <v>#NAME?</v>
      </c>
      <c r="BL237" s="13" t="e">
        <f t="shared" si="300"/>
        <v>#NAME?</v>
      </c>
      <c r="BM237" s="13" t="e">
        <f t="shared" si="301"/>
        <v>#NAME?</v>
      </c>
      <c r="BN237" s="13"/>
      <c r="BO237" s="15"/>
      <c r="BP237" s="13" t="e">
        <f t="shared" si="302"/>
        <v>#NAME?</v>
      </c>
      <c r="BQ237" s="13" t="e">
        <f t="shared" si="303"/>
        <v>#NAME?</v>
      </c>
      <c r="BR237" s="13" t="e">
        <f t="shared" si="304"/>
        <v>#NAME?</v>
      </c>
      <c r="BS237" s="13" t="e">
        <f t="shared" si="305"/>
        <v>#NAME?</v>
      </c>
      <c r="BT237" s="13" t="e">
        <f t="shared" si="306"/>
        <v>#NAME?</v>
      </c>
      <c r="BU237" s="13" t="e">
        <f t="shared" si="307"/>
        <v>#NAME?</v>
      </c>
      <c r="BV237" s="13"/>
      <c r="BW237" s="13" t="e">
        <f t="shared" si="308"/>
        <v>#NAME?</v>
      </c>
      <c r="BX237" s="13"/>
      <c r="BY237" s="13" t="e">
        <f t="shared" si="309"/>
        <v>#NAME?</v>
      </c>
      <c r="BZ237" s="13" t="e">
        <f t="shared" si="310"/>
        <v>#NAME?</v>
      </c>
      <c r="CA237" s="13" t="e">
        <f t="shared" si="311"/>
        <v>#NAME?</v>
      </c>
      <c r="CB237" s="13" t="e">
        <f t="shared" si="312"/>
        <v>#NAME?</v>
      </c>
      <c r="CC237" s="14">
        <f t="shared" si="313"/>
        <v>0</v>
      </c>
      <c r="CD237" s="14" t="e">
        <f t="shared" si="314"/>
        <v>#NAME?</v>
      </c>
      <c r="CE237" s="13">
        <f t="shared" si="315"/>
        <v>1103699.25</v>
      </c>
      <c r="CF237" s="13" t="e">
        <f t="shared" si="316"/>
        <v>#NAME?</v>
      </c>
      <c r="CG237" s="13"/>
      <c r="CH237" s="13" t="e">
        <f t="shared" si="317"/>
        <v>#NAME?</v>
      </c>
      <c r="CI237" s="13" t="e">
        <f t="shared" si="318"/>
        <v>#NAME?</v>
      </c>
      <c r="CJ237" s="13" t="e">
        <f t="shared" si="319"/>
        <v>#NAME?</v>
      </c>
      <c r="CK237" s="13" t="e">
        <f t="shared" si="320"/>
        <v>#NAME?</v>
      </c>
      <c r="CL237">
        <f t="shared" si="321"/>
        <v>0</v>
      </c>
      <c r="CM237">
        <f t="shared" si="322"/>
        <v>0</v>
      </c>
      <c r="CN237">
        <v>0</v>
      </c>
      <c r="CO237">
        <f t="shared" si="323"/>
        <v>0</v>
      </c>
      <c r="CP237">
        <v>0</v>
      </c>
      <c r="CQ237">
        <v>0</v>
      </c>
      <c r="CR237">
        <v>0</v>
      </c>
      <c r="CS237">
        <v>0</v>
      </c>
      <c r="CT237">
        <v>0</v>
      </c>
      <c r="CU237">
        <v>0</v>
      </c>
      <c r="CV237">
        <v>0</v>
      </c>
      <c r="CW237">
        <v>0</v>
      </c>
      <c r="CX237">
        <v>0</v>
      </c>
      <c r="CY237" s="20" t="e">
        <f t="shared" si="324"/>
        <v>#NAME?</v>
      </c>
      <c r="CZ237" t="e">
        <f t="shared" si="325"/>
        <v>#NAME?</v>
      </c>
      <c r="DM237" t="s">
        <v>477</v>
      </c>
      <c r="DN237">
        <v>0</v>
      </c>
      <c r="DQ237" t="s">
        <v>459</v>
      </c>
      <c r="DR237">
        <v>0</v>
      </c>
      <c r="DU237">
        <v>1684</v>
      </c>
      <c r="DV237">
        <v>1943012.6910064605</v>
      </c>
      <c r="DX237" t="s">
        <v>453</v>
      </c>
      <c r="DY237">
        <v>0</v>
      </c>
      <c r="EA237" t="s">
        <v>453</v>
      </c>
      <c r="EB237">
        <v>0</v>
      </c>
      <c r="ED237" t="s">
        <v>453</v>
      </c>
      <c r="EE237">
        <v>0</v>
      </c>
      <c r="EI237">
        <v>880</v>
      </c>
      <c r="EJ237">
        <v>931.75</v>
      </c>
      <c r="GQ237" t="s">
        <v>476</v>
      </c>
      <c r="GR237">
        <v>463</v>
      </c>
      <c r="GU237">
        <v>571</v>
      </c>
      <c r="GV237" s="20">
        <v>13069.162005332219</v>
      </c>
      <c r="HM237">
        <v>941</v>
      </c>
      <c r="HN237" t="s">
        <v>484</v>
      </c>
      <c r="HO237">
        <v>427070.93</v>
      </c>
      <c r="HR237">
        <v>571</v>
      </c>
      <c r="HS237">
        <v>335</v>
      </c>
    </row>
    <row r="238" spans="1:227">
      <c r="A238">
        <v>1696</v>
      </c>
      <c r="D238" t="s">
        <v>478</v>
      </c>
      <c r="F238" s="13" t="e">
        <f t="shared" si="245"/>
        <v>#NAME?</v>
      </c>
      <c r="G238" s="13" t="e">
        <f t="shared" si="246"/>
        <v>#NAME?</v>
      </c>
      <c r="H238" s="13" t="e">
        <f t="shared" si="247"/>
        <v>#NAME?</v>
      </c>
      <c r="I238" s="13" t="e">
        <f t="shared" si="248"/>
        <v>#NAME?</v>
      </c>
      <c r="J238" s="13"/>
      <c r="K238" s="13" t="e">
        <f t="shared" si="249"/>
        <v>#NAME?</v>
      </c>
      <c r="L238" s="13" t="e">
        <f t="shared" si="250"/>
        <v>#NAME?</v>
      </c>
      <c r="M238" s="13" t="e">
        <f t="shared" si="251"/>
        <v>#NAME?</v>
      </c>
      <c r="N238" s="13" t="e">
        <f t="shared" si="252"/>
        <v>#NAME?</v>
      </c>
      <c r="O238" s="13" t="e">
        <f t="shared" si="253"/>
        <v>#NAME?</v>
      </c>
      <c r="P238" s="13" t="e">
        <f t="shared" si="254"/>
        <v>#NAME?</v>
      </c>
      <c r="Q238" s="13" t="e">
        <f t="shared" si="255"/>
        <v>#NAME?</v>
      </c>
      <c r="R238" s="13" t="e">
        <f t="shared" si="256"/>
        <v>#NAME?</v>
      </c>
      <c r="S238" s="13" t="e">
        <f t="shared" si="257"/>
        <v>#NAME?</v>
      </c>
      <c r="T238" s="13" t="e">
        <f t="shared" si="258"/>
        <v>#NAME?</v>
      </c>
      <c r="U238" s="13" t="e">
        <f t="shared" si="259"/>
        <v>#NAME?</v>
      </c>
      <c r="V238" s="13" t="e">
        <f t="shared" si="260"/>
        <v>#NAME?</v>
      </c>
      <c r="W238" s="13" t="e">
        <f t="shared" si="261"/>
        <v>#NAME?</v>
      </c>
      <c r="X238" s="13" t="e">
        <f t="shared" si="262"/>
        <v>#NAME?</v>
      </c>
      <c r="Y238" s="13" t="e">
        <f t="shared" si="263"/>
        <v>#NAME?</v>
      </c>
      <c r="Z238" s="13" t="e">
        <f t="shared" si="264"/>
        <v>#NAME?</v>
      </c>
      <c r="AA238" s="13" t="e">
        <f t="shared" si="265"/>
        <v>#NAME?</v>
      </c>
      <c r="AB238" s="13"/>
      <c r="AC238" s="13"/>
      <c r="AD238" s="13" t="e">
        <f t="shared" si="266"/>
        <v>#NAME?</v>
      </c>
      <c r="AE238" s="13" t="e">
        <f t="shared" si="267"/>
        <v>#NAME?</v>
      </c>
      <c r="AF238" s="13" t="e">
        <f t="shared" si="268"/>
        <v>#NAME?</v>
      </c>
      <c r="AG238" s="13" t="e">
        <f t="shared" si="269"/>
        <v>#NAME?</v>
      </c>
      <c r="AH238" s="13" t="e">
        <f t="shared" si="270"/>
        <v>#NAME?</v>
      </c>
      <c r="AI238" s="13" t="e">
        <f t="shared" si="271"/>
        <v>#NAME?</v>
      </c>
      <c r="AJ238" s="13" t="e">
        <f t="shared" si="272"/>
        <v>#NAME?</v>
      </c>
      <c r="AK238" s="13" t="e">
        <f t="shared" si="273"/>
        <v>#NAME?</v>
      </c>
      <c r="AL238" s="13" t="e">
        <f t="shared" si="274"/>
        <v>#NAME?</v>
      </c>
      <c r="AM238" s="13" t="e">
        <f t="shared" si="275"/>
        <v>#NAME?</v>
      </c>
      <c r="AN238" s="13" t="e">
        <f t="shared" si="276"/>
        <v>#NAME?</v>
      </c>
      <c r="AO238" s="13" t="e">
        <f t="shared" si="277"/>
        <v>#NAME?</v>
      </c>
      <c r="AP238" s="13" t="e">
        <f t="shared" si="278"/>
        <v>#NAME?</v>
      </c>
      <c r="AQ238" s="13" t="e">
        <f t="shared" si="279"/>
        <v>#NAME?</v>
      </c>
      <c r="AR238" s="13" t="e">
        <f t="shared" si="280"/>
        <v>#NAME?</v>
      </c>
      <c r="AS238" s="13" t="e">
        <f t="shared" si="281"/>
        <v>#NAME?</v>
      </c>
      <c r="AT238" s="13" t="e">
        <f t="shared" si="282"/>
        <v>#NAME?</v>
      </c>
      <c r="AU238" s="13" t="e">
        <f t="shared" si="283"/>
        <v>#NAME?</v>
      </c>
      <c r="AV238" s="13" t="e">
        <f t="shared" si="284"/>
        <v>#NAME?</v>
      </c>
      <c r="AW238" s="13" t="e">
        <f t="shared" si="285"/>
        <v>#NAME?</v>
      </c>
      <c r="AX238" s="13" t="e">
        <f t="shared" si="286"/>
        <v>#NAME?</v>
      </c>
      <c r="AY238" s="13" t="e">
        <f t="shared" si="287"/>
        <v>#NAME?</v>
      </c>
      <c r="AZ238" s="13" t="e">
        <f t="shared" si="288"/>
        <v>#NAME?</v>
      </c>
      <c r="BA238" s="13" t="e">
        <f t="shared" si="289"/>
        <v>#NAME?</v>
      </c>
      <c r="BB238" s="13" t="e">
        <f t="shared" si="290"/>
        <v>#NAME?</v>
      </c>
      <c r="BC238" s="13" t="e">
        <f t="shared" si="291"/>
        <v>#NAME?</v>
      </c>
      <c r="BD238" s="13" t="e">
        <f t="shared" si="292"/>
        <v>#NAME?</v>
      </c>
      <c r="BE238" s="13" t="e">
        <f t="shared" si="293"/>
        <v>#NAME?</v>
      </c>
      <c r="BF238" s="13" t="e">
        <f t="shared" si="294"/>
        <v>#NAME?</v>
      </c>
      <c r="BG238" s="13" t="e">
        <f t="shared" si="295"/>
        <v>#NAME?</v>
      </c>
      <c r="BH238" s="13" t="e">
        <f t="shared" si="296"/>
        <v>#NAME?</v>
      </c>
      <c r="BI238" s="13" t="e">
        <f t="shared" si="297"/>
        <v>#NAME?</v>
      </c>
      <c r="BJ238" s="13" t="e">
        <f t="shared" si="298"/>
        <v>#NAME?</v>
      </c>
      <c r="BK238" s="13" t="e">
        <f t="shared" si="299"/>
        <v>#NAME?</v>
      </c>
      <c r="BL238" s="13" t="e">
        <f t="shared" si="300"/>
        <v>#NAME?</v>
      </c>
      <c r="BM238" s="13" t="e">
        <f t="shared" si="301"/>
        <v>#NAME?</v>
      </c>
      <c r="BN238" s="13"/>
      <c r="BO238" s="15"/>
      <c r="BP238" s="13" t="e">
        <f t="shared" si="302"/>
        <v>#NAME?</v>
      </c>
      <c r="BQ238" s="13" t="e">
        <f t="shared" si="303"/>
        <v>#NAME?</v>
      </c>
      <c r="BR238" s="13" t="e">
        <f t="shared" si="304"/>
        <v>#NAME?</v>
      </c>
      <c r="BS238" s="13" t="e">
        <f t="shared" si="305"/>
        <v>#NAME?</v>
      </c>
      <c r="BT238" s="13" t="e">
        <f t="shared" si="306"/>
        <v>#NAME?</v>
      </c>
      <c r="BU238" s="13" t="e">
        <f t="shared" si="307"/>
        <v>#NAME?</v>
      </c>
      <c r="BV238" s="13"/>
      <c r="BW238" s="13" t="e">
        <f t="shared" si="308"/>
        <v>#NAME?</v>
      </c>
      <c r="BX238" s="13"/>
      <c r="BY238" s="13" t="e">
        <f t="shared" si="309"/>
        <v>#NAME?</v>
      </c>
      <c r="BZ238" s="13" t="e">
        <f t="shared" si="310"/>
        <v>#NAME?</v>
      </c>
      <c r="CA238" s="13" t="e">
        <f t="shared" si="311"/>
        <v>#NAME?</v>
      </c>
      <c r="CB238" s="13" t="e">
        <f t="shared" si="312"/>
        <v>#NAME?</v>
      </c>
      <c r="CC238" s="14">
        <f t="shared" si="313"/>
        <v>0</v>
      </c>
      <c r="CD238" s="14" t="e">
        <f t="shared" si="314"/>
        <v>#NAME?</v>
      </c>
      <c r="CE238" s="13">
        <f t="shared" si="315"/>
        <v>1871398.68</v>
      </c>
      <c r="CF238" s="13" t="e">
        <f t="shared" si="316"/>
        <v>#NAME?</v>
      </c>
      <c r="CG238" s="13"/>
      <c r="CH238" s="13" t="e">
        <f t="shared" si="317"/>
        <v>#NAME?</v>
      </c>
      <c r="CI238" s="13" t="e">
        <f t="shared" si="318"/>
        <v>#NAME?</v>
      </c>
      <c r="CJ238" s="13" t="e">
        <f t="shared" si="319"/>
        <v>#NAME?</v>
      </c>
      <c r="CK238" s="13" t="e">
        <f t="shared" si="320"/>
        <v>#NAME?</v>
      </c>
      <c r="CL238">
        <f t="shared" si="321"/>
        <v>0</v>
      </c>
      <c r="CM238">
        <f t="shared" si="322"/>
        <v>0</v>
      </c>
      <c r="CN238">
        <v>0</v>
      </c>
      <c r="CO238">
        <f t="shared" si="323"/>
        <v>0</v>
      </c>
      <c r="CP238">
        <v>0</v>
      </c>
      <c r="CQ238">
        <v>0</v>
      </c>
      <c r="CR238">
        <v>0</v>
      </c>
      <c r="CS238">
        <v>0</v>
      </c>
      <c r="CT238">
        <v>0</v>
      </c>
      <c r="CU238">
        <v>0</v>
      </c>
      <c r="CV238">
        <v>0</v>
      </c>
      <c r="CW238">
        <v>0</v>
      </c>
      <c r="CX238">
        <v>0</v>
      </c>
      <c r="CY238" s="20" t="e">
        <f t="shared" si="324"/>
        <v>#NAME?</v>
      </c>
      <c r="CZ238" t="e">
        <f t="shared" si="325"/>
        <v>#NAME?</v>
      </c>
      <c r="DM238" t="s">
        <v>174</v>
      </c>
      <c r="DN238">
        <v>0</v>
      </c>
      <c r="DQ238" t="s">
        <v>460</v>
      </c>
      <c r="DR238">
        <v>0</v>
      </c>
      <c r="DU238">
        <v>1714</v>
      </c>
      <c r="DV238">
        <v>2920232.7301465441</v>
      </c>
      <c r="DX238" t="s">
        <v>454</v>
      </c>
      <c r="DY238">
        <v>0</v>
      </c>
      <c r="EA238" t="s">
        <v>454</v>
      </c>
      <c r="EB238">
        <v>0</v>
      </c>
      <c r="ED238" t="s">
        <v>454</v>
      </c>
      <c r="EE238">
        <v>0</v>
      </c>
      <c r="EI238">
        <v>479</v>
      </c>
      <c r="EJ238">
        <v>12858.5</v>
      </c>
      <c r="GQ238" t="s">
        <v>478</v>
      </c>
      <c r="GR238">
        <v>1696</v>
      </c>
      <c r="GU238">
        <v>575</v>
      </c>
      <c r="GV238" s="20">
        <v>60118.145224528205</v>
      </c>
      <c r="HM238">
        <v>83</v>
      </c>
      <c r="HN238" t="s">
        <v>236</v>
      </c>
      <c r="HO238">
        <v>1126789.05</v>
      </c>
      <c r="HR238">
        <v>575</v>
      </c>
      <c r="HS238">
        <v>1721.25</v>
      </c>
    </row>
    <row r="239" spans="1:227">
      <c r="A239">
        <v>880</v>
      </c>
      <c r="D239" t="s">
        <v>479</v>
      </c>
      <c r="F239" s="13" t="e">
        <f t="shared" si="245"/>
        <v>#NAME?</v>
      </c>
      <c r="G239" s="13" t="e">
        <f t="shared" si="246"/>
        <v>#NAME?</v>
      </c>
      <c r="H239" s="13" t="e">
        <f t="shared" si="247"/>
        <v>#NAME?</v>
      </c>
      <c r="I239" s="13" t="e">
        <f t="shared" si="248"/>
        <v>#NAME?</v>
      </c>
      <c r="J239" s="13"/>
      <c r="K239" s="13" t="e">
        <f t="shared" si="249"/>
        <v>#NAME?</v>
      </c>
      <c r="L239" s="13" t="e">
        <f t="shared" si="250"/>
        <v>#NAME?</v>
      </c>
      <c r="M239" s="13" t="e">
        <f t="shared" si="251"/>
        <v>#NAME?</v>
      </c>
      <c r="N239" s="13" t="e">
        <f t="shared" si="252"/>
        <v>#NAME?</v>
      </c>
      <c r="O239" s="13" t="e">
        <f t="shared" si="253"/>
        <v>#NAME?</v>
      </c>
      <c r="P239" s="13" t="e">
        <f t="shared" si="254"/>
        <v>#NAME?</v>
      </c>
      <c r="Q239" s="13" t="e">
        <f t="shared" si="255"/>
        <v>#NAME?</v>
      </c>
      <c r="R239" s="13" t="e">
        <f t="shared" si="256"/>
        <v>#NAME?</v>
      </c>
      <c r="S239" s="13" t="e">
        <f t="shared" si="257"/>
        <v>#NAME?</v>
      </c>
      <c r="T239" s="13" t="e">
        <f t="shared" si="258"/>
        <v>#NAME?</v>
      </c>
      <c r="U239" s="13" t="e">
        <f t="shared" si="259"/>
        <v>#NAME?</v>
      </c>
      <c r="V239" s="13" t="e">
        <f t="shared" si="260"/>
        <v>#NAME?</v>
      </c>
      <c r="W239" s="13" t="e">
        <f t="shared" si="261"/>
        <v>#NAME?</v>
      </c>
      <c r="X239" s="13" t="e">
        <f t="shared" si="262"/>
        <v>#NAME?</v>
      </c>
      <c r="Y239" s="13" t="e">
        <f t="shared" si="263"/>
        <v>#NAME?</v>
      </c>
      <c r="Z239" s="13" t="e">
        <f t="shared" si="264"/>
        <v>#NAME?</v>
      </c>
      <c r="AA239" s="13" t="e">
        <f t="shared" si="265"/>
        <v>#NAME?</v>
      </c>
      <c r="AB239" s="13"/>
      <c r="AC239" s="13"/>
      <c r="AD239" s="13" t="e">
        <f t="shared" si="266"/>
        <v>#NAME?</v>
      </c>
      <c r="AE239" s="13" t="e">
        <f t="shared" si="267"/>
        <v>#NAME?</v>
      </c>
      <c r="AF239" s="13" t="e">
        <f t="shared" si="268"/>
        <v>#NAME?</v>
      </c>
      <c r="AG239" s="13" t="e">
        <f t="shared" si="269"/>
        <v>#NAME?</v>
      </c>
      <c r="AH239" s="13" t="e">
        <f t="shared" si="270"/>
        <v>#NAME?</v>
      </c>
      <c r="AI239" s="13" t="e">
        <f t="shared" si="271"/>
        <v>#NAME?</v>
      </c>
      <c r="AJ239" s="13" t="e">
        <f t="shared" si="272"/>
        <v>#NAME?</v>
      </c>
      <c r="AK239" s="13" t="e">
        <f t="shared" si="273"/>
        <v>#NAME?</v>
      </c>
      <c r="AL239" s="13" t="e">
        <f t="shared" si="274"/>
        <v>#NAME?</v>
      </c>
      <c r="AM239" s="13" t="e">
        <f t="shared" si="275"/>
        <v>#NAME?</v>
      </c>
      <c r="AN239" s="13" t="e">
        <f t="shared" si="276"/>
        <v>#NAME?</v>
      </c>
      <c r="AO239" s="13" t="e">
        <f t="shared" si="277"/>
        <v>#NAME?</v>
      </c>
      <c r="AP239" s="13" t="e">
        <f t="shared" si="278"/>
        <v>#NAME?</v>
      </c>
      <c r="AQ239" s="13" t="e">
        <f t="shared" si="279"/>
        <v>#NAME?</v>
      </c>
      <c r="AR239" s="13" t="e">
        <f t="shared" si="280"/>
        <v>#NAME?</v>
      </c>
      <c r="AS239" s="13" t="e">
        <f t="shared" si="281"/>
        <v>#NAME?</v>
      </c>
      <c r="AT239" s="13" t="e">
        <f t="shared" si="282"/>
        <v>#NAME?</v>
      </c>
      <c r="AU239" s="13" t="e">
        <f t="shared" si="283"/>
        <v>#NAME?</v>
      </c>
      <c r="AV239" s="13" t="e">
        <f t="shared" si="284"/>
        <v>#NAME?</v>
      </c>
      <c r="AW239" s="13" t="e">
        <f t="shared" si="285"/>
        <v>#NAME?</v>
      </c>
      <c r="AX239" s="13" t="e">
        <f t="shared" si="286"/>
        <v>#NAME?</v>
      </c>
      <c r="AY239" s="13" t="e">
        <f t="shared" si="287"/>
        <v>#NAME?</v>
      </c>
      <c r="AZ239" s="13" t="e">
        <f t="shared" si="288"/>
        <v>#NAME?</v>
      </c>
      <c r="BA239" s="13" t="e">
        <f t="shared" si="289"/>
        <v>#NAME?</v>
      </c>
      <c r="BB239" s="13" t="e">
        <f t="shared" si="290"/>
        <v>#NAME?</v>
      </c>
      <c r="BC239" s="13" t="e">
        <f t="shared" si="291"/>
        <v>#NAME?</v>
      </c>
      <c r="BD239" s="13" t="e">
        <f t="shared" si="292"/>
        <v>#NAME?</v>
      </c>
      <c r="BE239" s="13" t="e">
        <f t="shared" si="293"/>
        <v>#NAME?</v>
      </c>
      <c r="BF239" s="13" t="e">
        <f t="shared" si="294"/>
        <v>#NAME?</v>
      </c>
      <c r="BG239" s="13" t="e">
        <f t="shared" si="295"/>
        <v>#NAME?</v>
      </c>
      <c r="BH239" s="13" t="e">
        <f t="shared" si="296"/>
        <v>#NAME?</v>
      </c>
      <c r="BI239" s="13" t="e">
        <f t="shared" si="297"/>
        <v>#NAME?</v>
      </c>
      <c r="BJ239" s="13" t="e">
        <f t="shared" si="298"/>
        <v>#NAME?</v>
      </c>
      <c r="BK239" s="13" t="e">
        <f t="shared" si="299"/>
        <v>#NAME?</v>
      </c>
      <c r="BL239" s="13" t="e">
        <f t="shared" si="300"/>
        <v>#NAME?</v>
      </c>
      <c r="BM239" s="13" t="e">
        <f t="shared" si="301"/>
        <v>#NAME?</v>
      </c>
      <c r="BN239" s="13"/>
      <c r="BO239" s="15"/>
      <c r="BP239" s="13" t="e">
        <f t="shared" si="302"/>
        <v>#NAME?</v>
      </c>
      <c r="BQ239" s="13" t="e">
        <f t="shared" si="303"/>
        <v>#NAME?</v>
      </c>
      <c r="BR239" s="13" t="e">
        <f t="shared" si="304"/>
        <v>#NAME?</v>
      </c>
      <c r="BS239" s="13" t="e">
        <f t="shared" si="305"/>
        <v>#NAME?</v>
      </c>
      <c r="BT239" s="13" t="e">
        <f t="shared" si="306"/>
        <v>#NAME?</v>
      </c>
      <c r="BU239" s="13" t="e">
        <f t="shared" si="307"/>
        <v>#NAME?</v>
      </c>
      <c r="BV239" s="13"/>
      <c r="BW239" s="13" t="e">
        <f t="shared" si="308"/>
        <v>#NAME?</v>
      </c>
      <c r="BX239" s="13"/>
      <c r="BY239" s="13" t="e">
        <f t="shared" si="309"/>
        <v>#NAME?</v>
      </c>
      <c r="BZ239" s="13" t="e">
        <f t="shared" si="310"/>
        <v>#NAME?</v>
      </c>
      <c r="CA239" s="13" t="e">
        <f t="shared" si="311"/>
        <v>#NAME?</v>
      </c>
      <c r="CB239" s="13" t="e">
        <f t="shared" si="312"/>
        <v>#NAME?</v>
      </c>
      <c r="CC239" s="14">
        <f t="shared" si="313"/>
        <v>0</v>
      </c>
      <c r="CD239" s="14" t="e">
        <f t="shared" si="314"/>
        <v>#NAME?</v>
      </c>
      <c r="CE239" s="13">
        <f t="shared" si="315"/>
        <v>1209614.7</v>
      </c>
      <c r="CF239" s="13" t="e">
        <f t="shared" si="316"/>
        <v>#NAME?</v>
      </c>
      <c r="CG239" s="13"/>
      <c r="CH239" s="13" t="e">
        <f t="shared" si="317"/>
        <v>#NAME?</v>
      </c>
      <c r="CI239" s="13" t="e">
        <f t="shared" si="318"/>
        <v>#NAME?</v>
      </c>
      <c r="CJ239" s="13" t="e">
        <f t="shared" si="319"/>
        <v>#NAME?</v>
      </c>
      <c r="CK239" s="13" t="e">
        <f t="shared" si="320"/>
        <v>#NAME?</v>
      </c>
      <c r="CL239">
        <f t="shared" si="321"/>
        <v>0</v>
      </c>
      <c r="CM239">
        <f t="shared" si="322"/>
        <v>0</v>
      </c>
      <c r="CN239">
        <v>0</v>
      </c>
      <c r="CO239">
        <f t="shared" si="323"/>
        <v>0</v>
      </c>
      <c r="CP239">
        <v>0</v>
      </c>
      <c r="CQ239">
        <v>0</v>
      </c>
      <c r="CR239">
        <v>0</v>
      </c>
      <c r="CS239">
        <v>0</v>
      </c>
      <c r="CT239">
        <v>0</v>
      </c>
      <c r="CU239">
        <v>0</v>
      </c>
      <c r="CV239">
        <v>0</v>
      </c>
      <c r="CW239">
        <v>0</v>
      </c>
      <c r="CX239">
        <v>0</v>
      </c>
      <c r="CY239" s="20" t="e">
        <f t="shared" si="324"/>
        <v>#NAME?</v>
      </c>
      <c r="CZ239" t="e">
        <f t="shared" si="325"/>
        <v>#NAME?</v>
      </c>
      <c r="DM239" t="s">
        <v>450</v>
      </c>
      <c r="DN239">
        <v>0</v>
      </c>
      <c r="DQ239" t="s">
        <v>461</v>
      </c>
      <c r="DR239">
        <v>0</v>
      </c>
      <c r="DU239">
        <v>158</v>
      </c>
      <c r="DV239">
        <v>1844800.0832655453</v>
      </c>
      <c r="DX239" t="s">
        <v>455</v>
      </c>
      <c r="DY239">
        <v>0</v>
      </c>
      <c r="EA239" t="s">
        <v>455</v>
      </c>
      <c r="EB239">
        <v>0</v>
      </c>
      <c r="ED239" t="s">
        <v>455</v>
      </c>
      <c r="EE239">
        <v>0</v>
      </c>
      <c r="EI239">
        <v>473</v>
      </c>
      <c r="EJ239">
        <v>1495.25</v>
      </c>
      <c r="GQ239" t="s">
        <v>479</v>
      </c>
      <c r="GR239">
        <v>880</v>
      </c>
      <c r="GU239">
        <v>576</v>
      </c>
      <c r="GV239" s="20">
        <v>36593.653614930212</v>
      </c>
      <c r="HM239">
        <v>1987</v>
      </c>
      <c r="HN239" t="s">
        <v>176</v>
      </c>
      <c r="HO239">
        <v>1144928.47</v>
      </c>
      <c r="HR239">
        <v>576</v>
      </c>
      <c r="HS239">
        <v>946</v>
      </c>
    </row>
    <row r="240" spans="1:227">
      <c r="A240">
        <v>479</v>
      </c>
      <c r="D240" t="s">
        <v>158</v>
      </c>
      <c r="F240" s="13" t="e">
        <f t="shared" si="245"/>
        <v>#NAME?</v>
      </c>
      <c r="G240" s="13" t="e">
        <f t="shared" si="246"/>
        <v>#NAME?</v>
      </c>
      <c r="H240" s="13" t="e">
        <f t="shared" si="247"/>
        <v>#NAME?</v>
      </c>
      <c r="I240" s="13" t="e">
        <f t="shared" si="248"/>
        <v>#NAME?</v>
      </c>
      <c r="J240" s="13"/>
      <c r="K240" s="13" t="e">
        <f t="shared" si="249"/>
        <v>#NAME?</v>
      </c>
      <c r="L240" s="13" t="e">
        <f t="shared" si="250"/>
        <v>#NAME?</v>
      </c>
      <c r="M240" s="13" t="e">
        <f t="shared" si="251"/>
        <v>#NAME?</v>
      </c>
      <c r="N240" s="13" t="e">
        <f t="shared" si="252"/>
        <v>#NAME?</v>
      </c>
      <c r="O240" s="13" t="e">
        <f t="shared" si="253"/>
        <v>#NAME?</v>
      </c>
      <c r="P240" s="13" t="e">
        <f t="shared" si="254"/>
        <v>#NAME?</v>
      </c>
      <c r="Q240" s="13" t="e">
        <f t="shared" si="255"/>
        <v>#NAME?</v>
      </c>
      <c r="R240" s="13" t="e">
        <f t="shared" si="256"/>
        <v>#NAME?</v>
      </c>
      <c r="S240" s="13" t="e">
        <f t="shared" si="257"/>
        <v>#NAME?</v>
      </c>
      <c r="T240" s="13" t="e">
        <f t="shared" si="258"/>
        <v>#NAME?</v>
      </c>
      <c r="U240" s="13" t="e">
        <f t="shared" si="259"/>
        <v>#NAME?</v>
      </c>
      <c r="V240" s="13" t="e">
        <f t="shared" si="260"/>
        <v>#NAME?</v>
      </c>
      <c r="W240" s="13" t="e">
        <f t="shared" si="261"/>
        <v>#NAME?</v>
      </c>
      <c r="X240" s="13" t="e">
        <f t="shared" si="262"/>
        <v>#NAME?</v>
      </c>
      <c r="Y240" s="13" t="e">
        <f t="shared" si="263"/>
        <v>#NAME?</v>
      </c>
      <c r="Z240" s="13" t="e">
        <f t="shared" si="264"/>
        <v>#NAME?</v>
      </c>
      <c r="AA240" s="13" t="e">
        <f t="shared" si="265"/>
        <v>#NAME?</v>
      </c>
      <c r="AB240" s="13"/>
      <c r="AC240" s="13"/>
      <c r="AD240" s="13" t="e">
        <f t="shared" si="266"/>
        <v>#NAME?</v>
      </c>
      <c r="AE240" s="13" t="e">
        <f t="shared" si="267"/>
        <v>#NAME?</v>
      </c>
      <c r="AF240" s="13" t="e">
        <f t="shared" si="268"/>
        <v>#NAME?</v>
      </c>
      <c r="AG240" s="13" t="e">
        <f t="shared" si="269"/>
        <v>#NAME?</v>
      </c>
      <c r="AH240" s="13" t="e">
        <f t="shared" si="270"/>
        <v>#NAME?</v>
      </c>
      <c r="AI240" s="13" t="e">
        <f t="shared" si="271"/>
        <v>#NAME?</v>
      </c>
      <c r="AJ240" s="13" t="e">
        <f t="shared" si="272"/>
        <v>#NAME?</v>
      </c>
      <c r="AK240" s="13" t="e">
        <f t="shared" si="273"/>
        <v>#NAME?</v>
      </c>
      <c r="AL240" s="13" t="e">
        <f t="shared" si="274"/>
        <v>#NAME?</v>
      </c>
      <c r="AM240" s="13" t="e">
        <f t="shared" si="275"/>
        <v>#NAME?</v>
      </c>
      <c r="AN240" s="13" t="e">
        <f t="shared" si="276"/>
        <v>#NAME?</v>
      </c>
      <c r="AO240" s="13" t="e">
        <f t="shared" si="277"/>
        <v>#NAME?</v>
      </c>
      <c r="AP240" s="13" t="e">
        <f t="shared" si="278"/>
        <v>#NAME?</v>
      </c>
      <c r="AQ240" s="13" t="e">
        <f t="shared" si="279"/>
        <v>#NAME?</v>
      </c>
      <c r="AR240" s="13" t="e">
        <f t="shared" si="280"/>
        <v>#NAME?</v>
      </c>
      <c r="AS240" s="13" t="e">
        <f t="shared" si="281"/>
        <v>#NAME?</v>
      </c>
      <c r="AT240" s="13" t="e">
        <f t="shared" si="282"/>
        <v>#NAME?</v>
      </c>
      <c r="AU240" s="13" t="e">
        <f t="shared" si="283"/>
        <v>#NAME?</v>
      </c>
      <c r="AV240" s="13" t="e">
        <f t="shared" si="284"/>
        <v>#NAME?</v>
      </c>
      <c r="AW240" s="13" t="e">
        <f t="shared" si="285"/>
        <v>#NAME?</v>
      </c>
      <c r="AX240" s="13" t="e">
        <f t="shared" si="286"/>
        <v>#NAME?</v>
      </c>
      <c r="AY240" s="13" t="e">
        <f t="shared" si="287"/>
        <v>#NAME?</v>
      </c>
      <c r="AZ240" s="13" t="e">
        <f t="shared" si="288"/>
        <v>#NAME?</v>
      </c>
      <c r="BA240" s="13" t="e">
        <f t="shared" si="289"/>
        <v>#NAME?</v>
      </c>
      <c r="BB240" s="13" t="e">
        <f t="shared" si="290"/>
        <v>#NAME?</v>
      </c>
      <c r="BC240" s="13" t="e">
        <f t="shared" si="291"/>
        <v>#NAME?</v>
      </c>
      <c r="BD240" s="13" t="e">
        <f t="shared" si="292"/>
        <v>#NAME?</v>
      </c>
      <c r="BE240" s="13" t="e">
        <f t="shared" si="293"/>
        <v>#NAME?</v>
      </c>
      <c r="BF240" s="13" t="e">
        <f t="shared" si="294"/>
        <v>#NAME?</v>
      </c>
      <c r="BG240" s="13" t="e">
        <f t="shared" si="295"/>
        <v>#NAME?</v>
      </c>
      <c r="BH240" s="13" t="e">
        <f t="shared" si="296"/>
        <v>#NAME?</v>
      </c>
      <c r="BI240" s="13" t="e">
        <f t="shared" si="297"/>
        <v>#NAME?</v>
      </c>
      <c r="BJ240" s="13" t="e">
        <f t="shared" si="298"/>
        <v>#NAME?</v>
      </c>
      <c r="BK240" s="13" t="e">
        <f t="shared" si="299"/>
        <v>#NAME?</v>
      </c>
      <c r="BL240" s="13" t="e">
        <f t="shared" si="300"/>
        <v>#NAME?</v>
      </c>
      <c r="BM240" s="13" t="e">
        <f t="shared" si="301"/>
        <v>#NAME?</v>
      </c>
      <c r="BN240" s="13"/>
      <c r="BO240" s="15"/>
      <c r="BP240" s="13" t="e">
        <f t="shared" si="302"/>
        <v>#NAME?</v>
      </c>
      <c r="BQ240" s="13" t="e">
        <f t="shared" si="303"/>
        <v>#NAME?</v>
      </c>
      <c r="BR240" s="13" t="e">
        <f t="shared" si="304"/>
        <v>#NAME?</v>
      </c>
      <c r="BS240" s="13" t="e">
        <f t="shared" si="305"/>
        <v>#NAME?</v>
      </c>
      <c r="BT240" s="13" t="e">
        <f t="shared" si="306"/>
        <v>#NAME?</v>
      </c>
      <c r="BU240" s="13" t="e">
        <f t="shared" si="307"/>
        <v>#NAME?</v>
      </c>
      <c r="BV240" s="13"/>
      <c r="BW240" s="13" t="e">
        <f t="shared" si="308"/>
        <v>#NAME?</v>
      </c>
      <c r="BX240" s="13"/>
      <c r="BY240" s="13" t="e">
        <f t="shared" si="309"/>
        <v>#NAME?</v>
      </c>
      <c r="BZ240" s="13" t="e">
        <f t="shared" si="310"/>
        <v>#NAME?</v>
      </c>
      <c r="CA240" s="13" t="e">
        <f t="shared" si="311"/>
        <v>#NAME?</v>
      </c>
      <c r="CB240" s="13" t="e">
        <f t="shared" si="312"/>
        <v>#NAME?</v>
      </c>
      <c r="CC240" s="14">
        <f t="shared" si="313"/>
        <v>53192</v>
      </c>
      <c r="CD240" s="14" t="e">
        <f t="shared" si="314"/>
        <v>#NAME?</v>
      </c>
      <c r="CE240" s="13">
        <f t="shared" si="315"/>
        <v>13011874.26</v>
      </c>
      <c r="CF240" s="13" t="e">
        <f t="shared" si="316"/>
        <v>#NAME?</v>
      </c>
      <c r="CG240" s="13"/>
      <c r="CH240" s="13" t="e">
        <f t="shared" si="317"/>
        <v>#NAME?</v>
      </c>
      <c r="CI240" s="13" t="e">
        <f t="shared" si="318"/>
        <v>#NAME?</v>
      </c>
      <c r="CJ240" s="13" t="e">
        <f t="shared" si="319"/>
        <v>#NAME?</v>
      </c>
      <c r="CK240" s="13" t="e">
        <f t="shared" si="320"/>
        <v>#NAME?</v>
      </c>
      <c r="CL240">
        <f t="shared" si="321"/>
        <v>83300</v>
      </c>
      <c r="CM240">
        <f t="shared" si="322"/>
        <v>0</v>
      </c>
      <c r="CN240">
        <v>0</v>
      </c>
      <c r="CO240">
        <f t="shared" si="323"/>
        <v>100000</v>
      </c>
      <c r="CP240" t="e">
        <f>VLOOKUP(A240,taal,5,FALSE)</f>
        <v>#NAME?</v>
      </c>
      <c r="CQ240">
        <v>50000</v>
      </c>
      <c r="CR240" t="e">
        <f>VLOOKUP(A240,pola,4,FALSE)</f>
        <v>#NAME?</v>
      </c>
      <c r="CS240">
        <v>0</v>
      </c>
      <c r="CT240" t="e">
        <f>VLOOKUP(A240,w_g31,3,FALSE)</f>
        <v>#NAME?</v>
      </c>
      <c r="CU240" t="e">
        <f>VLOOKUP(A240,actie,3,FALSE)</f>
        <v>#NAME?</v>
      </c>
      <c r="CV240" t="e">
        <f>VLOOKUP(A240,delta,3,FALSE)</f>
        <v>#NAME?</v>
      </c>
      <c r="CW240" t="e">
        <f>VLOOKUP(A240,vrouw,3,FALSE)</f>
        <v>#NAME?</v>
      </c>
      <c r="CX240">
        <v>0</v>
      </c>
      <c r="CY240" s="20" t="e">
        <f t="shared" si="324"/>
        <v>#NAME?</v>
      </c>
      <c r="CZ240" t="e">
        <f t="shared" si="325"/>
        <v>#NAME?</v>
      </c>
      <c r="DM240" t="s">
        <v>480</v>
      </c>
      <c r="DN240">
        <v>0</v>
      </c>
      <c r="DQ240" t="s">
        <v>463</v>
      </c>
      <c r="DR240">
        <v>0</v>
      </c>
      <c r="DU240">
        <v>308</v>
      </c>
      <c r="DV240">
        <v>3299401.4715786953</v>
      </c>
      <c r="DX240" t="s">
        <v>457</v>
      </c>
      <c r="DY240">
        <v>0</v>
      </c>
      <c r="EA240" t="s">
        <v>457</v>
      </c>
      <c r="EB240">
        <v>0</v>
      </c>
      <c r="ED240" t="s">
        <v>457</v>
      </c>
      <c r="EE240">
        <v>0</v>
      </c>
      <c r="EI240">
        <v>478</v>
      </c>
      <c r="EJ240">
        <v>387.75</v>
      </c>
      <c r="GQ240" t="s">
        <v>158</v>
      </c>
      <c r="GR240">
        <v>479</v>
      </c>
      <c r="GU240">
        <v>579</v>
      </c>
      <c r="GV240" s="20">
        <v>33979.821213863761</v>
      </c>
      <c r="HM240">
        <v>119</v>
      </c>
      <c r="HN240" t="s">
        <v>99</v>
      </c>
      <c r="HO240">
        <v>3044605.9</v>
      </c>
      <c r="HR240">
        <v>579</v>
      </c>
      <c r="HS240">
        <v>923.25</v>
      </c>
    </row>
    <row r="241" spans="1:227">
      <c r="A241">
        <v>473</v>
      </c>
      <c r="D241" t="s">
        <v>481</v>
      </c>
      <c r="F241" s="13" t="e">
        <f t="shared" si="245"/>
        <v>#NAME?</v>
      </c>
      <c r="G241" s="13" t="e">
        <f t="shared" si="246"/>
        <v>#NAME?</v>
      </c>
      <c r="H241" s="13" t="e">
        <f t="shared" si="247"/>
        <v>#NAME?</v>
      </c>
      <c r="I241" s="13" t="e">
        <f t="shared" si="248"/>
        <v>#NAME?</v>
      </c>
      <c r="J241" s="13"/>
      <c r="K241" s="13" t="e">
        <f t="shared" si="249"/>
        <v>#NAME?</v>
      </c>
      <c r="L241" s="13" t="e">
        <f t="shared" si="250"/>
        <v>#NAME?</v>
      </c>
      <c r="M241" s="13" t="e">
        <f t="shared" si="251"/>
        <v>#NAME?</v>
      </c>
      <c r="N241" s="13" t="e">
        <f t="shared" si="252"/>
        <v>#NAME?</v>
      </c>
      <c r="O241" s="13" t="e">
        <f t="shared" si="253"/>
        <v>#NAME?</v>
      </c>
      <c r="P241" s="13" t="e">
        <f t="shared" si="254"/>
        <v>#NAME?</v>
      </c>
      <c r="Q241" s="13" t="e">
        <f t="shared" si="255"/>
        <v>#NAME?</v>
      </c>
      <c r="R241" s="13" t="e">
        <f t="shared" si="256"/>
        <v>#NAME?</v>
      </c>
      <c r="S241" s="13" t="e">
        <f t="shared" si="257"/>
        <v>#NAME?</v>
      </c>
      <c r="T241" s="13" t="e">
        <f t="shared" si="258"/>
        <v>#NAME?</v>
      </c>
      <c r="U241" s="13" t="e">
        <f t="shared" si="259"/>
        <v>#NAME?</v>
      </c>
      <c r="V241" s="13" t="e">
        <f t="shared" si="260"/>
        <v>#NAME?</v>
      </c>
      <c r="W241" s="13" t="e">
        <f t="shared" si="261"/>
        <v>#NAME?</v>
      </c>
      <c r="X241" s="13" t="e">
        <f t="shared" si="262"/>
        <v>#NAME?</v>
      </c>
      <c r="Y241" s="13" t="e">
        <f t="shared" si="263"/>
        <v>#NAME?</v>
      </c>
      <c r="Z241" s="13" t="e">
        <f t="shared" si="264"/>
        <v>#NAME?</v>
      </c>
      <c r="AA241" s="13" t="e">
        <f t="shared" si="265"/>
        <v>#NAME?</v>
      </c>
      <c r="AB241" s="13"/>
      <c r="AC241" s="13"/>
      <c r="AD241" s="13" t="e">
        <f t="shared" si="266"/>
        <v>#NAME?</v>
      </c>
      <c r="AE241" s="13" t="e">
        <f t="shared" si="267"/>
        <v>#NAME?</v>
      </c>
      <c r="AF241" s="13" t="e">
        <f t="shared" si="268"/>
        <v>#NAME?</v>
      </c>
      <c r="AG241" s="13" t="e">
        <f t="shared" si="269"/>
        <v>#NAME?</v>
      </c>
      <c r="AH241" s="13" t="e">
        <f t="shared" si="270"/>
        <v>#NAME?</v>
      </c>
      <c r="AI241" s="13" t="e">
        <f t="shared" si="271"/>
        <v>#NAME?</v>
      </c>
      <c r="AJ241" s="13" t="e">
        <f t="shared" si="272"/>
        <v>#NAME?</v>
      </c>
      <c r="AK241" s="13" t="e">
        <f t="shared" si="273"/>
        <v>#NAME?</v>
      </c>
      <c r="AL241" s="13" t="e">
        <f t="shared" si="274"/>
        <v>#NAME?</v>
      </c>
      <c r="AM241" s="13" t="e">
        <f t="shared" si="275"/>
        <v>#NAME?</v>
      </c>
      <c r="AN241" s="13" t="e">
        <f t="shared" si="276"/>
        <v>#NAME?</v>
      </c>
      <c r="AO241" s="13" t="e">
        <f t="shared" si="277"/>
        <v>#NAME?</v>
      </c>
      <c r="AP241" s="13" t="e">
        <f t="shared" si="278"/>
        <v>#NAME?</v>
      </c>
      <c r="AQ241" s="13" t="e">
        <f t="shared" si="279"/>
        <v>#NAME?</v>
      </c>
      <c r="AR241" s="13" t="e">
        <f t="shared" si="280"/>
        <v>#NAME?</v>
      </c>
      <c r="AS241" s="13" t="e">
        <f t="shared" si="281"/>
        <v>#NAME?</v>
      </c>
      <c r="AT241" s="13" t="e">
        <f t="shared" si="282"/>
        <v>#NAME?</v>
      </c>
      <c r="AU241" s="13" t="e">
        <f t="shared" si="283"/>
        <v>#NAME?</v>
      </c>
      <c r="AV241" s="13" t="e">
        <f t="shared" si="284"/>
        <v>#NAME?</v>
      </c>
      <c r="AW241" s="13" t="e">
        <f t="shared" si="285"/>
        <v>#NAME?</v>
      </c>
      <c r="AX241" s="13" t="e">
        <f t="shared" si="286"/>
        <v>#NAME?</v>
      </c>
      <c r="AY241" s="13" t="e">
        <f t="shared" si="287"/>
        <v>#NAME?</v>
      </c>
      <c r="AZ241" s="13" t="e">
        <f t="shared" si="288"/>
        <v>#NAME?</v>
      </c>
      <c r="BA241" s="13" t="e">
        <f t="shared" si="289"/>
        <v>#NAME?</v>
      </c>
      <c r="BB241" s="13" t="e">
        <f t="shared" si="290"/>
        <v>#NAME?</v>
      </c>
      <c r="BC241" s="13" t="e">
        <f t="shared" si="291"/>
        <v>#NAME?</v>
      </c>
      <c r="BD241" s="13" t="e">
        <f t="shared" si="292"/>
        <v>#NAME?</v>
      </c>
      <c r="BE241" s="13" t="e">
        <f t="shared" si="293"/>
        <v>#NAME?</v>
      </c>
      <c r="BF241" s="13" t="e">
        <f t="shared" si="294"/>
        <v>#NAME?</v>
      </c>
      <c r="BG241" s="13" t="e">
        <f t="shared" si="295"/>
        <v>#NAME?</v>
      </c>
      <c r="BH241" s="13" t="e">
        <f t="shared" si="296"/>
        <v>#NAME?</v>
      </c>
      <c r="BI241" s="13" t="e">
        <f t="shared" si="297"/>
        <v>#NAME?</v>
      </c>
      <c r="BJ241" s="13" t="e">
        <f t="shared" si="298"/>
        <v>#NAME?</v>
      </c>
      <c r="BK241" s="13" t="e">
        <f t="shared" si="299"/>
        <v>#NAME?</v>
      </c>
      <c r="BL241" s="13" t="e">
        <f t="shared" si="300"/>
        <v>#NAME?</v>
      </c>
      <c r="BM241" s="13" t="e">
        <f t="shared" si="301"/>
        <v>#NAME?</v>
      </c>
      <c r="BN241" s="13"/>
      <c r="BO241" s="15"/>
      <c r="BP241" s="13" t="e">
        <f t="shared" si="302"/>
        <v>#NAME?</v>
      </c>
      <c r="BQ241" s="13" t="e">
        <f t="shared" si="303"/>
        <v>#NAME?</v>
      </c>
      <c r="BR241" s="13" t="e">
        <f t="shared" si="304"/>
        <v>#NAME?</v>
      </c>
      <c r="BS241" s="13" t="e">
        <f t="shared" si="305"/>
        <v>#NAME?</v>
      </c>
      <c r="BT241" s="13" t="e">
        <f t="shared" si="306"/>
        <v>#NAME?</v>
      </c>
      <c r="BU241" s="13" t="e">
        <f t="shared" si="307"/>
        <v>#NAME?</v>
      </c>
      <c r="BV241" s="13"/>
      <c r="BW241" s="13" t="e">
        <f t="shared" si="308"/>
        <v>#NAME?</v>
      </c>
      <c r="BX241" s="13"/>
      <c r="BY241" s="13" t="e">
        <f t="shared" si="309"/>
        <v>#NAME?</v>
      </c>
      <c r="BZ241" s="13" t="e">
        <f t="shared" si="310"/>
        <v>#NAME?</v>
      </c>
      <c r="CA241" s="13" t="e">
        <f t="shared" si="311"/>
        <v>#NAME?</v>
      </c>
      <c r="CB241" s="13" t="e">
        <f t="shared" si="312"/>
        <v>#NAME?</v>
      </c>
      <c r="CC241" s="14">
        <f t="shared" si="313"/>
        <v>0</v>
      </c>
      <c r="CD241" s="14" t="e">
        <f t="shared" si="314"/>
        <v>#NAME?</v>
      </c>
      <c r="CE241" s="13">
        <f t="shared" si="315"/>
        <v>2268224.04</v>
      </c>
      <c r="CF241" s="13" t="e">
        <f t="shared" si="316"/>
        <v>#NAME?</v>
      </c>
      <c r="CG241" s="13"/>
      <c r="CH241" s="13" t="e">
        <f t="shared" si="317"/>
        <v>#NAME?</v>
      </c>
      <c r="CI241" s="13" t="e">
        <f t="shared" si="318"/>
        <v>#NAME?</v>
      </c>
      <c r="CJ241" s="13" t="e">
        <f t="shared" si="319"/>
        <v>#NAME?</v>
      </c>
      <c r="CK241" s="13" t="e">
        <f t="shared" si="320"/>
        <v>#NAME?</v>
      </c>
      <c r="CL241">
        <f t="shared" si="321"/>
        <v>0</v>
      </c>
      <c r="CM241">
        <f t="shared" si="322"/>
        <v>0</v>
      </c>
      <c r="CN241">
        <v>0</v>
      </c>
      <c r="CO241">
        <f t="shared" si="323"/>
        <v>0</v>
      </c>
      <c r="CP241">
        <v>0</v>
      </c>
      <c r="CQ241">
        <v>0</v>
      </c>
      <c r="CR241">
        <v>0</v>
      </c>
      <c r="CS241">
        <v>0</v>
      </c>
      <c r="CT241">
        <v>0</v>
      </c>
      <c r="CU241">
        <v>0</v>
      </c>
      <c r="CV241">
        <v>0</v>
      </c>
      <c r="CW241">
        <v>0</v>
      </c>
      <c r="CX241">
        <v>0</v>
      </c>
      <c r="CY241" s="20" t="e">
        <f t="shared" si="324"/>
        <v>#NAME?</v>
      </c>
      <c r="CZ241" t="e">
        <f t="shared" si="325"/>
        <v>#NAME?</v>
      </c>
      <c r="DM241" t="s">
        <v>482</v>
      </c>
      <c r="DN241">
        <v>0</v>
      </c>
      <c r="DQ241" t="s">
        <v>464</v>
      </c>
      <c r="DR241">
        <v>0</v>
      </c>
      <c r="DU241">
        <v>1641</v>
      </c>
      <c r="DV241">
        <v>2558079.2026555687</v>
      </c>
      <c r="DX241" t="s">
        <v>459</v>
      </c>
      <c r="DY241">
        <v>0</v>
      </c>
      <c r="EA241" t="s">
        <v>459</v>
      </c>
      <c r="EB241">
        <v>0</v>
      </c>
      <c r="ED241" t="s">
        <v>459</v>
      </c>
      <c r="EE241">
        <v>0</v>
      </c>
      <c r="EI241">
        <v>476</v>
      </c>
      <c r="EJ241">
        <v>762.75</v>
      </c>
      <c r="GQ241" t="s">
        <v>481</v>
      </c>
      <c r="GR241">
        <v>473</v>
      </c>
      <c r="GU241">
        <v>580</v>
      </c>
      <c r="GV241" s="20">
        <v>28752.156411730881</v>
      </c>
      <c r="HM241">
        <v>687</v>
      </c>
      <c r="HN241" t="s">
        <v>486</v>
      </c>
      <c r="HO241">
        <v>4973668.82</v>
      </c>
      <c r="HR241">
        <v>580</v>
      </c>
      <c r="HS241">
        <v>590</v>
      </c>
    </row>
    <row r="242" spans="1:227">
      <c r="A242">
        <v>478</v>
      </c>
      <c r="D242" t="s">
        <v>483</v>
      </c>
      <c r="F242" s="13" t="e">
        <f t="shared" si="245"/>
        <v>#NAME?</v>
      </c>
      <c r="G242" s="13" t="e">
        <f t="shared" si="246"/>
        <v>#NAME?</v>
      </c>
      <c r="H242" s="13" t="e">
        <f t="shared" si="247"/>
        <v>#NAME?</v>
      </c>
      <c r="I242" s="13" t="e">
        <f t="shared" si="248"/>
        <v>#NAME?</v>
      </c>
      <c r="J242" s="13"/>
      <c r="K242" s="13" t="e">
        <f t="shared" si="249"/>
        <v>#NAME?</v>
      </c>
      <c r="L242" s="13" t="e">
        <f t="shared" si="250"/>
        <v>#NAME?</v>
      </c>
      <c r="M242" s="13" t="e">
        <f t="shared" si="251"/>
        <v>#NAME?</v>
      </c>
      <c r="N242" s="13" t="e">
        <f t="shared" si="252"/>
        <v>#NAME?</v>
      </c>
      <c r="O242" s="13" t="e">
        <f t="shared" si="253"/>
        <v>#NAME?</v>
      </c>
      <c r="P242" s="13" t="e">
        <f t="shared" si="254"/>
        <v>#NAME?</v>
      </c>
      <c r="Q242" s="13" t="e">
        <f t="shared" si="255"/>
        <v>#NAME?</v>
      </c>
      <c r="R242" s="13" t="e">
        <f t="shared" si="256"/>
        <v>#NAME?</v>
      </c>
      <c r="S242" s="13" t="e">
        <f t="shared" si="257"/>
        <v>#NAME?</v>
      </c>
      <c r="T242" s="13" t="e">
        <f t="shared" si="258"/>
        <v>#NAME?</v>
      </c>
      <c r="U242" s="13" t="e">
        <f t="shared" si="259"/>
        <v>#NAME?</v>
      </c>
      <c r="V242" s="13" t="e">
        <f t="shared" si="260"/>
        <v>#NAME?</v>
      </c>
      <c r="W242" s="13" t="e">
        <f t="shared" si="261"/>
        <v>#NAME?</v>
      </c>
      <c r="X242" s="13" t="e">
        <f t="shared" si="262"/>
        <v>#NAME?</v>
      </c>
      <c r="Y242" s="13" t="e">
        <f t="shared" si="263"/>
        <v>#NAME?</v>
      </c>
      <c r="Z242" s="13" t="e">
        <f t="shared" si="264"/>
        <v>#NAME?</v>
      </c>
      <c r="AA242" s="13" t="e">
        <f t="shared" si="265"/>
        <v>#NAME?</v>
      </c>
      <c r="AB242" s="13"/>
      <c r="AC242" s="13"/>
      <c r="AD242" s="13" t="e">
        <f t="shared" si="266"/>
        <v>#NAME?</v>
      </c>
      <c r="AE242" s="13" t="e">
        <f t="shared" si="267"/>
        <v>#NAME?</v>
      </c>
      <c r="AF242" s="13" t="e">
        <f t="shared" si="268"/>
        <v>#NAME?</v>
      </c>
      <c r="AG242" s="13" t="e">
        <f t="shared" si="269"/>
        <v>#NAME?</v>
      </c>
      <c r="AH242" s="13" t="e">
        <f t="shared" si="270"/>
        <v>#NAME?</v>
      </c>
      <c r="AI242" s="13" t="e">
        <f t="shared" si="271"/>
        <v>#NAME?</v>
      </c>
      <c r="AJ242" s="13" t="e">
        <f t="shared" si="272"/>
        <v>#NAME?</v>
      </c>
      <c r="AK242" s="13" t="e">
        <f t="shared" si="273"/>
        <v>#NAME?</v>
      </c>
      <c r="AL242" s="13" t="e">
        <f t="shared" si="274"/>
        <v>#NAME?</v>
      </c>
      <c r="AM242" s="13" t="e">
        <f t="shared" si="275"/>
        <v>#NAME?</v>
      </c>
      <c r="AN242" s="13" t="e">
        <f t="shared" si="276"/>
        <v>#NAME?</v>
      </c>
      <c r="AO242" s="13" t="e">
        <f t="shared" si="277"/>
        <v>#NAME?</v>
      </c>
      <c r="AP242" s="13" t="e">
        <f t="shared" si="278"/>
        <v>#NAME?</v>
      </c>
      <c r="AQ242" s="13" t="e">
        <f t="shared" si="279"/>
        <v>#NAME?</v>
      </c>
      <c r="AR242" s="13" t="e">
        <f t="shared" si="280"/>
        <v>#NAME?</v>
      </c>
      <c r="AS242" s="13" t="e">
        <f t="shared" si="281"/>
        <v>#NAME?</v>
      </c>
      <c r="AT242" s="13" t="e">
        <f t="shared" si="282"/>
        <v>#NAME?</v>
      </c>
      <c r="AU242" s="13" t="e">
        <f t="shared" si="283"/>
        <v>#NAME?</v>
      </c>
      <c r="AV242" s="13" t="e">
        <f t="shared" si="284"/>
        <v>#NAME?</v>
      </c>
      <c r="AW242" s="13" t="e">
        <f t="shared" si="285"/>
        <v>#NAME?</v>
      </c>
      <c r="AX242" s="13" t="e">
        <f t="shared" si="286"/>
        <v>#NAME?</v>
      </c>
      <c r="AY242" s="13" t="e">
        <f t="shared" si="287"/>
        <v>#NAME?</v>
      </c>
      <c r="AZ242" s="13" t="e">
        <f t="shared" si="288"/>
        <v>#NAME?</v>
      </c>
      <c r="BA242" s="13" t="e">
        <f t="shared" si="289"/>
        <v>#NAME?</v>
      </c>
      <c r="BB242" s="13" t="e">
        <f t="shared" si="290"/>
        <v>#NAME?</v>
      </c>
      <c r="BC242" s="13" t="e">
        <f t="shared" si="291"/>
        <v>#NAME?</v>
      </c>
      <c r="BD242" s="13" t="e">
        <f t="shared" si="292"/>
        <v>#NAME?</v>
      </c>
      <c r="BE242" s="13" t="e">
        <f t="shared" si="293"/>
        <v>#NAME?</v>
      </c>
      <c r="BF242" s="13" t="e">
        <f t="shared" si="294"/>
        <v>#NAME?</v>
      </c>
      <c r="BG242" s="13" t="e">
        <f t="shared" si="295"/>
        <v>#NAME?</v>
      </c>
      <c r="BH242" s="13" t="e">
        <f t="shared" si="296"/>
        <v>#NAME?</v>
      </c>
      <c r="BI242" s="13" t="e">
        <f t="shared" si="297"/>
        <v>#NAME?</v>
      </c>
      <c r="BJ242" s="13" t="e">
        <f t="shared" si="298"/>
        <v>#NAME?</v>
      </c>
      <c r="BK242" s="13" t="e">
        <f t="shared" si="299"/>
        <v>#NAME?</v>
      </c>
      <c r="BL242" s="13" t="e">
        <f t="shared" si="300"/>
        <v>#NAME?</v>
      </c>
      <c r="BM242" s="13" t="e">
        <f t="shared" si="301"/>
        <v>#NAME?</v>
      </c>
      <c r="BN242" s="13"/>
      <c r="BO242" s="15"/>
      <c r="BP242" s="13" t="e">
        <f t="shared" si="302"/>
        <v>#NAME?</v>
      </c>
      <c r="BQ242" s="13" t="e">
        <f t="shared" si="303"/>
        <v>#NAME?</v>
      </c>
      <c r="BR242" s="13" t="e">
        <f t="shared" si="304"/>
        <v>#NAME?</v>
      </c>
      <c r="BS242" s="13" t="e">
        <f t="shared" si="305"/>
        <v>#NAME?</v>
      </c>
      <c r="BT242" s="13" t="e">
        <f t="shared" si="306"/>
        <v>#NAME?</v>
      </c>
      <c r="BU242" s="13" t="e">
        <f t="shared" si="307"/>
        <v>#NAME?</v>
      </c>
      <c r="BV242" s="13"/>
      <c r="BW242" s="13" t="e">
        <f t="shared" si="308"/>
        <v>#NAME?</v>
      </c>
      <c r="BX242" s="13"/>
      <c r="BY242" s="13" t="e">
        <f t="shared" si="309"/>
        <v>#NAME?</v>
      </c>
      <c r="BZ242" s="13" t="e">
        <f t="shared" si="310"/>
        <v>#NAME?</v>
      </c>
      <c r="CA242" s="13" t="e">
        <f t="shared" si="311"/>
        <v>#NAME?</v>
      </c>
      <c r="CB242" s="13" t="e">
        <f t="shared" si="312"/>
        <v>#NAME?</v>
      </c>
      <c r="CC242" s="14">
        <f t="shared" si="313"/>
        <v>0</v>
      </c>
      <c r="CD242" s="14" t="e">
        <f t="shared" si="314"/>
        <v>#NAME?</v>
      </c>
      <c r="CE242" s="13">
        <f t="shared" si="315"/>
        <v>444981.86</v>
      </c>
      <c r="CF242" s="13" t="e">
        <f t="shared" si="316"/>
        <v>#NAME?</v>
      </c>
      <c r="CG242" s="13"/>
      <c r="CH242" s="13" t="e">
        <f t="shared" si="317"/>
        <v>#NAME?</v>
      </c>
      <c r="CI242" s="13" t="e">
        <f t="shared" si="318"/>
        <v>#NAME?</v>
      </c>
      <c r="CJ242" s="13" t="e">
        <f t="shared" si="319"/>
        <v>#NAME?</v>
      </c>
      <c r="CK242" s="13" t="e">
        <f t="shared" si="320"/>
        <v>#NAME?</v>
      </c>
      <c r="CL242">
        <f t="shared" si="321"/>
        <v>0</v>
      </c>
      <c r="CM242">
        <f t="shared" si="322"/>
        <v>0</v>
      </c>
      <c r="CN242">
        <v>0</v>
      </c>
      <c r="CO242">
        <f t="shared" si="323"/>
        <v>0</v>
      </c>
      <c r="CP242">
        <v>0</v>
      </c>
      <c r="CQ242">
        <v>0</v>
      </c>
      <c r="CR242">
        <v>0</v>
      </c>
      <c r="CS242">
        <v>0</v>
      </c>
      <c r="CT242">
        <v>0</v>
      </c>
      <c r="CU242">
        <v>0</v>
      </c>
      <c r="CV242">
        <v>0</v>
      </c>
      <c r="CW242">
        <v>0</v>
      </c>
      <c r="CX242">
        <v>0</v>
      </c>
      <c r="CY242" s="20" t="e">
        <f t="shared" si="324"/>
        <v>#NAME?</v>
      </c>
      <c r="CZ242" t="e">
        <f t="shared" si="325"/>
        <v>#NAME?</v>
      </c>
      <c r="DM242" t="s">
        <v>484</v>
      </c>
      <c r="DN242">
        <v>0</v>
      </c>
      <c r="DQ242" t="s">
        <v>465</v>
      </c>
      <c r="DR242">
        <v>0</v>
      </c>
      <c r="DU242">
        <v>58</v>
      </c>
      <c r="DV242">
        <v>2461963.3386135236</v>
      </c>
      <c r="DX242" t="s">
        <v>163</v>
      </c>
      <c r="DY242">
        <v>0</v>
      </c>
      <c r="EA242" t="s">
        <v>163</v>
      </c>
      <c r="EB242">
        <v>0</v>
      </c>
      <c r="ED242" t="s">
        <v>163</v>
      </c>
      <c r="EE242">
        <v>0</v>
      </c>
      <c r="EI242">
        <v>482</v>
      </c>
      <c r="EJ242">
        <v>1020.25</v>
      </c>
      <c r="GQ242" t="s">
        <v>483</v>
      </c>
      <c r="GR242">
        <v>478</v>
      </c>
      <c r="GU242">
        <v>584</v>
      </c>
      <c r="GV242" s="20">
        <v>44435.150818129543</v>
      </c>
      <c r="HM242">
        <v>559</v>
      </c>
      <c r="HN242" t="s">
        <v>487</v>
      </c>
      <c r="HO242">
        <v>1712061.9</v>
      </c>
      <c r="HR242">
        <v>584</v>
      </c>
      <c r="HS242">
        <v>1090.25</v>
      </c>
    </row>
    <row r="243" spans="1:227">
      <c r="A243">
        <v>476</v>
      </c>
      <c r="D243" t="s">
        <v>485</v>
      </c>
      <c r="F243" s="13" t="e">
        <f t="shared" si="245"/>
        <v>#NAME?</v>
      </c>
      <c r="G243" s="13" t="e">
        <f t="shared" si="246"/>
        <v>#NAME?</v>
      </c>
      <c r="H243" s="13" t="e">
        <f t="shared" si="247"/>
        <v>#NAME?</v>
      </c>
      <c r="I243" s="13" t="e">
        <f t="shared" si="248"/>
        <v>#NAME?</v>
      </c>
      <c r="J243" s="13"/>
      <c r="K243" s="13" t="e">
        <f t="shared" si="249"/>
        <v>#NAME?</v>
      </c>
      <c r="L243" s="13" t="e">
        <f t="shared" si="250"/>
        <v>#NAME?</v>
      </c>
      <c r="M243" s="13" t="e">
        <f t="shared" si="251"/>
        <v>#NAME?</v>
      </c>
      <c r="N243" s="13" t="e">
        <f t="shared" si="252"/>
        <v>#NAME?</v>
      </c>
      <c r="O243" s="13" t="e">
        <f t="shared" si="253"/>
        <v>#NAME?</v>
      </c>
      <c r="P243" s="13" t="e">
        <f t="shared" si="254"/>
        <v>#NAME?</v>
      </c>
      <c r="Q243" s="13" t="e">
        <f t="shared" si="255"/>
        <v>#NAME?</v>
      </c>
      <c r="R243" s="13" t="e">
        <f t="shared" si="256"/>
        <v>#NAME?</v>
      </c>
      <c r="S243" s="13" t="e">
        <f t="shared" si="257"/>
        <v>#NAME?</v>
      </c>
      <c r="T243" s="13" t="e">
        <f t="shared" si="258"/>
        <v>#NAME?</v>
      </c>
      <c r="U243" s="13" t="e">
        <f t="shared" si="259"/>
        <v>#NAME?</v>
      </c>
      <c r="V243" s="13" t="e">
        <f t="shared" si="260"/>
        <v>#NAME?</v>
      </c>
      <c r="W243" s="13" t="e">
        <f t="shared" si="261"/>
        <v>#NAME?</v>
      </c>
      <c r="X243" s="13" t="e">
        <f t="shared" si="262"/>
        <v>#NAME?</v>
      </c>
      <c r="Y243" s="13" t="e">
        <f t="shared" si="263"/>
        <v>#NAME?</v>
      </c>
      <c r="Z243" s="13" t="e">
        <f t="shared" si="264"/>
        <v>#NAME?</v>
      </c>
      <c r="AA243" s="13" t="e">
        <f t="shared" si="265"/>
        <v>#NAME?</v>
      </c>
      <c r="AB243" s="13"/>
      <c r="AC243" s="13"/>
      <c r="AD243" s="13" t="e">
        <f t="shared" si="266"/>
        <v>#NAME?</v>
      </c>
      <c r="AE243" s="13" t="e">
        <f t="shared" si="267"/>
        <v>#NAME?</v>
      </c>
      <c r="AF243" s="13" t="e">
        <f t="shared" si="268"/>
        <v>#NAME?</v>
      </c>
      <c r="AG243" s="13" t="e">
        <f t="shared" si="269"/>
        <v>#NAME?</v>
      </c>
      <c r="AH243" s="13" t="e">
        <f t="shared" si="270"/>
        <v>#NAME?</v>
      </c>
      <c r="AI243" s="13" t="e">
        <f t="shared" si="271"/>
        <v>#NAME?</v>
      </c>
      <c r="AJ243" s="13" t="e">
        <f t="shared" si="272"/>
        <v>#NAME?</v>
      </c>
      <c r="AK243" s="13" t="e">
        <f t="shared" si="273"/>
        <v>#NAME?</v>
      </c>
      <c r="AL243" s="13" t="e">
        <f t="shared" si="274"/>
        <v>#NAME?</v>
      </c>
      <c r="AM243" s="13" t="e">
        <f t="shared" si="275"/>
        <v>#NAME?</v>
      </c>
      <c r="AN243" s="13" t="e">
        <f t="shared" si="276"/>
        <v>#NAME?</v>
      </c>
      <c r="AO243" s="13" t="e">
        <f t="shared" si="277"/>
        <v>#NAME?</v>
      </c>
      <c r="AP243" s="13" t="e">
        <f t="shared" si="278"/>
        <v>#NAME?</v>
      </c>
      <c r="AQ243" s="13" t="e">
        <f t="shared" si="279"/>
        <v>#NAME?</v>
      </c>
      <c r="AR243" s="13" t="e">
        <f t="shared" si="280"/>
        <v>#NAME?</v>
      </c>
      <c r="AS243" s="13" t="e">
        <f t="shared" si="281"/>
        <v>#NAME?</v>
      </c>
      <c r="AT243" s="13" t="e">
        <f t="shared" si="282"/>
        <v>#NAME?</v>
      </c>
      <c r="AU243" s="13" t="e">
        <f t="shared" si="283"/>
        <v>#NAME?</v>
      </c>
      <c r="AV243" s="13" t="e">
        <f t="shared" si="284"/>
        <v>#NAME?</v>
      </c>
      <c r="AW243" s="13" t="e">
        <f t="shared" si="285"/>
        <v>#NAME?</v>
      </c>
      <c r="AX243" s="13" t="e">
        <f t="shared" si="286"/>
        <v>#NAME?</v>
      </c>
      <c r="AY243" s="13" t="e">
        <f t="shared" si="287"/>
        <v>#NAME?</v>
      </c>
      <c r="AZ243" s="13" t="e">
        <f t="shared" si="288"/>
        <v>#NAME?</v>
      </c>
      <c r="BA243" s="13" t="e">
        <f t="shared" si="289"/>
        <v>#NAME?</v>
      </c>
      <c r="BB243" s="13" t="e">
        <f t="shared" si="290"/>
        <v>#NAME?</v>
      </c>
      <c r="BC243" s="13" t="e">
        <f t="shared" si="291"/>
        <v>#NAME?</v>
      </c>
      <c r="BD243" s="13" t="e">
        <f t="shared" si="292"/>
        <v>#NAME?</v>
      </c>
      <c r="BE243" s="13" t="e">
        <f t="shared" si="293"/>
        <v>#NAME?</v>
      </c>
      <c r="BF243" s="13" t="e">
        <f t="shared" si="294"/>
        <v>#NAME?</v>
      </c>
      <c r="BG243" s="13" t="e">
        <f t="shared" si="295"/>
        <v>#NAME?</v>
      </c>
      <c r="BH243" s="13" t="e">
        <f t="shared" si="296"/>
        <v>#NAME?</v>
      </c>
      <c r="BI243" s="13" t="e">
        <f t="shared" si="297"/>
        <v>#NAME?</v>
      </c>
      <c r="BJ243" s="13" t="e">
        <f t="shared" si="298"/>
        <v>#NAME?</v>
      </c>
      <c r="BK243" s="13" t="e">
        <f t="shared" si="299"/>
        <v>#NAME?</v>
      </c>
      <c r="BL243" s="13" t="e">
        <f t="shared" si="300"/>
        <v>#NAME?</v>
      </c>
      <c r="BM243" s="13" t="e">
        <f t="shared" si="301"/>
        <v>#NAME?</v>
      </c>
      <c r="BN243" s="13"/>
      <c r="BO243" s="15"/>
      <c r="BP243" s="13" t="e">
        <f t="shared" si="302"/>
        <v>#NAME?</v>
      </c>
      <c r="BQ243" s="13" t="e">
        <f t="shared" si="303"/>
        <v>#NAME?</v>
      </c>
      <c r="BR243" s="13" t="e">
        <f t="shared" si="304"/>
        <v>#NAME?</v>
      </c>
      <c r="BS243" s="13" t="e">
        <f t="shared" si="305"/>
        <v>#NAME?</v>
      </c>
      <c r="BT243" s="13" t="e">
        <f t="shared" si="306"/>
        <v>#NAME?</v>
      </c>
      <c r="BU243" s="13" t="e">
        <f t="shared" si="307"/>
        <v>#NAME?</v>
      </c>
      <c r="BV243" s="13"/>
      <c r="BW243" s="13" t="e">
        <f t="shared" si="308"/>
        <v>#NAME?</v>
      </c>
      <c r="BX243" s="13"/>
      <c r="BY243" s="13" t="e">
        <f t="shared" si="309"/>
        <v>#NAME?</v>
      </c>
      <c r="BZ243" s="13" t="e">
        <f t="shared" si="310"/>
        <v>#NAME?</v>
      </c>
      <c r="CA243" s="13" t="e">
        <f t="shared" si="311"/>
        <v>#NAME?</v>
      </c>
      <c r="CB243" s="13" t="e">
        <f t="shared" si="312"/>
        <v>#NAME?</v>
      </c>
      <c r="CC243" s="14">
        <f t="shared" si="313"/>
        <v>0</v>
      </c>
      <c r="CD243" s="14" t="e">
        <f t="shared" si="314"/>
        <v>#NAME?</v>
      </c>
      <c r="CE243" s="13">
        <f t="shared" si="315"/>
        <v>750116.64</v>
      </c>
      <c r="CF243" s="13" t="e">
        <f t="shared" si="316"/>
        <v>#NAME?</v>
      </c>
      <c r="CG243" s="13"/>
      <c r="CH243" s="13" t="e">
        <f t="shared" si="317"/>
        <v>#NAME?</v>
      </c>
      <c r="CI243" s="13" t="e">
        <f t="shared" si="318"/>
        <v>#NAME?</v>
      </c>
      <c r="CJ243" s="13" t="e">
        <f t="shared" si="319"/>
        <v>#NAME?</v>
      </c>
      <c r="CK243" s="13" t="e">
        <f t="shared" si="320"/>
        <v>#NAME?</v>
      </c>
      <c r="CL243">
        <f t="shared" si="321"/>
        <v>0</v>
      </c>
      <c r="CM243">
        <f t="shared" si="322"/>
        <v>0</v>
      </c>
      <c r="CN243">
        <v>0</v>
      </c>
      <c r="CO243">
        <f t="shared" si="323"/>
        <v>0</v>
      </c>
      <c r="CP243">
        <v>0</v>
      </c>
      <c r="CQ243">
        <v>0</v>
      </c>
      <c r="CR243">
        <v>0</v>
      </c>
      <c r="CS243">
        <v>0</v>
      </c>
      <c r="CT243">
        <v>0</v>
      </c>
      <c r="CU243">
        <v>0</v>
      </c>
      <c r="CV243">
        <v>0</v>
      </c>
      <c r="CW243">
        <v>0</v>
      </c>
      <c r="CX243">
        <v>0</v>
      </c>
      <c r="CY243" s="20" t="e">
        <f t="shared" si="324"/>
        <v>#NAME?</v>
      </c>
      <c r="CZ243" t="e">
        <f t="shared" si="325"/>
        <v>#NAME?</v>
      </c>
      <c r="DM243" t="s">
        <v>236</v>
      </c>
      <c r="DN243">
        <v>0</v>
      </c>
      <c r="DQ243" t="s">
        <v>466</v>
      </c>
      <c r="DR243">
        <v>0</v>
      </c>
      <c r="DU243">
        <v>531</v>
      </c>
      <c r="DV243">
        <v>1432992.8093047459</v>
      </c>
      <c r="DX243" t="s">
        <v>460</v>
      </c>
      <c r="DY243">
        <v>0</v>
      </c>
      <c r="EA243" t="s">
        <v>460</v>
      </c>
      <c r="EB243">
        <v>0</v>
      </c>
      <c r="ED243" t="s">
        <v>460</v>
      </c>
      <c r="EE243">
        <v>0</v>
      </c>
      <c r="EI243">
        <v>613</v>
      </c>
      <c r="EJ243">
        <v>1020</v>
      </c>
      <c r="GQ243" t="s">
        <v>485</v>
      </c>
      <c r="GR243">
        <v>476</v>
      </c>
      <c r="GU243">
        <v>585</v>
      </c>
      <c r="GV243" s="20">
        <v>57504.312823461762</v>
      </c>
      <c r="HM243">
        <v>1731</v>
      </c>
      <c r="HN243" t="s">
        <v>272</v>
      </c>
      <c r="HO243">
        <v>3067123.41</v>
      </c>
      <c r="HR243">
        <v>585</v>
      </c>
      <c r="HS243">
        <v>1079.5</v>
      </c>
    </row>
    <row r="244" spans="1:227">
      <c r="A244">
        <v>482</v>
      </c>
      <c r="D244" t="s">
        <v>200</v>
      </c>
      <c r="F244" s="13" t="e">
        <f t="shared" si="245"/>
        <v>#NAME?</v>
      </c>
      <c r="G244" s="13" t="e">
        <f t="shared" si="246"/>
        <v>#NAME?</v>
      </c>
      <c r="H244" s="13" t="e">
        <f t="shared" si="247"/>
        <v>#NAME?</v>
      </c>
      <c r="I244" s="13" t="e">
        <f t="shared" si="248"/>
        <v>#NAME?</v>
      </c>
      <c r="J244" s="13"/>
      <c r="K244" s="13" t="e">
        <f t="shared" si="249"/>
        <v>#NAME?</v>
      </c>
      <c r="L244" s="13" t="e">
        <f t="shared" si="250"/>
        <v>#NAME?</v>
      </c>
      <c r="M244" s="13" t="e">
        <f t="shared" si="251"/>
        <v>#NAME?</v>
      </c>
      <c r="N244" s="13" t="e">
        <f t="shared" si="252"/>
        <v>#NAME?</v>
      </c>
      <c r="O244" s="13" t="e">
        <f t="shared" si="253"/>
        <v>#NAME?</v>
      </c>
      <c r="P244" s="13" t="e">
        <f t="shared" si="254"/>
        <v>#NAME?</v>
      </c>
      <c r="Q244" s="13" t="e">
        <f t="shared" si="255"/>
        <v>#NAME?</v>
      </c>
      <c r="R244" s="13" t="e">
        <f t="shared" si="256"/>
        <v>#NAME?</v>
      </c>
      <c r="S244" s="13" t="e">
        <f t="shared" si="257"/>
        <v>#NAME?</v>
      </c>
      <c r="T244" s="13" t="e">
        <f t="shared" si="258"/>
        <v>#NAME?</v>
      </c>
      <c r="U244" s="13" t="e">
        <f t="shared" si="259"/>
        <v>#NAME?</v>
      </c>
      <c r="V244" s="13" t="e">
        <f t="shared" si="260"/>
        <v>#NAME?</v>
      </c>
      <c r="W244" s="13" t="e">
        <f t="shared" si="261"/>
        <v>#NAME?</v>
      </c>
      <c r="X244" s="13" t="e">
        <f t="shared" si="262"/>
        <v>#NAME?</v>
      </c>
      <c r="Y244" s="13" t="e">
        <f t="shared" si="263"/>
        <v>#NAME?</v>
      </c>
      <c r="Z244" s="13" t="e">
        <f t="shared" si="264"/>
        <v>#NAME?</v>
      </c>
      <c r="AA244" s="13" t="e">
        <f t="shared" si="265"/>
        <v>#NAME?</v>
      </c>
      <c r="AB244" s="13"/>
      <c r="AC244" s="13"/>
      <c r="AD244" s="13" t="e">
        <f t="shared" si="266"/>
        <v>#NAME?</v>
      </c>
      <c r="AE244" s="13" t="e">
        <f t="shared" si="267"/>
        <v>#NAME?</v>
      </c>
      <c r="AF244" s="13" t="e">
        <f t="shared" si="268"/>
        <v>#NAME?</v>
      </c>
      <c r="AG244" s="13" t="e">
        <f t="shared" si="269"/>
        <v>#NAME?</v>
      </c>
      <c r="AH244" s="13" t="e">
        <f t="shared" si="270"/>
        <v>#NAME?</v>
      </c>
      <c r="AI244" s="13" t="e">
        <f t="shared" si="271"/>
        <v>#NAME?</v>
      </c>
      <c r="AJ244" s="13" t="e">
        <f t="shared" si="272"/>
        <v>#NAME?</v>
      </c>
      <c r="AK244" s="13" t="e">
        <f t="shared" si="273"/>
        <v>#NAME?</v>
      </c>
      <c r="AL244" s="13" t="e">
        <f t="shared" si="274"/>
        <v>#NAME?</v>
      </c>
      <c r="AM244" s="13" t="e">
        <f t="shared" si="275"/>
        <v>#NAME?</v>
      </c>
      <c r="AN244" s="13" t="e">
        <f t="shared" si="276"/>
        <v>#NAME?</v>
      </c>
      <c r="AO244" s="13" t="e">
        <f t="shared" si="277"/>
        <v>#NAME?</v>
      </c>
      <c r="AP244" s="13" t="e">
        <f t="shared" si="278"/>
        <v>#NAME?</v>
      </c>
      <c r="AQ244" s="13" t="e">
        <f t="shared" si="279"/>
        <v>#NAME?</v>
      </c>
      <c r="AR244" s="13" t="e">
        <f t="shared" si="280"/>
        <v>#NAME?</v>
      </c>
      <c r="AS244" s="13" t="e">
        <f t="shared" si="281"/>
        <v>#NAME?</v>
      </c>
      <c r="AT244" s="13" t="e">
        <f t="shared" si="282"/>
        <v>#NAME?</v>
      </c>
      <c r="AU244" s="13" t="e">
        <f t="shared" si="283"/>
        <v>#NAME?</v>
      </c>
      <c r="AV244" s="13" t="e">
        <f t="shared" si="284"/>
        <v>#NAME?</v>
      </c>
      <c r="AW244" s="13" t="e">
        <f t="shared" si="285"/>
        <v>#NAME?</v>
      </c>
      <c r="AX244" s="13" t="e">
        <f t="shared" si="286"/>
        <v>#NAME?</v>
      </c>
      <c r="AY244" s="13" t="e">
        <f t="shared" si="287"/>
        <v>#NAME?</v>
      </c>
      <c r="AZ244" s="13" t="e">
        <f t="shared" si="288"/>
        <v>#NAME?</v>
      </c>
      <c r="BA244" s="13" t="e">
        <f t="shared" si="289"/>
        <v>#NAME?</v>
      </c>
      <c r="BB244" s="13" t="e">
        <f t="shared" si="290"/>
        <v>#NAME?</v>
      </c>
      <c r="BC244" s="13" t="e">
        <f t="shared" si="291"/>
        <v>#NAME?</v>
      </c>
      <c r="BD244" s="13" t="e">
        <f t="shared" si="292"/>
        <v>#NAME?</v>
      </c>
      <c r="BE244" s="13" t="e">
        <f t="shared" si="293"/>
        <v>#NAME?</v>
      </c>
      <c r="BF244" s="13" t="e">
        <f t="shared" si="294"/>
        <v>#NAME?</v>
      </c>
      <c r="BG244" s="13" t="e">
        <f t="shared" si="295"/>
        <v>#NAME?</v>
      </c>
      <c r="BH244" s="13" t="e">
        <f t="shared" si="296"/>
        <v>#NAME?</v>
      </c>
      <c r="BI244" s="13" t="e">
        <f t="shared" si="297"/>
        <v>#NAME?</v>
      </c>
      <c r="BJ244" s="13" t="e">
        <f t="shared" si="298"/>
        <v>#NAME?</v>
      </c>
      <c r="BK244" s="13" t="e">
        <f t="shared" si="299"/>
        <v>#NAME?</v>
      </c>
      <c r="BL244" s="13" t="e">
        <f t="shared" si="300"/>
        <v>#NAME?</v>
      </c>
      <c r="BM244" s="13" t="e">
        <f t="shared" si="301"/>
        <v>#NAME?</v>
      </c>
      <c r="BN244" s="13"/>
      <c r="BO244" s="15"/>
      <c r="BP244" s="13" t="e">
        <f t="shared" si="302"/>
        <v>#NAME?</v>
      </c>
      <c r="BQ244" s="13" t="e">
        <f t="shared" si="303"/>
        <v>#NAME?</v>
      </c>
      <c r="BR244" s="13" t="e">
        <f t="shared" si="304"/>
        <v>#NAME?</v>
      </c>
      <c r="BS244" s="13" t="e">
        <f t="shared" si="305"/>
        <v>#NAME?</v>
      </c>
      <c r="BT244" s="13" t="e">
        <f t="shared" si="306"/>
        <v>#NAME?</v>
      </c>
      <c r="BU244" s="13" t="e">
        <f t="shared" si="307"/>
        <v>#NAME?</v>
      </c>
      <c r="BV244" s="13"/>
      <c r="BW244" s="13" t="e">
        <f t="shared" si="308"/>
        <v>#NAME?</v>
      </c>
      <c r="BX244" s="13"/>
      <c r="BY244" s="13" t="e">
        <f t="shared" si="309"/>
        <v>#NAME?</v>
      </c>
      <c r="BZ244" s="13" t="e">
        <f t="shared" si="310"/>
        <v>#NAME?</v>
      </c>
      <c r="CA244" s="13" t="e">
        <f t="shared" si="311"/>
        <v>#NAME?</v>
      </c>
      <c r="CB244" s="13" t="e">
        <f t="shared" si="312"/>
        <v>#NAME?</v>
      </c>
      <c r="CC244" s="14">
        <f t="shared" si="313"/>
        <v>0</v>
      </c>
      <c r="CD244" s="14" t="e">
        <f t="shared" si="314"/>
        <v>#NAME?</v>
      </c>
      <c r="CE244" s="13">
        <f t="shared" si="315"/>
        <v>1862597.36</v>
      </c>
      <c r="CF244" s="13" t="e">
        <f t="shared" si="316"/>
        <v>#NAME?</v>
      </c>
      <c r="CG244" s="13"/>
      <c r="CH244" s="13" t="e">
        <f t="shared" si="317"/>
        <v>#NAME?</v>
      </c>
      <c r="CI244" s="13" t="e">
        <f t="shared" si="318"/>
        <v>#NAME?</v>
      </c>
      <c r="CJ244" s="13" t="e">
        <f t="shared" si="319"/>
        <v>#NAME?</v>
      </c>
      <c r="CK244" s="13" t="e">
        <f t="shared" si="320"/>
        <v>#NAME?</v>
      </c>
      <c r="CL244">
        <f t="shared" si="321"/>
        <v>0</v>
      </c>
      <c r="CM244">
        <f t="shared" si="322"/>
        <v>0</v>
      </c>
      <c r="CN244">
        <v>0</v>
      </c>
      <c r="CO244">
        <f t="shared" si="323"/>
        <v>0</v>
      </c>
      <c r="CP244">
        <v>0</v>
      </c>
      <c r="CQ244">
        <v>0</v>
      </c>
      <c r="CR244">
        <v>0</v>
      </c>
      <c r="CS244">
        <v>0</v>
      </c>
      <c r="CT244">
        <v>0</v>
      </c>
      <c r="CU244">
        <v>0</v>
      </c>
      <c r="CV244">
        <v>0</v>
      </c>
      <c r="CW244">
        <v>0</v>
      </c>
      <c r="CX244">
        <v>0</v>
      </c>
      <c r="CY244" s="20" t="e">
        <f t="shared" si="324"/>
        <v>#NAME?</v>
      </c>
      <c r="CZ244" t="e">
        <f t="shared" si="325"/>
        <v>#NAME?</v>
      </c>
      <c r="DM244" t="s">
        <v>176</v>
      </c>
      <c r="DN244">
        <v>0</v>
      </c>
      <c r="DQ244" t="s">
        <v>467</v>
      </c>
      <c r="DR244">
        <v>0</v>
      </c>
      <c r="DU244">
        <v>575</v>
      </c>
      <c r="DV244">
        <v>2354471.4989058534</v>
      </c>
      <c r="DX244" t="s">
        <v>461</v>
      </c>
      <c r="DY244">
        <v>0</v>
      </c>
      <c r="EA244" t="s">
        <v>461</v>
      </c>
      <c r="EB244">
        <v>0</v>
      </c>
      <c r="ED244" t="s">
        <v>461</v>
      </c>
      <c r="EE244">
        <v>0</v>
      </c>
      <c r="EI244">
        <v>483</v>
      </c>
      <c r="EJ244">
        <v>549</v>
      </c>
      <c r="GQ244" t="s">
        <v>200</v>
      </c>
      <c r="GR244">
        <v>482</v>
      </c>
      <c r="GU244">
        <v>588</v>
      </c>
      <c r="GV244" s="20">
        <v>20910.65920853155</v>
      </c>
      <c r="HM244">
        <v>1842</v>
      </c>
      <c r="HN244" t="s">
        <v>488</v>
      </c>
      <c r="HO244">
        <v>988203.27</v>
      </c>
      <c r="HR244">
        <v>588</v>
      </c>
      <c r="HS244">
        <v>441.25</v>
      </c>
    </row>
    <row r="245" spans="1:227">
      <c r="A245">
        <v>613</v>
      </c>
      <c r="D245" t="s">
        <v>204</v>
      </c>
      <c r="F245" s="13" t="e">
        <f t="shared" si="245"/>
        <v>#NAME?</v>
      </c>
      <c r="G245" s="13" t="e">
        <f t="shared" si="246"/>
        <v>#NAME?</v>
      </c>
      <c r="H245" s="13" t="e">
        <f t="shared" si="247"/>
        <v>#NAME?</v>
      </c>
      <c r="I245" s="13" t="e">
        <f t="shared" si="248"/>
        <v>#NAME?</v>
      </c>
      <c r="J245" s="13"/>
      <c r="K245" s="13" t="e">
        <f t="shared" si="249"/>
        <v>#NAME?</v>
      </c>
      <c r="L245" s="13" t="e">
        <f t="shared" si="250"/>
        <v>#NAME?</v>
      </c>
      <c r="M245" s="13" t="e">
        <f t="shared" si="251"/>
        <v>#NAME?</v>
      </c>
      <c r="N245" s="13" t="e">
        <f t="shared" si="252"/>
        <v>#NAME?</v>
      </c>
      <c r="O245" s="13" t="e">
        <f t="shared" si="253"/>
        <v>#NAME?</v>
      </c>
      <c r="P245" s="13" t="e">
        <f t="shared" si="254"/>
        <v>#NAME?</v>
      </c>
      <c r="Q245" s="13" t="e">
        <f t="shared" si="255"/>
        <v>#NAME?</v>
      </c>
      <c r="R245" s="13" t="e">
        <f t="shared" si="256"/>
        <v>#NAME?</v>
      </c>
      <c r="S245" s="13" t="e">
        <f t="shared" si="257"/>
        <v>#NAME?</v>
      </c>
      <c r="T245" s="13" t="e">
        <f t="shared" si="258"/>
        <v>#NAME?</v>
      </c>
      <c r="U245" s="13" t="e">
        <f t="shared" si="259"/>
        <v>#NAME?</v>
      </c>
      <c r="V245" s="13" t="e">
        <f t="shared" si="260"/>
        <v>#NAME?</v>
      </c>
      <c r="W245" s="13" t="e">
        <f t="shared" si="261"/>
        <v>#NAME?</v>
      </c>
      <c r="X245" s="13" t="e">
        <f t="shared" si="262"/>
        <v>#NAME?</v>
      </c>
      <c r="Y245" s="13" t="e">
        <f t="shared" si="263"/>
        <v>#NAME?</v>
      </c>
      <c r="Z245" s="13" t="e">
        <f t="shared" si="264"/>
        <v>#NAME?</v>
      </c>
      <c r="AA245" s="13" t="e">
        <f t="shared" si="265"/>
        <v>#NAME?</v>
      </c>
      <c r="AB245" s="13"/>
      <c r="AC245" s="13"/>
      <c r="AD245" s="13" t="e">
        <f t="shared" si="266"/>
        <v>#NAME?</v>
      </c>
      <c r="AE245" s="13" t="e">
        <f t="shared" si="267"/>
        <v>#NAME?</v>
      </c>
      <c r="AF245" s="13" t="e">
        <f t="shared" si="268"/>
        <v>#NAME?</v>
      </c>
      <c r="AG245" s="13" t="e">
        <f t="shared" si="269"/>
        <v>#NAME?</v>
      </c>
      <c r="AH245" s="13" t="e">
        <f t="shared" si="270"/>
        <v>#NAME?</v>
      </c>
      <c r="AI245" s="13" t="e">
        <f t="shared" si="271"/>
        <v>#NAME?</v>
      </c>
      <c r="AJ245" s="13" t="e">
        <f t="shared" si="272"/>
        <v>#NAME?</v>
      </c>
      <c r="AK245" s="13" t="e">
        <f t="shared" si="273"/>
        <v>#NAME?</v>
      </c>
      <c r="AL245" s="13" t="e">
        <f t="shared" si="274"/>
        <v>#NAME?</v>
      </c>
      <c r="AM245" s="13" t="e">
        <f t="shared" si="275"/>
        <v>#NAME?</v>
      </c>
      <c r="AN245" s="13" t="e">
        <f t="shared" si="276"/>
        <v>#NAME?</v>
      </c>
      <c r="AO245" s="13" t="e">
        <f t="shared" si="277"/>
        <v>#NAME?</v>
      </c>
      <c r="AP245" s="13" t="e">
        <f t="shared" si="278"/>
        <v>#NAME?</v>
      </c>
      <c r="AQ245" s="13" t="e">
        <f t="shared" si="279"/>
        <v>#NAME?</v>
      </c>
      <c r="AR245" s="13" t="e">
        <f t="shared" si="280"/>
        <v>#NAME?</v>
      </c>
      <c r="AS245" s="13" t="e">
        <f t="shared" si="281"/>
        <v>#NAME?</v>
      </c>
      <c r="AT245" s="13" t="e">
        <f t="shared" si="282"/>
        <v>#NAME?</v>
      </c>
      <c r="AU245" s="13" t="e">
        <f t="shared" si="283"/>
        <v>#NAME?</v>
      </c>
      <c r="AV245" s="13" t="e">
        <f t="shared" si="284"/>
        <v>#NAME?</v>
      </c>
      <c r="AW245" s="13" t="e">
        <f t="shared" si="285"/>
        <v>#NAME?</v>
      </c>
      <c r="AX245" s="13" t="e">
        <f t="shared" si="286"/>
        <v>#NAME?</v>
      </c>
      <c r="AY245" s="13" t="e">
        <f t="shared" si="287"/>
        <v>#NAME?</v>
      </c>
      <c r="AZ245" s="13" t="e">
        <f t="shared" si="288"/>
        <v>#NAME?</v>
      </c>
      <c r="BA245" s="13" t="e">
        <f t="shared" si="289"/>
        <v>#NAME?</v>
      </c>
      <c r="BB245" s="13" t="e">
        <f t="shared" si="290"/>
        <v>#NAME?</v>
      </c>
      <c r="BC245" s="13" t="e">
        <f t="shared" si="291"/>
        <v>#NAME?</v>
      </c>
      <c r="BD245" s="13" t="e">
        <f t="shared" si="292"/>
        <v>#NAME?</v>
      </c>
      <c r="BE245" s="13" t="e">
        <f t="shared" si="293"/>
        <v>#NAME?</v>
      </c>
      <c r="BF245" s="13" t="e">
        <f t="shared" si="294"/>
        <v>#NAME?</v>
      </c>
      <c r="BG245" s="13" t="e">
        <f t="shared" si="295"/>
        <v>#NAME?</v>
      </c>
      <c r="BH245" s="13" t="e">
        <f t="shared" si="296"/>
        <v>#NAME?</v>
      </c>
      <c r="BI245" s="13" t="e">
        <f t="shared" si="297"/>
        <v>#NAME?</v>
      </c>
      <c r="BJ245" s="13" t="e">
        <f t="shared" si="298"/>
        <v>#NAME?</v>
      </c>
      <c r="BK245" s="13" t="e">
        <f t="shared" si="299"/>
        <v>#NAME?</v>
      </c>
      <c r="BL245" s="13" t="e">
        <f t="shared" si="300"/>
        <v>#NAME?</v>
      </c>
      <c r="BM245" s="13" t="e">
        <f t="shared" si="301"/>
        <v>#NAME?</v>
      </c>
      <c r="BN245" s="13"/>
      <c r="BO245" s="15"/>
      <c r="BP245" s="13" t="e">
        <f t="shared" si="302"/>
        <v>#NAME?</v>
      </c>
      <c r="BQ245" s="13" t="e">
        <f t="shared" si="303"/>
        <v>#NAME?</v>
      </c>
      <c r="BR245" s="13" t="e">
        <f t="shared" si="304"/>
        <v>#NAME?</v>
      </c>
      <c r="BS245" s="13" t="e">
        <f t="shared" si="305"/>
        <v>#NAME?</v>
      </c>
      <c r="BT245" s="13" t="e">
        <f t="shared" si="306"/>
        <v>#NAME?</v>
      </c>
      <c r="BU245" s="13" t="e">
        <f t="shared" si="307"/>
        <v>#NAME?</v>
      </c>
      <c r="BV245" s="13"/>
      <c r="BW245" s="13" t="e">
        <f t="shared" si="308"/>
        <v>#NAME?</v>
      </c>
      <c r="BX245" s="13"/>
      <c r="BY245" s="13" t="e">
        <f t="shared" si="309"/>
        <v>#NAME?</v>
      </c>
      <c r="BZ245" s="13" t="e">
        <f t="shared" si="310"/>
        <v>#NAME?</v>
      </c>
      <c r="CA245" s="13" t="e">
        <f t="shared" si="311"/>
        <v>#NAME?</v>
      </c>
      <c r="CB245" s="13" t="e">
        <f t="shared" si="312"/>
        <v>#NAME?</v>
      </c>
      <c r="CC245" s="14">
        <f t="shared" si="313"/>
        <v>0</v>
      </c>
      <c r="CD245" s="14" t="e">
        <f t="shared" si="314"/>
        <v>#NAME?</v>
      </c>
      <c r="CE245" s="13">
        <f t="shared" si="315"/>
        <v>1211277.2</v>
      </c>
      <c r="CF245" s="13" t="e">
        <f t="shared" si="316"/>
        <v>#NAME?</v>
      </c>
      <c r="CG245" s="13"/>
      <c r="CH245" s="13" t="e">
        <f t="shared" si="317"/>
        <v>#NAME?</v>
      </c>
      <c r="CI245" s="13" t="e">
        <f t="shared" si="318"/>
        <v>#NAME?</v>
      </c>
      <c r="CJ245" s="13" t="e">
        <f t="shared" si="319"/>
        <v>#NAME?</v>
      </c>
      <c r="CK245" s="13" t="e">
        <f t="shared" si="320"/>
        <v>#NAME?</v>
      </c>
      <c r="CL245">
        <f t="shared" si="321"/>
        <v>0</v>
      </c>
      <c r="CM245">
        <f t="shared" si="322"/>
        <v>0</v>
      </c>
      <c r="CN245">
        <v>0</v>
      </c>
      <c r="CO245">
        <f t="shared" si="323"/>
        <v>0</v>
      </c>
      <c r="CP245">
        <v>0</v>
      </c>
      <c r="CQ245">
        <v>0</v>
      </c>
      <c r="CR245">
        <v>0</v>
      </c>
      <c r="CS245">
        <v>0</v>
      </c>
      <c r="CT245">
        <v>0</v>
      </c>
      <c r="CU245">
        <v>0</v>
      </c>
      <c r="CV245">
        <v>0</v>
      </c>
      <c r="CW245">
        <v>0</v>
      </c>
      <c r="CX245">
        <v>0</v>
      </c>
      <c r="CY245" s="20" t="e">
        <f t="shared" si="324"/>
        <v>#NAME?</v>
      </c>
      <c r="CZ245" t="e">
        <f t="shared" si="325"/>
        <v>#NAME?</v>
      </c>
      <c r="DM245" t="s">
        <v>99</v>
      </c>
      <c r="DN245">
        <v>0</v>
      </c>
      <c r="DQ245" t="s">
        <v>469</v>
      </c>
      <c r="DR245">
        <v>0</v>
      </c>
      <c r="DU245">
        <v>716</v>
      </c>
      <c r="DV245">
        <v>1994579.6684088924</v>
      </c>
      <c r="DX245" t="s">
        <v>463</v>
      </c>
      <c r="DY245">
        <v>0</v>
      </c>
      <c r="EA245" t="s">
        <v>463</v>
      </c>
      <c r="EB245">
        <v>0</v>
      </c>
      <c r="ED245" t="s">
        <v>463</v>
      </c>
      <c r="EE245">
        <v>0</v>
      </c>
      <c r="EI245">
        <v>484</v>
      </c>
      <c r="EJ245">
        <v>4391.5</v>
      </c>
      <c r="GQ245" t="s">
        <v>204</v>
      </c>
      <c r="GR245">
        <v>613</v>
      </c>
      <c r="GU245">
        <v>589</v>
      </c>
      <c r="GV245" s="20">
        <v>18296.826807465106</v>
      </c>
      <c r="HM245">
        <v>815</v>
      </c>
      <c r="HN245" t="s">
        <v>489</v>
      </c>
      <c r="HO245">
        <v>862660.54</v>
      </c>
      <c r="HR245">
        <v>589</v>
      </c>
      <c r="HS245">
        <v>399.25</v>
      </c>
    </row>
    <row r="246" spans="1:227">
      <c r="A246">
        <v>483</v>
      </c>
      <c r="D246" t="s">
        <v>206</v>
      </c>
      <c r="F246" s="13" t="e">
        <f t="shared" si="245"/>
        <v>#NAME?</v>
      </c>
      <c r="G246" s="13" t="e">
        <f t="shared" si="246"/>
        <v>#NAME?</v>
      </c>
      <c r="H246" s="13" t="e">
        <f t="shared" si="247"/>
        <v>#NAME?</v>
      </c>
      <c r="I246" s="13" t="e">
        <f t="shared" si="248"/>
        <v>#NAME?</v>
      </c>
      <c r="J246" s="13"/>
      <c r="K246" s="13" t="e">
        <f t="shared" si="249"/>
        <v>#NAME?</v>
      </c>
      <c r="L246" s="13" t="e">
        <f t="shared" si="250"/>
        <v>#NAME?</v>
      </c>
      <c r="M246" s="13" t="e">
        <f t="shared" si="251"/>
        <v>#NAME?</v>
      </c>
      <c r="N246" s="13" t="e">
        <f t="shared" si="252"/>
        <v>#NAME?</v>
      </c>
      <c r="O246" s="13" t="e">
        <f t="shared" si="253"/>
        <v>#NAME?</v>
      </c>
      <c r="P246" s="13" t="e">
        <f t="shared" si="254"/>
        <v>#NAME?</v>
      </c>
      <c r="Q246" s="13" t="e">
        <f t="shared" si="255"/>
        <v>#NAME?</v>
      </c>
      <c r="R246" s="13" t="e">
        <f t="shared" si="256"/>
        <v>#NAME?</v>
      </c>
      <c r="S246" s="13" t="e">
        <f t="shared" si="257"/>
        <v>#NAME?</v>
      </c>
      <c r="T246" s="13" t="e">
        <f t="shared" si="258"/>
        <v>#NAME?</v>
      </c>
      <c r="U246" s="13" t="e">
        <f t="shared" si="259"/>
        <v>#NAME?</v>
      </c>
      <c r="V246" s="13" t="e">
        <f t="shared" si="260"/>
        <v>#NAME?</v>
      </c>
      <c r="W246" s="13" t="e">
        <f t="shared" si="261"/>
        <v>#NAME?</v>
      </c>
      <c r="X246" s="13" t="e">
        <f t="shared" si="262"/>
        <v>#NAME?</v>
      </c>
      <c r="Y246" s="13" t="e">
        <f t="shared" si="263"/>
        <v>#NAME?</v>
      </c>
      <c r="Z246" s="13" t="e">
        <f t="shared" si="264"/>
        <v>#NAME?</v>
      </c>
      <c r="AA246" s="13" t="e">
        <f t="shared" si="265"/>
        <v>#NAME?</v>
      </c>
      <c r="AB246" s="13"/>
      <c r="AC246" s="13"/>
      <c r="AD246" s="13" t="e">
        <f t="shared" si="266"/>
        <v>#NAME?</v>
      </c>
      <c r="AE246" s="13" t="e">
        <f t="shared" si="267"/>
        <v>#NAME?</v>
      </c>
      <c r="AF246" s="13" t="e">
        <f t="shared" si="268"/>
        <v>#NAME?</v>
      </c>
      <c r="AG246" s="13" t="e">
        <f t="shared" si="269"/>
        <v>#NAME?</v>
      </c>
      <c r="AH246" s="13" t="e">
        <f t="shared" si="270"/>
        <v>#NAME?</v>
      </c>
      <c r="AI246" s="13" t="e">
        <f t="shared" si="271"/>
        <v>#NAME?</v>
      </c>
      <c r="AJ246" s="13" t="e">
        <f t="shared" si="272"/>
        <v>#NAME?</v>
      </c>
      <c r="AK246" s="13" t="e">
        <f t="shared" si="273"/>
        <v>#NAME?</v>
      </c>
      <c r="AL246" s="13" t="e">
        <f t="shared" si="274"/>
        <v>#NAME?</v>
      </c>
      <c r="AM246" s="13" t="e">
        <f t="shared" si="275"/>
        <v>#NAME?</v>
      </c>
      <c r="AN246" s="13" t="e">
        <f t="shared" si="276"/>
        <v>#NAME?</v>
      </c>
      <c r="AO246" s="13" t="e">
        <f t="shared" si="277"/>
        <v>#NAME?</v>
      </c>
      <c r="AP246" s="13" t="e">
        <f t="shared" si="278"/>
        <v>#NAME?</v>
      </c>
      <c r="AQ246" s="13" t="e">
        <f t="shared" si="279"/>
        <v>#NAME?</v>
      </c>
      <c r="AR246" s="13" t="e">
        <f t="shared" si="280"/>
        <v>#NAME?</v>
      </c>
      <c r="AS246" s="13" t="e">
        <f t="shared" si="281"/>
        <v>#NAME?</v>
      </c>
      <c r="AT246" s="13" t="e">
        <f t="shared" si="282"/>
        <v>#NAME?</v>
      </c>
      <c r="AU246" s="13" t="e">
        <f t="shared" si="283"/>
        <v>#NAME?</v>
      </c>
      <c r="AV246" s="13" t="e">
        <f t="shared" si="284"/>
        <v>#NAME?</v>
      </c>
      <c r="AW246" s="13" t="e">
        <f t="shared" si="285"/>
        <v>#NAME?</v>
      </c>
      <c r="AX246" s="13" t="e">
        <f t="shared" si="286"/>
        <v>#NAME?</v>
      </c>
      <c r="AY246" s="13" t="e">
        <f t="shared" si="287"/>
        <v>#NAME?</v>
      </c>
      <c r="AZ246" s="13" t="e">
        <f t="shared" si="288"/>
        <v>#NAME?</v>
      </c>
      <c r="BA246" s="13" t="e">
        <f t="shared" si="289"/>
        <v>#NAME?</v>
      </c>
      <c r="BB246" s="13" t="e">
        <f t="shared" si="290"/>
        <v>#NAME?</v>
      </c>
      <c r="BC246" s="13" t="e">
        <f t="shared" si="291"/>
        <v>#NAME?</v>
      </c>
      <c r="BD246" s="13" t="e">
        <f t="shared" si="292"/>
        <v>#NAME?</v>
      </c>
      <c r="BE246" s="13" t="e">
        <f t="shared" si="293"/>
        <v>#NAME?</v>
      </c>
      <c r="BF246" s="13" t="e">
        <f t="shared" si="294"/>
        <v>#NAME?</v>
      </c>
      <c r="BG246" s="13" t="e">
        <f t="shared" si="295"/>
        <v>#NAME?</v>
      </c>
      <c r="BH246" s="13" t="e">
        <f t="shared" si="296"/>
        <v>#NAME?</v>
      </c>
      <c r="BI246" s="13" t="e">
        <f t="shared" si="297"/>
        <v>#NAME?</v>
      </c>
      <c r="BJ246" s="13" t="e">
        <f t="shared" si="298"/>
        <v>#NAME?</v>
      </c>
      <c r="BK246" s="13" t="e">
        <f t="shared" si="299"/>
        <v>#NAME?</v>
      </c>
      <c r="BL246" s="13" t="e">
        <f t="shared" si="300"/>
        <v>#NAME?</v>
      </c>
      <c r="BM246" s="13" t="e">
        <f t="shared" si="301"/>
        <v>#NAME?</v>
      </c>
      <c r="BN246" s="13"/>
      <c r="BO246" s="15"/>
      <c r="BP246" s="13" t="e">
        <f t="shared" si="302"/>
        <v>#NAME?</v>
      </c>
      <c r="BQ246" s="13" t="e">
        <f t="shared" si="303"/>
        <v>#NAME?</v>
      </c>
      <c r="BR246" s="13" t="e">
        <f t="shared" si="304"/>
        <v>#NAME?</v>
      </c>
      <c r="BS246" s="13" t="e">
        <f t="shared" si="305"/>
        <v>#NAME?</v>
      </c>
      <c r="BT246" s="13" t="e">
        <f t="shared" si="306"/>
        <v>#NAME?</v>
      </c>
      <c r="BU246" s="13" t="e">
        <f t="shared" si="307"/>
        <v>#NAME?</v>
      </c>
      <c r="BV246" s="13"/>
      <c r="BW246" s="13" t="e">
        <f t="shared" si="308"/>
        <v>#NAME?</v>
      </c>
      <c r="BX246" s="13"/>
      <c r="BY246" s="13" t="e">
        <f t="shared" si="309"/>
        <v>#NAME?</v>
      </c>
      <c r="BZ246" s="13" t="e">
        <f t="shared" si="310"/>
        <v>#NAME?</v>
      </c>
      <c r="CA246" s="13" t="e">
        <f t="shared" si="311"/>
        <v>#NAME?</v>
      </c>
      <c r="CB246" s="13" t="e">
        <f t="shared" si="312"/>
        <v>#NAME?</v>
      </c>
      <c r="CC246" s="14">
        <f t="shared" si="313"/>
        <v>0</v>
      </c>
      <c r="CD246" s="14" t="e">
        <f t="shared" si="314"/>
        <v>#NAME?</v>
      </c>
      <c r="CE246" s="13">
        <f t="shared" si="315"/>
        <v>986414.89</v>
      </c>
      <c r="CF246" s="13" t="e">
        <f t="shared" si="316"/>
        <v>#NAME?</v>
      </c>
      <c r="CG246" s="13"/>
      <c r="CH246" s="13" t="e">
        <f t="shared" si="317"/>
        <v>#NAME?</v>
      </c>
      <c r="CI246" s="13" t="e">
        <f t="shared" si="318"/>
        <v>#NAME?</v>
      </c>
      <c r="CJ246" s="13" t="e">
        <f t="shared" si="319"/>
        <v>#NAME?</v>
      </c>
      <c r="CK246" s="13" t="e">
        <f t="shared" si="320"/>
        <v>#NAME?</v>
      </c>
      <c r="CL246">
        <f t="shared" si="321"/>
        <v>0</v>
      </c>
      <c r="CM246">
        <f t="shared" si="322"/>
        <v>0</v>
      </c>
      <c r="CN246">
        <v>0</v>
      </c>
      <c r="CO246">
        <f t="shared" si="323"/>
        <v>0</v>
      </c>
      <c r="CP246">
        <v>0</v>
      </c>
      <c r="CQ246">
        <v>0</v>
      </c>
      <c r="CR246">
        <v>0</v>
      </c>
      <c r="CS246">
        <v>0</v>
      </c>
      <c r="CT246">
        <v>0</v>
      </c>
      <c r="CU246">
        <v>0</v>
      </c>
      <c r="CV246">
        <v>0</v>
      </c>
      <c r="CW246">
        <v>0</v>
      </c>
      <c r="CX246">
        <v>0</v>
      </c>
      <c r="CY246" s="20" t="e">
        <f t="shared" si="324"/>
        <v>#NAME?</v>
      </c>
      <c r="CZ246" t="e">
        <f t="shared" si="325"/>
        <v>#NAME?</v>
      </c>
      <c r="DM246" t="s">
        <v>486</v>
      </c>
      <c r="DN246">
        <v>0</v>
      </c>
      <c r="DQ246" t="s">
        <v>471</v>
      </c>
      <c r="DR246">
        <v>0</v>
      </c>
      <c r="DU246">
        <v>209</v>
      </c>
      <c r="DV246">
        <v>1522229.4528308881</v>
      </c>
      <c r="DX246" t="s">
        <v>464</v>
      </c>
      <c r="DY246">
        <v>0</v>
      </c>
      <c r="EA246" t="s">
        <v>464</v>
      </c>
      <c r="EB246">
        <v>0</v>
      </c>
      <c r="ED246" t="s">
        <v>464</v>
      </c>
      <c r="EE246">
        <v>0</v>
      </c>
      <c r="EI246">
        <v>489</v>
      </c>
      <c r="EJ246">
        <v>1750.25</v>
      </c>
      <c r="GQ246" t="s">
        <v>206</v>
      </c>
      <c r="GR246">
        <v>483</v>
      </c>
      <c r="GU246">
        <v>590</v>
      </c>
      <c r="GV246" s="20">
        <v>70573.474828793987</v>
      </c>
      <c r="HM246">
        <v>265</v>
      </c>
      <c r="HN246" t="s">
        <v>349</v>
      </c>
      <c r="HO246">
        <v>517823.66</v>
      </c>
      <c r="HR246">
        <v>590</v>
      </c>
      <c r="HS246">
        <v>1585.5</v>
      </c>
    </row>
    <row r="247" spans="1:227">
      <c r="A247">
        <v>484</v>
      </c>
      <c r="D247" t="s">
        <v>212</v>
      </c>
      <c r="F247" s="13" t="e">
        <f t="shared" si="245"/>
        <v>#NAME?</v>
      </c>
      <c r="G247" s="13" t="e">
        <f t="shared" si="246"/>
        <v>#NAME?</v>
      </c>
      <c r="H247" s="13" t="e">
        <f t="shared" si="247"/>
        <v>#NAME?</v>
      </c>
      <c r="I247" s="13" t="e">
        <f t="shared" si="248"/>
        <v>#NAME?</v>
      </c>
      <c r="J247" s="13"/>
      <c r="K247" s="13" t="e">
        <f t="shared" si="249"/>
        <v>#NAME?</v>
      </c>
      <c r="L247" s="13" t="e">
        <f t="shared" si="250"/>
        <v>#NAME?</v>
      </c>
      <c r="M247" s="13" t="e">
        <f t="shared" si="251"/>
        <v>#NAME?</v>
      </c>
      <c r="N247" s="13" t="e">
        <f t="shared" si="252"/>
        <v>#NAME?</v>
      </c>
      <c r="O247" s="13" t="e">
        <f t="shared" si="253"/>
        <v>#NAME?</v>
      </c>
      <c r="P247" s="13" t="e">
        <f t="shared" si="254"/>
        <v>#NAME?</v>
      </c>
      <c r="Q247" s="13" t="e">
        <f t="shared" si="255"/>
        <v>#NAME?</v>
      </c>
      <c r="R247" s="13" t="e">
        <f t="shared" si="256"/>
        <v>#NAME?</v>
      </c>
      <c r="S247" s="13" t="e">
        <f t="shared" si="257"/>
        <v>#NAME?</v>
      </c>
      <c r="T247" s="13" t="e">
        <f t="shared" si="258"/>
        <v>#NAME?</v>
      </c>
      <c r="U247" s="13" t="e">
        <f t="shared" si="259"/>
        <v>#NAME?</v>
      </c>
      <c r="V247" s="13" t="e">
        <f t="shared" si="260"/>
        <v>#NAME?</v>
      </c>
      <c r="W247" s="13" t="e">
        <f t="shared" si="261"/>
        <v>#NAME?</v>
      </c>
      <c r="X247" s="13" t="e">
        <f t="shared" si="262"/>
        <v>#NAME?</v>
      </c>
      <c r="Y247" s="13" t="e">
        <f t="shared" si="263"/>
        <v>#NAME?</v>
      </c>
      <c r="Z247" s="13" t="e">
        <f t="shared" si="264"/>
        <v>#NAME?</v>
      </c>
      <c r="AA247" s="13" t="e">
        <f t="shared" si="265"/>
        <v>#NAME?</v>
      </c>
      <c r="AB247" s="13"/>
      <c r="AC247" s="13"/>
      <c r="AD247" s="13" t="e">
        <f t="shared" si="266"/>
        <v>#NAME?</v>
      </c>
      <c r="AE247" s="13" t="e">
        <f t="shared" si="267"/>
        <v>#NAME?</v>
      </c>
      <c r="AF247" s="13" t="e">
        <f t="shared" si="268"/>
        <v>#NAME?</v>
      </c>
      <c r="AG247" s="13" t="e">
        <f t="shared" si="269"/>
        <v>#NAME?</v>
      </c>
      <c r="AH247" s="13" t="e">
        <f t="shared" si="270"/>
        <v>#NAME?</v>
      </c>
      <c r="AI247" s="13" t="e">
        <f t="shared" si="271"/>
        <v>#NAME?</v>
      </c>
      <c r="AJ247" s="13" t="e">
        <f t="shared" si="272"/>
        <v>#NAME?</v>
      </c>
      <c r="AK247" s="13" t="e">
        <f t="shared" si="273"/>
        <v>#NAME?</v>
      </c>
      <c r="AL247" s="13" t="e">
        <f t="shared" si="274"/>
        <v>#NAME?</v>
      </c>
      <c r="AM247" s="13" t="e">
        <f t="shared" si="275"/>
        <v>#NAME?</v>
      </c>
      <c r="AN247" s="13" t="e">
        <f t="shared" si="276"/>
        <v>#NAME?</v>
      </c>
      <c r="AO247" s="13" t="e">
        <f t="shared" si="277"/>
        <v>#NAME?</v>
      </c>
      <c r="AP247" s="13" t="e">
        <f t="shared" si="278"/>
        <v>#NAME?</v>
      </c>
      <c r="AQ247" s="13" t="e">
        <f t="shared" si="279"/>
        <v>#NAME?</v>
      </c>
      <c r="AR247" s="13" t="e">
        <f t="shared" si="280"/>
        <v>#NAME?</v>
      </c>
      <c r="AS247" s="13" t="e">
        <f t="shared" si="281"/>
        <v>#NAME?</v>
      </c>
      <c r="AT247" s="13" t="e">
        <f t="shared" si="282"/>
        <v>#NAME?</v>
      </c>
      <c r="AU247" s="13" t="e">
        <f t="shared" si="283"/>
        <v>#NAME?</v>
      </c>
      <c r="AV247" s="13" t="e">
        <f t="shared" si="284"/>
        <v>#NAME?</v>
      </c>
      <c r="AW247" s="13" t="e">
        <f t="shared" si="285"/>
        <v>#NAME?</v>
      </c>
      <c r="AX247" s="13" t="e">
        <f t="shared" si="286"/>
        <v>#NAME?</v>
      </c>
      <c r="AY247" s="13" t="e">
        <f t="shared" si="287"/>
        <v>#NAME?</v>
      </c>
      <c r="AZ247" s="13" t="e">
        <f t="shared" si="288"/>
        <v>#NAME?</v>
      </c>
      <c r="BA247" s="13" t="e">
        <f t="shared" si="289"/>
        <v>#NAME?</v>
      </c>
      <c r="BB247" s="13" t="e">
        <f t="shared" si="290"/>
        <v>#NAME?</v>
      </c>
      <c r="BC247" s="13" t="e">
        <f t="shared" si="291"/>
        <v>#NAME?</v>
      </c>
      <c r="BD247" s="13" t="e">
        <f t="shared" si="292"/>
        <v>#NAME?</v>
      </c>
      <c r="BE247" s="13" t="e">
        <f t="shared" si="293"/>
        <v>#NAME?</v>
      </c>
      <c r="BF247" s="13" t="e">
        <f t="shared" si="294"/>
        <v>#NAME?</v>
      </c>
      <c r="BG247" s="13" t="e">
        <f t="shared" si="295"/>
        <v>#NAME?</v>
      </c>
      <c r="BH247" s="13" t="e">
        <f t="shared" si="296"/>
        <v>#NAME?</v>
      </c>
      <c r="BI247" s="13" t="e">
        <f t="shared" si="297"/>
        <v>#NAME?</v>
      </c>
      <c r="BJ247" s="13" t="e">
        <f t="shared" si="298"/>
        <v>#NAME?</v>
      </c>
      <c r="BK247" s="13" t="e">
        <f t="shared" si="299"/>
        <v>#NAME?</v>
      </c>
      <c r="BL247" s="13" t="e">
        <f t="shared" si="300"/>
        <v>#NAME?</v>
      </c>
      <c r="BM247" s="13" t="e">
        <f t="shared" si="301"/>
        <v>#NAME?</v>
      </c>
      <c r="BN247" s="13"/>
      <c r="BO247" s="15"/>
      <c r="BP247" s="13" t="e">
        <f t="shared" si="302"/>
        <v>#NAME?</v>
      </c>
      <c r="BQ247" s="13" t="e">
        <f t="shared" si="303"/>
        <v>#NAME?</v>
      </c>
      <c r="BR247" s="13" t="e">
        <f t="shared" si="304"/>
        <v>#NAME?</v>
      </c>
      <c r="BS247" s="13" t="e">
        <f t="shared" si="305"/>
        <v>#NAME?</v>
      </c>
      <c r="BT247" s="13" t="e">
        <f t="shared" si="306"/>
        <v>#NAME?</v>
      </c>
      <c r="BU247" s="13" t="e">
        <f t="shared" si="307"/>
        <v>#NAME?</v>
      </c>
      <c r="BV247" s="13"/>
      <c r="BW247" s="13" t="e">
        <f t="shared" si="308"/>
        <v>#NAME?</v>
      </c>
      <c r="BX247" s="13"/>
      <c r="BY247" s="13" t="e">
        <f t="shared" si="309"/>
        <v>#NAME?</v>
      </c>
      <c r="BZ247" s="13" t="e">
        <f t="shared" si="310"/>
        <v>#NAME?</v>
      </c>
      <c r="CA247" s="13" t="e">
        <f t="shared" si="311"/>
        <v>#NAME?</v>
      </c>
      <c r="CB247" s="13" t="e">
        <f t="shared" si="312"/>
        <v>#NAME?</v>
      </c>
      <c r="CC247" s="14">
        <f t="shared" si="313"/>
        <v>0</v>
      </c>
      <c r="CD247" s="14" t="e">
        <f t="shared" si="314"/>
        <v>#NAME?</v>
      </c>
      <c r="CE247" s="13">
        <f t="shared" si="315"/>
        <v>4949292.03</v>
      </c>
      <c r="CF247" s="13" t="e">
        <f t="shared" si="316"/>
        <v>#NAME?</v>
      </c>
      <c r="CG247" s="13"/>
      <c r="CH247" s="13" t="e">
        <f t="shared" si="317"/>
        <v>#NAME?</v>
      </c>
      <c r="CI247" s="13" t="e">
        <f t="shared" si="318"/>
        <v>#NAME?</v>
      </c>
      <c r="CJ247" s="13" t="e">
        <f t="shared" si="319"/>
        <v>#NAME?</v>
      </c>
      <c r="CK247" s="13" t="e">
        <f t="shared" si="320"/>
        <v>#NAME?</v>
      </c>
      <c r="CL247">
        <f t="shared" si="321"/>
        <v>0</v>
      </c>
      <c r="CM247">
        <f t="shared" si="322"/>
        <v>0</v>
      </c>
      <c r="CN247">
        <v>0</v>
      </c>
      <c r="CO247">
        <f t="shared" si="323"/>
        <v>0</v>
      </c>
      <c r="CP247" t="e">
        <f>VLOOKUP(A247,taal,5,FALSE)</f>
        <v>#NAME?</v>
      </c>
      <c r="CQ247">
        <v>50000</v>
      </c>
      <c r="CR247">
        <v>0</v>
      </c>
      <c r="CS247">
        <v>0</v>
      </c>
      <c r="CT247">
        <v>0</v>
      </c>
      <c r="CU247">
        <v>0</v>
      </c>
      <c r="CV247" t="e">
        <f>VLOOKUP(A247,delta,3,FALSE)</f>
        <v>#NAME?</v>
      </c>
      <c r="CW247">
        <v>0</v>
      </c>
      <c r="CX247">
        <v>0</v>
      </c>
      <c r="CY247" s="20" t="e">
        <f t="shared" si="324"/>
        <v>#NAME?</v>
      </c>
      <c r="CZ247" t="e">
        <f t="shared" si="325"/>
        <v>#NAME?</v>
      </c>
      <c r="DM247" t="s">
        <v>487</v>
      </c>
      <c r="DN247">
        <v>0</v>
      </c>
      <c r="DQ247" t="s">
        <v>472</v>
      </c>
      <c r="DR247">
        <v>0</v>
      </c>
      <c r="DU247">
        <v>865</v>
      </c>
      <c r="DV247">
        <v>2285909.9214437362</v>
      </c>
      <c r="DX247" t="s">
        <v>465</v>
      </c>
      <c r="DY247">
        <v>0</v>
      </c>
      <c r="EA247" t="s">
        <v>465</v>
      </c>
      <c r="EB247">
        <v>0</v>
      </c>
      <c r="ED247" t="s">
        <v>465</v>
      </c>
      <c r="EE247">
        <v>0</v>
      </c>
      <c r="EI247">
        <v>491</v>
      </c>
      <c r="EJ247">
        <v>325</v>
      </c>
      <c r="GQ247" t="s">
        <v>212</v>
      </c>
      <c r="GR247">
        <v>484</v>
      </c>
      <c r="GU247">
        <v>595</v>
      </c>
      <c r="GV247" s="20">
        <v>26138.324010664437</v>
      </c>
      <c r="HM247">
        <v>1709</v>
      </c>
      <c r="HN247" t="s">
        <v>490</v>
      </c>
      <c r="HO247">
        <v>2772151.86</v>
      </c>
      <c r="HR247">
        <v>595</v>
      </c>
      <c r="HS247">
        <v>442.5</v>
      </c>
    </row>
    <row r="248" spans="1:227">
      <c r="A248">
        <v>489</v>
      </c>
      <c r="D248" t="s">
        <v>233</v>
      </c>
      <c r="F248" s="13" t="e">
        <f t="shared" si="245"/>
        <v>#NAME?</v>
      </c>
      <c r="G248" s="13" t="e">
        <f t="shared" si="246"/>
        <v>#NAME?</v>
      </c>
      <c r="H248" s="13" t="e">
        <f t="shared" si="247"/>
        <v>#NAME?</v>
      </c>
      <c r="I248" s="13" t="e">
        <f t="shared" si="248"/>
        <v>#NAME?</v>
      </c>
      <c r="J248" s="13"/>
      <c r="K248" s="13" t="e">
        <f t="shared" si="249"/>
        <v>#NAME?</v>
      </c>
      <c r="L248" s="13" t="e">
        <f t="shared" si="250"/>
        <v>#NAME?</v>
      </c>
      <c r="M248" s="13" t="e">
        <f t="shared" si="251"/>
        <v>#NAME?</v>
      </c>
      <c r="N248" s="13" t="e">
        <f t="shared" si="252"/>
        <v>#NAME?</v>
      </c>
      <c r="O248" s="13" t="e">
        <f t="shared" si="253"/>
        <v>#NAME?</v>
      </c>
      <c r="P248" s="13" t="e">
        <f t="shared" si="254"/>
        <v>#NAME?</v>
      </c>
      <c r="Q248" s="13" t="e">
        <f t="shared" si="255"/>
        <v>#NAME?</v>
      </c>
      <c r="R248" s="13" t="e">
        <f t="shared" si="256"/>
        <v>#NAME?</v>
      </c>
      <c r="S248" s="13" t="e">
        <f t="shared" si="257"/>
        <v>#NAME?</v>
      </c>
      <c r="T248" s="13" t="e">
        <f t="shared" si="258"/>
        <v>#NAME?</v>
      </c>
      <c r="U248" s="13" t="e">
        <f t="shared" si="259"/>
        <v>#NAME?</v>
      </c>
      <c r="V248" s="13" t="e">
        <f t="shared" si="260"/>
        <v>#NAME?</v>
      </c>
      <c r="W248" s="13" t="e">
        <f t="shared" si="261"/>
        <v>#NAME?</v>
      </c>
      <c r="X248" s="13" t="e">
        <f t="shared" si="262"/>
        <v>#NAME?</v>
      </c>
      <c r="Y248" s="13" t="e">
        <f t="shared" si="263"/>
        <v>#NAME?</v>
      </c>
      <c r="Z248" s="13" t="e">
        <f t="shared" si="264"/>
        <v>#NAME?</v>
      </c>
      <c r="AA248" s="13" t="e">
        <f t="shared" si="265"/>
        <v>#NAME?</v>
      </c>
      <c r="AB248" s="13"/>
      <c r="AC248" s="13"/>
      <c r="AD248" s="13" t="e">
        <f t="shared" si="266"/>
        <v>#NAME?</v>
      </c>
      <c r="AE248" s="13" t="e">
        <f t="shared" si="267"/>
        <v>#NAME?</v>
      </c>
      <c r="AF248" s="13" t="e">
        <f t="shared" si="268"/>
        <v>#NAME?</v>
      </c>
      <c r="AG248" s="13" t="e">
        <f t="shared" si="269"/>
        <v>#NAME?</v>
      </c>
      <c r="AH248" s="13" t="e">
        <f t="shared" si="270"/>
        <v>#NAME?</v>
      </c>
      <c r="AI248" s="13" t="e">
        <f t="shared" si="271"/>
        <v>#NAME?</v>
      </c>
      <c r="AJ248" s="13" t="e">
        <f t="shared" si="272"/>
        <v>#NAME?</v>
      </c>
      <c r="AK248" s="13" t="e">
        <f t="shared" si="273"/>
        <v>#NAME?</v>
      </c>
      <c r="AL248" s="13" t="e">
        <f t="shared" si="274"/>
        <v>#NAME?</v>
      </c>
      <c r="AM248" s="13" t="e">
        <f t="shared" si="275"/>
        <v>#NAME?</v>
      </c>
      <c r="AN248" s="13" t="e">
        <f t="shared" si="276"/>
        <v>#NAME?</v>
      </c>
      <c r="AO248" s="13" t="e">
        <f t="shared" si="277"/>
        <v>#NAME?</v>
      </c>
      <c r="AP248" s="13" t="e">
        <f t="shared" si="278"/>
        <v>#NAME?</v>
      </c>
      <c r="AQ248" s="13" t="e">
        <f t="shared" si="279"/>
        <v>#NAME?</v>
      </c>
      <c r="AR248" s="13" t="e">
        <f t="shared" si="280"/>
        <v>#NAME?</v>
      </c>
      <c r="AS248" s="13" t="e">
        <f t="shared" si="281"/>
        <v>#NAME?</v>
      </c>
      <c r="AT248" s="13" t="e">
        <f t="shared" si="282"/>
        <v>#NAME?</v>
      </c>
      <c r="AU248" s="13" t="e">
        <f t="shared" si="283"/>
        <v>#NAME?</v>
      </c>
      <c r="AV248" s="13" t="e">
        <f t="shared" si="284"/>
        <v>#NAME?</v>
      </c>
      <c r="AW248" s="13" t="e">
        <f t="shared" si="285"/>
        <v>#NAME?</v>
      </c>
      <c r="AX248" s="13" t="e">
        <f t="shared" si="286"/>
        <v>#NAME?</v>
      </c>
      <c r="AY248" s="13" t="e">
        <f t="shared" si="287"/>
        <v>#NAME?</v>
      </c>
      <c r="AZ248" s="13" t="e">
        <f t="shared" si="288"/>
        <v>#NAME?</v>
      </c>
      <c r="BA248" s="13" t="e">
        <f t="shared" si="289"/>
        <v>#NAME?</v>
      </c>
      <c r="BB248" s="13" t="e">
        <f t="shared" si="290"/>
        <v>#NAME?</v>
      </c>
      <c r="BC248" s="13" t="e">
        <f t="shared" si="291"/>
        <v>#NAME?</v>
      </c>
      <c r="BD248" s="13" t="e">
        <f t="shared" si="292"/>
        <v>#NAME?</v>
      </c>
      <c r="BE248" s="13" t="e">
        <f t="shared" si="293"/>
        <v>#NAME?</v>
      </c>
      <c r="BF248" s="13" t="e">
        <f t="shared" si="294"/>
        <v>#NAME?</v>
      </c>
      <c r="BG248" s="13" t="e">
        <f t="shared" si="295"/>
        <v>#NAME?</v>
      </c>
      <c r="BH248" s="13" t="e">
        <f t="shared" si="296"/>
        <v>#NAME?</v>
      </c>
      <c r="BI248" s="13" t="e">
        <f t="shared" si="297"/>
        <v>#NAME?</v>
      </c>
      <c r="BJ248" s="13" t="e">
        <f t="shared" si="298"/>
        <v>#NAME?</v>
      </c>
      <c r="BK248" s="13" t="e">
        <f t="shared" si="299"/>
        <v>#NAME?</v>
      </c>
      <c r="BL248" s="13" t="e">
        <f t="shared" si="300"/>
        <v>#NAME?</v>
      </c>
      <c r="BM248" s="13" t="e">
        <f t="shared" si="301"/>
        <v>#NAME?</v>
      </c>
      <c r="BN248" s="13"/>
      <c r="BO248" s="15"/>
      <c r="BP248" s="13" t="e">
        <f t="shared" si="302"/>
        <v>#NAME?</v>
      </c>
      <c r="BQ248" s="13" t="e">
        <f t="shared" si="303"/>
        <v>#NAME?</v>
      </c>
      <c r="BR248" s="13" t="e">
        <f t="shared" si="304"/>
        <v>#NAME?</v>
      </c>
      <c r="BS248" s="13" t="e">
        <f t="shared" si="305"/>
        <v>#NAME?</v>
      </c>
      <c r="BT248" s="13" t="e">
        <f t="shared" si="306"/>
        <v>#NAME?</v>
      </c>
      <c r="BU248" s="13" t="e">
        <f t="shared" si="307"/>
        <v>#NAME?</v>
      </c>
      <c r="BV248" s="13"/>
      <c r="BW248" s="13" t="e">
        <f t="shared" si="308"/>
        <v>#NAME?</v>
      </c>
      <c r="BX248" s="13"/>
      <c r="BY248" s="13" t="e">
        <f t="shared" si="309"/>
        <v>#NAME?</v>
      </c>
      <c r="BZ248" s="13" t="e">
        <f t="shared" si="310"/>
        <v>#NAME?</v>
      </c>
      <c r="CA248" s="13" t="e">
        <f t="shared" si="311"/>
        <v>#NAME?</v>
      </c>
      <c r="CB248" s="13" t="e">
        <f t="shared" si="312"/>
        <v>#NAME?</v>
      </c>
      <c r="CC248" s="14">
        <f t="shared" si="313"/>
        <v>0</v>
      </c>
      <c r="CD248" s="14" t="e">
        <f t="shared" si="314"/>
        <v>#NAME?</v>
      </c>
      <c r="CE248" s="13">
        <f t="shared" si="315"/>
        <v>2211144.7400000002</v>
      </c>
      <c r="CF248" s="13" t="e">
        <f t="shared" si="316"/>
        <v>#NAME?</v>
      </c>
      <c r="CG248" s="13"/>
      <c r="CH248" s="13" t="e">
        <f t="shared" si="317"/>
        <v>#NAME?</v>
      </c>
      <c r="CI248" s="13" t="e">
        <f t="shared" si="318"/>
        <v>#NAME?</v>
      </c>
      <c r="CJ248" s="13" t="e">
        <f t="shared" si="319"/>
        <v>#NAME?</v>
      </c>
      <c r="CK248" s="13" t="e">
        <f t="shared" si="320"/>
        <v>#NAME?</v>
      </c>
      <c r="CL248">
        <f t="shared" si="321"/>
        <v>0</v>
      </c>
      <c r="CM248">
        <f t="shared" si="322"/>
        <v>0</v>
      </c>
      <c r="CN248">
        <v>0</v>
      </c>
      <c r="CO248">
        <f t="shared" si="323"/>
        <v>0</v>
      </c>
      <c r="CP248">
        <v>0</v>
      </c>
      <c r="CQ248">
        <v>0</v>
      </c>
      <c r="CR248">
        <v>0</v>
      </c>
      <c r="CS248">
        <v>0</v>
      </c>
      <c r="CT248">
        <v>0</v>
      </c>
      <c r="CU248">
        <v>0</v>
      </c>
      <c r="CV248">
        <v>0</v>
      </c>
      <c r="CW248">
        <v>0</v>
      </c>
      <c r="CX248">
        <v>0</v>
      </c>
      <c r="CY248" s="20" t="e">
        <f t="shared" si="324"/>
        <v>#NAME?</v>
      </c>
      <c r="CZ248" t="e">
        <f t="shared" si="325"/>
        <v>#NAME?</v>
      </c>
      <c r="DM248" t="s">
        <v>272</v>
      </c>
      <c r="DN248">
        <v>0</v>
      </c>
      <c r="DQ248" t="s">
        <v>474</v>
      </c>
      <c r="DR248">
        <v>0</v>
      </c>
      <c r="DU248">
        <v>766</v>
      </c>
      <c r="DV248">
        <v>1876750.9070096519</v>
      </c>
      <c r="DX248" t="s">
        <v>466</v>
      </c>
      <c r="DY248">
        <v>0</v>
      </c>
      <c r="EA248" t="s">
        <v>466</v>
      </c>
      <c r="EB248">
        <v>0</v>
      </c>
      <c r="ED248" t="s">
        <v>466</v>
      </c>
      <c r="EE248">
        <v>0</v>
      </c>
      <c r="EI248">
        <v>568</v>
      </c>
      <c r="EJ248">
        <v>481.5</v>
      </c>
      <c r="GQ248" t="s">
        <v>233</v>
      </c>
      <c r="GR248">
        <v>489</v>
      </c>
      <c r="GU248">
        <v>597</v>
      </c>
      <c r="GV248" s="20">
        <v>117622.45804798996</v>
      </c>
      <c r="HM248">
        <v>1955</v>
      </c>
      <c r="HN248" t="s">
        <v>351</v>
      </c>
      <c r="HO248">
        <v>2871342.54</v>
      </c>
      <c r="HR248">
        <v>597</v>
      </c>
      <c r="HS248">
        <v>2364.75</v>
      </c>
    </row>
    <row r="249" spans="1:227">
      <c r="A249">
        <v>491</v>
      </c>
      <c r="D249" t="s">
        <v>247</v>
      </c>
      <c r="F249" s="13" t="e">
        <f t="shared" si="245"/>
        <v>#NAME?</v>
      </c>
      <c r="G249" s="13" t="e">
        <f t="shared" si="246"/>
        <v>#NAME?</v>
      </c>
      <c r="H249" s="13" t="e">
        <f t="shared" si="247"/>
        <v>#NAME?</v>
      </c>
      <c r="I249" s="13" t="e">
        <f t="shared" si="248"/>
        <v>#NAME?</v>
      </c>
      <c r="J249" s="13"/>
      <c r="K249" s="13" t="e">
        <f t="shared" si="249"/>
        <v>#NAME?</v>
      </c>
      <c r="L249" s="13" t="e">
        <f t="shared" si="250"/>
        <v>#NAME?</v>
      </c>
      <c r="M249" s="13" t="e">
        <f t="shared" si="251"/>
        <v>#NAME?</v>
      </c>
      <c r="N249" s="13" t="e">
        <f t="shared" si="252"/>
        <v>#NAME?</v>
      </c>
      <c r="O249" s="13" t="e">
        <f t="shared" si="253"/>
        <v>#NAME?</v>
      </c>
      <c r="P249" s="13" t="e">
        <f t="shared" si="254"/>
        <v>#NAME?</v>
      </c>
      <c r="Q249" s="13" t="e">
        <f t="shared" si="255"/>
        <v>#NAME?</v>
      </c>
      <c r="R249" s="13" t="e">
        <f t="shared" si="256"/>
        <v>#NAME?</v>
      </c>
      <c r="S249" s="13" t="e">
        <f t="shared" si="257"/>
        <v>#NAME?</v>
      </c>
      <c r="T249" s="13" t="e">
        <f t="shared" si="258"/>
        <v>#NAME?</v>
      </c>
      <c r="U249" s="13" t="e">
        <f t="shared" si="259"/>
        <v>#NAME?</v>
      </c>
      <c r="V249" s="13" t="e">
        <f t="shared" si="260"/>
        <v>#NAME?</v>
      </c>
      <c r="W249" s="13" t="e">
        <f t="shared" si="261"/>
        <v>#NAME?</v>
      </c>
      <c r="X249" s="13" t="e">
        <f t="shared" si="262"/>
        <v>#NAME?</v>
      </c>
      <c r="Y249" s="13" t="e">
        <f t="shared" si="263"/>
        <v>#NAME?</v>
      </c>
      <c r="Z249" s="13" t="e">
        <f t="shared" si="264"/>
        <v>#NAME?</v>
      </c>
      <c r="AA249" s="13" t="e">
        <f t="shared" si="265"/>
        <v>#NAME?</v>
      </c>
      <c r="AB249" s="13"/>
      <c r="AC249" s="13"/>
      <c r="AD249" s="13" t="e">
        <f t="shared" si="266"/>
        <v>#NAME?</v>
      </c>
      <c r="AE249" s="13" t="e">
        <f t="shared" si="267"/>
        <v>#NAME?</v>
      </c>
      <c r="AF249" s="13" t="e">
        <f t="shared" si="268"/>
        <v>#NAME?</v>
      </c>
      <c r="AG249" s="13" t="e">
        <f t="shared" si="269"/>
        <v>#NAME?</v>
      </c>
      <c r="AH249" s="13" t="e">
        <f t="shared" si="270"/>
        <v>#NAME?</v>
      </c>
      <c r="AI249" s="13" t="e">
        <f t="shared" si="271"/>
        <v>#NAME?</v>
      </c>
      <c r="AJ249" s="13" t="e">
        <f t="shared" si="272"/>
        <v>#NAME?</v>
      </c>
      <c r="AK249" s="13" t="e">
        <f t="shared" si="273"/>
        <v>#NAME?</v>
      </c>
      <c r="AL249" s="13" t="e">
        <f t="shared" si="274"/>
        <v>#NAME?</v>
      </c>
      <c r="AM249" s="13" t="e">
        <f t="shared" si="275"/>
        <v>#NAME?</v>
      </c>
      <c r="AN249" s="13" t="e">
        <f t="shared" si="276"/>
        <v>#NAME?</v>
      </c>
      <c r="AO249" s="13" t="e">
        <f t="shared" si="277"/>
        <v>#NAME?</v>
      </c>
      <c r="AP249" s="13" t="e">
        <f t="shared" si="278"/>
        <v>#NAME?</v>
      </c>
      <c r="AQ249" s="13" t="e">
        <f t="shared" si="279"/>
        <v>#NAME?</v>
      </c>
      <c r="AR249" s="13" t="e">
        <f t="shared" si="280"/>
        <v>#NAME?</v>
      </c>
      <c r="AS249" s="13" t="e">
        <f t="shared" si="281"/>
        <v>#NAME?</v>
      </c>
      <c r="AT249" s="13" t="e">
        <f t="shared" si="282"/>
        <v>#NAME?</v>
      </c>
      <c r="AU249" s="13" t="e">
        <f t="shared" si="283"/>
        <v>#NAME?</v>
      </c>
      <c r="AV249" s="13" t="e">
        <f t="shared" si="284"/>
        <v>#NAME?</v>
      </c>
      <c r="AW249" s="13" t="e">
        <f t="shared" si="285"/>
        <v>#NAME?</v>
      </c>
      <c r="AX249" s="13" t="e">
        <f t="shared" si="286"/>
        <v>#NAME?</v>
      </c>
      <c r="AY249" s="13" t="e">
        <f t="shared" si="287"/>
        <v>#NAME?</v>
      </c>
      <c r="AZ249" s="13" t="e">
        <f t="shared" si="288"/>
        <v>#NAME?</v>
      </c>
      <c r="BA249" s="13" t="e">
        <f t="shared" si="289"/>
        <v>#NAME?</v>
      </c>
      <c r="BB249" s="13" t="e">
        <f t="shared" si="290"/>
        <v>#NAME?</v>
      </c>
      <c r="BC249" s="13" t="e">
        <f t="shared" si="291"/>
        <v>#NAME?</v>
      </c>
      <c r="BD249" s="13" t="e">
        <f t="shared" si="292"/>
        <v>#NAME?</v>
      </c>
      <c r="BE249" s="13" t="e">
        <f t="shared" si="293"/>
        <v>#NAME?</v>
      </c>
      <c r="BF249" s="13" t="e">
        <f t="shared" si="294"/>
        <v>#NAME?</v>
      </c>
      <c r="BG249" s="13" t="e">
        <f t="shared" si="295"/>
        <v>#NAME?</v>
      </c>
      <c r="BH249" s="13" t="e">
        <f t="shared" si="296"/>
        <v>#NAME?</v>
      </c>
      <c r="BI249" s="13" t="e">
        <f t="shared" si="297"/>
        <v>#NAME?</v>
      </c>
      <c r="BJ249" s="13" t="e">
        <f t="shared" si="298"/>
        <v>#NAME?</v>
      </c>
      <c r="BK249" s="13" t="e">
        <f t="shared" si="299"/>
        <v>#NAME?</v>
      </c>
      <c r="BL249" s="13" t="e">
        <f t="shared" si="300"/>
        <v>#NAME?</v>
      </c>
      <c r="BM249" s="13" t="e">
        <f t="shared" si="301"/>
        <v>#NAME?</v>
      </c>
      <c r="BN249" s="13"/>
      <c r="BO249" s="15"/>
      <c r="BP249" s="13" t="e">
        <f t="shared" si="302"/>
        <v>#NAME?</v>
      </c>
      <c r="BQ249" s="13" t="e">
        <f t="shared" si="303"/>
        <v>#NAME?</v>
      </c>
      <c r="BR249" s="13" t="e">
        <f t="shared" si="304"/>
        <v>#NAME?</v>
      </c>
      <c r="BS249" s="13" t="e">
        <f t="shared" si="305"/>
        <v>#NAME?</v>
      </c>
      <c r="BT249" s="13" t="e">
        <f t="shared" si="306"/>
        <v>#NAME?</v>
      </c>
      <c r="BU249" s="13" t="e">
        <f t="shared" si="307"/>
        <v>#NAME?</v>
      </c>
      <c r="BV249" s="13"/>
      <c r="BW249" s="13" t="e">
        <f t="shared" si="308"/>
        <v>#NAME?</v>
      </c>
      <c r="BX249" s="13"/>
      <c r="BY249" s="13" t="e">
        <f t="shared" si="309"/>
        <v>#NAME?</v>
      </c>
      <c r="BZ249" s="13" t="e">
        <f t="shared" si="310"/>
        <v>#NAME?</v>
      </c>
      <c r="CA249" s="13" t="e">
        <f t="shared" si="311"/>
        <v>#NAME?</v>
      </c>
      <c r="CB249" s="13" t="e">
        <f t="shared" si="312"/>
        <v>#NAME?</v>
      </c>
      <c r="CC249" s="14">
        <f t="shared" si="313"/>
        <v>0</v>
      </c>
      <c r="CD249" s="14" t="e">
        <f t="shared" si="314"/>
        <v>#NAME?</v>
      </c>
      <c r="CE249" s="13">
        <f t="shared" si="315"/>
        <v>727328.11</v>
      </c>
      <c r="CF249" s="13" t="e">
        <f t="shared" si="316"/>
        <v>#NAME?</v>
      </c>
      <c r="CG249" s="13"/>
      <c r="CH249" s="13" t="e">
        <f t="shared" si="317"/>
        <v>#NAME?</v>
      </c>
      <c r="CI249" s="13" t="e">
        <f t="shared" si="318"/>
        <v>#NAME?</v>
      </c>
      <c r="CJ249" s="13" t="e">
        <f t="shared" si="319"/>
        <v>#NAME?</v>
      </c>
      <c r="CK249" s="13" t="e">
        <f t="shared" si="320"/>
        <v>#NAME?</v>
      </c>
      <c r="CL249">
        <f t="shared" si="321"/>
        <v>0</v>
      </c>
      <c r="CM249">
        <f t="shared" si="322"/>
        <v>0</v>
      </c>
      <c r="CN249">
        <v>0</v>
      </c>
      <c r="CO249">
        <f t="shared" si="323"/>
        <v>0</v>
      </c>
      <c r="CP249">
        <v>0</v>
      </c>
      <c r="CQ249">
        <v>0</v>
      </c>
      <c r="CR249">
        <v>0</v>
      </c>
      <c r="CS249">
        <v>0</v>
      </c>
      <c r="CT249">
        <v>0</v>
      </c>
      <c r="CU249">
        <v>0</v>
      </c>
      <c r="CV249">
        <v>0</v>
      </c>
      <c r="CW249">
        <v>0</v>
      </c>
      <c r="CX249">
        <v>0</v>
      </c>
      <c r="CY249" s="20" t="e">
        <f t="shared" si="324"/>
        <v>#NAME?</v>
      </c>
      <c r="CZ249" t="e">
        <f t="shared" si="325"/>
        <v>#NAME?</v>
      </c>
      <c r="DM249" t="s">
        <v>488</v>
      </c>
      <c r="DN249">
        <v>0</v>
      </c>
      <c r="DQ249" t="s">
        <v>476</v>
      </c>
      <c r="DR249">
        <v>0</v>
      </c>
      <c r="DU249">
        <v>226</v>
      </c>
      <c r="DV249">
        <v>1572154.9187095133</v>
      </c>
      <c r="DX249" t="s">
        <v>467</v>
      </c>
      <c r="DY249">
        <v>0</v>
      </c>
      <c r="EA249" t="s">
        <v>467</v>
      </c>
      <c r="EB249">
        <v>0</v>
      </c>
      <c r="ED249" t="s">
        <v>467</v>
      </c>
      <c r="EE249">
        <v>0</v>
      </c>
      <c r="EI249">
        <v>585</v>
      </c>
      <c r="EJ249">
        <v>1120.5</v>
      </c>
      <c r="GQ249" t="s">
        <v>247</v>
      </c>
      <c r="GR249">
        <v>491</v>
      </c>
      <c r="GU249">
        <v>599</v>
      </c>
      <c r="GV249" s="20">
        <v>3275131.9985362533</v>
      </c>
      <c r="HM249">
        <v>335</v>
      </c>
      <c r="HN249" t="s">
        <v>406</v>
      </c>
      <c r="HO249">
        <v>727311.52</v>
      </c>
      <c r="HR249">
        <v>599</v>
      </c>
      <c r="HS249">
        <v>62356.75</v>
      </c>
    </row>
    <row r="250" spans="1:227">
      <c r="A250">
        <v>568</v>
      </c>
      <c r="D250" t="s">
        <v>261</v>
      </c>
      <c r="F250" s="13" t="e">
        <f t="shared" si="245"/>
        <v>#NAME?</v>
      </c>
      <c r="G250" s="13" t="e">
        <f t="shared" si="246"/>
        <v>#NAME?</v>
      </c>
      <c r="H250" s="13" t="e">
        <f t="shared" si="247"/>
        <v>#NAME?</v>
      </c>
      <c r="I250" s="13" t="e">
        <f t="shared" si="248"/>
        <v>#NAME?</v>
      </c>
      <c r="J250" s="13"/>
      <c r="K250" s="13" t="e">
        <f t="shared" si="249"/>
        <v>#NAME?</v>
      </c>
      <c r="L250" s="13" t="e">
        <f t="shared" si="250"/>
        <v>#NAME?</v>
      </c>
      <c r="M250" s="13" t="e">
        <f t="shared" si="251"/>
        <v>#NAME?</v>
      </c>
      <c r="N250" s="13" t="e">
        <f t="shared" si="252"/>
        <v>#NAME?</v>
      </c>
      <c r="O250" s="13" t="e">
        <f t="shared" si="253"/>
        <v>#NAME?</v>
      </c>
      <c r="P250" s="13" t="e">
        <f t="shared" si="254"/>
        <v>#NAME?</v>
      </c>
      <c r="Q250" s="13" t="e">
        <f t="shared" si="255"/>
        <v>#NAME?</v>
      </c>
      <c r="R250" s="13" t="e">
        <f t="shared" si="256"/>
        <v>#NAME?</v>
      </c>
      <c r="S250" s="13" t="e">
        <f t="shared" si="257"/>
        <v>#NAME?</v>
      </c>
      <c r="T250" s="13" t="e">
        <f t="shared" si="258"/>
        <v>#NAME?</v>
      </c>
      <c r="U250" s="13" t="e">
        <f t="shared" si="259"/>
        <v>#NAME?</v>
      </c>
      <c r="V250" s="13" t="e">
        <f t="shared" si="260"/>
        <v>#NAME?</v>
      </c>
      <c r="W250" s="13" t="e">
        <f t="shared" si="261"/>
        <v>#NAME?</v>
      </c>
      <c r="X250" s="13" t="e">
        <f t="shared" si="262"/>
        <v>#NAME?</v>
      </c>
      <c r="Y250" s="13" t="e">
        <f t="shared" si="263"/>
        <v>#NAME?</v>
      </c>
      <c r="Z250" s="13" t="e">
        <f t="shared" si="264"/>
        <v>#NAME?</v>
      </c>
      <c r="AA250" s="13" t="e">
        <f t="shared" si="265"/>
        <v>#NAME?</v>
      </c>
      <c r="AB250" s="13"/>
      <c r="AC250" s="13"/>
      <c r="AD250" s="13" t="e">
        <f t="shared" si="266"/>
        <v>#NAME?</v>
      </c>
      <c r="AE250" s="13" t="e">
        <f t="shared" si="267"/>
        <v>#NAME?</v>
      </c>
      <c r="AF250" s="13" t="e">
        <f t="shared" si="268"/>
        <v>#NAME?</v>
      </c>
      <c r="AG250" s="13" t="e">
        <f t="shared" si="269"/>
        <v>#NAME?</v>
      </c>
      <c r="AH250" s="13" t="e">
        <f t="shared" si="270"/>
        <v>#NAME?</v>
      </c>
      <c r="AI250" s="13" t="e">
        <f t="shared" si="271"/>
        <v>#NAME?</v>
      </c>
      <c r="AJ250" s="13" t="e">
        <f t="shared" si="272"/>
        <v>#NAME?</v>
      </c>
      <c r="AK250" s="13" t="e">
        <f t="shared" si="273"/>
        <v>#NAME?</v>
      </c>
      <c r="AL250" s="13" t="e">
        <f t="shared" si="274"/>
        <v>#NAME?</v>
      </c>
      <c r="AM250" s="13" t="e">
        <f t="shared" si="275"/>
        <v>#NAME?</v>
      </c>
      <c r="AN250" s="13" t="e">
        <f t="shared" si="276"/>
        <v>#NAME?</v>
      </c>
      <c r="AO250" s="13" t="e">
        <f t="shared" si="277"/>
        <v>#NAME?</v>
      </c>
      <c r="AP250" s="13" t="e">
        <f t="shared" si="278"/>
        <v>#NAME?</v>
      </c>
      <c r="AQ250" s="13" t="e">
        <f t="shared" si="279"/>
        <v>#NAME?</v>
      </c>
      <c r="AR250" s="13" t="e">
        <f t="shared" si="280"/>
        <v>#NAME?</v>
      </c>
      <c r="AS250" s="13" t="e">
        <f t="shared" si="281"/>
        <v>#NAME?</v>
      </c>
      <c r="AT250" s="13" t="e">
        <f t="shared" si="282"/>
        <v>#NAME?</v>
      </c>
      <c r="AU250" s="13" t="e">
        <f t="shared" si="283"/>
        <v>#NAME?</v>
      </c>
      <c r="AV250" s="13" t="e">
        <f t="shared" si="284"/>
        <v>#NAME?</v>
      </c>
      <c r="AW250" s="13" t="e">
        <f t="shared" si="285"/>
        <v>#NAME?</v>
      </c>
      <c r="AX250" s="13" t="e">
        <f t="shared" si="286"/>
        <v>#NAME?</v>
      </c>
      <c r="AY250" s="13" t="e">
        <f t="shared" si="287"/>
        <v>#NAME?</v>
      </c>
      <c r="AZ250" s="13" t="e">
        <f t="shared" si="288"/>
        <v>#NAME?</v>
      </c>
      <c r="BA250" s="13" t="e">
        <f t="shared" si="289"/>
        <v>#NAME?</v>
      </c>
      <c r="BB250" s="13" t="e">
        <f t="shared" si="290"/>
        <v>#NAME?</v>
      </c>
      <c r="BC250" s="13" t="e">
        <f t="shared" si="291"/>
        <v>#NAME?</v>
      </c>
      <c r="BD250" s="13" t="e">
        <f t="shared" si="292"/>
        <v>#NAME?</v>
      </c>
      <c r="BE250" s="13" t="e">
        <f t="shared" si="293"/>
        <v>#NAME?</v>
      </c>
      <c r="BF250" s="13" t="e">
        <f t="shared" si="294"/>
        <v>#NAME?</v>
      </c>
      <c r="BG250" s="13" t="e">
        <f t="shared" si="295"/>
        <v>#NAME?</v>
      </c>
      <c r="BH250" s="13" t="e">
        <f t="shared" si="296"/>
        <v>#NAME?</v>
      </c>
      <c r="BI250" s="13" t="e">
        <f t="shared" si="297"/>
        <v>#NAME?</v>
      </c>
      <c r="BJ250" s="13" t="e">
        <f t="shared" si="298"/>
        <v>#NAME?</v>
      </c>
      <c r="BK250" s="13" t="e">
        <f t="shared" si="299"/>
        <v>#NAME?</v>
      </c>
      <c r="BL250" s="13" t="e">
        <f t="shared" si="300"/>
        <v>#NAME?</v>
      </c>
      <c r="BM250" s="13" t="e">
        <f t="shared" si="301"/>
        <v>#NAME?</v>
      </c>
      <c r="BN250" s="13"/>
      <c r="BO250" s="15"/>
      <c r="BP250" s="13" t="e">
        <f t="shared" si="302"/>
        <v>#NAME?</v>
      </c>
      <c r="BQ250" s="13" t="e">
        <f t="shared" si="303"/>
        <v>#NAME?</v>
      </c>
      <c r="BR250" s="13" t="e">
        <f t="shared" si="304"/>
        <v>#NAME?</v>
      </c>
      <c r="BS250" s="13" t="e">
        <f t="shared" si="305"/>
        <v>#NAME?</v>
      </c>
      <c r="BT250" s="13" t="e">
        <f t="shared" si="306"/>
        <v>#NAME?</v>
      </c>
      <c r="BU250" s="13" t="e">
        <f t="shared" si="307"/>
        <v>#NAME?</v>
      </c>
      <c r="BV250" s="13"/>
      <c r="BW250" s="13" t="e">
        <f t="shared" si="308"/>
        <v>#NAME?</v>
      </c>
      <c r="BX250" s="13"/>
      <c r="BY250" s="13" t="e">
        <f t="shared" si="309"/>
        <v>#NAME?</v>
      </c>
      <c r="BZ250" s="13" t="e">
        <f t="shared" si="310"/>
        <v>#NAME?</v>
      </c>
      <c r="CA250" s="13" t="e">
        <f t="shared" si="311"/>
        <v>#NAME?</v>
      </c>
      <c r="CB250" s="13" t="e">
        <f t="shared" si="312"/>
        <v>#NAME?</v>
      </c>
      <c r="CC250" s="14">
        <f t="shared" si="313"/>
        <v>0</v>
      </c>
      <c r="CD250" s="14" t="e">
        <f t="shared" si="314"/>
        <v>#NAME?</v>
      </c>
      <c r="CE250" s="13">
        <f t="shared" si="315"/>
        <v>841508.48</v>
      </c>
      <c r="CF250" s="13" t="e">
        <f t="shared" si="316"/>
        <v>#NAME?</v>
      </c>
      <c r="CG250" s="13"/>
      <c r="CH250" s="13" t="e">
        <f t="shared" si="317"/>
        <v>#NAME?</v>
      </c>
      <c r="CI250" s="13" t="e">
        <f t="shared" si="318"/>
        <v>#NAME?</v>
      </c>
      <c r="CJ250" s="13" t="e">
        <f t="shared" si="319"/>
        <v>#NAME?</v>
      </c>
      <c r="CK250" s="13" t="e">
        <f t="shared" si="320"/>
        <v>#NAME?</v>
      </c>
      <c r="CL250">
        <f t="shared" si="321"/>
        <v>0</v>
      </c>
      <c r="CM250">
        <f t="shared" si="322"/>
        <v>0</v>
      </c>
      <c r="CN250">
        <v>0</v>
      </c>
      <c r="CO250">
        <f t="shared" si="323"/>
        <v>0</v>
      </c>
      <c r="CP250">
        <v>0</v>
      </c>
      <c r="CQ250">
        <v>0</v>
      </c>
      <c r="CR250">
        <v>0</v>
      </c>
      <c r="CS250">
        <v>0</v>
      </c>
      <c r="CT250">
        <v>0</v>
      </c>
      <c r="CU250">
        <v>0</v>
      </c>
      <c r="CV250">
        <v>0</v>
      </c>
      <c r="CW250">
        <v>0</v>
      </c>
      <c r="CX250">
        <v>0</v>
      </c>
      <c r="CY250" s="20" t="e">
        <f t="shared" si="324"/>
        <v>#NAME?</v>
      </c>
      <c r="CZ250" t="e">
        <f t="shared" si="325"/>
        <v>#NAME?</v>
      </c>
      <c r="DM250" t="s">
        <v>489</v>
      </c>
      <c r="DN250">
        <v>0</v>
      </c>
      <c r="DQ250" t="s">
        <v>478</v>
      </c>
      <c r="DR250">
        <v>0</v>
      </c>
      <c r="DU250">
        <v>1680</v>
      </c>
      <c r="DV250">
        <v>2458163.4272603202</v>
      </c>
      <c r="DX250" t="s">
        <v>469</v>
      </c>
      <c r="DY250">
        <v>0</v>
      </c>
      <c r="EA250" t="s">
        <v>469</v>
      </c>
      <c r="EB250">
        <v>0</v>
      </c>
      <c r="ED250" t="s">
        <v>469</v>
      </c>
      <c r="EE250">
        <v>0</v>
      </c>
      <c r="EI250">
        <v>497</v>
      </c>
      <c r="EJ250">
        <v>979.25</v>
      </c>
      <c r="GQ250" t="s">
        <v>261</v>
      </c>
      <c r="GR250">
        <v>568</v>
      </c>
      <c r="GU250">
        <v>600</v>
      </c>
      <c r="GV250" s="20">
        <v>26138.324010664437</v>
      </c>
      <c r="HM250">
        <v>944</v>
      </c>
      <c r="HN250" t="s">
        <v>491</v>
      </c>
      <c r="HO250">
        <v>653095.88</v>
      </c>
      <c r="HR250">
        <v>600</v>
      </c>
      <c r="HS250">
        <v>721.75</v>
      </c>
    </row>
    <row r="251" spans="1:227">
      <c r="A251">
        <v>585</v>
      </c>
      <c r="D251" t="s">
        <v>267</v>
      </c>
      <c r="F251" s="13" t="e">
        <f t="shared" si="245"/>
        <v>#NAME?</v>
      </c>
      <c r="G251" s="13" t="e">
        <f t="shared" si="246"/>
        <v>#NAME?</v>
      </c>
      <c r="H251" s="13" t="e">
        <f t="shared" si="247"/>
        <v>#NAME?</v>
      </c>
      <c r="I251" s="13" t="e">
        <f t="shared" si="248"/>
        <v>#NAME?</v>
      </c>
      <c r="J251" s="13"/>
      <c r="K251" s="13" t="e">
        <f t="shared" si="249"/>
        <v>#NAME?</v>
      </c>
      <c r="L251" s="13" t="e">
        <f t="shared" si="250"/>
        <v>#NAME?</v>
      </c>
      <c r="M251" s="13" t="e">
        <f t="shared" si="251"/>
        <v>#NAME?</v>
      </c>
      <c r="N251" s="13" t="e">
        <f t="shared" si="252"/>
        <v>#NAME?</v>
      </c>
      <c r="O251" s="13" t="e">
        <f t="shared" si="253"/>
        <v>#NAME?</v>
      </c>
      <c r="P251" s="13" t="e">
        <f t="shared" si="254"/>
        <v>#NAME?</v>
      </c>
      <c r="Q251" s="13" t="e">
        <f t="shared" si="255"/>
        <v>#NAME?</v>
      </c>
      <c r="R251" s="13" t="e">
        <f t="shared" si="256"/>
        <v>#NAME?</v>
      </c>
      <c r="S251" s="13" t="e">
        <f t="shared" si="257"/>
        <v>#NAME?</v>
      </c>
      <c r="T251" s="13" t="e">
        <f t="shared" si="258"/>
        <v>#NAME?</v>
      </c>
      <c r="U251" s="13" t="e">
        <f t="shared" si="259"/>
        <v>#NAME?</v>
      </c>
      <c r="V251" s="13" t="e">
        <f t="shared" si="260"/>
        <v>#NAME?</v>
      </c>
      <c r="W251" s="13" t="e">
        <f t="shared" si="261"/>
        <v>#NAME?</v>
      </c>
      <c r="X251" s="13" t="e">
        <f t="shared" si="262"/>
        <v>#NAME?</v>
      </c>
      <c r="Y251" s="13" t="e">
        <f t="shared" si="263"/>
        <v>#NAME?</v>
      </c>
      <c r="Z251" s="13" t="e">
        <f t="shared" si="264"/>
        <v>#NAME?</v>
      </c>
      <c r="AA251" s="13" t="e">
        <f t="shared" si="265"/>
        <v>#NAME?</v>
      </c>
      <c r="AB251" s="13"/>
      <c r="AC251" s="13"/>
      <c r="AD251" s="13" t="e">
        <f t="shared" si="266"/>
        <v>#NAME?</v>
      </c>
      <c r="AE251" s="13" t="e">
        <f t="shared" si="267"/>
        <v>#NAME?</v>
      </c>
      <c r="AF251" s="13" t="e">
        <f t="shared" si="268"/>
        <v>#NAME?</v>
      </c>
      <c r="AG251" s="13" t="e">
        <f t="shared" si="269"/>
        <v>#NAME?</v>
      </c>
      <c r="AH251" s="13" t="e">
        <f t="shared" si="270"/>
        <v>#NAME?</v>
      </c>
      <c r="AI251" s="13" t="e">
        <f t="shared" si="271"/>
        <v>#NAME?</v>
      </c>
      <c r="AJ251" s="13" t="e">
        <f t="shared" si="272"/>
        <v>#NAME?</v>
      </c>
      <c r="AK251" s="13" t="e">
        <f t="shared" si="273"/>
        <v>#NAME?</v>
      </c>
      <c r="AL251" s="13" t="e">
        <f t="shared" si="274"/>
        <v>#NAME?</v>
      </c>
      <c r="AM251" s="13" t="e">
        <f t="shared" si="275"/>
        <v>#NAME?</v>
      </c>
      <c r="AN251" s="13" t="e">
        <f t="shared" si="276"/>
        <v>#NAME?</v>
      </c>
      <c r="AO251" s="13" t="e">
        <f t="shared" si="277"/>
        <v>#NAME?</v>
      </c>
      <c r="AP251" s="13" t="e">
        <f t="shared" si="278"/>
        <v>#NAME?</v>
      </c>
      <c r="AQ251" s="13" t="e">
        <f t="shared" si="279"/>
        <v>#NAME?</v>
      </c>
      <c r="AR251" s="13" t="e">
        <f t="shared" si="280"/>
        <v>#NAME?</v>
      </c>
      <c r="AS251" s="13" t="e">
        <f t="shared" si="281"/>
        <v>#NAME?</v>
      </c>
      <c r="AT251" s="13" t="e">
        <f t="shared" si="282"/>
        <v>#NAME?</v>
      </c>
      <c r="AU251" s="13" t="e">
        <f t="shared" si="283"/>
        <v>#NAME?</v>
      </c>
      <c r="AV251" s="13" t="e">
        <f t="shared" si="284"/>
        <v>#NAME?</v>
      </c>
      <c r="AW251" s="13" t="e">
        <f t="shared" si="285"/>
        <v>#NAME?</v>
      </c>
      <c r="AX251" s="13" t="e">
        <f t="shared" si="286"/>
        <v>#NAME?</v>
      </c>
      <c r="AY251" s="13" t="e">
        <f t="shared" si="287"/>
        <v>#NAME?</v>
      </c>
      <c r="AZ251" s="13" t="e">
        <f t="shared" si="288"/>
        <v>#NAME?</v>
      </c>
      <c r="BA251" s="13" t="e">
        <f t="shared" si="289"/>
        <v>#NAME?</v>
      </c>
      <c r="BB251" s="13" t="e">
        <f t="shared" si="290"/>
        <v>#NAME?</v>
      </c>
      <c r="BC251" s="13" t="e">
        <f t="shared" si="291"/>
        <v>#NAME?</v>
      </c>
      <c r="BD251" s="13" t="e">
        <f t="shared" si="292"/>
        <v>#NAME?</v>
      </c>
      <c r="BE251" s="13" t="e">
        <f t="shared" si="293"/>
        <v>#NAME?</v>
      </c>
      <c r="BF251" s="13" t="e">
        <f t="shared" si="294"/>
        <v>#NAME?</v>
      </c>
      <c r="BG251" s="13" t="e">
        <f t="shared" si="295"/>
        <v>#NAME?</v>
      </c>
      <c r="BH251" s="13" t="e">
        <f t="shared" si="296"/>
        <v>#NAME?</v>
      </c>
      <c r="BI251" s="13" t="e">
        <f t="shared" si="297"/>
        <v>#NAME?</v>
      </c>
      <c r="BJ251" s="13" t="e">
        <f t="shared" si="298"/>
        <v>#NAME?</v>
      </c>
      <c r="BK251" s="13" t="e">
        <f t="shared" si="299"/>
        <v>#NAME?</v>
      </c>
      <c r="BL251" s="13" t="e">
        <f t="shared" si="300"/>
        <v>#NAME?</v>
      </c>
      <c r="BM251" s="13" t="e">
        <f t="shared" si="301"/>
        <v>#NAME?</v>
      </c>
      <c r="BN251" s="13"/>
      <c r="BO251" s="15"/>
      <c r="BP251" s="13" t="e">
        <f t="shared" si="302"/>
        <v>#NAME?</v>
      </c>
      <c r="BQ251" s="13" t="e">
        <f t="shared" si="303"/>
        <v>#NAME?</v>
      </c>
      <c r="BR251" s="13" t="e">
        <f t="shared" si="304"/>
        <v>#NAME?</v>
      </c>
      <c r="BS251" s="13" t="e">
        <f t="shared" si="305"/>
        <v>#NAME?</v>
      </c>
      <c r="BT251" s="13" t="e">
        <f t="shared" si="306"/>
        <v>#NAME?</v>
      </c>
      <c r="BU251" s="13" t="e">
        <f t="shared" si="307"/>
        <v>#NAME?</v>
      </c>
      <c r="BV251" s="13"/>
      <c r="BW251" s="13" t="e">
        <f t="shared" si="308"/>
        <v>#NAME?</v>
      </c>
      <c r="BX251" s="13"/>
      <c r="BY251" s="13" t="e">
        <f t="shared" si="309"/>
        <v>#NAME?</v>
      </c>
      <c r="BZ251" s="13" t="e">
        <f t="shared" si="310"/>
        <v>#NAME?</v>
      </c>
      <c r="CA251" s="13" t="e">
        <f t="shared" si="311"/>
        <v>#NAME?</v>
      </c>
      <c r="CB251" s="13" t="e">
        <f t="shared" si="312"/>
        <v>#NAME?</v>
      </c>
      <c r="CC251" s="14">
        <f t="shared" si="313"/>
        <v>0</v>
      </c>
      <c r="CD251" s="14" t="e">
        <f t="shared" si="314"/>
        <v>#NAME?</v>
      </c>
      <c r="CE251" s="13">
        <f t="shared" si="315"/>
        <v>2041894.99</v>
      </c>
      <c r="CF251" s="13" t="e">
        <f t="shared" si="316"/>
        <v>#NAME?</v>
      </c>
      <c r="CG251" s="13"/>
      <c r="CH251" s="13" t="e">
        <f t="shared" si="317"/>
        <v>#NAME?</v>
      </c>
      <c r="CI251" s="13" t="e">
        <f t="shared" si="318"/>
        <v>#NAME?</v>
      </c>
      <c r="CJ251" s="13" t="e">
        <f t="shared" si="319"/>
        <v>#NAME?</v>
      </c>
      <c r="CK251" s="13" t="e">
        <f t="shared" si="320"/>
        <v>#NAME?</v>
      </c>
      <c r="CL251">
        <f t="shared" si="321"/>
        <v>0</v>
      </c>
      <c r="CM251">
        <f t="shared" si="322"/>
        <v>0</v>
      </c>
      <c r="CN251">
        <v>0</v>
      </c>
      <c r="CO251">
        <f t="shared" si="323"/>
        <v>0</v>
      </c>
      <c r="CP251">
        <v>0</v>
      </c>
      <c r="CQ251">
        <v>0</v>
      </c>
      <c r="CR251">
        <v>0</v>
      </c>
      <c r="CS251">
        <v>0</v>
      </c>
      <c r="CT251">
        <v>0</v>
      </c>
      <c r="CU251">
        <v>0</v>
      </c>
      <c r="CV251">
        <v>0</v>
      </c>
      <c r="CW251">
        <v>0</v>
      </c>
      <c r="CX251">
        <v>0</v>
      </c>
      <c r="CY251" s="20" t="e">
        <f t="shared" si="324"/>
        <v>#NAME?</v>
      </c>
      <c r="CZ251" t="e">
        <f t="shared" si="325"/>
        <v>#NAME?</v>
      </c>
      <c r="DM251" t="s">
        <v>349</v>
      </c>
      <c r="DN251">
        <v>0</v>
      </c>
      <c r="DQ251" t="s">
        <v>479</v>
      </c>
      <c r="DR251">
        <v>0</v>
      </c>
      <c r="DU251">
        <v>397</v>
      </c>
      <c r="DV251">
        <v>3315411.8103100127</v>
      </c>
      <c r="DX251" t="s">
        <v>471</v>
      </c>
      <c r="DY251">
        <v>0</v>
      </c>
      <c r="EA251" t="s">
        <v>471</v>
      </c>
      <c r="EB251">
        <v>0</v>
      </c>
      <c r="ED251" t="s">
        <v>471</v>
      </c>
      <c r="EE251">
        <v>0</v>
      </c>
      <c r="EI251">
        <v>499</v>
      </c>
      <c r="EJ251">
        <v>675.25</v>
      </c>
      <c r="GQ251" t="s">
        <v>267</v>
      </c>
      <c r="GR251">
        <v>585</v>
      </c>
      <c r="GU251">
        <v>603</v>
      </c>
      <c r="GV251" s="20">
        <v>141146.94965758797</v>
      </c>
      <c r="HM251">
        <v>563</v>
      </c>
      <c r="HN251" t="s">
        <v>492</v>
      </c>
      <c r="HO251">
        <v>479373.13</v>
      </c>
      <c r="HR251">
        <v>603</v>
      </c>
      <c r="HS251">
        <v>3416</v>
      </c>
    </row>
    <row r="252" spans="1:227">
      <c r="A252">
        <v>497</v>
      </c>
      <c r="D252" t="s">
        <v>273</v>
      </c>
      <c r="F252" s="13" t="e">
        <f t="shared" si="245"/>
        <v>#NAME?</v>
      </c>
      <c r="G252" s="13" t="e">
        <f t="shared" si="246"/>
        <v>#NAME?</v>
      </c>
      <c r="H252" s="13" t="e">
        <f t="shared" si="247"/>
        <v>#NAME?</v>
      </c>
      <c r="I252" s="13" t="e">
        <f t="shared" si="248"/>
        <v>#NAME?</v>
      </c>
      <c r="J252" s="13"/>
      <c r="K252" s="13" t="e">
        <f t="shared" si="249"/>
        <v>#NAME?</v>
      </c>
      <c r="L252" s="13" t="e">
        <f t="shared" si="250"/>
        <v>#NAME?</v>
      </c>
      <c r="M252" s="13" t="e">
        <f t="shared" si="251"/>
        <v>#NAME?</v>
      </c>
      <c r="N252" s="13" t="e">
        <f t="shared" si="252"/>
        <v>#NAME?</v>
      </c>
      <c r="O252" s="13" t="e">
        <f t="shared" si="253"/>
        <v>#NAME?</v>
      </c>
      <c r="P252" s="13" t="e">
        <f t="shared" si="254"/>
        <v>#NAME?</v>
      </c>
      <c r="Q252" s="13" t="e">
        <f t="shared" si="255"/>
        <v>#NAME?</v>
      </c>
      <c r="R252" s="13" t="e">
        <f t="shared" si="256"/>
        <v>#NAME?</v>
      </c>
      <c r="S252" s="13" t="e">
        <f t="shared" si="257"/>
        <v>#NAME?</v>
      </c>
      <c r="T252" s="13" t="e">
        <f t="shared" si="258"/>
        <v>#NAME?</v>
      </c>
      <c r="U252" s="13" t="e">
        <f t="shared" si="259"/>
        <v>#NAME?</v>
      </c>
      <c r="V252" s="13" t="e">
        <f t="shared" si="260"/>
        <v>#NAME?</v>
      </c>
      <c r="W252" s="13" t="e">
        <f t="shared" si="261"/>
        <v>#NAME?</v>
      </c>
      <c r="X252" s="13" t="e">
        <f t="shared" si="262"/>
        <v>#NAME?</v>
      </c>
      <c r="Y252" s="13" t="e">
        <f t="shared" si="263"/>
        <v>#NAME?</v>
      </c>
      <c r="Z252" s="13" t="e">
        <f t="shared" si="264"/>
        <v>#NAME?</v>
      </c>
      <c r="AA252" s="13" t="e">
        <f t="shared" si="265"/>
        <v>#NAME?</v>
      </c>
      <c r="AB252" s="13"/>
      <c r="AC252" s="13"/>
      <c r="AD252" s="13" t="e">
        <f t="shared" si="266"/>
        <v>#NAME?</v>
      </c>
      <c r="AE252" s="13" t="e">
        <f t="shared" si="267"/>
        <v>#NAME?</v>
      </c>
      <c r="AF252" s="13" t="e">
        <f t="shared" si="268"/>
        <v>#NAME?</v>
      </c>
      <c r="AG252" s="13" t="e">
        <f t="shared" si="269"/>
        <v>#NAME?</v>
      </c>
      <c r="AH252" s="13" t="e">
        <f t="shared" si="270"/>
        <v>#NAME?</v>
      </c>
      <c r="AI252" s="13" t="e">
        <f t="shared" si="271"/>
        <v>#NAME?</v>
      </c>
      <c r="AJ252" s="13" t="e">
        <f t="shared" si="272"/>
        <v>#NAME?</v>
      </c>
      <c r="AK252" s="13" t="e">
        <f t="shared" si="273"/>
        <v>#NAME?</v>
      </c>
      <c r="AL252" s="13" t="e">
        <f t="shared" si="274"/>
        <v>#NAME?</v>
      </c>
      <c r="AM252" s="13" t="e">
        <f t="shared" si="275"/>
        <v>#NAME?</v>
      </c>
      <c r="AN252" s="13" t="e">
        <f t="shared" si="276"/>
        <v>#NAME?</v>
      </c>
      <c r="AO252" s="13" t="e">
        <f t="shared" si="277"/>
        <v>#NAME?</v>
      </c>
      <c r="AP252" s="13" t="e">
        <f t="shared" si="278"/>
        <v>#NAME?</v>
      </c>
      <c r="AQ252" s="13" t="e">
        <f t="shared" si="279"/>
        <v>#NAME?</v>
      </c>
      <c r="AR252" s="13" t="e">
        <f t="shared" si="280"/>
        <v>#NAME?</v>
      </c>
      <c r="AS252" s="13" t="e">
        <f t="shared" si="281"/>
        <v>#NAME?</v>
      </c>
      <c r="AT252" s="13" t="e">
        <f t="shared" si="282"/>
        <v>#NAME?</v>
      </c>
      <c r="AU252" s="13" t="e">
        <f t="shared" si="283"/>
        <v>#NAME?</v>
      </c>
      <c r="AV252" s="13" t="e">
        <f t="shared" si="284"/>
        <v>#NAME?</v>
      </c>
      <c r="AW252" s="13" t="e">
        <f t="shared" si="285"/>
        <v>#NAME?</v>
      </c>
      <c r="AX252" s="13" t="e">
        <f t="shared" si="286"/>
        <v>#NAME?</v>
      </c>
      <c r="AY252" s="13" t="e">
        <f t="shared" si="287"/>
        <v>#NAME?</v>
      </c>
      <c r="AZ252" s="13" t="e">
        <f t="shared" si="288"/>
        <v>#NAME?</v>
      </c>
      <c r="BA252" s="13" t="e">
        <f t="shared" si="289"/>
        <v>#NAME?</v>
      </c>
      <c r="BB252" s="13" t="e">
        <f t="shared" si="290"/>
        <v>#NAME?</v>
      </c>
      <c r="BC252" s="13" t="e">
        <f t="shared" si="291"/>
        <v>#NAME?</v>
      </c>
      <c r="BD252" s="13" t="e">
        <f t="shared" si="292"/>
        <v>#NAME?</v>
      </c>
      <c r="BE252" s="13" t="e">
        <f t="shared" si="293"/>
        <v>#NAME?</v>
      </c>
      <c r="BF252" s="13" t="e">
        <f t="shared" si="294"/>
        <v>#NAME?</v>
      </c>
      <c r="BG252" s="13" t="e">
        <f t="shared" si="295"/>
        <v>#NAME?</v>
      </c>
      <c r="BH252" s="13" t="e">
        <f t="shared" si="296"/>
        <v>#NAME?</v>
      </c>
      <c r="BI252" s="13" t="e">
        <f t="shared" si="297"/>
        <v>#NAME?</v>
      </c>
      <c r="BJ252" s="13" t="e">
        <f t="shared" si="298"/>
        <v>#NAME?</v>
      </c>
      <c r="BK252" s="13" t="e">
        <f t="shared" si="299"/>
        <v>#NAME?</v>
      </c>
      <c r="BL252" s="13" t="e">
        <f t="shared" si="300"/>
        <v>#NAME?</v>
      </c>
      <c r="BM252" s="13" t="e">
        <f t="shared" si="301"/>
        <v>#NAME?</v>
      </c>
      <c r="BN252" s="13"/>
      <c r="BO252" s="15"/>
      <c r="BP252" s="13" t="e">
        <f t="shared" si="302"/>
        <v>#NAME?</v>
      </c>
      <c r="BQ252" s="13" t="e">
        <f t="shared" si="303"/>
        <v>#NAME?</v>
      </c>
      <c r="BR252" s="13" t="e">
        <f t="shared" si="304"/>
        <v>#NAME?</v>
      </c>
      <c r="BS252" s="13" t="e">
        <f t="shared" si="305"/>
        <v>#NAME?</v>
      </c>
      <c r="BT252" s="13" t="e">
        <f t="shared" si="306"/>
        <v>#NAME?</v>
      </c>
      <c r="BU252" s="13" t="e">
        <f t="shared" si="307"/>
        <v>#NAME?</v>
      </c>
      <c r="BV252" s="13"/>
      <c r="BW252" s="13" t="e">
        <f t="shared" si="308"/>
        <v>#NAME?</v>
      </c>
      <c r="BX252" s="13"/>
      <c r="BY252" s="13" t="e">
        <f t="shared" si="309"/>
        <v>#NAME?</v>
      </c>
      <c r="BZ252" s="13" t="e">
        <f t="shared" si="310"/>
        <v>#NAME?</v>
      </c>
      <c r="CA252" s="13" t="e">
        <f t="shared" si="311"/>
        <v>#NAME?</v>
      </c>
      <c r="CB252" s="13" t="e">
        <f t="shared" si="312"/>
        <v>#NAME?</v>
      </c>
      <c r="CC252" s="14">
        <f t="shared" si="313"/>
        <v>0</v>
      </c>
      <c r="CD252" s="14" t="e">
        <f t="shared" si="314"/>
        <v>#NAME?</v>
      </c>
      <c r="CE252" s="13">
        <f t="shared" si="315"/>
        <v>1321033.95</v>
      </c>
      <c r="CF252" s="13" t="e">
        <f t="shared" si="316"/>
        <v>#NAME?</v>
      </c>
      <c r="CG252" s="13"/>
      <c r="CH252" s="13" t="e">
        <f t="shared" si="317"/>
        <v>#NAME?</v>
      </c>
      <c r="CI252" s="13" t="e">
        <f t="shared" si="318"/>
        <v>#NAME?</v>
      </c>
      <c r="CJ252" s="13" t="e">
        <f t="shared" si="319"/>
        <v>#NAME?</v>
      </c>
      <c r="CK252" s="13" t="e">
        <f t="shared" si="320"/>
        <v>#NAME?</v>
      </c>
      <c r="CL252">
        <f t="shared" si="321"/>
        <v>0</v>
      </c>
      <c r="CM252">
        <f t="shared" si="322"/>
        <v>0</v>
      </c>
      <c r="CN252">
        <v>0</v>
      </c>
      <c r="CO252">
        <f t="shared" si="323"/>
        <v>0</v>
      </c>
      <c r="CP252">
        <v>0</v>
      </c>
      <c r="CQ252">
        <v>0</v>
      </c>
      <c r="CR252">
        <v>0</v>
      </c>
      <c r="CS252">
        <v>0</v>
      </c>
      <c r="CT252">
        <v>0</v>
      </c>
      <c r="CU252">
        <v>0</v>
      </c>
      <c r="CV252">
        <v>0</v>
      </c>
      <c r="CW252">
        <v>0</v>
      </c>
      <c r="CX252">
        <v>0</v>
      </c>
      <c r="CY252" s="20" t="e">
        <f t="shared" si="324"/>
        <v>#NAME?</v>
      </c>
      <c r="CZ252" t="e">
        <f t="shared" si="325"/>
        <v>#NAME?</v>
      </c>
      <c r="DM252" t="s">
        <v>490</v>
      </c>
      <c r="DN252">
        <v>0</v>
      </c>
      <c r="DQ252" t="s">
        <v>481</v>
      </c>
      <c r="DR252">
        <v>0</v>
      </c>
      <c r="DU252">
        <v>627</v>
      </c>
      <c r="DV252">
        <v>1863725.7376295712</v>
      </c>
      <c r="DX252" t="s">
        <v>472</v>
      </c>
      <c r="DY252">
        <v>0</v>
      </c>
      <c r="EA252" t="s">
        <v>472</v>
      </c>
      <c r="EB252">
        <v>0</v>
      </c>
      <c r="ED252" t="s">
        <v>472</v>
      </c>
      <c r="EE252">
        <v>0</v>
      </c>
      <c r="EI252">
        <v>501</v>
      </c>
      <c r="EJ252">
        <v>743.75</v>
      </c>
      <c r="GQ252" t="s">
        <v>273</v>
      </c>
      <c r="GR252">
        <v>497</v>
      </c>
      <c r="GU252">
        <v>606</v>
      </c>
      <c r="GV252" s="20">
        <v>303204.55852370744</v>
      </c>
      <c r="HM252">
        <v>424</v>
      </c>
      <c r="HN252" t="s">
        <v>451</v>
      </c>
      <c r="HO252">
        <v>517469.23</v>
      </c>
      <c r="HR252">
        <v>606</v>
      </c>
      <c r="HS252">
        <v>6030</v>
      </c>
    </row>
    <row r="253" spans="1:227">
      <c r="A253">
        <v>499</v>
      </c>
      <c r="D253" t="s">
        <v>281</v>
      </c>
      <c r="F253" s="13" t="e">
        <f t="shared" si="245"/>
        <v>#NAME?</v>
      </c>
      <c r="G253" s="13" t="e">
        <f t="shared" si="246"/>
        <v>#NAME?</v>
      </c>
      <c r="H253" s="13" t="e">
        <f t="shared" si="247"/>
        <v>#NAME?</v>
      </c>
      <c r="I253" s="13" t="e">
        <f t="shared" si="248"/>
        <v>#NAME?</v>
      </c>
      <c r="J253" s="13"/>
      <c r="K253" s="13" t="e">
        <f t="shared" si="249"/>
        <v>#NAME?</v>
      </c>
      <c r="L253" s="13" t="e">
        <f t="shared" si="250"/>
        <v>#NAME?</v>
      </c>
      <c r="M253" s="13" t="e">
        <f t="shared" si="251"/>
        <v>#NAME?</v>
      </c>
      <c r="N253" s="13" t="e">
        <f t="shared" si="252"/>
        <v>#NAME?</v>
      </c>
      <c r="O253" s="13" t="e">
        <f t="shared" si="253"/>
        <v>#NAME?</v>
      </c>
      <c r="P253" s="13" t="e">
        <f t="shared" si="254"/>
        <v>#NAME?</v>
      </c>
      <c r="Q253" s="13" t="e">
        <f t="shared" si="255"/>
        <v>#NAME?</v>
      </c>
      <c r="R253" s="13" t="e">
        <f t="shared" si="256"/>
        <v>#NAME?</v>
      </c>
      <c r="S253" s="13" t="e">
        <f t="shared" si="257"/>
        <v>#NAME?</v>
      </c>
      <c r="T253" s="13" t="e">
        <f t="shared" si="258"/>
        <v>#NAME?</v>
      </c>
      <c r="U253" s="13" t="e">
        <f t="shared" si="259"/>
        <v>#NAME?</v>
      </c>
      <c r="V253" s="13" t="e">
        <f t="shared" si="260"/>
        <v>#NAME?</v>
      </c>
      <c r="W253" s="13" t="e">
        <f t="shared" si="261"/>
        <v>#NAME?</v>
      </c>
      <c r="X253" s="13" t="e">
        <f t="shared" si="262"/>
        <v>#NAME?</v>
      </c>
      <c r="Y253" s="13" t="e">
        <f t="shared" si="263"/>
        <v>#NAME?</v>
      </c>
      <c r="Z253" s="13" t="e">
        <f t="shared" si="264"/>
        <v>#NAME?</v>
      </c>
      <c r="AA253" s="13" t="e">
        <f t="shared" si="265"/>
        <v>#NAME?</v>
      </c>
      <c r="AB253" s="13"/>
      <c r="AC253" s="13"/>
      <c r="AD253" s="13" t="e">
        <f t="shared" si="266"/>
        <v>#NAME?</v>
      </c>
      <c r="AE253" s="13" t="e">
        <f t="shared" si="267"/>
        <v>#NAME?</v>
      </c>
      <c r="AF253" s="13" t="e">
        <f t="shared" si="268"/>
        <v>#NAME?</v>
      </c>
      <c r="AG253" s="13" t="e">
        <f t="shared" si="269"/>
        <v>#NAME?</v>
      </c>
      <c r="AH253" s="13" t="e">
        <f t="shared" si="270"/>
        <v>#NAME?</v>
      </c>
      <c r="AI253" s="13" t="e">
        <f t="shared" si="271"/>
        <v>#NAME?</v>
      </c>
      <c r="AJ253" s="13" t="e">
        <f t="shared" si="272"/>
        <v>#NAME?</v>
      </c>
      <c r="AK253" s="13" t="e">
        <f t="shared" si="273"/>
        <v>#NAME?</v>
      </c>
      <c r="AL253" s="13" t="e">
        <f t="shared" si="274"/>
        <v>#NAME?</v>
      </c>
      <c r="AM253" s="13" t="e">
        <f t="shared" si="275"/>
        <v>#NAME?</v>
      </c>
      <c r="AN253" s="13" t="e">
        <f t="shared" si="276"/>
        <v>#NAME?</v>
      </c>
      <c r="AO253" s="13" t="e">
        <f t="shared" si="277"/>
        <v>#NAME?</v>
      </c>
      <c r="AP253" s="13" t="e">
        <f t="shared" si="278"/>
        <v>#NAME?</v>
      </c>
      <c r="AQ253" s="13" t="e">
        <f t="shared" si="279"/>
        <v>#NAME?</v>
      </c>
      <c r="AR253" s="13" t="e">
        <f t="shared" si="280"/>
        <v>#NAME?</v>
      </c>
      <c r="AS253" s="13" t="e">
        <f t="shared" si="281"/>
        <v>#NAME?</v>
      </c>
      <c r="AT253" s="13" t="e">
        <f t="shared" si="282"/>
        <v>#NAME?</v>
      </c>
      <c r="AU253" s="13" t="e">
        <f t="shared" si="283"/>
        <v>#NAME?</v>
      </c>
      <c r="AV253" s="13" t="e">
        <f t="shared" si="284"/>
        <v>#NAME?</v>
      </c>
      <c r="AW253" s="13" t="e">
        <f t="shared" si="285"/>
        <v>#NAME?</v>
      </c>
      <c r="AX253" s="13" t="e">
        <f t="shared" si="286"/>
        <v>#NAME?</v>
      </c>
      <c r="AY253" s="13" t="e">
        <f t="shared" si="287"/>
        <v>#NAME?</v>
      </c>
      <c r="AZ253" s="13" t="e">
        <f t="shared" si="288"/>
        <v>#NAME?</v>
      </c>
      <c r="BA253" s="13" t="e">
        <f t="shared" si="289"/>
        <v>#NAME?</v>
      </c>
      <c r="BB253" s="13" t="e">
        <f t="shared" si="290"/>
        <v>#NAME?</v>
      </c>
      <c r="BC253" s="13" t="e">
        <f t="shared" si="291"/>
        <v>#NAME?</v>
      </c>
      <c r="BD253" s="13" t="e">
        <f t="shared" si="292"/>
        <v>#NAME?</v>
      </c>
      <c r="BE253" s="13" t="e">
        <f t="shared" si="293"/>
        <v>#NAME?</v>
      </c>
      <c r="BF253" s="13" t="e">
        <f t="shared" si="294"/>
        <v>#NAME?</v>
      </c>
      <c r="BG253" s="13" t="e">
        <f t="shared" si="295"/>
        <v>#NAME?</v>
      </c>
      <c r="BH253" s="13" t="e">
        <f t="shared" si="296"/>
        <v>#NAME?</v>
      </c>
      <c r="BI253" s="13" t="e">
        <f t="shared" si="297"/>
        <v>#NAME?</v>
      </c>
      <c r="BJ253" s="13" t="e">
        <f t="shared" si="298"/>
        <v>#NAME?</v>
      </c>
      <c r="BK253" s="13" t="e">
        <f t="shared" si="299"/>
        <v>#NAME?</v>
      </c>
      <c r="BL253" s="13" t="e">
        <f t="shared" si="300"/>
        <v>#NAME?</v>
      </c>
      <c r="BM253" s="13" t="e">
        <f t="shared" si="301"/>
        <v>#NAME?</v>
      </c>
      <c r="BN253" s="13"/>
      <c r="BO253" s="15"/>
      <c r="BP253" s="13" t="e">
        <f t="shared" si="302"/>
        <v>#NAME?</v>
      </c>
      <c r="BQ253" s="13" t="e">
        <f t="shared" si="303"/>
        <v>#NAME?</v>
      </c>
      <c r="BR253" s="13" t="e">
        <f t="shared" si="304"/>
        <v>#NAME?</v>
      </c>
      <c r="BS253" s="13" t="e">
        <f t="shared" si="305"/>
        <v>#NAME?</v>
      </c>
      <c r="BT253" s="13" t="e">
        <f t="shared" si="306"/>
        <v>#NAME?</v>
      </c>
      <c r="BU253" s="13" t="e">
        <f t="shared" si="307"/>
        <v>#NAME?</v>
      </c>
      <c r="BV253" s="13"/>
      <c r="BW253" s="13" t="e">
        <f t="shared" si="308"/>
        <v>#NAME?</v>
      </c>
      <c r="BX253" s="13"/>
      <c r="BY253" s="13" t="e">
        <f t="shared" si="309"/>
        <v>#NAME?</v>
      </c>
      <c r="BZ253" s="13" t="e">
        <f t="shared" si="310"/>
        <v>#NAME?</v>
      </c>
      <c r="CA253" s="13" t="e">
        <f t="shared" si="311"/>
        <v>#NAME?</v>
      </c>
      <c r="CB253" s="13" t="e">
        <f t="shared" si="312"/>
        <v>#NAME?</v>
      </c>
      <c r="CC253" s="14">
        <f t="shared" si="313"/>
        <v>0</v>
      </c>
      <c r="CD253" s="14" t="e">
        <f t="shared" si="314"/>
        <v>#NAME?</v>
      </c>
      <c r="CE253" s="13">
        <f t="shared" si="315"/>
        <v>1008894.12</v>
      </c>
      <c r="CF253" s="13" t="e">
        <f t="shared" si="316"/>
        <v>#NAME?</v>
      </c>
      <c r="CG253" s="13"/>
      <c r="CH253" s="13" t="e">
        <f t="shared" si="317"/>
        <v>#NAME?</v>
      </c>
      <c r="CI253" s="13" t="e">
        <f t="shared" si="318"/>
        <v>#NAME?</v>
      </c>
      <c r="CJ253" s="13" t="e">
        <f t="shared" si="319"/>
        <v>#NAME?</v>
      </c>
      <c r="CK253" s="13" t="e">
        <f t="shared" si="320"/>
        <v>#NAME?</v>
      </c>
      <c r="CL253">
        <f t="shared" si="321"/>
        <v>0</v>
      </c>
      <c r="CM253">
        <f t="shared" si="322"/>
        <v>0</v>
      </c>
      <c r="CN253">
        <v>0</v>
      </c>
      <c r="CO253">
        <f t="shared" si="323"/>
        <v>0</v>
      </c>
      <c r="CP253">
        <v>0</v>
      </c>
      <c r="CQ253">
        <v>0</v>
      </c>
      <c r="CR253">
        <v>0</v>
      </c>
      <c r="CS253">
        <v>0</v>
      </c>
      <c r="CT253">
        <v>0</v>
      </c>
      <c r="CU253">
        <v>0</v>
      </c>
      <c r="CV253">
        <v>0</v>
      </c>
      <c r="CW253">
        <v>0</v>
      </c>
      <c r="CX253">
        <v>0</v>
      </c>
      <c r="CY253" s="20" t="e">
        <f t="shared" si="324"/>
        <v>#NAME?</v>
      </c>
      <c r="CZ253" t="e">
        <f t="shared" si="325"/>
        <v>#NAME?</v>
      </c>
      <c r="DM253" t="s">
        <v>351</v>
      </c>
      <c r="DN253">
        <v>0</v>
      </c>
      <c r="DQ253" t="s">
        <v>483</v>
      </c>
      <c r="DR253">
        <v>0</v>
      </c>
      <c r="DU253">
        <v>784</v>
      </c>
      <c r="DV253">
        <v>1753721.9134782606</v>
      </c>
      <c r="DX253" t="s">
        <v>474</v>
      </c>
      <c r="DY253">
        <v>0</v>
      </c>
      <c r="EA253" t="s">
        <v>474</v>
      </c>
      <c r="EB253">
        <v>0</v>
      </c>
      <c r="ED253" t="s">
        <v>474</v>
      </c>
      <c r="EE253">
        <v>0</v>
      </c>
      <c r="EI253">
        <v>502</v>
      </c>
      <c r="EJ253">
        <v>4773</v>
      </c>
      <c r="GQ253" t="s">
        <v>281</v>
      </c>
      <c r="GR253">
        <v>499</v>
      </c>
      <c r="GU253">
        <v>608</v>
      </c>
      <c r="GV253" s="20">
        <v>20910.65920853155</v>
      </c>
      <c r="HM253">
        <v>425</v>
      </c>
      <c r="HN253" t="s">
        <v>453</v>
      </c>
      <c r="HO253">
        <v>1681517.21</v>
      </c>
      <c r="HR253">
        <v>608</v>
      </c>
      <c r="HS253">
        <v>690</v>
      </c>
    </row>
    <row r="254" spans="1:227">
      <c r="A254">
        <v>501</v>
      </c>
      <c r="D254" t="s">
        <v>288</v>
      </c>
      <c r="F254" s="13" t="e">
        <f t="shared" si="245"/>
        <v>#NAME?</v>
      </c>
      <c r="G254" s="13" t="e">
        <f t="shared" si="246"/>
        <v>#NAME?</v>
      </c>
      <c r="H254" s="13" t="e">
        <f t="shared" si="247"/>
        <v>#NAME?</v>
      </c>
      <c r="I254" s="13" t="e">
        <f t="shared" si="248"/>
        <v>#NAME?</v>
      </c>
      <c r="J254" s="13"/>
      <c r="K254" s="13" t="e">
        <f t="shared" si="249"/>
        <v>#NAME?</v>
      </c>
      <c r="L254" s="13" t="e">
        <f t="shared" si="250"/>
        <v>#NAME?</v>
      </c>
      <c r="M254" s="13" t="e">
        <f t="shared" si="251"/>
        <v>#NAME?</v>
      </c>
      <c r="N254" s="13" t="e">
        <f t="shared" si="252"/>
        <v>#NAME?</v>
      </c>
      <c r="O254" s="13" t="e">
        <f t="shared" si="253"/>
        <v>#NAME?</v>
      </c>
      <c r="P254" s="13" t="e">
        <f t="shared" si="254"/>
        <v>#NAME?</v>
      </c>
      <c r="Q254" s="13" t="e">
        <f t="shared" si="255"/>
        <v>#NAME?</v>
      </c>
      <c r="R254" s="13" t="e">
        <f t="shared" si="256"/>
        <v>#NAME?</v>
      </c>
      <c r="S254" s="13" t="e">
        <f t="shared" si="257"/>
        <v>#NAME?</v>
      </c>
      <c r="T254" s="13" t="e">
        <f t="shared" si="258"/>
        <v>#NAME?</v>
      </c>
      <c r="U254" s="13" t="e">
        <f t="shared" si="259"/>
        <v>#NAME?</v>
      </c>
      <c r="V254" s="13" t="e">
        <f t="shared" si="260"/>
        <v>#NAME?</v>
      </c>
      <c r="W254" s="13" t="e">
        <f t="shared" si="261"/>
        <v>#NAME?</v>
      </c>
      <c r="X254" s="13" t="e">
        <f t="shared" si="262"/>
        <v>#NAME?</v>
      </c>
      <c r="Y254" s="13" t="e">
        <f t="shared" si="263"/>
        <v>#NAME?</v>
      </c>
      <c r="Z254" s="13" t="e">
        <f t="shared" si="264"/>
        <v>#NAME?</v>
      </c>
      <c r="AA254" s="13" t="e">
        <f t="shared" si="265"/>
        <v>#NAME?</v>
      </c>
      <c r="AB254" s="13"/>
      <c r="AC254" s="13"/>
      <c r="AD254" s="13" t="e">
        <f t="shared" si="266"/>
        <v>#NAME?</v>
      </c>
      <c r="AE254" s="13" t="e">
        <f t="shared" si="267"/>
        <v>#NAME?</v>
      </c>
      <c r="AF254" s="13" t="e">
        <f t="shared" si="268"/>
        <v>#NAME?</v>
      </c>
      <c r="AG254" s="13" t="e">
        <f t="shared" si="269"/>
        <v>#NAME?</v>
      </c>
      <c r="AH254" s="13" t="e">
        <f t="shared" si="270"/>
        <v>#NAME?</v>
      </c>
      <c r="AI254" s="13" t="e">
        <f t="shared" si="271"/>
        <v>#NAME?</v>
      </c>
      <c r="AJ254" s="13" t="e">
        <f t="shared" si="272"/>
        <v>#NAME?</v>
      </c>
      <c r="AK254" s="13" t="e">
        <f t="shared" si="273"/>
        <v>#NAME?</v>
      </c>
      <c r="AL254" s="13" t="e">
        <f t="shared" si="274"/>
        <v>#NAME?</v>
      </c>
      <c r="AM254" s="13" t="e">
        <f t="shared" si="275"/>
        <v>#NAME?</v>
      </c>
      <c r="AN254" s="13" t="e">
        <f t="shared" si="276"/>
        <v>#NAME?</v>
      </c>
      <c r="AO254" s="13" t="e">
        <f t="shared" si="277"/>
        <v>#NAME?</v>
      </c>
      <c r="AP254" s="13" t="e">
        <f t="shared" si="278"/>
        <v>#NAME?</v>
      </c>
      <c r="AQ254" s="13" t="e">
        <f t="shared" si="279"/>
        <v>#NAME?</v>
      </c>
      <c r="AR254" s="13" t="e">
        <f t="shared" si="280"/>
        <v>#NAME?</v>
      </c>
      <c r="AS254" s="13" t="e">
        <f t="shared" si="281"/>
        <v>#NAME?</v>
      </c>
      <c r="AT254" s="13" t="e">
        <f t="shared" si="282"/>
        <v>#NAME?</v>
      </c>
      <c r="AU254" s="13" t="e">
        <f t="shared" si="283"/>
        <v>#NAME?</v>
      </c>
      <c r="AV254" s="13" t="e">
        <f t="shared" si="284"/>
        <v>#NAME?</v>
      </c>
      <c r="AW254" s="13" t="e">
        <f t="shared" si="285"/>
        <v>#NAME?</v>
      </c>
      <c r="AX254" s="13" t="e">
        <f t="shared" si="286"/>
        <v>#NAME?</v>
      </c>
      <c r="AY254" s="13" t="e">
        <f t="shared" si="287"/>
        <v>#NAME?</v>
      </c>
      <c r="AZ254" s="13" t="e">
        <f t="shared" si="288"/>
        <v>#NAME?</v>
      </c>
      <c r="BA254" s="13" t="e">
        <f t="shared" si="289"/>
        <v>#NAME?</v>
      </c>
      <c r="BB254" s="13" t="e">
        <f t="shared" si="290"/>
        <v>#NAME?</v>
      </c>
      <c r="BC254" s="13" t="e">
        <f t="shared" si="291"/>
        <v>#NAME?</v>
      </c>
      <c r="BD254" s="13" t="e">
        <f t="shared" si="292"/>
        <v>#NAME?</v>
      </c>
      <c r="BE254" s="13" t="e">
        <f t="shared" si="293"/>
        <v>#NAME?</v>
      </c>
      <c r="BF254" s="13" t="e">
        <f t="shared" si="294"/>
        <v>#NAME?</v>
      </c>
      <c r="BG254" s="13" t="e">
        <f t="shared" si="295"/>
        <v>#NAME?</v>
      </c>
      <c r="BH254" s="13" t="e">
        <f t="shared" si="296"/>
        <v>#NAME?</v>
      </c>
      <c r="BI254" s="13" t="e">
        <f t="shared" si="297"/>
        <v>#NAME?</v>
      </c>
      <c r="BJ254" s="13" t="e">
        <f t="shared" si="298"/>
        <v>#NAME?</v>
      </c>
      <c r="BK254" s="13" t="e">
        <f t="shared" si="299"/>
        <v>#NAME?</v>
      </c>
      <c r="BL254" s="13" t="e">
        <f t="shared" si="300"/>
        <v>#NAME?</v>
      </c>
      <c r="BM254" s="13" t="e">
        <f t="shared" si="301"/>
        <v>#NAME?</v>
      </c>
      <c r="BN254" s="13"/>
      <c r="BO254" s="15"/>
      <c r="BP254" s="13" t="e">
        <f t="shared" si="302"/>
        <v>#NAME?</v>
      </c>
      <c r="BQ254" s="13" t="e">
        <f t="shared" si="303"/>
        <v>#NAME?</v>
      </c>
      <c r="BR254" s="13" t="e">
        <f t="shared" si="304"/>
        <v>#NAME?</v>
      </c>
      <c r="BS254" s="13" t="e">
        <f t="shared" si="305"/>
        <v>#NAME?</v>
      </c>
      <c r="BT254" s="13" t="e">
        <f t="shared" si="306"/>
        <v>#NAME?</v>
      </c>
      <c r="BU254" s="13" t="e">
        <f t="shared" si="307"/>
        <v>#NAME?</v>
      </c>
      <c r="BV254" s="13"/>
      <c r="BW254" s="13" t="e">
        <f t="shared" si="308"/>
        <v>#NAME?</v>
      </c>
      <c r="BX254" s="13"/>
      <c r="BY254" s="13" t="e">
        <f t="shared" si="309"/>
        <v>#NAME?</v>
      </c>
      <c r="BZ254" s="13" t="e">
        <f t="shared" si="310"/>
        <v>#NAME?</v>
      </c>
      <c r="CA254" s="13" t="e">
        <f t="shared" si="311"/>
        <v>#NAME?</v>
      </c>
      <c r="CB254" s="13" t="e">
        <f t="shared" si="312"/>
        <v>#NAME?</v>
      </c>
      <c r="CC254" s="14">
        <f t="shared" si="313"/>
        <v>0</v>
      </c>
      <c r="CD254" s="14" t="e">
        <f t="shared" si="314"/>
        <v>#NAME?</v>
      </c>
      <c r="CE254" s="13">
        <f t="shared" si="315"/>
        <v>1030459.83</v>
      </c>
      <c r="CF254" s="13" t="e">
        <f t="shared" si="316"/>
        <v>#NAME?</v>
      </c>
      <c r="CG254" s="13"/>
      <c r="CH254" s="13" t="e">
        <f t="shared" si="317"/>
        <v>#NAME?</v>
      </c>
      <c r="CI254" s="13" t="e">
        <f t="shared" si="318"/>
        <v>#NAME?</v>
      </c>
      <c r="CJ254" s="13" t="e">
        <f t="shared" si="319"/>
        <v>#NAME?</v>
      </c>
      <c r="CK254" s="13" t="e">
        <f t="shared" si="320"/>
        <v>#NAME?</v>
      </c>
      <c r="CL254">
        <f t="shared" si="321"/>
        <v>0</v>
      </c>
      <c r="CM254">
        <f t="shared" si="322"/>
        <v>0</v>
      </c>
      <c r="CN254">
        <v>0</v>
      </c>
      <c r="CO254">
        <f t="shared" si="323"/>
        <v>0</v>
      </c>
      <c r="CP254">
        <v>0</v>
      </c>
      <c r="CQ254">
        <v>0</v>
      </c>
      <c r="CR254">
        <v>0</v>
      </c>
      <c r="CS254">
        <v>0</v>
      </c>
      <c r="CT254">
        <v>0</v>
      </c>
      <c r="CU254">
        <v>0</v>
      </c>
      <c r="CV254">
        <v>0</v>
      </c>
      <c r="CW254">
        <v>0</v>
      </c>
      <c r="CX254">
        <v>0</v>
      </c>
      <c r="CY254" s="20" t="e">
        <f t="shared" si="324"/>
        <v>#NAME?</v>
      </c>
      <c r="CZ254" t="e">
        <f t="shared" si="325"/>
        <v>#NAME?</v>
      </c>
      <c r="DM254" t="s">
        <v>406</v>
      </c>
      <c r="DN254">
        <v>0</v>
      </c>
      <c r="DQ254" t="s">
        <v>485</v>
      </c>
      <c r="DR254">
        <v>0</v>
      </c>
      <c r="DU254">
        <v>98</v>
      </c>
      <c r="DV254">
        <v>3030227.9871104043</v>
      </c>
      <c r="DX254" t="s">
        <v>476</v>
      </c>
      <c r="DY254">
        <v>0</v>
      </c>
      <c r="EA254" t="s">
        <v>476</v>
      </c>
      <c r="EB254">
        <v>0</v>
      </c>
      <c r="ED254" t="s">
        <v>476</v>
      </c>
      <c r="EE254">
        <v>0</v>
      </c>
      <c r="EI254">
        <v>611</v>
      </c>
      <c r="EJ254">
        <v>547.25</v>
      </c>
      <c r="GQ254" t="s">
        <v>288</v>
      </c>
      <c r="GR254">
        <v>501</v>
      </c>
      <c r="GU254">
        <v>610</v>
      </c>
      <c r="GV254" s="20">
        <v>52276.648021328874</v>
      </c>
      <c r="HM254">
        <v>1740</v>
      </c>
      <c r="HN254" t="s">
        <v>352</v>
      </c>
      <c r="HO254">
        <v>1430974.73</v>
      </c>
      <c r="HR254">
        <v>610</v>
      </c>
      <c r="HS254">
        <v>1771.25</v>
      </c>
    </row>
    <row r="255" spans="1:227">
      <c r="A255">
        <v>502</v>
      </c>
      <c r="D255" t="s">
        <v>304</v>
      </c>
      <c r="F255" s="13" t="e">
        <f t="shared" si="245"/>
        <v>#NAME?</v>
      </c>
      <c r="G255" s="13" t="e">
        <f t="shared" si="246"/>
        <v>#NAME?</v>
      </c>
      <c r="H255" s="13" t="e">
        <f t="shared" si="247"/>
        <v>#NAME?</v>
      </c>
      <c r="I255" s="13" t="e">
        <f t="shared" si="248"/>
        <v>#NAME?</v>
      </c>
      <c r="J255" s="13"/>
      <c r="K255" s="13" t="e">
        <f t="shared" si="249"/>
        <v>#NAME?</v>
      </c>
      <c r="L255" s="13" t="e">
        <f t="shared" si="250"/>
        <v>#NAME?</v>
      </c>
      <c r="M255" s="13" t="e">
        <f t="shared" si="251"/>
        <v>#NAME?</v>
      </c>
      <c r="N255" s="13" t="e">
        <f t="shared" si="252"/>
        <v>#NAME?</v>
      </c>
      <c r="O255" s="13" t="e">
        <f t="shared" si="253"/>
        <v>#NAME?</v>
      </c>
      <c r="P255" s="13" t="e">
        <f t="shared" si="254"/>
        <v>#NAME?</v>
      </c>
      <c r="Q255" s="13" t="e">
        <f t="shared" si="255"/>
        <v>#NAME?</v>
      </c>
      <c r="R255" s="13" t="e">
        <f t="shared" si="256"/>
        <v>#NAME?</v>
      </c>
      <c r="S255" s="13" t="e">
        <f t="shared" si="257"/>
        <v>#NAME?</v>
      </c>
      <c r="T255" s="13" t="e">
        <f t="shared" si="258"/>
        <v>#NAME?</v>
      </c>
      <c r="U255" s="13" t="e">
        <f t="shared" si="259"/>
        <v>#NAME?</v>
      </c>
      <c r="V255" s="13" t="e">
        <f t="shared" si="260"/>
        <v>#NAME?</v>
      </c>
      <c r="W255" s="13" t="e">
        <f t="shared" si="261"/>
        <v>#NAME?</v>
      </c>
      <c r="X255" s="13" t="e">
        <f t="shared" si="262"/>
        <v>#NAME?</v>
      </c>
      <c r="Y255" s="13" t="e">
        <f t="shared" si="263"/>
        <v>#NAME?</v>
      </c>
      <c r="Z255" s="13" t="e">
        <f t="shared" si="264"/>
        <v>#NAME?</v>
      </c>
      <c r="AA255" s="13" t="e">
        <f t="shared" si="265"/>
        <v>#NAME?</v>
      </c>
      <c r="AB255" s="13"/>
      <c r="AC255" s="13"/>
      <c r="AD255" s="13" t="e">
        <f t="shared" si="266"/>
        <v>#NAME?</v>
      </c>
      <c r="AE255" s="13" t="e">
        <f t="shared" si="267"/>
        <v>#NAME?</v>
      </c>
      <c r="AF255" s="13" t="e">
        <f t="shared" si="268"/>
        <v>#NAME?</v>
      </c>
      <c r="AG255" s="13" t="e">
        <f t="shared" si="269"/>
        <v>#NAME?</v>
      </c>
      <c r="AH255" s="13" t="e">
        <f t="shared" si="270"/>
        <v>#NAME?</v>
      </c>
      <c r="AI255" s="13" t="e">
        <f t="shared" si="271"/>
        <v>#NAME?</v>
      </c>
      <c r="AJ255" s="13" t="e">
        <f t="shared" si="272"/>
        <v>#NAME?</v>
      </c>
      <c r="AK255" s="13" t="e">
        <f t="shared" si="273"/>
        <v>#NAME?</v>
      </c>
      <c r="AL255" s="13" t="e">
        <f t="shared" si="274"/>
        <v>#NAME?</v>
      </c>
      <c r="AM255" s="13" t="e">
        <f t="shared" si="275"/>
        <v>#NAME?</v>
      </c>
      <c r="AN255" s="13" t="e">
        <f t="shared" si="276"/>
        <v>#NAME?</v>
      </c>
      <c r="AO255" s="13" t="e">
        <f t="shared" si="277"/>
        <v>#NAME?</v>
      </c>
      <c r="AP255" s="13" t="e">
        <f t="shared" si="278"/>
        <v>#NAME?</v>
      </c>
      <c r="AQ255" s="13" t="e">
        <f t="shared" si="279"/>
        <v>#NAME?</v>
      </c>
      <c r="AR255" s="13" t="e">
        <f t="shared" si="280"/>
        <v>#NAME?</v>
      </c>
      <c r="AS255" s="13" t="e">
        <f t="shared" si="281"/>
        <v>#NAME?</v>
      </c>
      <c r="AT255" s="13" t="e">
        <f t="shared" si="282"/>
        <v>#NAME?</v>
      </c>
      <c r="AU255" s="13" t="e">
        <f t="shared" si="283"/>
        <v>#NAME?</v>
      </c>
      <c r="AV255" s="13" t="e">
        <f t="shared" si="284"/>
        <v>#NAME?</v>
      </c>
      <c r="AW255" s="13" t="e">
        <f t="shared" si="285"/>
        <v>#NAME?</v>
      </c>
      <c r="AX255" s="13" t="e">
        <f t="shared" si="286"/>
        <v>#NAME?</v>
      </c>
      <c r="AY255" s="13" t="e">
        <f t="shared" si="287"/>
        <v>#NAME?</v>
      </c>
      <c r="AZ255" s="13" t="e">
        <f t="shared" si="288"/>
        <v>#NAME?</v>
      </c>
      <c r="BA255" s="13" t="e">
        <f t="shared" si="289"/>
        <v>#NAME?</v>
      </c>
      <c r="BB255" s="13" t="e">
        <f t="shared" si="290"/>
        <v>#NAME?</v>
      </c>
      <c r="BC255" s="13" t="e">
        <f t="shared" si="291"/>
        <v>#NAME?</v>
      </c>
      <c r="BD255" s="13" t="e">
        <f t="shared" si="292"/>
        <v>#NAME?</v>
      </c>
      <c r="BE255" s="13" t="e">
        <f t="shared" si="293"/>
        <v>#NAME?</v>
      </c>
      <c r="BF255" s="13" t="e">
        <f t="shared" si="294"/>
        <v>#NAME?</v>
      </c>
      <c r="BG255" s="13" t="e">
        <f t="shared" si="295"/>
        <v>#NAME?</v>
      </c>
      <c r="BH255" s="13" t="e">
        <f t="shared" si="296"/>
        <v>#NAME?</v>
      </c>
      <c r="BI255" s="13" t="e">
        <f t="shared" si="297"/>
        <v>#NAME?</v>
      </c>
      <c r="BJ255" s="13" t="e">
        <f t="shared" si="298"/>
        <v>#NAME?</v>
      </c>
      <c r="BK255" s="13" t="e">
        <f t="shared" si="299"/>
        <v>#NAME?</v>
      </c>
      <c r="BL255" s="13" t="e">
        <f t="shared" si="300"/>
        <v>#NAME?</v>
      </c>
      <c r="BM255" s="13" t="e">
        <f t="shared" si="301"/>
        <v>#NAME?</v>
      </c>
      <c r="BN255" s="13"/>
      <c r="BO255" s="15"/>
      <c r="BP255" s="13" t="e">
        <f t="shared" si="302"/>
        <v>#NAME?</v>
      </c>
      <c r="BQ255" s="13" t="e">
        <f t="shared" si="303"/>
        <v>#NAME?</v>
      </c>
      <c r="BR255" s="13" t="e">
        <f t="shared" si="304"/>
        <v>#NAME?</v>
      </c>
      <c r="BS255" s="13" t="e">
        <f t="shared" si="305"/>
        <v>#NAME?</v>
      </c>
      <c r="BT255" s="13" t="e">
        <f t="shared" si="306"/>
        <v>#NAME?</v>
      </c>
      <c r="BU255" s="13" t="e">
        <f t="shared" si="307"/>
        <v>#NAME?</v>
      </c>
      <c r="BV255" s="13"/>
      <c r="BW255" s="13" t="e">
        <f t="shared" si="308"/>
        <v>#NAME?</v>
      </c>
      <c r="BX255" s="13"/>
      <c r="BY255" s="13" t="e">
        <f t="shared" si="309"/>
        <v>#NAME?</v>
      </c>
      <c r="BZ255" s="13" t="e">
        <f t="shared" si="310"/>
        <v>#NAME?</v>
      </c>
      <c r="CA255" s="13" t="e">
        <f t="shared" si="311"/>
        <v>#NAME?</v>
      </c>
      <c r="CB255" s="13" t="e">
        <f t="shared" si="312"/>
        <v>#NAME?</v>
      </c>
      <c r="CC255" s="14">
        <f t="shared" si="313"/>
        <v>0</v>
      </c>
      <c r="CD255" s="14" t="e">
        <f t="shared" si="314"/>
        <v>#NAME?</v>
      </c>
      <c r="CE255" s="13">
        <f t="shared" si="315"/>
        <v>5852355.75</v>
      </c>
      <c r="CF255" s="13" t="e">
        <f t="shared" si="316"/>
        <v>#NAME?</v>
      </c>
      <c r="CG255" s="13"/>
      <c r="CH255" s="13" t="e">
        <f t="shared" si="317"/>
        <v>#NAME?</v>
      </c>
      <c r="CI255" s="13" t="e">
        <f t="shared" si="318"/>
        <v>#NAME?</v>
      </c>
      <c r="CJ255" s="13" t="e">
        <f t="shared" si="319"/>
        <v>#NAME?</v>
      </c>
      <c r="CK255" s="13" t="e">
        <f t="shared" si="320"/>
        <v>#NAME?</v>
      </c>
      <c r="CL255">
        <f t="shared" si="321"/>
        <v>0</v>
      </c>
      <c r="CM255">
        <f t="shared" si="322"/>
        <v>0</v>
      </c>
      <c r="CN255">
        <v>0</v>
      </c>
      <c r="CO255">
        <f t="shared" si="323"/>
        <v>0</v>
      </c>
      <c r="CP255" t="e">
        <f>VLOOKUP(A255,taal,5,FALSE)</f>
        <v>#NAME?</v>
      </c>
      <c r="CQ255">
        <v>0</v>
      </c>
      <c r="CR255" t="e">
        <f>VLOOKUP(A255,pola,4,FALSE)</f>
        <v>#NAME?</v>
      </c>
      <c r="CS255">
        <v>0</v>
      </c>
      <c r="CT255">
        <v>0</v>
      </c>
      <c r="CU255">
        <v>0</v>
      </c>
      <c r="CV255" t="e">
        <f>VLOOKUP(A255,delta,3,FALSE)</f>
        <v>#NAME?</v>
      </c>
      <c r="CW255">
        <v>0</v>
      </c>
      <c r="CX255">
        <v>0</v>
      </c>
      <c r="CY255" s="20" t="e">
        <f t="shared" si="324"/>
        <v>#NAME?</v>
      </c>
      <c r="CZ255" t="e">
        <f t="shared" si="325"/>
        <v>#NAME?</v>
      </c>
      <c r="DM255" t="s">
        <v>491</v>
      </c>
      <c r="DN255">
        <v>0</v>
      </c>
      <c r="DQ255" t="s">
        <v>200</v>
      </c>
      <c r="DR255">
        <v>0</v>
      </c>
      <c r="DU255">
        <v>214</v>
      </c>
      <c r="DV255">
        <v>1605087.8016501234</v>
      </c>
      <c r="DX255" t="s">
        <v>478</v>
      </c>
      <c r="DY255">
        <v>0</v>
      </c>
      <c r="EA255" t="s">
        <v>478</v>
      </c>
      <c r="EB255">
        <v>0</v>
      </c>
      <c r="ED255" t="s">
        <v>478</v>
      </c>
      <c r="EE255">
        <v>0</v>
      </c>
      <c r="EI255">
        <v>503</v>
      </c>
      <c r="EJ255">
        <v>7458.75</v>
      </c>
      <c r="GQ255" t="s">
        <v>304</v>
      </c>
      <c r="GR255">
        <v>502</v>
      </c>
      <c r="GU255">
        <v>611</v>
      </c>
      <c r="GV255" s="20">
        <v>28752.156411730881</v>
      </c>
      <c r="HM255">
        <v>643</v>
      </c>
      <c r="HN255" t="s">
        <v>493</v>
      </c>
      <c r="HO255">
        <v>1315973.68</v>
      </c>
      <c r="HR255">
        <v>611</v>
      </c>
      <c r="HS255">
        <v>518.25</v>
      </c>
    </row>
    <row r="256" spans="1:227">
      <c r="A256">
        <v>611</v>
      </c>
      <c r="D256" t="s">
        <v>311</v>
      </c>
      <c r="F256" s="13" t="e">
        <f t="shared" si="245"/>
        <v>#NAME?</v>
      </c>
      <c r="G256" s="13" t="e">
        <f t="shared" si="246"/>
        <v>#NAME?</v>
      </c>
      <c r="H256" s="13" t="e">
        <f t="shared" si="247"/>
        <v>#NAME?</v>
      </c>
      <c r="I256" s="13" t="e">
        <f t="shared" si="248"/>
        <v>#NAME?</v>
      </c>
      <c r="J256" s="13"/>
      <c r="K256" s="13" t="e">
        <f t="shared" si="249"/>
        <v>#NAME?</v>
      </c>
      <c r="L256" s="13" t="e">
        <f t="shared" si="250"/>
        <v>#NAME?</v>
      </c>
      <c r="M256" s="13" t="e">
        <f t="shared" si="251"/>
        <v>#NAME?</v>
      </c>
      <c r="N256" s="13" t="e">
        <f t="shared" si="252"/>
        <v>#NAME?</v>
      </c>
      <c r="O256" s="13" t="e">
        <f t="shared" si="253"/>
        <v>#NAME?</v>
      </c>
      <c r="P256" s="13" t="e">
        <f t="shared" si="254"/>
        <v>#NAME?</v>
      </c>
      <c r="Q256" s="13" t="e">
        <f t="shared" si="255"/>
        <v>#NAME?</v>
      </c>
      <c r="R256" s="13" t="e">
        <f t="shared" si="256"/>
        <v>#NAME?</v>
      </c>
      <c r="S256" s="13" t="e">
        <f t="shared" si="257"/>
        <v>#NAME?</v>
      </c>
      <c r="T256" s="13" t="e">
        <f t="shared" si="258"/>
        <v>#NAME?</v>
      </c>
      <c r="U256" s="13" t="e">
        <f t="shared" si="259"/>
        <v>#NAME?</v>
      </c>
      <c r="V256" s="13" t="e">
        <f t="shared" si="260"/>
        <v>#NAME?</v>
      </c>
      <c r="W256" s="13" t="e">
        <f t="shared" si="261"/>
        <v>#NAME?</v>
      </c>
      <c r="X256" s="13" t="e">
        <f t="shared" si="262"/>
        <v>#NAME?</v>
      </c>
      <c r="Y256" s="13" t="e">
        <f t="shared" si="263"/>
        <v>#NAME?</v>
      </c>
      <c r="Z256" s="13" t="e">
        <f t="shared" si="264"/>
        <v>#NAME?</v>
      </c>
      <c r="AA256" s="13" t="e">
        <f t="shared" si="265"/>
        <v>#NAME?</v>
      </c>
      <c r="AB256" s="13"/>
      <c r="AC256" s="13"/>
      <c r="AD256" s="13" t="e">
        <f t="shared" si="266"/>
        <v>#NAME?</v>
      </c>
      <c r="AE256" s="13" t="e">
        <f t="shared" si="267"/>
        <v>#NAME?</v>
      </c>
      <c r="AF256" s="13" t="e">
        <f t="shared" si="268"/>
        <v>#NAME?</v>
      </c>
      <c r="AG256" s="13" t="e">
        <f t="shared" si="269"/>
        <v>#NAME?</v>
      </c>
      <c r="AH256" s="13" t="e">
        <f t="shared" si="270"/>
        <v>#NAME?</v>
      </c>
      <c r="AI256" s="13" t="e">
        <f t="shared" si="271"/>
        <v>#NAME?</v>
      </c>
      <c r="AJ256" s="13" t="e">
        <f t="shared" si="272"/>
        <v>#NAME?</v>
      </c>
      <c r="AK256" s="13" t="e">
        <f t="shared" si="273"/>
        <v>#NAME?</v>
      </c>
      <c r="AL256" s="13" t="e">
        <f t="shared" si="274"/>
        <v>#NAME?</v>
      </c>
      <c r="AM256" s="13" t="e">
        <f t="shared" si="275"/>
        <v>#NAME?</v>
      </c>
      <c r="AN256" s="13" t="e">
        <f t="shared" si="276"/>
        <v>#NAME?</v>
      </c>
      <c r="AO256" s="13" t="e">
        <f t="shared" si="277"/>
        <v>#NAME?</v>
      </c>
      <c r="AP256" s="13" t="e">
        <f t="shared" si="278"/>
        <v>#NAME?</v>
      </c>
      <c r="AQ256" s="13" t="e">
        <f t="shared" si="279"/>
        <v>#NAME?</v>
      </c>
      <c r="AR256" s="13" t="e">
        <f t="shared" si="280"/>
        <v>#NAME?</v>
      </c>
      <c r="AS256" s="13" t="e">
        <f t="shared" si="281"/>
        <v>#NAME?</v>
      </c>
      <c r="AT256" s="13" t="e">
        <f t="shared" si="282"/>
        <v>#NAME?</v>
      </c>
      <c r="AU256" s="13" t="e">
        <f t="shared" si="283"/>
        <v>#NAME?</v>
      </c>
      <c r="AV256" s="13" t="e">
        <f t="shared" si="284"/>
        <v>#NAME?</v>
      </c>
      <c r="AW256" s="13" t="e">
        <f t="shared" si="285"/>
        <v>#NAME?</v>
      </c>
      <c r="AX256" s="13" t="e">
        <f t="shared" si="286"/>
        <v>#NAME?</v>
      </c>
      <c r="AY256" s="13" t="e">
        <f t="shared" si="287"/>
        <v>#NAME?</v>
      </c>
      <c r="AZ256" s="13" t="e">
        <f t="shared" si="288"/>
        <v>#NAME?</v>
      </c>
      <c r="BA256" s="13" t="e">
        <f t="shared" si="289"/>
        <v>#NAME?</v>
      </c>
      <c r="BB256" s="13" t="e">
        <f t="shared" si="290"/>
        <v>#NAME?</v>
      </c>
      <c r="BC256" s="13" t="e">
        <f t="shared" si="291"/>
        <v>#NAME?</v>
      </c>
      <c r="BD256" s="13" t="e">
        <f t="shared" si="292"/>
        <v>#NAME?</v>
      </c>
      <c r="BE256" s="13" t="e">
        <f t="shared" si="293"/>
        <v>#NAME?</v>
      </c>
      <c r="BF256" s="13" t="e">
        <f t="shared" si="294"/>
        <v>#NAME?</v>
      </c>
      <c r="BG256" s="13" t="e">
        <f t="shared" si="295"/>
        <v>#NAME?</v>
      </c>
      <c r="BH256" s="13" t="e">
        <f t="shared" si="296"/>
        <v>#NAME?</v>
      </c>
      <c r="BI256" s="13" t="e">
        <f t="shared" si="297"/>
        <v>#NAME?</v>
      </c>
      <c r="BJ256" s="13" t="e">
        <f t="shared" si="298"/>
        <v>#NAME?</v>
      </c>
      <c r="BK256" s="13" t="e">
        <f t="shared" si="299"/>
        <v>#NAME?</v>
      </c>
      <c r="BL256" s="13" t="e">
        <f t="shared" si="300"/>
        <v>#NAME?</v>
      </c>
      <c r="BM256" s="13" t="e">
        <f t="shared" si="301"/>
        <v>#NAME?</v>
      </c>
      <c r="BN256" s="13"/>
      <c r="BO256" s="15"/>
      <c r="BP256" s="13" t="e">
        <f t="shared" si="302"/>
        <v>#NAME?</v>
      </c>
      <c r="BQ256" s="13" t="e">
        <f t="shared" si="303"/>
        <v>#NAME?</v>
      </c>
      <c r="BR256" s="13" t="e">
        <f t="shared" si="304"/>
        <v>#NAME?</v>
      </c>
      <c r="BS256" s="13" t="e">
        <f t="shared" si="305"/>
        <v>#NAME?</v>
      </c>
      <c r="BT256" s="13" t="e">
        <f t="shared" si="306"/>
        <v>#NAME?</v>
      </c>
      <c r="BU256" s="13" t="e">
        <f t="shared" si="307"/>
        <v>#NAME?</v>
      </c>
      <c r="BV256" s="13"/>
      <c r="BW256" s="13" t="e">
        <f t="shared" si="308"/>
        <v>#NAME?</v>
      </c>
      <c r="BX256" s="13"/>
      <c r="BY256" s="13" t="e">
        <f t="shared" si="309"/>
        <v>#NAME?</v>
      </c>
      <c r="BZ256" s="13" t="e">
        <f t="shared" si="310"/>
        <v>#NAME?</v>
      </c>
      <c r="CA256" s="13" t="e">
        <f t="shared" si="311"/>
        <v>#NAME?</v>
      </c>
      <c r="CB256" s="13" t="e">
        <f t="shared" si="312"/>
        <v>#NAME?</v>
      </c>
      <c r="CC256" s="14">
        <f t="shared" si="313"/>
        <v>0</v>
      </c>
      <c r="CD256" s="14" t="e">
        <f t="shared" si="314"/>
        <v>#NAME?</v>
      </c>
      <c r="CE256" s="13">
        <f t="shared" si="315"/>
        <v>922093.73</v>
      </c>
      <c r="CF256" s="13" t="e">
        <f t="shared" si="316"/>
        <v>#NAME?</v>
      </c>
      <c r="CG256" s="13"/>
      <c r="CH256" s="13" t="e">
        <f t="shared" si="317"/>
        <v>#NAME?</v>
      </c>
      <c r="CI256" s="13" t="e">
        <f t="shared" si="318"/>
        <v>#NAME?</v>
      </c>
      <c r="CJ256" s="13" t="e">
        <f t="shared" si="319"/>
        <v>#NAME?</v>
      </c>
      <c r="CK256" s="13" t="e">
        <f t="shared" si="320"/>
        <v>#NAME?</v>
      </c>
      <c r="CL256">
        <f t="shared" si="321"/>
        <v>0</v>
      </c>
      <c r="CM256">
        <f t="shared" si="322"/>
        <v>0</v>
      </c>
      <c r="CN256">
        <v>0</v>
      </c>
      <c r="CO256">
        <f t="shared" si="323"/>
        <v>0</v>
      </c>
      <c r="CP256">
        <v>0</v>
      </c>
      <c r="CQ256">
        <v>0</v>
      </c>
      <c r="CR256">
        <v>0</v>
      </c>
      <c r="CS256">
        <v>0</v>
      </c>
      <c r="CT256">
        <v>0</v>
      </c>
      <c r="CU256">
        <v>0</v>
      </c>
      <c r="CV256">
        <v>0</v>
      </c>
      <c r="CW256">
        <v>0</v>
      </c>
      <c r="CX256">
        <v>0</v>
      </c>
      <c r="CY256" s="20" t="e">
        <f t="shared" si="324"/>
        <v>#NAME?</v>
      </c>
      <c r="CZ256" t="e">
        <f t="shared" si="325"/>
        <v>#NAME?</v>
      </c>
      <c r="DM256" t="s">
        <v>492</v>
      </c>
      <c r="DN256">
        <v>0</v>
      </c>
      <c r="DQ256" t="s">
        <v>204</v>
      </c>
      <c r="DR256">
        <v>0</v>
      </c>
      <c r="DU256">
        <v>824</v>
      </c>
      <c r="DV256">
        <v>2227157.7286631498</v>
      </c>
      <c r="DX256" t="s">
        <v>479</v>
      </c>
      <c r="DY256">
        <v>0</v>
      </c>
      <c r="EA256" t="s">
        <v>479</v>
      </c>
      <c r="EB256">
        <v>0</v>
      </c>
      <c r="ED256" t="s">
        <v>479</v>
      </c>
      <c r="EE256">
        <v>0</v>
      </c>
      <c r="EI256">
        <v>504</v>
      </c>
      <c r="EJ256">
        <v>447.25</v>
      </c>
      <c r="GQ256" t="s">
        <v>311</v>
      </c>
      <c r="GR256">
        <v>611</v>
      </c>
      <c r="GU256">
        <v>612</v>
      </c>
      <c r="GV256" s="20">
        <v>188195.93287678395</v>
      </c>
      <c r="HM256">
        <v>946</v>
      </c>
      <c r="HN256" t="s">
        <v>494</v>
      </c>
      <c r="HO256">
        <v>1195052.5900000001</v>
      </c>
      <c r="HR256">
        <v>612</v>
      </c>
      <c r="HS256">
        <v>5576.75</v>
      </c>
    </row>
    <row r="257" spans="1:227">
      <c r="A257">
        <v>503</v>
      </c>
      <c r="D257" t="s">
        <v>182</v>
      </c>
      <c r="F257" s="13" t="e">
        <f t="shared" si="245"/>
        <v>#NAME?</v>
      </c>
      <c r="G257" s="13" t="e">
        <f t="shared" si="246"/>
        <v>#NAME?</v>
      </c>
      <c r="H257" s="13" t="e">
        <f t="shared" si="247"/>
        <v>#NAME?</v>
      </c>
      <c r="I257" s="13" t="e">
        <f t="shared" si="248"/>
        <v>#NAME?</v>
      </c>
      <c r="J257" s="13"/>
      <c r="K257" s="13" t="e">
        <f t="shared" si="249"/>
        <v>#NAME?</v>
      </c>
      <c r="L257" s="13" t="e">
        <f t="shared" si="250"/>
        <v>#NAME?</v>
      </c>
      <c r="M257" s="13" t="e">
        <f t="shared" si="251"/>
        <v>#NAME?</v>
      </c>
      <c r="N257" s="13" t="e">
        <f t="shared" si="252"/>
        <v>#NAME?</v>
      </c>
      <c r="O257" s="13" t="e">
        <f t="shared" si="253"/>
        <v>#NAME?</v>
      </c>
      <c r="P257" s="13" t="e">
        <f t="shared" si="254"/>
        <v>#NAME?</v>
      </c>
      <c r="Q257" s="13" t="e">
        <f t="shared" si="255"/>
        <v>#NAME?</v>
      </c>
      <c r="R257" s="13" t="e">
        <f t="shared" si="256"/>
        <v>#NAME?</v>
      </c>
      <c r="S257" s="13" t="e">
        <f t="shared" si="257"/>
        <v>#NAME?</v>
      </c>
      <c r="T257" s="13" t="e">
        <f t="shared" si="258"/>
        <v>#NAME?</v>
      </c>
      <c r="U257" s="13" t="e">
        <f t="shared" si="259"/>
        <v>#NAME?</v>
      </c>
      <c r="V257" s="13" t="e">
        <f t="shared" si="260"/>
        <v>#NAME?</v>
      </c>
      <c r="W257" s="13" t="e">
        <f t="shared" si="261"/>
        <v>#NAME?</v>
      </c>
      <c r="X257" s="13" t="e">
        <f t="shared" si="262"/>
        <v>#NAME?</v>
      </c>
      <c r="Y257" s="13" t="e">
        <f t="shared" si="263"/>
        <v>#NAME?</v>
      </c>
      <c r="Z257" s="13" t="e">
        <f t="shared" si="264"/>
        <v>#NAME?</v>
      </c>
      <c r="AA257" s="13" t="e">
        <f t="shared" si="265"/>
        <v>#NAME?</v>
      </c>
      <c r="AB257" s="13"/>
      <c r="AC257" s="13"/>
      <c r="AD257" s="13" t="e">
        <f t="shared" si="266"/>
        <v>#NAME?</v>
      </c>
      <c r="AE257" s="13" t="e">
        <f t="shared" si="267"/>
        <v>#NAME?</v>
      </c>
      <c r="AF257" s="13" t="e">
        <f t="shared" si="268"/>
        <v>#NAME?</v>
      </c>
      <c r="AG257" s="13" t="e">
        <f t="shared" si="269"/>
        <v>#NAME?</v>
      </c>
      <c r="AH257" s="13" t="e">
        <f t="shared" si="270"/>
        <v>#NAME?</v>
      </c>
      <c r="AI257" s="13" t="e">
        <f t="shared" si="271"/>
        <v>#NAME?</v>
      </c>
      <c r="AJ257" s="13" t="e">
        <f t="shared" si="272"/>
        <v>#NAME?</v>
      </c>
      <c r="AK257" s="13" t="e">
        <f t="shared" si="273"/>
        <v>#NAME?</v>
      </c>
      <c r="AL257" s="13" t="e">
        <f t="shared" si="274"/>
        <v>#NAME?</v>
      </c>
      <c r="AM257" s="13" t="e">
        <f t="shared" si="275"/>
        <v>#NAME?</v>
      </c>
      <c r="AN257" s="13" t="e">
        <f t="shared" si="276"/>
        <v>#NAME?</v>
      </c>
      <c r="AO257" s="13" t="e">
        <f t="shared" si="277"/>
        <v>#NAME?</v>
      </c>
      <c r="AP257" s="13" t="e">
        <f t="shared" si="278"/>
        <v>#NAME?</v>
      </c>
      <c r="AQ257" s="13" t="e">
        <f t="shared" si="279"/>
        <v>#NAME?</v>
      </c>
      <c r="AR257" s="13" t="e">
        <f t="shared" si="280"/>
        <v>#NAME?</v>
      </c>
      <c r="AS257" s="13" t="e">
        <f t="shared" si="281"/>
        <v>#NAME?</v>
      </c>
      <c r="AT257" s="13" t="e">
        <f t="shared" si="282"/>
        <v>#NAME?</v>
      </c>
      <c r="AU257" s="13" t="e">
        <f t="shared" si="283"/>
        <v>#NAME?</v>
      </c>
      <c r="AV257" s="13" t="e">
        <f t="shared" si="284"/>
        <v>#NAME?</v>
      </c>
      <c r="AW257" s="13" t="e">
        <f t="shared" si="285"/>
        <v>#NAME?</v>
      </c>
      <c r="AX257" s="13" t="e">
        <f t="shared" si="286"/>
        <v>#NAME?</v>
      </c>
      <c r="AY257" s="13" t="e">
        <f t="shared" si="287"/>
        <v>#NAME?</v>
      </c>
      <c r="AZ257" s="13" t="e">
        <f t="shared" si="288"/>
        <v>#NAME?</v>
      </c>
      <c r="BA257" s="13" t="e">
        <f t="shared" si="289"/>
        <v>#NAME?</v>
      </c>
      <c r="BB257" s="13" t="e">
        <f t="shared" si="290"/>
        <v>#NAME?</v>
      </c>
      <c r="BC257" s="13" t="e">
        <f t="shared" si="291"/>
        <v>#NAME?</v>
      </c>
      <c r="BD257" s="13" t="e">
        <f t="shared" si="292"/>
        <v>#NAME?</v>
      </c>
      <c r="BE257" s="13" t="e">
        <f t="shared" si="293"/>
        <v>#NAME?</v>
      </c>
      <c r="BF257" s="13" t="e">
        <f t="shared" si="294"/>
        <v>#NAME?</v>
      </c>
      <c r="BG257" s="13" t="e">
        <f t="shared" si="295"/>
        <v>#NAME?</v>
      </c>
      <c r="BH257" s="13" t="e">
        <f t="shared" si="296"/>
        <v>#NAME?</v>
      </c>
      <c r="BI257" s="13" t="e">
        <f t="shared" si="297"/>
        <v>#NAME?</v>
      </c>
      <c r="BJ257" s="13" t="e">
        <f t="shared" si="298"/>
        <v>#NAME?</v>
      </c>
      <c r="BK257" s="13" t="e">
        <f t="shared" si="299"/>
        <v>#NAME?</v>
      </c>
      <c r="BL257" s="13" t="e">
        <f t="shared" si="300"/>
        <v>#NAME?</v>
      </c>
      <c r="BM257" s="13" t="e">
        <f t="shared" si="301"/>
        <v>#NAME?</v>
      </c>
      <c r="BN257" s="13"/>
      <c r="BO257" s="15"/>
      <c r="BP257" s="13" t="e">
        <f t="shared" si="302"/>
        <v>#NAME?</v>
      </c>
      <c r="BQ257" s="13" t="e">
        <f t="shared" si="303"/>
        <v>#NAME?</v>
      </c>
      <c r="BR257" s="13" t="e">
        <f t="shared" si="304"/>
        <v>#NAME?</v>
      </c>
      <c r="BS257" s="13" t="e">
        <f t="shared" si="305"/>
        <v>#NAME?</v>
      </c>
      <c r="BT257" s="13" t="e">
        <f t="shared" si="306"/>
        <v>#NAME?</v>
      </c>
      <c r="BU257" s="13" t="e">
        <f t="shared" si="307"/>
        <v>#NAME?</v>
      </c>
      <c r="BV257" s="13"/>
      <c r="BW257" s="13" t="e">
        <f t="shared" si="308"/>
        <v>#NAME?</v>
      </c>
      <c r="BX257" s="13"/>
      <c r="BY257" s="13" t="e">
        <f t="shared" si="309"/>
        <v>#NAME?</v>
      </c>
      <c r="BZ257" s="13" t="e">
        <f t="shared" si="310"/>
        <v>#NAME?</v>
      </c>
      <c r="CA257" s="13" t="e">
        <f t="shared" si="311"/>
        <v>#NAME?</v>
      </c>
      <c r="CB257" s="13" t="e">
        <f t="shared" si="312"/>
        <v>#NAME?</v>
      </c>
      <c r="CC257" s="14">
        <f t="shared" si="313"/>
        <v>0</v>
      </c>
      <c r="CD257" s="14" t="e">
        <f t="shared" si="314"/>
        <v>#NAME?</v>
      </c>
      <c r="CE257" s="13">
        <f t="shared" si="315"/>
        <v>8686024.4600000009</v>
      </c>
      <c r="CF257" s="13" t="e">
        <f t="shared" si="316"/>
        <v>#NAME?</v>
      </c>
      <c r="CG257" s="13"/>
      <c r="CH257" s="13" t="e">
        <f t="shared" si="317"/>
        <v>#NAME?</v>
      </c>
      <c r="CI257" s="13" t="e">
        <f t="shared" si="318"/>
        <v>#NAME?</v>
      </c>
      <c r="CJ257" s="13" t="e">
        <f t="shared" si="319"/>
        <v>#NAME?</v>
      </c>
      <c r="CK257" s="13" t="e">
        <f t="shared" si="320"/>
        <v>#NAME?</v>
      </c>
      <c r="CL257">
        <f t="shared" si="321"/>
        <v>83300</v>
      </c>
      <c r="CM257">
        <f t="shared" si="322"/>
        <v>0</v>
      </c>
      <c r="CN257" t="e">
        <f>VLOOKUP(A257,sport,6,FALSE)</f>
        <v>#NAME?</v>
      </c>
      <c r="CO257">
        <f t="shared" si="323"/>
        <v>0</v>
      </c>
      <c r="CP257" t="e">
        <f>VLOOKUP(A257,taal,5,FALSE)</f>
        <v>#NAME?</v>
      </c>
      <c r="CQ257">
        <v>0</v>
      </c>
      <c r="CR257">
        <v>0</v>
      </c>
      <c r="CS257">
        <v>0</v>
      </c>
      <c r="CT257">
        <v>0</v>
      </c>
      <c r="CU257">
        <v>0</v>
      </c>
      <c r="CV257" t="e">
        <f>VLOOKUP(A257,delta,3,FALSE)</f>
        <v>#NAME?</v>
      </c>
      <c r="CW257">
        <v>0</v>
      </c>
      <c r="CX257">
        <v>0</v>
      </c>
      <c r="CY257" s="20" t="e">
        <f t="shared" si="324"/>
        <v>#NAME?</v>
      </c>
      <c r="CZ257" t="e">
        <f t="shared" si="325"/>
        <v>#NAME?</v>
      </c>
      <c r="DM257" t="s">
        <v>451</v>
      </c>
      <c r="DN257">
        <v>0</v>
      </c>
      <c r="DQ257" t="s">
        <v>206</v>
      </c>
      <c r="DR257">
        <v>0</v>
      </c>
      <c r="DU257">
        <v>629</v>
      </c>
      <c r="DV257">
        <v>2674582.922434764</v>
      </c>
      <c r="DX257" t="s">
        <v>481</v>
      </c>
      <c r="DY257">
        <v>0</v>
      </c>
      <c r="EA257" t="s">
        <v>481</v>
      </c>
      <c r="EB257">
        <v>0</v>
      </c>
      <c r="ED257" t="s">
        <v>481</v>
      </c>
      <c r="EE257">
        <v>0</v>
      </c>
      <c r="EI257">
        <v>505</v>
      </c>
      <c r="EJ257">
        <v>10739.5</v>
      </c>
      <c r="GQ257" t="s">
        <v>182</v>
      </c>
      <c r="GR257">
        <v>503</v>
      </c>
      <c r="GU257">
        <v>613</v>
      </c>
      <c r="GV257" s="20">
        <v>39207.486015996656</v>
      </c>
      <c r="HM257">
        <v>304</v>
      </c>
      <c r="HN257" t="s">
        <v>353</v>
      </c>
      <c r="HO257">
        <v>842091.28</v>
      </c>
      <c r="HR257">
        <v>613</v>
      </c>
      <c r="HS257">
        <v>1033</v>
      </c>
    </row>
    <row r="258" spans="1:227">
      <c r="A258">
        <v>504</v>
      </c>
      <c r="D258" t="s">
        <v>322</v>
      </c>
      <c r="F258" s="13" t="e">
        <f t="shared" si="245"/>
        <v>#NAME?</v>
      </c>
      <c r="G258" s="13" t="e">
        <f t="shared" si="246"/>
        <v>#NAME?</v>
      </c>
      <c r="H258" s="13" t="e">
        <f t="shared" si="247"/>
        <v>#NAME?</v>
      </c>
      <c r="I258" s="13" t="e">
        <f t="shared" si="248"/>
        <v>#NAME?</v>
      </c>
      <c r="J258" s="13"/>
      <c r="K258" s="13" t="e">
        <f t="shared" si="249"/>
        <v>#NAME?</v>
      </c>
      <c r="L258" s="13" t="e">
        <f t="shared" si="250"/>
        <v>#NAME?</v>
      </c>
      <c r="M258" s="13" t="e">
        <f t="shared" si="251"/>
        <v>#NAME?</v>
      </c>
      <c r="N258" s="13" t="e">
        <f t="shared" si="252"/>
        <v>#NAME?</v>
      </c>
      <c r="O258" s="13" t="e">
        <f t="shared" si="253"/>
        <v>#NAME?</v>
      </c>
      <c r="P258" s="13" t="e">
        <f t="shared" si="254"/>
        <v>#NAME?</v>
      </c>
      <c r="Q258" s="13" t="e">
        <f t="shared" si="255"/>
        <v>#NAME?</v>
      </c>
      <c r="R258" s="13" t="e">
        <f t="shared" si="256"/>
        <v>#NAME?</v>
      </c>
      <c r="S258" s="13" t="e">
        <f t="shared" si="257"/>
        <v>#NAME?</v>
      </c>
      <c r="T258" s="13" t="e">
        <f t="shared" si="258"/>
        <v>#NAME?</v>
      </c>
      <c r="U258" s="13" t="e">
        <f t="shared" si="259"/>
        <v>#NAME?</v>
      </c>
      <c r="V258" s="13" t="e">
        <f t="shared" si="260"/>
        <v>#NAME?</v>
      </c>
      <c r="W258" s="13" t="e">
        <f t="shared" si="261"/>
        <v>#NAME?</v>
      </c>
      <c r="X258" s="13" t="e">
        <f t="shared" si="262"/>
        <v>#NAME?</v>
      </c>
      <c r="Y258" s="13" t="e">
        <f t="shared" si="263"/>
        <v>#NAME?</v>
      </c>
      <c r="Z258" s="13" t="e">
        <f t="shared" si="264"/>
        <v>#NAME?</v>
      </c>
      <c r="AA258" s="13" t="e">
        <f t="shared" si="265"/>
        <v>#NAME?</v>
      </c>
      <c r="AB258" s="13"/>
      <c r="AC258" s="13"/>
      <c r="AD258" s="13" t="e">
        <f t="shared" si="266"/>
        <v>#NAME?</v>
      </c>
      <c r="AE258" s="13" t="e">
        <f t="shared" si="267"/>
        <v>#NAME?</v>
      </c>
      <c r="AF258" s="13" t="e">
        <f t="shared" si="268"/>
        <v>#NAME?</v>
      </c>
      <c r="AG258" s="13" t="e">
        <f t="shared" si="269"/>
        <v>#NAME?</v>
      </c>
      <c r="AH258" s="13" t="e">
        <f t="shared" si="270"/>
        <v>#NAME?</v>
      </c>
      <c r="AI258" s="13" t="e">
        <f t="shared" si="271"/>
        <v>#NAME?</v>
      </c>
      <c r="AJ258" s="13" t="e">
        <f t="shared" si="272"/>
        <v>#NAME?</v>
      </c>
      <c r="AK258" s="13" t="e">
        <f t="shared" si="273"/>
        <v>#NAME?</v>
      </c>
      <c r="AL258" s="13" t="e">
        <f t="shared" si="274"/>
        <v>#NAME?</v>
      </c>
      <c r="AM258" s="13" t="e">
        <f t="shared" si="275"/>
        <v>#NAME?</v>
      </c>
      <c r="AN258" s="13" t="e">
        <f t="shared" si="276"/>
        <v>#NAME?</v>
      </c>
      <c r="AO258" s="13" t="e">
        <f t="shared" si="277"/>
        <v>#NAME?</v>
      </c>
      <c r="AP258" s="13" t="e">
        <f t="shared" si="278"/>
        <v>#NAME?</v>
      </c>
      <c r="AQ258" s="13" t="e">
        <f t="shared" si="279"/>
        <v>#NAME?</v>
      </c>
      <c r="AR258" s="13" t="e">
        <f t="shared" si="280"/>
        <v>#NAME?</v>
      </c>
      <c r="AS258" s="13" t="e">
        <f t="shared" si="281"/>
        <v>#NAME?</v>
      </c>
      <c r="AT258" s="13" t="e">
        <f t="shared" si="282"/>
        <v>#NAME?</v>
      </c>
      <c r="AU258" s="13" t="e">
        <f t="shared" si="283"/>
        <v>#NAME?</v>
      </c>
      <c r="AV258" s="13" t="e">
        <f t="shared" si="284"/>
        <v>#NAME?</v>
      </c>
      <c r="AW258" s="13" t="e">
        <f t="shared" si="285"/>
        <v>#NAME?</v>
      </c>
      <c r="AX258" s="13" t="e">
        <f t="shared" si="286"/>
        <v>#NAME?</v>
      </c>
      <c r="AY258" s="13" t="e">
        <f t="shared" si="287"/>
        <v>#NAME?</v>
      </c>
      <c r="AZ258" s="13" t="e">
        <f t="shared" si="288"/>
        <v>#NAME?</v>
      </c>
      <c r="BA258" s="13" t="e">
        <f t="shared" si="289"/>
        <v>#NAME?</v>
      </c>
      <c r="BB258" s="13" t="e">
        <f t="shared" si="290"/>
        <v>#NAME?</v>
      </c>
      <c r="BC258" s="13" t="e">
        <f t="shared" si="291"/>
        <v>#NAME?</v>
      </c>
      <c r="BD258" s="13" t="e">
        <f t="shared" si="292"/>
        <v>#NAME?</v>
      </c>
      <c r="BE258" s="13" t="e">
        <f t="shared" si="293"/>
        <v>#NAME?</v>
      </c>
      <c r="BF258" s="13" t="e">
        <f t="shared" si="294"/>
        <v>#NAME?</v>
      </c>
      <c r="BG258" s="13" t="e">
        <f t="shared" si="295"/>
        <v>#NAME?</v>
      </c>
      <c r="BH258" s="13" t="e">
        <f t="shared" si="296"/>
        <v>#NAME?</v>
      </c>
      <c r="BI258" s="13" t="e">
        <f t="shared" si="297"/>
        <v>#NAME?</v>
      </c>
      <c r="BJ258" s="13" t="e">
        <f t="shared" si="298"/>
        <v>#NAME?</v>
      </c>
      <c r="BK258" s="13" t="e">
        <f t="shared" si="299"/>
        <v>#NAME?</v>
      </c>
      <c r="BL258" s="13" t="e">
        <f t="shared" si="300"/>
        <v>#NAME?</v>
      </c>
      <c r="BM258" s="13" t="e">
        <f t="shared" si="301"/>
        <v>#NAME?</v>
      </c>
      <c r="BN258" s="13"/>
      <c r="BO258" s="15"/>
      <c r="BP258" s="13" t="e">
        <f t="shared" si="302"/>
        <v>#NAME?</v>
      </c>
      <c r="BQ258" s="13" t="e">
        <f t="shared" si="303"/>
        <v>#NAME?</v>
      </c>
      <c r="BR258" s="13" t="e">
        <f t="shared" si="304"/>
        <v>#NAME?</v>
      </c>
      <c r="BS258" s="13" t="e">
        <f t="shared" si="305"/>
        <v>#NAME?</v>
      </c>
      <c r="BT258" s="13" t="e">
        <f t="shared" si="306"/>
        <v>#NAME?</v>
      </c>
      <c r="BU258" s="13" t="e">
        <f t="shared" si="307"/>
        <v>#NAME?</v>
      </c>
      <c r="BV258" s="13"/>
      <c r="BW258" s="13" t="e">
        <f t="shared" si="308"/>
        <v>#NAME?</v>
      </c>
      <c r="BX258" s="13"/>
      <c r="BY258" s="13" t="e">
        <f t="shared" si="309"/>
        <v>#NAME?</v>
      </c>
      <c r="BZ258" s="13" t="e">
        <f t="shared" si="310"/>
        <v>#NAME?</v>
      </c>
      <c r="CA258" s="13" t="e">
        <f t="shared" si="311"/>
        <v>#NAME?</v>
      </c>
      <c r="CB258" s="13" t="e">
        <f t="shared" si="312"/>
        <v>#NAME?</v>
      </c>
      <c r="CC258" s="14">
        <f t="shared" si="313"/>
        <v>0</v>
      </c>
      <c r="CD258" s="14" t="e">
        <f t="shared" si="314"/>
        <v>#NAME?</v>
      </c>
      <c r="CE258" s="13">
        <f t="shared" si="315"/>
        <v>713545.93</v>
      </c>
      <c r="CF258" s="13" t="e">
        <f t="shared" si="316"/>
        <v>#NAME?</v>
      </c>
      <c r="CG258" s="13"/>
      <c r="CH258" s="13" t="e">
        <f t="shared" si="317"/>
        <v>#NAME?</v>
      </c>
      <c r="CI258" s="13" t="e">
        <f t="shared" si="318"/>
        <v>#NAME?</v>
      </c>
      <c r="CJ258" s="13" t="e">
        <f t="shared" si="319"/>
        <v>#NAME?</v>
      </c>
      <c r="CK258" s="13" t="e">
        <f t="shared" si="320"/>
        <v>#NAME?</v>
      </c>
      <c r="CL258">
        <f t="shared" si="321"/>
        <v>0</v>
      </c>
      <c r="CM258">
        <f t="shared" si="322"/>
        <v>0</v>
      </c>
      <c r="CN258">
        <v>0</v>
      </c>
      <c r="CO258">
        <f t="shared" si="323"/>
        <v>0</v>
      </c>
      <c r="CP258">
        <v>0</v>
      </c>
      <c r="CQ258">
        <v>0</v>
      </c>
      <c r="CR258">
        <v>0</v>
      </c>
      <c r="CS258">
        <v>0</v>
      </c>
      <c r="CT258">
        <v>0</v>
      </c>
      <c r="CU258">
        <v>0</v>
      </c>
      <c r="CV258">
        <v>0</v>
      </c>
      <c r="CW258">
        <v>0</v>
      </c>
      <c r="CX258">
        <v>0</v>
      </c>
      <c r="CY258" s="20" t="e">
        <f t="shared" si="324"/>
        <v>#NAME?</v>
      </c>
      <c r="CZ258" t="e">
        <f t="shared" si="325"/>
        <v>#NAME?</v>
      </c>
      <c r="DM258" t="s">
        <v>453</v>
      </c>
      <c r="DN258">
        <v>0</v>
      </c>
      <c r="DQ258" t="s">
        <v>212</v>
      </c>
      <c r="DR258">
        <v>0</v>
      </c>
      <c r="DU258">
        <v>416</v>
      </c>
      <c r="DV258">
        <v>1566807.1798552801</v>
      </c>
      <c r="DX258" t="s">
        <v>483</v>
      </c>
      <c r="DY258">
        <v>0</v>
      </c>
      <c r="EA258" t="s">
        <v>483</v>
      </c>
      <c r="EB258">
        <v>0</v>
      </c>
      <c r="ED258" t="s">
        <v>483</v>
      </c>
      <c r="EE258">
        <v>0</v>
      </c>
      <c r="EI258">
        <v>689</v>
      </c>
      <c r="EJ258">
        <v>541.25</v>
      </c>
      <c r="GQ258" t="s">
        <v>322</v>
      </c>
      <c r="GR258">
        <v>504</v>
      </c>
      <c r="GU258">
        <v>614</v>
      </c>
      <c r="GV258" s="20">
        <v>28752.156411730881</v>
      </c>
      <c r="HM258">
        <v>412</v>
      </c>
      <c r="HN258" t="s">
        <v>454</v>
      </c>
      <c r="HO258">
        <v>722046.21</v>
      </c>
      <c r="HR258">
        <v>614</v>
      </c>
      <c r="HS258">
        <v>565.25</v>
      </c>
    </row>
    <row r="259" spans="1:227">
      <c r="A259">
        <v>505</v>
      </c>
      <c r="D259" t="s">
        <v>165</v>
      </c>
      <c r="F259" s="13" t="e">
        <f t="shared" si="245"/>
        <v>#NAME?</v>
      </c>
      <c r="G259" s="13" t="e">
        <f t="shared" si="246"/>
        <v>#NAME?</v>
      </c>
      <c r="H259" s="13" t="e">
        <f t="shared" si="247"/>
        <v>#NAME?</v>
      </c>
      <c r="I259" s="13" t="e">
        <f t="shared" si="248"/>
        <v>#NAME?</v>
      </c>
      <c r="J259" s="13"/>
      <c r="K259" s="13" t="e">
        <f t="shared" si="249"/>
        <v>#NAME?</v>
      </c>
      <c r="L259" s="13" t="e">
        <f t="shared" si="250"/>
        <v>#NAME?</v>
      </c>
      <c r="M259" s="13" t="e">
        <f t="shared" si="251"/>
        <v>#NAME?</v>
      </c>
      <c r="N259" s="13" t="e">
        <f t="shared" si="252"/>
        <v>#NAME?</v>
      </c>
      <c r="O259" s="13" t="e">
        <f t="shared" si="253"/>
        <v>#NAME?</v>
      </c>
      <c r="P259" s="13" t="e">
        <f t="shared" si="254"/>
        <v>#NAME?</v>
      </c>
      <c r="Q259" s="13" t="e">
        <f t="shared" si="255"/>
        <v>#NAME?</v>
      </c>
      <c r="R259" s="13" t="e">
        <f t="shared" si="256"/>
        <v>#NAME?</v>
      </c>
      <c r="S259" s="13" t="e">
        <f t="shared" si="257"/>
        <v>#NAME?</v>
      </c>
      <c r="T259" s="13" t="e">
        <f t="shared" si="258"/>
        <v>#NAME?</v>
      </c>
      <c r="U259" s="13" t="e">
        <f t="shared" si="259"/>
        <v>#NAME?</v>
      </c>
      <c r="V259" s="13" t="e">
        <f t="shared" si="260"/>
        <v>#NAME?</v>
      </c>
      <c r="W259" s="13" t="e">
        <f t="shared" si="261"/>
        <v>#NAME?</v>
      </c>
      <c r="X259" s="13" t="e">
        <f t="shared" si="262"/>
        <v>#NAME?</v>
      </c>
      <c r="Y259" s="13" t="e">
        <f t="shared" si="263"/>
        <v>#NAME?</v>
      </c>
      <c r="Z259" s="13" t="e">
        <f t="shared" si="264"/>
        <v>#NAME?</v>
      </c>
      <c r="AA259" s="13" t="e">
        <f t="shared" si="265"/>
        <v>#NAME?</v>
      </c>
      <c r="AB259" s="13"/>
      <c r="AC259" s="13"/>
      <c r="AD259" s="13" t="e">
        <f t="shared" si="266"/>
        <v>#NAME?</v>
      </c>
      <c r="AE259" s="13" t="e">
        <f t="shared" si="267"/>
        <v>#NAME?</v>
      </c>
      <c r="AF259" s="13" t="e">
        <f t="shared" si="268"/>
        <v>#NAME?</v>
      </c>
      <c r="AG259" s="13" t="e">
        <f t="shared" si="269"/>
        <v>#NAME?</v>
      </c>
      <c r="AH259" s="13" t="e">
        <f t="shared" si="270"/>
        <v>#NAME?</v>
      </c>
      <c r="AI259" s="13" t="e">
        <f t="shared" si="271"/>
        <v>#NAME?</v>
      </c>
      <c r="AJ259" s="13" t="e">
        <f t="shared" si="272"/>
        <v>#NAME?</v>
      </c>
      <c r="AK259" s="13" t="e">
        <f t="shared" si="273"/>
        <v>#NAME?</v>
      </c>
      <c r="AL259" s="13" t="e">
        <f t="shared" si="274"/>
        <v>#NAME?</v>
      </c>
      <c r="AM259" s="13" t="e">
        <f t="shared" si="275"/>
        <v>#NAME?</v>
      </c>
      <c r="AN259" s="13" t="e">
        <f t="shared" si="276"/>
        <v>#NAME?</v>
      </c>
      <c r="AO259" s="13" t="e">
        <f t="shared" si="277"/>
        <v>#NAME?</v>
      </c>
      <c r="AP259" s="13" t="e">
        <f t="shared" si="278"/>
        <v>#NAME?</v>
      </c>
      <c r="AQ259" s="13" t="e">
        <f t="shared" si="279"/>
        <v>#NAME?</v>
      </c>
      <c r="AR259" s="13" t="e">
        <f t="shared" si="280"/>
        <v>#NAME?</v>
      </c>
      <c r="AS259" s="13" t="e">
        <f t="shared" si="281"/>
        <v>#NAME?</v>
      </c>
      <c r="AT259" s="13" t="e">
        <f t="shared" si="282"/>
        <v>#NAME?</v>
      </c>
      <c r="AU259" s="13" t="e">
        <f t="shared" si="283"/>
        <v>#NAME?</v>
      </c>
      <c r="AV259" s="13" t="e">
        <f t="shared" si="284"/>
        <v>#NAME?</v>
      </c>
      <c r="AW259" s="13" t="e">
        <f t="shared" si="285"/>
        <v>#NAME?</v>
      </c>
      <c r="AX259" s="13" t="e">
        <f t="shared" si="286"/>
        <v>#NAME?</v>
      </c>
      <c r="AY259" s="13" t="e">
        <f t="shared" si="287"/>
        <v>#NAME?</v>
      </c>
      <c r="AZ259" s="13" t="e">
        <f t="shared" si="288"/>
        <v>#NAME?</v>
      </c>
      <c r="BA259" s="13" t="e">
        <f t="shared" si="289"/>
        <v>#NAME?</v>
      </c>
      <c r="BB259" s="13" t="e">
        <f t="shared" si="290"/>
        <v>#NAME?</v>
      </c>
      <c r="BC259" s="13" t="e">
        <f t="shared" si="291"/>
        <v>#NAME?</v>
      </c>
      <c r="BD259" s="13" t="e">
        <f t="shared" si="292"/>
        <v>#NAME?</v>
      </c>
      <c r="BE259" s="13" t="e">
        <f t="shared" si="293"/>
        <v>#NAME?</v>
      </c>
      <c r="BF259" s="13" t="e">
        <f t="shared" si="294"/>
        <v>#NAME?</v>
      </c>
      <c r="BG259" s="13" t="e">
        <f t="shared" si="295"/>
        <v>#NAME?</v>
      </c>
      <c r="BH259" s="13" t="e">
        <f t="shared" si="296"/>
        <v>#NAME?</v>
      </c>
      <c r="BI259" s="13" t="e">
        <f t="shared" si="297"/>
        <v>#NAME?</v>
      </c>
      <c r="BJ259" s="13" t="e">
        <f t="shared" si="298"/>
        <v>#NAME?</v>
      </c>
      <c r="BK259" s="13" t="e">
        <f t="shared" si="299"/>
        <v>#NAME?</v>
      </c>
      <c r="BL259" s="13" t="e">
        <f t="shared" si="300"/>
        <v>#NAME?</v>
      </c>
      <c r="BM259" s="13" t="e">
        <f t="shared" si="301"/>
        <v>#NAME?</v>
      </c>
      <c r="BN259" s="13"/>
      <c r="BO259" s="15"/>
      <c r="BP259" s="13" t="e">
        <f t="shared" si="302"/>
        <v>#NAME?</v>
      </c>
      <c r="BQ259" s="13" t="e">
        <f t="shared" si="303"/>
        <v>#NAME?</v>
      </c>
      <c r="BR259" s="13" t="e">
        <f t="shared" si="304"/>
        <v>#NAME?</v>
      </c>
      <c r="BS259" s="13" t="e">
        <f t="shared" si="305"/>
        <v>#NAME?</v>
      </c>
      <c r="BT259" s="13" t="e">
        <f t="shared" si="306"/>
        <v>#NAME?</v>
      </c>
      <c r="BU259" s="13" t="e">
        <f t="shared" si="307"/>
        <v>#NAME?</v>
      </c>
      <c r="BV259" s="13"/>
      <c r="BW259" s="13" t="e">
        <f t="shared" si="308"/>
        <v>#NAME?</v>
      </c>
      <c r="BX259" s="13"/>
      <c r="BY259" s="13" t="e">
        <f t="shared" si="309"/>
        <v>#NAME?</v>
      </c>
      <c r="BZ259" s="13" t="e">
        <f t="shared" si="310"/>
        <v>#NAME?</v>
      </c>
      <c r="CA259" s="13" t="e">
        <f t="shared" si="311"/>
        <v>#NAME?</v>
      </c>
      <c r="CB259" s="13" t="e">
        <f t="shared" si="312"/>
        <v>#NAME?</v>
      </c>
      <c r="CC259" s="14">
        <f t="shared" si="313"/>
        <v>41388</v>
      </c>
      <c r="CD259" s="14" t="e">
        <f t="shared" si="314"/>
        <v>#NAME?</v>
      </c>
      <c r="CE259" s="13">
        <f t="shared" si="315"/>
        <v>11731838.84</v>
      </c>
      <c r="CF259" s="13" t="e">
        <f t="shared" si="316"/>
        <v>#NAME?</v>
      </c>
      <c r="CG259" s="13"/>
      <c r="CH259" s="13" t="e">
        <f t="shared" si="317"/>
        <v>#NAME?</v>
      </c>
      <c r="CI259" s="13" t="e">
        <f t="shared" si="318"/>
        <v>#NAME?</v>
      </c>
      <c r="CJ259" s="13" t="e">
        <f t="shared" si="319"/>
        <v>#NAME?</v>
      </c>
      <c r="CK259" s="13" t="e">
        <f t="shared" si="320"/>
        <v>#NAME?</v>
      </c>
      <c r="CL259">
        <f t="shared" si="321"/>
        <v>83300</v>
      </c>
      <c r="CM259">
        <f t="shared" si="322"/>
        <v>0</v>
      </c>
      <c r="CN259">
        <v>0</v>
      </c>
      <c r="CO259">
        <f t="shared" si="323"/>
        <v>190000</v>
      </c>
      <c r="CP259" t="e">
        <f>VLOOKUP(A259,taal,5,FALSE)</f>
        <v>#NAME?</v>
      </c>
      <c r="CQ259">
        <v>0</v>
      </c>
      <c r="CR259">
        <v>0</v>
      </c>
      <c r="CS259">
        <v>0</v>
      </c>
      <c r="CT259" t="e">
        <f>VLOOKUP(A259,w_g31,3,FALSE)</f>
        <v>#NAME?</v>
      </c>
      <c r="CU259" t="e">
        <f>VLOOKUP(A259,actie,3,FALSE)</f>
        <v>#NAME?</v>
      </c>
      <c r="CV259" t="e">
        <f>VLOOKUP(A259,delta,3,FALSE)</f>
        <v>#NAME?</v>
      </c>
      <c r="CW259" t="e">
        <f>VLOOKUP(A259,vrouw,3,FALSE)</f>
        <v>#NAME?</v>
      </c>
      <c r="CX259">
        <v>0</v>
      </c>
      <c r="CY259" s="20" t="e">
        <f t="shared" si="324"/>
        <v>#NAME?</v>
      </c>
      <c r="CZ259" t="e">
        <f t="shared" si="325"/>
        <v>#NAME?</v>
      </c>
      <c r="DM259" t="s">
        <v>352</v>
      </c>
      <c r="DN259">
        <v>0</v>
      </c>
      <c r="DQ259" t="s">
        <v>233</v>
      </c>
      <c r="DR259">
        <v>0</v>
      </c>
      <c r="DU259">
        <v>971</v>
      </c>
      <c r="DV259">
        <v>2650218.1623632414</v>
      </c>
      <c r="DX259" t="s">
        <v>485</v>
      </c>
      <c r="DY259">
        <v>0</v>
      </c>
      <c r="EA259" t="s">
        <v>485</v>
      </c>
      <c r="EB259">
        <v>0</v>
      </c>
      <c r="ED259" t="s">
        <v>485</v>
      </c>
      <c r="EE259">
        <v>0</v>
      </c>
      <c r="EI259">
        <v>511</v>
      </c>
      <c r="EJ259">
        <v>515.5</v>
      </c>
      <c r="GQ259" t="s">
        <v>165</v>
      </c>
      <c r="GR259">
        <v>505</v>
      </c>
      <c r="GU259">
        <v>617</v>
      </c>
      <c r="GV259" s="20">
        <v>18296.826807465106</v>
      </c>
      <c r="HM259">
        <v>356</v>
      </c>
      <c r="HN259" t="s">
        <v>408</v>
      </c>
      <c r="HO259">
        <v>4091003.01</v>
      </c>
      <c r="HR259">
        <v>617</v>
      </c>
      <c r="HS259">
        <v>403.25</v>
      </c>
    </row>
    <row r="260" spans="1:227">
      <c r="A260">
        <v>689</v>
      </c>
      <c r="D260" t="s">
        <v>367</v>
      </c>
      <c r="F260" s="13" t="e">
        <f t="shared" si="245"/>
        <v>#NAME?</v>
      </c>
      <c r="G260" s="13" t="e">
        <f t="shared" si="246"/>
        <v>#NAME?</v>
      </c>
      <c r="H260" s="13" t="e">
        <f t="shared" si="247"/>
        <v>#NAME?</v>
      </c>
      <c r="I260" s="13" t="e">
        <f t="shared" si="248"/>
        <v>#NAME?</v>
      </c>
      <c r="J260" s="13"/>
      <c r="K260" s="13" t="e">
        <f t="shared" si="249"/>
        <v>#NAME?</v>
      </c>
      <c r="L260" s="13" t="e">
        <f t="shared" si="250"/>
        <v>#NAME?</v>
      </c>
      <c r="M260" s="13" t="e">
        <f t="shared" si="251"/>
        <v>#NAME?</v>
      </c>
      <c r="N260" s="13" t="e">
        <f t="shared" si="252"/>
        <v>#NAME?</v>
      </c>
      <c r="O260" s="13" t="e">
        <f t="shared" si="253"/>
        <v>#NAME?</v>
      </c>
      <c r="P260" s="13" t="e">
        <f t="shared" si="254"/>
        <v>#NAME?</v>
      </c>
      <c r="Q260" s="13" t="e">
        <f t="shared" si="255"/>
        <v>#NAME?</v>
      </c>
      <c r="R260" s="13" t="e">
        <f t="shared" si="256"/>
        <v>#NAME?</v>
      </c>
      <c r="S260" s="13" t="e">
        <f t="shared" si="257"/>
        <v>#NAME?</v>
      </c>
      <c r="T260" s="13" t="e">
        <f t="shared" si="258"/>
        <v>#NAME?</v>
      </c>
      <c r="U260" s="13" t="e">
        <f t="shared" si="259"/>
        <v>#NAME?</v>
      </c>
      <c r="V260" s="13" t="e">
        <f t="shared" si="260"/>
        <v>#NAME?</v>
      </c>
      <c r="W260" s="13" t="e">
        <f t="shared" si="261"/>
        <v>#NAME?</v>
      </c>
      <c r="X260" s="13" t="e">
        <f t="shared" si="262"/>
        <v>#NAME?</v>
      </c>
      <c r="Y260" s="13" t="e">
        <f t="shared" si="263"/>
        <v>#NAME?</v>
      </c>
      <c r="Z260" s="13" t="e">
        <f t="shared" si="264"/>
        <v>#NAME?</v>
      </c>
      <c r="AA260" s="13" t="e">
        <f t="shared" si="265"/>
        <v>#NAME?</v>
      </c>
      <c r="AB260" s="13"/>
      <c r="AC260" s="13"/>
      <c r="AD260" s="13" t="e">
        <f t="shared" si="266"/>
        <v>#NAME?</v>
      </c>
      <c r="AE260" s="13" t="e">
        <f t="shared" si="267"/>
        <v>#NAME?</v>
      </c>
      <c r="AF260" s="13" t="e">
        <f t="shared" si="268"/>
        <v>#NAME?</v>
      </c>
      <c r="AG260" s="13" t="e">
        <f t="shared" si="269"/>
        <v>#NAME?</v>
      </c>
      <c r="AH260" s="13" t="e">
        <f t="shared" si="270"/>
        <v>#NAME?</v>
      </c>
      <c r="AI260" s="13" t="e">
        <f t="shared" si="271"/>
        <v>#NAME?</v>
      </c>
      <c r="AJ260" s="13" t="e">
        <f t="shared" si="272"/>
        <v>#NAME?</v>
      </c>
      <c r="AK260" s="13" t="e">
        <f t="shared" si="273"/>
        <v>#NAME?</v>
      </c>
      <c r="AL260" s="13" t="e">
        <f t="shared" si="274"/>
        <v>#NAME?</v>
      </c>
      <c r="AM260" s="13" t="e">
        <f t="shared" si="275"/>
        <v>#NAME?</v>
      </c>
      <c r="AN260" s="13" t="e">
        <f t="shared" si="276"/>
        <v>#NAME?</v>
      </c>
      <c r="AO260" s="13" t="e">
        <f t="shared" si="277"/>
        <v>#NAME?</v>
      </c>
      <c r="AP260" s="13" t="e">
        <f t="shared" si="278"/>
        <v>#NAME?</v>
      </c>
      <c r="AQ260" s="13" t="e">
        <f t="shared" si="279"/>
        <v>#NAME?</v>
      </c>
      <c r="AR260" s="13" t="e">
        <f t="shared" si="280"/>
        <v>#NAME?</v>
      </c>
      <c r="AS260" s="13" t="e">
        <f t="shared" si="281"/>
        <v>#NAME?</v>
      </c>
      <c r="AT260" s="13" t="e">
        <f t="shared" si="282"/>
        <v>#NAME?</v>
      </c>
      <c r="AU260" s="13" t="e">
        <f t="shared" si="283"/>
        <v>#NAME?</v>
      </c>
      <c r="AV260" s="13" t="e">
        <f t="shared" si="284"/>
        <v>#NAME?</v>
      </c>
      <c r="AW260" s="13" t="e">
        <f t="shared" si="285"/>
        <v>#NAME?</v>
      </c>
      <c r="AX260" s="13" t="e">
        <f t="shared" si="286"/>
        <v>#NAME?</v>
      </c>
      <c r="AY260" s="13" t="e">
        <f t="shared" si="287"/>
        <v>#NAME?</v>
      </c>
      <c r="AZ260" s="13" t="e">
        <f t="shared" si="288"/>
        <v>#NAME?</v>
      </c>
      <c r="BA260" s="13" t="e">
        <f t="shared" si="289"/>
        <v>#NAME?</v>
      </c>
      <c r="BB260" s="13" t="e">
        <f t="shared" si="290"/>
        <v>#NAME?</v>
      </c>
      <c r="BC260" s="13" t="e">
        <f t="shared" si="291"/>
        <v>#NAME?</v>
      </c>
      <c r="BD260" s="13" t="e">
        <f t="shared" si="292"/>
        <v>#NAME?</v>
      </c>
      <c r="BE260" s="13" t="e">
        <f t="shared" si="293"/>
        <v>#NAME?</v>
      </c>
      <c r="BF260" s="13" t="e">
        <f t="shared" si="294"/>
        <v>#NAME?</v>
      </c>
      <c r="BG260" s="13" t="e">
        <f t="shared" si="295"/>
        <v>#NAME?</v>
      </c>
      <c r="BH260" s="13" t="e">
        <f t="shared" si="296"/>
        <v>#NAME?</v>
      </c>
      <c r="BI260" s="13" t="e">
        <f t="shared" si="297"/>
        <v>#NAME?</v>
      </c>
      <c r="BJ260" s="13" t="e">
        <f t="shared" si="298"/>
        <v>#NAME?</v>
      </c>
      <c r="BK260" s="13" t="e">
        <f t="shared" si="299"/>
        <v>#NAME?</v>
      </c>
      <c r="BL260" s="13" t="e">
        <f t="shared" si="300"/>
        <v>#NAME?</v>
      </c>
      <c r="BM260" s="13" t="e">
        <f t="shared" si="301"/>
        <v>#NAME?</v>
      </c>
      <c r="BN260" s="13"/>
      <c r="BO260" s="15"/>
      <c r="BP260" s="13" t="e">
        <f t="shared" si="302"/>
        <v>#NAME?</v>
      </c>
      <c r="BQ260" s="13" t="e">
        <f t="shared" si="303"/>
        <v>#NAME?</v>
      </c>
      <c r="BR260" s="13" t="e">
        <f t="shared" si="304"/>
        <v>#NAME?</v>
      </c>
      <c r="BS260" s="13" t="e">
        <f t="shared" si="305"/>
        <v>#NAME?</v>
      </c>
      <c r="BT260" s="13" t="e">
        <f t="shared" si="306"/>
        <v>#NAME?</v>
      </c>
      <c r="BU260" s="13" t="e">
        <f t="shared" si="307"/>
        <v>#NAME?</v>
      </c>
      <c r="BV260" s="13"/>
      <c r="BW260" s="13" t="e">
        <f t="shared" si="308"/>
        <v>#NAME?</v>
      </c>
      <c r="BX260" s="13"/>
      <c r="BY260" s="13" t="e">
        <f t="shared" si="309"/>
        <v>#NAME?</v>
      </c>
      <c r="BZ260" s="13" t="e">
        <f t="shared" si="310"/>
        <v>#NAME?</v>
      </c>
      <c r="CA260" s="13" t="e">
        <f t="shared" si="311"/>
        <v>#NAME?</v>
      </c>
      <c r="CB260" s="13" t="e">
        <f t="shared" si="312"/>
        <v>#NAME?</v>
      </c>
      <c r="CC260" s="14">
        <f t="shared" si="313"/>
        <v>0</v>
      </c>
      <c r="CD260" s="14" t="e">
        <f t="shared" si="314"/>
        <v>#NAME?</v>
      </c>
      <c r="CE260" s="13">
        <f t="shared" si="315"/>
        <v>868503.01</v>
      </c>
      <c r="CF260" s="13" t="e">
        <f t="shared" si="316"/>
        <v>#NAME?</v>
      </c>
      <c r="CG260" s="13"/>
      <c r="CH260" s="13" t="e">
        <f t="shared" si="317"/>
        <v>#NAME?</v>
      </c>
      <c r="CI260" s="13" t="e">
        <f t="shared" si="318"/>
        <v>#NAME?</v>
      </c>
      <c r="CJ260" s="13" t="e">
        <f t="shared" si="319"/>
        <v>#NAME?</v>
      </c>
      <c r="CK260" s="13" t="e">
        <f t="shared" si="320"/>
        <v>#NAME?</v>
      </c>
      <c r="CL260">
        <f t="shared" si="321"/>
        <v>0</v>
      </c>
      <c r="CM260">
        <f t="shared" si="322"/>
        <v>0</v>
      </c>
      <c r="CN260">
        <v>0</v>
      </c>
      <c r="CO260">
        <f t="shared" si="323"/>
        <v>0</v>
      </c>
      <c r="CP260">
        <v>0</v>
      </c>
      <c r="CQ260">
        <v>0</v>
      </c>
      <c r="CR260">
        <v>0</v>
      </c>
      <c r="CS260">
        <v>0</v>
      </c>
      <c r="CT260">
        <v>0</v>
      </c>
      <c r="CU260">
        <v>0</v>
      </c>
      <c r="CV260">
        <v>0</v>
      </c>
      <c r="CW260">
        <v>0</v>
      </c>
      <c r="CX260">
        <v>0</v>
      </c>
      <c r="CY260" s="20" t="e">
        <f t="shared" si="324"/>
        <v>#NAME?</v>
      </c>
      <c r="CZ260" t="e">
        <f t="shared" si="325"/>
        <v>#NAME?</v>
      </c>
      <c r="DM260" t="s">
        <v>493</v>
      </c>
      <c r="DN260">
        <v>0</v>
      </c>
      <c r="DQ260" t="s">
        <v>247</v>
      </c>
      <c r="DR260">
        <v>0</v>
      </c>
      <c r="DU260">
        <v>1774</v>
      </c>
      <c r="DV260">
        <v>1942502.1126083029</v>
      </c>
      <c r="DX260" t="s">
        <v>200</v>
      </c>
      <c r="DY260">
        <v>0</v>
      </c>
      <c r="EA260" t="s">
        <v>200</v>
      </c>
      <c r="EB260">
        <v>0</v>
      </c>
      <c r="ED260" t="s">
        <v>200</v>
      </c>
      <c r="EE260">
        <v>0</v>
      </c>
      <c r="EI260">
        <v>512</v>
      </c>
      <c r="EJ260">
        <v>2888</v>
      </c>
      <c r="GQ260" t="s">
        <v>367</v>
      </c>
      <c r="GR260">
        <v>689</v>
      </c>
      <c r="GU260">
        <v>620</v>
      </c>
      <c r="GV260" s="20">
        <v>41821.318417063099</v>
      </c>
      <c r="HM260">
        <v>567</v>
      </c>
      <c r="HN260" t="s">
        <v>495</v>
      </c>
      <c r="HO260">
        <v>1221528.2</v>
      </c>
      <c r="HR260">
        <v>620</v>
      </c>
      <c r="HS260">
        <v>1155.5</v>
      </c>
    </row>
    <row r="261" spans="1:227">
      <c r="A261">
        <v>511</v>
      </c>
      <c r="D261" t="s">
        <v>371</v>
      </c>
      <c r="F261" s="13" t="e">
        <f t="shared" ref="F261:F324" si="326">VLOOKUP(A261,_tk08,4,FALSE)</f>
        <v>#NAME?</v>
      </c>
      <c r="G261" s="13" t="e">
        <f t="shared" ref="G261:G324" si="327">VLOOKUP(A261,_tk08,5,FALSE)</f>
        <v>#NAME?</v>
      </c>
      <c r="H261" s="13" t="e">
        <f t="shared" ref="H261:H324" si="328">VLOOKUP(A261,_tk08,6,FALSE)</f>
        <v>#NAME?</v>
      </c>
      <c r="I261" s="13" t="e">
        <f t="shared" ref="I261:I324" si="329">VLOOKUP(A261,_tk08,7,FALSE)</f>
        <v>#NAME?</v>
      </c>
      <c r="J261" s="13"/>
      <c r="K261" s="13" t="e">
        <f t="shared" ref="K261:K324" si="330">VLOOKUP(A261,_tk08,10,FALSE)</f>
        <v>#NAME?</v>
      </c>
      <c r="L261" s="13" t="e">
        <f t="shared" ref="L261:L324" si="331">VLOOKUP(A261,_tk08,11,FALSE)</f>
        <v>#NAME?</v>
      </c>
      <c r="M261" s="13" t="e">
        <f t="shared" ref="M261:M324" si="332">VLOOKUP(A261,_tk08,12,FALSE)</f>
        <v>#NAME?</v>
      </c>
      <c r="N261" s="13" t="e">
        <f t="shared" ref="N261:N324" si="333">VLOOKUP(A261,_tk08,13,FALSE)</f>
        <v>#NAME?</v>
      </c>
      <c r="O261" s="13" t="e">
        <f t="shared" ref="O261:O324" si="334">VLOOKUP(A261,_tk08,14,FALSE)</f>
        <v>#NAME?</v>
      </c>
      <c r="P261" s="13" t="e">
        <f t="shared" ref="P261:P324" si="335">VLOOKUP(A261,_tk08,15,FALSE)</f>
        <v>#NAME?</v>
      </c>
      <c r="Q261" s="13" t="e">
        <f t="shared" ref="Q261:Q324" si="336">VLOOKUP(A261,_tk08,16,FALSE)</f>
        <v>#NAME?</v>
      </c>
      <c r="R261" s="13" t="e">
        <f t="shared" ref="R261:R324" si="337">VLOOKUP(A261,_tk08,17,FALSE)</f>
        <v>#NAME?</v>
      </c>
      <c r="S261" s="13" t="e">
        <f t="shared" ref="S261:S324" si="338">VLOOKUP(A261,_tk08,18,FALSE)</f>
        <v>#NAME?</v>
      </c>
      <c r="T261" s="13" t="e">
        <f t="shared" ref="T261:T324" si="339">VLOOKUP(A261,_tk08,19,FALSE)</f>
        <v>#NAME?</v>
      </c>
      <c r="U261" s="13" t="e">
        <f t="shared" ref="U261:U324" si="340">VLOOKUP(A261,_tk08,20,FALSE)</f>
        <v>#NAME?</v>
      </c>
      <c r="V261" s="13" t="e">
        <f t="shared" ref="V261:V324" si="341">VLOOKUP(A261,_tk08,21,FALSE)</f>
        <v>#NAME?</v>
      </c>
      <c r="W261" s="13" t="e">
        <f t="shared" ref="W261:W324" si="342">VLOOKUP(A261,_tk08,22,FALSE)</f>
        <v>#NAME?</v>
      </c>
      <c r="X261" s="13" t="e">
        <f t="shared" ref="X261:X324" si="343">VLOOKUP(A261,_tk08,23,FALSE)</f>
        <v>#NAME?</v>
      </c>
      <c r="Y261" s="13" t="e">
        <f t="shared" ref="Y261:Y324" si="344">VLOOKUP(A261,_tk08,24,FALSE)</f>
        <v>#NAME?</v>
      </c>
      <c r="Z261" s="13" t="e">
        <f t="shared" ref="Z261:Z324" si="345">VLOOKUP(A261,_tk08,25,FALSE)</f>
        <v>#NAME?</v>
      </c>
      <c r="AA261" s="13" t="e">
        <f t="shared" ref="AA261:AA324" si="346">VLOOKUP(A261,_tk08,26,FALSE)</f>
        <v>#NAME?</v>
      </c>
      <c r="AB261" s="13"/>
      <c r="AC261" s="13"/>
      <c r="AD261" s="13" t="e">
        <f t="shared" ref="AD261:AD324" si="347">VLOOKUP(A261,_tk08,27,FALSE)</f>
        <v>#NAME?</v>
      </c>
      <c r="AE261" s="13" t="e">
        <f t="shared" ref="AE261:AE324" si="348">VLOOKUP(A261,_tk08,29,FALSE)</f>
        <v>#NAME?</v>
      </c>
      <c r="AF261" s="13" t="e">
        <f t="shared" ref="AF261:AF324" si="349">VLOOKUP(A261,_tk08,28,FALSE)</f>
        <v>#NAME?</v>
      </c>
      <c r="AG261" s="13" t="e">
        <f t="shared" ref="AG261:AG324" si="350">VLOOKUP(A261,_tk08,30,FALSE)</f>
        <v>#NAME?</v>
      </c>
      <c r="AH261" s="13" t="e">
        <f t="shared" ref="AH261:AH324" si="351">VLOOKUP(A261,_tk08,31,FALSE)</f>
        <v>#NAME?</v>
      </c>
      <c r="AI261" s="13" t="e">
        <f t="shared" ref="AI261:AI324" si="352">VLOOKUP(A261,_tk08,33,FALSE)</f>
        <v>#NAME?</v>
      </c>
      <c r="AJ261" s="13" t="e">
        <f t="shared" ref="AJ261:AJ324" si="353">VLOOKUP(A261,_tk08,34,FALSE)</f>
        <v>#NAME?</v>
      </c>
      <c r="AK261" s="13" t="e">
        <f t="shared" ref="AK261:AK324" si="354">VLOOKUP(A261,_tk08,32,FALSE)</f>
        <v>#NAME?</v>
      </c>
      <c r="AL261" s="13" t="e">
        <f t="shared" ref="AL261:AL324" si="355">VLOOKUP(A261,_tk08,35,FALSE)</f>
        <v>#NAME?</v>
      </c>
      <c r="AM261" s="13" t="e">
        <f t="shared" ref="AM261:AM324" si="356">VLOOKUP(A261,_tk08,36,FALSE)</f>
        <v>#NAME?</v>
      </c>
      <c r="AN261" s="13" t="e">
        <f t="shared" ref="AN261:AN324" si="357">VLOOKUP(A261,_tk08,37,FALSE)</f>
        <v>#NAME?</v>
      </c>
      <c r="AO261" s="13" t="e">
        <f t="shared" ref="AO261:AO324" si="358">VLOOKUP(A261,_tk08,38,FALSE)</f>
        <v>#NAME?</v>
      </c>
      <c r="AP261" s="13" t="e">
        <f t="shared" ref="AP261:AP324" si="359">VLOOKUP(A261,_tk08,39,FALSE)</f>
        <v>#NAME?</v>
      </c>
      <c r="AQ261" s="13" t="e">
        <f t="shared" ref="AQ261:AQ324" si="360">VLOOKUP(A261,_tk08,40,FALSE)</f>
        <v>#NAME?</v>
      </c>
      <c r="AR261" s="13" t="e">
        <f t="shared" ref="AR261:AR324" si="361">VLOOKUP(A261,_tk08,41,FALSE)</f>
        <v>#NAME?</v>
      </c>
      <c r="AS261" s="13" t="e">
        <f t="shared" ref="AS261:AS324" si="362">VLOOKUP(A261,_tk08,42,FALSE)</f>
        <v>#NAME?</v>
      </c>
      <c r="AT261" s="13" t="e">
        <f t="shared" ref="AT261:AT324" si="363">VLOOKUP(A261,_tk08,43,FALSE)</f>
        <v>#NAME?</v>
      </c>
      <c r="AU261" s="13" t="e">
        <f t="shared" ref="AU261:AU324" si="364">VLOOKUP(A261,_tk08,44,FALSE)</f>
        <v>#NAME?</v>
      </c>
      <c r="AV261" s="13" t="e">
        <f t="shared" ref="AV261:AV324" si="365">VLOOKUP(A261,_tk08,45,FALSE)</f>
        <v>#NAME?</v>
      </c>
      <c r="AW261" s="13" t="e">
        <f t="shared" ref="AW261:AW324" si="366">VLOOKUP(A261,_tk08,46,FALSE)</f>
        <v>#NAME?</v>
      </c>
      <c r="AX261" s="13" t="e">
        <f t="shared" ref="AX261:AX324" si="367">VLOOKUP(A261,_tk08,47,FALSE)</f>
        <v>#NAME?</v>
      </c>
      <c r="AY261" s="13" t="e">
        <f t="shared" ref="AY261:AY324" si="368">VLOOKUP(A261,_tk08,48,FALSE)</f>
        <v>#NAME?</v>
      </c>
      <c r="AZ261" s="13" t="e">
        <f t="shared" ref="AZ261:AZ324" si="369">VLOOKUP(A261,_tk08,49,FALSE)</f>
        <v>#NAME?</v>
      </c>
      <c r="BA261" s="13" t="e">
        <f t="shared" ref="BA261:BA324" si="370">VLOOKUP(A261,_tk08,50,FALSE)</f>
        <v>#NAME?</v>
      </c>
      <c r="BB261" s="13" t="e">
        <f t="shared" ref="BB261:BB324" si="371">VLOOKUP(A261,_tk08,51,FALSE)</f>
        <v>#NAME?</v>
      </c>
      <c r="BC261" s="13" t="e">
        <f t="shared" ref="BC261:BC324" si="372">VLOOKUP(A261,_tk08,52,FALSE)</f>
        <v>#NAME?</v>
      </c>
      <c r="BD261" s="13" t="e">
        <f t="shared" ref="BD261:BD324" si="373">VLOOKUP(A261,_tk08,53,FALSE)</f>
        <v>#NAME?</v>
      </c>
      <c r="BE261" s="13" t="e">
        <f t="shared" ref="BE261:BE324" si="374">VLOOKUP(A261,_tk08,57,FALSE)</f>
        <v>#NAME?</v>
      </c>
      <c r="BF261" s="13" t="e">
        <f t="shared" ref="BF261:BF324" si="375">VLOOKUP(A261,_tk08,56,FALSE)</f>
        <v>#NAME?</v>
      </c>
      <c r="BG261" s="13" t="e">
        <f t="shared" ref="BG261:BG324" si="376">VLOOKUP(A261,_tk08,55,FALSE)</f>
        <v>#NAME?</v>
      </c>
      <c r="BH261" s="13" t="e">
        <f t="shared" ref="BH261:BH324" si="377">VLOOKUP(A261,_tk08,54,FALSE)</f>
        <v>#NAME?</v>
      </c>
      <c r="BI261" s="13" t="e">
        <f t="shared" ref="BI261:BI324" si="378">VLOOKUP(A261,_tk08,58,FALSE)</f>
        <v>#NAME?</v>
      </c>
      <c r="BJ261" s="13" t="e">
        <f t="shared" ref="BJ261:BJ324" si="379">VLOOKUP(A261,_tk08,59,FALSE)</f>
        <v>#NAME?</v>
      </c>
      <c r="BK261" s="13" t="e">
        <f t="shared" ref="BK261:BK324" si="380">VLOOKUP(A261,_tk08,60,FALSE)</f>
        <v>#NAME?</v>
      </c>
      <c r="BL261" s="13" t="e">
        <f t="shared" ref="BL261:BL324" si="381">VLOOKUP(A261,_tk08,61,FALSE)</f>
        <v>#NAME?</v>
      </c>
      <c r="BM261" s="13" t="e">
        <f t="shared" ref="BM261:BM324" si="382">VLOOKUP(A261,_tk08,62,FALSE)</f>
        <v>#NAME?</v>
      </c>
      <c r="BN261" s="13"/>
      <c r="BO261" s="15"/>
      <c r="BP261" s="13" t="e">
        <f t="shared" ref="BP261:BP324" si="383">VLOOKUP(A261,_tk08,125,FALSE)</f>
        <v>#NAME?</v>
      </c>
      <c r="BQ261" s="13" t="e">
        <f t="shared" ref="BQ261:BQ324" si="384">VLOOKUP(A261,_tk08,126,FALSE)</f>
        <v>#NAME?</v>
      </c>
      <c r="BR261" s="13" t="e">
        <f t="shared" ref="BR261:BR324" si="385">VLOOKUP(A261,_tk08,127,FALSE)</f>
        <v>#NAME?</v>
      </c>
      <c r="BS261" s="13" t="e">
        <f t="shared" ref="BS261:BS324" si="386">VLOOKUP(A261,_tk08,129,FALSE)</f>
        <v>#NAME?</v>
      </c>
      <c r="BT261" s="13" t="e">
        <f t="shared" ref="BT261:BT324" si="387">VLOOKUP(A261,_tk08,130,FALSE)</f>
        <v>#NAME?</v>
      </c>
      <c r="BU261" s="13" t="e">
        <f t="shared" ref="BU261:BU324" si="388">VLOOKUP(A261,_tk08,131,FALSE)</f>
        <v>#NAME?</v>
      </c>
      <c r="BV261" s="13"/>
      <c r="BW261" s="13" t="e">
        <f t="shared" ref="BW261:BW324" si="389">VLOOKUP(A261,_tk08,128,FALSE)</f>
        <v>#NAME?</v>
      </c>
      <c r="BX261" s="13"/>
      <c r="BY261" s="13" t="e">
        <f t="shared" ref="BY261:BY324" si="390">VLOOKUP(A261,_tk08,132,FALSE)</f>
        <v>#NAME?</v>
      </c>
      <c r="BZ261" s="13" t="e">
        <f t="shared" ref="BZ261:BZ324" si="391">VLOOKUP(A261,_tk08,134,FALSE)</f>
        <v>#NAME?</v>
      </c>
      <c r="CA261" s="13" t="e">
        <f t="shared" ref="CA261:CA324" si="392">VLOOKUP(A261,_tk08,136,FALSE)</f>
        <v>#NAME?</v>
      </c>
      <c r="CB261" s="13" t="e">
        <f t="shared" ref="CB261:CB324" si="393">VLOOKUP(A261,_tk08,137,FALSE)</f>
        <v>#NAME?</v>
      </c>
      <c r="CC261" s="14">
        <f t="shared" ref="CC261:CC324" si="394">VLOOKUP(D261,adb,2,FALSE)</f>
        <v>0</v>
      </c>
      <c r="CD261" s="14" t="e">
        <f t="shared" ref="CD261:CD324" si="395">VLOOKUP(A261,_tk08,138,FALSE)</f>
        <v>#NAME?</v>
      </c>
      <c r="CE261" s="13">
        <f t="shared" ref="CE261:CE324" si="396">VLOOKUP(A261,_wmo08,3,FALSE)</f>
        <v>744484.17</v>
      </c>
      <c r="CF261" s="13" t="e">
        <f t="shared" ref="CF261:CF324" si="397">VLOOKUP(A261,_tk08,8,FALSE)</f>
        <v>#NAME?</v>
      </c>
      <c r="CG261" s="13"/>
      <c r="CH261" s="13" t="e">
        <f t="shared" ref="CH261:CH324" si="398">VLOOKUP(A261,_tk08,139,FALSE)</f>
        <v>#NAME?</v>
      </c>
      <c r="CI261" s="13" t="e">
        <f t="shared" ref="CI261:CI324" si="399">VLOOKUP(A261,_tk08,140,FALSE)</f>
        <v>#NAME?</v>
      </c>
      <c r="CJ261" s="13" t="e">
        <f t="shared" ref="CJ261:CJ324" si="400">VLOOKUP(A261,_tk08,141,FALSE)</f>
        <v>#NAME?</v>
      </c>
      <c r="CK261" s="13" t="e">
        <f t="shared" ref="CK261:CK324" si="401">VLOOKUP(A261,_tk08,142,FALSE)</f>
        <v>#NAME?</v>
      </c>
      <c r="CL261">
        <f t="shared" ref="CL261:CL324" si="402">VLOOKUP(D261,kind,2,FALSE)</f>
        <v>0</v>
      </c>
      <c r="CM261">
        <f t="shared" ref="CM261:CM324" si="403">VLOOKUP(D261,homo,2,FALSE)</f>
        <v>0</v>
      </c>
      <c r="CN261">
        <v>0</v>
      </c>
      <c r="CO261">
        <f t="shared" ref="CO261:CO324" si="404">VLOOKUP(D261,bew_ini,2,FALSE)</f>
        <v>0</v>
      </c>
      <c r="CP261">
        <v>0</v>
      </c>
      <c r="CQ261">
        <v>0</v>
      </c>
      <c r="CR261">
        <v>0</v>
      </c>
      <c r="CS261">
        <v>0</v>
      </c>
      <c r="CT261">
        <v>0</v>
      </c>
      <c r="CU261">
        <v>0</v>
      </c>
      <c r="CV261">
        <v>0</v>
      </c>
      <c r="CW261">
        <v>0</v>
      </c>
      <c r="CX261">
        <v>0</v>
      </c>
      <c r="CY261" s="20" t="e">
        <f t="shared" ref="CY261:CY324" si="405">VLOOKUP(A261,spekman,2,FALSE)</f>
        <v>#NAME?</v>
      </c>
      <c r="CZ261" t="e">
        <f t="shared" ref="CZ261:CZ324" si="406">VLOOKUP(A261,uitkering,2,FALSE)</f>
        <v>#NAME?</v>
      </c>
      <c r="DM261" t="s">
        <v>494</v>
      </c>
      <c r="DN261">
        <v>0</v>
      </c>
      <c r="DQ261" t="s">
        <v>261</v>
      </c>
      <c r="DR261">
        <v>0</v>
      </c>
      <c r="DU261">
        <v>297</v>
      </c>
      <c r="DV261">
        <v>1744487.3137922236</v>
      </c>
      <c r="DX261" t="s">
        <v>204</v>
      </c>
      <c r="DY261">
        <v>0</v>
      </c>
      <c r="EA261" t="s">
        <v>204</v>
      </c>
      <c r="EB261">
        <v>0</v>
      </c>
      <c r="ED261" t="s">
        <v>204</v>
      </c>
      <c r="EE261">
        <v>0</v>
      </c>
      <c r="EI261">
        <v>513</v>
      </c>
      <c r="EJ261">
        <v>5231</v>
      </c>
      <c r="GQ261" t="s">
        <v>371</v>
      </c>
      <c r="GR261">
        <v>511</v>
      </c>
      <c r="GU261">
        <v>622</v>
      </c>
      <c r="GV261" s="20">
        <v>266610.90490877721</v>
      </c>
      <c r="HM261">
        <v>569</v>
      </c>
      <c r="HN261" t="s">
        <v>496</v>
      </c>
      <c r="HO261">
        <v>1821339.12</v>
      </c>
      <c r="HR261">
        <v>622</v>
      </c>
      <c r="HS261">
        <v>5364.75</v>
      </c>
    </row>
    <row r="262" spans="1:227">
      <c r="A262">
        <v>512</v>
      </c>
      <c r="D262" t="s">
        <v>376</v>
      </c>
      <c r="F262" s="13" t="e">
        <f t="shared" si="326"/>
        <v>#NAME?</v>
      </c>
      <c r="G262" s="13" t="e">
        <f t="shared" si="327"/>
        <v>#NAME?</v>
      </c>
      <c r="H262" s="13" t="e">
        <f t="shared" si="328"/>
        <v>#NAME?</v>
      </c>
      <c r="I262" s="13" t="e">
        <f t="shared" si="329"/>
        <v>#NAME?</v>
      </c>
      <c r="J262" s="13"/>
      <c r="K262" s="13" t="e">
        <f t="shared" si="330"/>
        <v>#NAME?</v>
      </c>
      <c r="L262" s="13" t="e">
        <f t="shared" si="331"/>
        <v>#NAME?</v>
      </c>
      <c r="M262" s="13" t="e">
        <f t="shared" si="332"/>
        <v>#NAME?</v>
      </c>
      <c r="N262" s="13" t="e">
        <f t="shared" si="333"/>
        <v>#NAME?</v>
      </c>
      <c r="O262" s="13" t="e">
        <f t="shared" si="334"/>
        <v>#NAME?</v>
      </c>
      <c r="P262" s="13" t="e">
        <f t="shared" si="335"/>
        <v>#NAME?</v>
      </c>
      <c r="Q262" s="13" t="e">
        <f t="shared" si="336"/>
        <v>#NAME?</v>
      </c>
      <c r="R262" s="13" t="e">
        <f t="shared" si="337"/>
        <v>#NAME?</v>
      </c>
      <c r="S262" s="13" t="e">
        <f t="shared" si="338"/>
        <v>#NAME?</v>
      </c>
      <c r="T262" s="13" t="e">
        <f t="shared" si="339"/>
        <v>#NAME?</v>
      </c>
      <c r="U262" s="13" t="e">
        <f t="shared" si="340"/>
        <v>#NAME?</v>
      </c>
      <c r="V262" s="13" t="e">
        <f t="shared" si="341"/>
        <v>#NAME?</v>
      </c>
      <c r="W262" s="13" t="e">
        <f t="shared" si="342"/>
        <v>#NAME?</v>
      </c>
      <c r="X262" s="13" t="e">
        <f t="shared" si="343"/>
        <v>#NAME?</v>
      </c>
      <c r="Y262" s="13" t="e">
        <f t="shared" si="344"/>
        <v>#NAME?</v>
      </c>
      <c r="Z262" s="13" t="e">
        <f t="shared" si="345"/>
        <v>#NAME?</v>
      </c>
      <c r="AA262" s="13" t="e">
        <f t="shared" si="346"/>
        <v>#NAME?</v>
      </c>
      <c r="AB262" s="13"/>
      <c r="AC262" s="13"/>
      <c r="AD262" s="13" t="e">
        <f t="shared" si="347"/>
        <v>#NAME?</v>
      </c>
      <c r="AE262" s="13" t="e">
        <f t="shared" si="348"/>
        <v>#NAME?</v>
      </c>
      <c r="AF262" s="13" t="e">
        <f t="shared" si="349"/>
        <v>#NAME?</v>
      </c>
      <c r="AG262" s="13" t="e">
        <f t="shared" si="350"/>
        <v>#NAME?</v>
      </c>
      <c r="AH262" s="13" t="e">
        <f t="shared" si="351"/>
        <v>#NAME?</v>
      </c>
      <c r="AI262" s="13" t="e">
        <f t="shared" si="352"/>
        <v>#NAME?</v>
      </c>
      <c r="AJ262" s="13" t="e">
        <f t="shared" si="353"/>
        <v>#NAME?</v>
      </c>
      <c r="AK262" s="13" t="e">
        <f t="shared" si="354"/>
        <v>#NAME?</v>
      </c>
      <c r="AL262" s="13" t="e">
        <f t="shared" si="355"/>
        <v>#NAME?</v>
      </c>
      <c r="AM262" s="13" t="e">
        <f t="shared" si="356"/>
        <v>#NAME?</v>
      </c>
      <c r="AN262" s="13" t="e">
        <f t="shared" si="357"/>
        <v>#NAME?</v>
      </c>
      <c r="AO262" s="13" t="e">
        <f t="shared" si="358"/>
        <v>#NAME?</v>
      </c>
      <c r="AP262" s="13" t="e">
        <f t="shared" si="359"/>
        <v>#NAME?</v>
      </c>
      <c r="AQ262" s="13" t="e">
        <f t="shared" si="360"/>
        <v>#NAME?</v>
      </c>
      <c r="AR262" s="13" t="e">
        <f t="shared" si="361"/>
        <v>#NAME?</v>
      </c>
      <c r="AS262" s="13" t="e">
        <f t="shared" si="362"/>
        <v>#NAME?</v>
      </c>
      <c r="AT262" s="13" t="e">
        <f t="shared" si="363"/>
        <v>#NAME?</v>
      </c>
      <c r="AU262" s="13" t="e">
        <f t="shared" si="364"/>
        <v>#NAME?</v>
      </c>
      <c r="AV262" s="13" t="e">
        <f t="shared" si="365"/>
        <v>#NAME?</v>
      </c>
      <c r="AW262" s="13" t="e">
        <f t="shared" si="366"/>
        <v>#NAME?</v>
      </c>
      <c r="AX262" s="13" t="e">
        <f t="shared" si="367"/>
        <v>#NAME?</v>
      </c>
      <c r="AY262" s="13" t="e">
        <f t="shared" si="368"/>
        <v>#NAME?</v>
      </c>
      <c r="AZ262" s="13" t="e">
        <f t="shared" si="369"/>
        <v>#NAME?</v>
      </c>
      <c r="BA262" s="13" t="e">
        <f t="shared" si="370"/>
        <v>#NAME?</v>
      </c>
      <c r="BB262" s="13" t="e">
        <f t="shared" si="371"/>
        <v>#NAME?</v>
      </c>
      <c r="BC262" s="13" t="e">
        <f t="shared" si="372"/>
        <v>#NAME?</v>
      </c>
      <c r="BD262" s="13" t="e">
        <f t="shared" si="373"/>
        <v>#NAME?</v>
      </c>
      <c r="BE262" s="13" t="e">
        <f t="shared" si="374"/>
        <v>#NAME?</v>
      </c>
      <c r="BF262" s="13" t="e">
        <f t="shared" si="375"/>
        <v>#NAME?</v>
      </c>
      <c r="BG262" s="13" t="e">
        <f t="shared" si="376"/>
        <v>#NAME?</v>
      </c>
      <c r="BH262" s="13" t="e">
        <f t="shared" si="377"/>
        <v>#NAME?</v>
      </c>
      <c r="BI262" s="13" t="e">
        <f t="shared" si="378"/>
        <v>#NAME?</v>
      </c>
      <c r="BJ262" s="13" t="e">
        <f t="shared" si="379"/>
        <v>#NAME?</v>
      </c>
      <c r="BK262" s="13" t="e">
        <f t="shared" si="380"/>
        <v>#NAME?</v>
      </c>
      <c r="BL262" s="13" t="e">
        <f t="shared" si="381"/>
        <v>#NAME?</v>
      </c>
      <c r="BM262" s="13" t="e">
        <f t="shared" si="382"/>
        <v>#NAME?</v>
      </c>
      <c r="BN262" s="13"/>
      <c r="BO262" s="15"/>
      <c r="BP262" s="13" t="e">
        <f t="shared" si="383"/>
        <v>#NAME?</v>
      </c>
      <c r="BQ262" s="13" t="e">
        <f t="shared" si="384"/>
        <v>#NAME?</v>
      </c>
      <c r="BR262" s="13" t="e">
        <f t="shared" si="385"/>
        <v>#NAME?</v>
      </c>
      <c r="BS262" s="13" t="e">
        <f t="shared" si="386"/>
        <v>#NAME?</v>
      </c>
      <c r="BT262" s="13" t="e">
        <f t="shared" si="387"/>
        <v>#NAME?</v>
      </c>
      <c r="BU262" s="13" t="e">
        <f t="shared" si="388"/>
        <v>#NAME?</v>
      </c>
      <c r="BV262" s="13"/>
      <c r="BW262" s="13" t="e">
        <f t="shared" si="389"/>
        <v>#NAME?</v>
      </c>
      <c r="BX262" s="13"/>
      <c r="BY262" s="13" t="e">
        <f t="shared" si="390"/>
        <v>#NAME?</v>
      </c>
      <c r="BZ262" s="13" t="e">
        <f t="shared" si="391"/>
        <v>#NAME?</v>
      </c>
      <c r="CA262" s="13" t="e">
        <f t="shared" si="392"/>
        <v>#NAME?</v>
      </c>
      <c r="CB262" s="13" t="e">
        <f t="shared" si="393"/>
        <v>#NAME?</v>
      </c>
      <c r="CC262" s="14">
        <f t="shared" si="394"/>
        <v>0</v>
      </c>
      <c r="CD262" s="14" t="e">
        <f t="shared" si="395"/>
        <v>#NAME?</v>
      </c>
      <c r="CE262" s="13">
        <f t="shared" si="396"/>
        <v>3423133.2</v>
      </c>
      <c r="CF262" s="13" t="e">
        <f t="shared" si="397"/>
        <v>#NAME?</v>
      </c>
      <c r="CG262" s="13"/>
      <c r="CH262" s="13" t="e">
        <f t="shared" si="398"/>
        <v>#NAME?</v>
      </c>
      <c r="CI262" s="13" t="e">
        <f t="shared" si="399"/>
        <v>#NAME?</v>
      </c>
      <c r="CJ262" s="13" t="e">
        <f t="shared" si="400"/>
        <v>#NAME?</v>
      </c>
      <c r="CK262" s="13" t="e">
        <f t="shared" si="401"/>
        <v>#NAME?</v>
      </c>
      <c r="CL262">
        <f t="shared" si="402"/>
        <v>0</v>
      </c>
      <c r="CM262">
        <f t="shared" si="403"/>
        <v>0</v>
      </c>
      <c r="CN262">
        <v>0</v>
      </c>
      <c r="CO262">
        <f t="shared" si="404"/>
        <v>0</v>
      </c>
      <c r="CP262">
        <v>0</v>
      </c>
      <c r="CQ262">
        <v>0</v>
      </c>
      <c r="CR262">
        <v>0</v>
      </c>
      <c r="CS262">
        <v>0</v>
      </c>
      <c r="CT262">
        <v>0</v>
      </c>
      <c r="CU262">
        <v>0</v>
      </c>
      <c r="CV262">
        <v>0</v>
      </c>
      <c r="CW262">
        <v>0</v>
      </c>
      <c r="CX262">
        <v>0</v>
      </c>
      <c r="CY262" s="20" t="e">
        <f t="shared" si="405"/>
        <v>#NAME?</v>
      </c>
      <c r="CZ262" t="e">
        <f t="shared" si="406"/>
        <v>#NAME?</v>
      </c>
      <c r="DM262" t="s">
        <v>353</v>
      </c>
      <c r="DN262">
        <v>0</v>
      </c>
      <c r="DQ262" t="s">
        <v>267</v>
      </c>
      <c r="DR262">
        <v>0</v>
      </c>
      <c r="DU262">
        <v>1681</v>
      </c>
      <c r="DV262">
        <v>2448820.7959582461</v>
      </c>
      <c r="DX262" t="s">
        <v>206</v>
      </c>
      <c r="DY262">
        <v>0</v>
      </c>
      <c r="EA262" t="s">
        <v>206</v>
      </c>
      <c r="EB262">
        <v>0</v>
      </c>
      <c r="ED262" t="s">
        <v>206</v>
      </c>
      <c r="EE262">
        <v>0</v>
      </c>
      <c r="EI262">
        <v>693</v>
      </c>
      <c r="EJ262">
        <v>265.75</v>
      </c>
      <c r="GQ262" t="s">
        <v>376</v>
      </c>
      <c r="GR262">
        <v>512</v>
      </c>
      <c r="GU262">
        <v>623</v>
      </c>
      <c r="GV262" s="20">
        <v>18296.826807465106</v>
      </c>
      <c r="HM262">
        <v>571</v>
      </c>
      <c r="HN262" t="s">
        <v>497</v>
      </c>
      <c r="HO262">
        <v>523195.77</v>
      </c>
      <c r="HR262">
        <v>623</v>
      </c>
      <c r="HS262">
        <v>374.5</v>
      </c>
    </row>
    <row r="263" spans="1:227">
      <c r="A263">
        <v>513</v>
      </c>
      <c r="D263" t="s">
        <v>151</v>
      </c>
      <c r="F263" s="13" t="e">
        <f t="shared" si="326"/>
        <v>#NAME?</v>
      </c>
      <c r="G263" s="13" t="e">
        <f t="shared" si="327"/>
        <v>#NAME?</v>
      </c>
      <c r="H263" s="13" t="e">
        <f t="shared" si="328"/>
        <v>#NAME?</v>
      </c>
      <c r="I263" s="13" t="e">
        <f t="shared" si="329"/>
        <v>#NAME?</v>
      </c>
      <c r="J263" s="13"/>
      <c r="K263" s="13" t="e">
        <f t="shared" si="330"/>
        <v>#NAME?</v>
      </c>
      <c r="L263" s="13" t="e">
        <f t="shared" si="331"/>
        <v>#NAME?</v>
      </c>
      <c r="M263" s="13" t="e">
        <f t="shared" si="332"/>
        <v>#NAME?</v>
      </c>
      <c r="N263" s="13" t="e">
        <f t="shared" si="333"/>
        <v>#NAME?</v>
      </c>
      <c r="O263" s="13" t="e">
        <f t="shared" si="334"/>
        <v>#NAME?</v>
      </c>
      <c r="P263" s="13" t="e">
        <f t="shared" si="335"/>
        <v>#NAME?</v>
      </c>
      <c r="Q263" s="13" t="e">
        <f t="shared" si="336"/>
        <v>#NAME?</v>
      </c>
      <c r="R263" s="13" t="e">
        <f t="shared" si="337"/>
        <v>#NAME?</v>
      </c>
      <c r="S263" s="13" t="e">
        <f t="shared" si="338"/>
        <v>#NAME?</v>
      </c>
      <c r="T263" s="13" t="e">
        <f t="shared" si="339"/>
        <v>#NAME?</v>
      </c>
      <c r="U263" s="13" t="e">
        <f t="shared" si="340"/>
        <v>#NAME?</v>
      </c>
      <c r="V263" s="13" t="e">
        <f t="shared" si="341"/>
        <v>#NAME?</v>
      </c>
      <c r="W263" s="13" t="e">
        <f t="shared" si="342"/>
        <v>#NAME?</v>
      </c>
      <c r="X263" s="13" t="e">
        <f t="shared" si="343"/>
        <v>#NAME?</v>
      </c>
      <c r="Y263" s="13" t="e">
        <f t="shared" si="344"/>
        <v>#NAME?</v>
      </c>
      <c r="Z263" s="13" t="e">
        <f t="shared" si="345"/>
        <v>#NAME?</v>
      </c>
      <c r="AA263" s="13" t="e">
        <f t="shared" si="346"/>
        <v>#NAME?</v>
      </c>
      <c r="AB263" s="13"/>
      <c r="AC263" s="13"/>
      <c r="AD263" s="13" t="e">
        <f t="shared" si="347"/>
        <v>#NAME?</v>
      </c>
      <c r="AE263" s="13" t="e">
        <f t="shared" si="348"/>
        <v>#NAME?</v>
      </c>
      <c r="AF263" s="13" t="e">
        <f t="shared" si="349"/>
        <v>#NAME?</v>
      </c>
      <c r="AG263" s="13" t="e">
        <f t="shared" si="350"/>
        <v>#NAME?</v>
      </c>
      <c r="AH263" s="13" t="e">
        <f t="shared" si="351"/>
        <v>#NAME?</v>
      </c>
      <c r="AI263" s="13" t="e">
        <f t="shared" si="352"/>
        <v>#NAME?</v>
      </c>
      <c r="AJ263" s="13" t="e">
        <f t="shared" si="353"/>
        <v>#NAME?</v>
      </c>
      <c r="AK263" s="13" t="e">
        <f t="shared" si="354"/>
        <v>#NAME?</v>
      </c>
      <c r="AL263" s="13" t="e">
        <f t="shared" si="355"/>
        <v>#NAME?</v>
      </c>
      <c r="AM263" s="13" t="e">
        <f t="shared" si="356"/>
        <v>#NAME?</v>
      </c>
      <c r="AN263" s="13" t="e">
        <f t="shared" si="357"/>
        <v>#NAME?</v>
      </c>
      <c r="AO263" s="13" t="e">
        <f t="shared" si="358"/>
        <v>#NAME?</v>
      </c>
      <c r="AP263" s="13" t="e">
        <f t="shared" si="359"/>
        <v>#NAME?</v>
      </c>
      <c r="AQ263" s="13" t="e">
        <f t="shared" si="360"/>
        <v>#NAME?</v>
      </c>
      <c r="AR263" s="13" t="e">
        <f t="shared" si="361"/>
        <v>#NAME?</v>
      </c>
      <c r="AS263" s="13" t="e">
        <f t="shared" si="362"/>
        <v>#NAME?</v>
      </c>
      <c r="AT263" s="13" t="e">
        <f t="shared" si="363"/>
        <v>#NAME?</v>
      </c>
      <c r="AU263" s="13" t="e">
        <f t="shared" si="364"/>
        <v>#NAME?</v>
      </c>
      <c r="AV263" s="13" t="e">
        <f t="shared" si="365"/>
        <v>#NAME?</v>
      </c>
      <c r="AW263" s="13" t="e">
        <f t="shared" si="366"/>
        <v>#NAME?</v>
      </c>
      <c r="AX263" s="13" t="e">
        <f t="shared" si="367"/>
        <v>#NAME?</v>
      </c>
      <c r="AY263" s="13" t="e">
        <f t="shared" si="368"/>
        <v>#NAME?</v>
      </c>
      <c r="AZ263" s="13" t="e">
        <f t="shared" si="369"/>
        <v>#NAME?</v>
      </c>
      <c r="BA263" s="13" t="e">
        <f t="shared" si="370"/>
        <v>#NAME?</v>
      </c>
      <c r="BB263" s="13" t="e">
        <f t="shared" si="371"/>
        <v>#NAME?</v>
      </c>
      <c r="BC263" s="13" t="e">
        <f t="shared" si="372"/>
        <v>#NAME?</v>
      </c>
      <c r="BD263" s="13" t="e">
        <f t="shared" si="373"/>
        <v>#NAME?</v>
      </c>
      <c r="BE263" s="13" t="e">
        <f t="shared" si="374"/>
        <v>#NAME?</v>
      </c>
      <c r="BF263" s="13" t="e">
        <f t="shared" si="375"/>
        <v>#NAME?</v>
      </c>
      <c r="BG263" s="13" t="e">
        <f t="shared" si="376"/>
        <v>#NAME?</v>
      </c>
      <c r="BH263" s="13" t="e">
        <f t="shared" si="377"/>
        <v>#NAME?</v>
      </c>
      <c r="BI263" s="13" t="e">
        <f t="shared" si="378"/>
        <v>#NAME?</v>
      </c>
      <c r="BJ263" s="13" t="e">
        <f t="shared" si="379"/>
        <v>#NAME?</v>
      </c>
      <c r="BK263" s="13" t="e">
        <f t="shared" si="380"/>
        <v>#NAME?</v>
      </c>
      <c r="BL263" s="13" t="e">
        <f t="shared" si="381"/>
        <v>#NAME?</v>
      </c>
      <c r="BM263" s="13" t="e">
        <f t="shared" si="382"/>
        <v>#NAME?</v>
      </c>
      <c r="BN263" s="13"/>
      <c r="BO263" s="15"/>
      <c r="BP263" s="13" t="e">
        <f t="shared" si="383"/>
        <v>#NAME?</v>
      </c>
      <c r="BQ263" s="13" t="e">
        <f t="shared" si="384"/>
        <v>#NAME?</v>
      </c>
      <c r="BR263" s="13" t="e">
        <f t="shared" si="385"/>
        <v>#NAME?</v>
      </c>
      <c r="BS263" s="13" t="e">
        <f t="shared" si="386"/>
        <v>#NAME?</v>
      </c>
      <c r="BT263" s="13" t="e">
        <f t="shared" si="387"/>
        <v>#NAME?</v>
      </c>
      <c r="BU263" s="13" t="e">
        <f t="shared" si="388"/>
        <v>#NAME?</v>
      </c>
      <c r="BV263" s="13"/>
      <c r="BW263" s="13" t="e">
        <f t="shared" si="389"/>
        <v>#NAME?</v>
      </c>
      <c r="BX263" s="13"/>
      <c r="BY263" s="13" t="e">
        <f t="shared" si="390"/>
        <v>#NAME?</v>
      </c>
      <c r="BZ263" s="13" t="e">
        <f t="shared" si="391"/>
        <v>#NAME?</v>
      </c>
      <c r="CA263" s="13" t="e">
        <f t="shared" si="392"/>
        <v>#NAME?</v>
      </c>
      <c r="CB263" s="13" t="e">
        <f t="shared" si="393"/>
        <v>#NAME?</v>
      </c>
      <c r="CC263" s="14">
        <f t="shared" si="394"/>
        <v>24813</v>
      </c>
      <c r="CD263" s="14" t="e">
        <f t="shared" si="395"/>
        <v>#NAME?</v>
      </c>
      <c r="CE263" s="13">
        <f t="shared" si="396"/>
        <v>6017925.8600000003</v>
      </c>
      <c r="CF263" s="13" t="e">
        <f t="shared" si="397"/>
        <v>#NAME?</v>
      </c>
      <c r="CG263" s="13"/>
      <c r="CH263" s="13" t="e">
        <f t="shared" si="398"/>
        <v>#NAME?</v>
      </c>
      <c r="CI263" s="13" t="e">
        <f t="shared" si="399"/>
        <v>#NAME?</v>
      </c>
      <c r="CJ263" s="13" t="e">
        <f t="shared" si="400"/>
        <v>#NAME?</v>
      </c>
      <c r="CK263" s="13" t="e">
        <f t="shared" si="401"/>
        <v>#NAME?</v>
      </c>
      <c r="CL263">
        <f t="shared" si="402"/>
        <v>83300</v>
      </c>
      <c r="CM263">
        <f t="shared" si="403"/>
        <v>0</v>
      </c>
      <c r="CN263">
        <v>0</v>
      </c>
      <c r="CO263">
        <f t="shared" si="404"/>
        <v>0</v>
      </c>
      <c r="CP263" t="e">
        <f>VLOOKUP(A263,taal,5,FALSE)</f>
        <v>#NAME?</v>
      </c>
      <c r="CQ263">
        <v>0</v>
      </c>
      <c r="CR263">
        <v>0</v>
      </c>
      <c r="CS263">
        <v>0</v>
      </c>
      <c r="CT263">
        <v>0</v>
      </c>
      <c r="CU263">
        <v>0</v>
      </c>
      <c r="CV263" t="e">
        <f>VLOOKUP(A263,delta,3,FALSE)</f>
        <v>#NAME?</v>
      </c>
      <c r="CW263" t="e">
        <f>VLOOKUP(A263,vrouw,3,FALSE)</f>
        <v>#NAME?</v>
      </c>
      <c r="CX263">
        <v>0</v>
      </c>
      <c r="CY263" s="20" t="e">
        <f t="shared" si="405"/>
        <v>#NAME?</v>
      </c>
      <c r="CZ263" t="e">
        <f t="shared" si="406"/>
        <v>#NAME?</v>
      </c>
      <c r="DM263" t="s">
        <v>454</v>
      </c>
      <c r="DN263">
        <v>0</v>
      </c>
      <c r="DQ263" t="s">
        <v>273</v>
      </c>
      <c r="DR263">
        <v>0</v>
      </c>
      <c r="DU263">
        <v>233</v>
      </c>
      <c r="DV263">
        <v>2656396.9498701431</v>
      </c>
      <c r="DX263" t="s">
        <v>212</v>
      </c>
      <c r="DY263">
        <v>0</v>
      </c>
      <c r="EA263" t="s">
        <v>212</v>
      </c>
      <c r="EB263">
        <v>0</v>
      </c>
      <c r="ED263" t="s">
        <v>212</v>
      </c>
      <c r="EE263">
        <v>0</v>
      </c>
      <c r="EI263">
        <v>523</v>
      </c>
      <c r="EJ263">
        <v>640.5</v>
      </c>
      <c r="GQ263" t="s">
        <v>151</v>
      </c>
      <c r="GR263">
        <v>513</v>
      </c>
      <c r="GU263">
        <v>626</v>
      </c>
      <c r="GV263" s="20">
        <v>44435.150818129543</v>
      </c>
      <c r="HM263">
        <v>104</v>
      </c>
      <c r="HN263" t="s">
        <v>237</v>
      </c>
      <c r="HO263">
        <v>1094305.33</v>
      </c>
      <c r="HR263">
        <v>626</v>
      </c>
      <c r="HS263">
        <v>1034.75</v>
      </c>
    </row>
    <row r="264" spans="1:227">
      <c r="A264">
        <v>693</v>
      </c>
      <c r="D264" t="s">
        <v>379</v>
      </c>
      <c r="F264" s="13" t="e">
        <f t="shared" si="326"/>
        <v>#NAME?</v>
      </c>
      <c r="G264" s="13" t="e">
        <f t="shared" si="327"/>
        <v>#NAME?</v>
      </c>
      <c r="H264" s="13" t="e">
        <f t="shared" si="328"/>
        <v>#NAME?</v>
      </c>
      <c r="I264" s="13" t="e">
        <f t="shared" si="329"/>
        <v>#NAME?</v>
      </c>
      <c r="J264" s="13"/>
      <c r="K264" s="13" t="e">
        <f t="shared" si="330"/>
        <v>#NAME?</v>
      </c>
      <c r="L264" s="13" t="e">
        <f t="shared" si="331"/>
        <v>#NAME?</v>
      </c>
      <c r="M264" s="13" t="e">
        <f t="shared" si="332"/>
        <v>#NAME?</v>
      </c>
      <c r="N264" s="13" t="e">
        <f t="shared" si="333"/>
        <v>#NAME?</v>
      </c>
      <c r="O264" s="13" t="e">
        <f t="shared" si="334"/>
        <v>#NAME?</v>
      </c>
      <c r="P264" s="13" t="e">
        <f t="shared" si="335"/>
        <v>#NAME?</v>
      </c>
      <c r="Q264" s="13" t="e">
        <f t="shared" si="336"/>
        <v>#NAME?</v>
      </c>
      <c r="R264" s="13" t="e">
        <f t="shared" si="337"/>
        <v>#NAME?</v>
      </c>
      <c r="S264" s="13" t="e">
        <f t="shared" si="338"/>
        <v>#NAME?</v>
      </c>
      <c r="T264" s="13" t="e">
        <f t="shared" si="339"/>
        <v>#NAME?</v>
      </c>
      <c r="U264" s="13" t="e">
        <f t="shared" si="340"/>
        <v>#NAME?</v>
      </c>
      <c r="V264" s="13" t="e">
        <f t="shared" si="341"/>
        <v>#NAME?</v>
      </c>
      <c r="W264" s="13" t="e">
        <f t="shared" si="342"/>
        <v>#NAME?</v>
      </c>
      <c r="X264" s="13" t="e">
        <f t="shared" si="343"/>
        <v>#NAME?</v>
      </c>
      <c r="Y264" s="13" t="e">
        <f t="shared" si="344"/>
        <v>#NAME?</v>
      </c>
      <c r="Z264" s="13" t="e">
        <f t="shared" si="345"/>
        <v>#NAME?</v>
      </c>
      <c r="AA264" s="13" t="e">
        <f t="shared" si="346"/>
        <v>#NAME?</v>
      </c>
      <c r="AB264" s="13"/>
      <c r="AC264" s="13"/>
      <c r="AD264" s="13" t="e">
        <f t="shared" si="347"/>
        <v>#NAME?</v>
      </c>
      <c r="AE264" s="13" t="e">
        <f t="shared" si="348"/>
        <v>#NAME?</v>
      </c>
      <c r="AF264" s="13" t="e">
        <f t="shared" si="349"/>
        <v>#NAME?</v>
      </c>
      <c r="AG264" s="13" t="e">
        <f t="shared" si="350"/>
        <v>#NAME?</v>
      </c>
      <c r="AH264" s="13" t="e">
        <f t="shared" si="351"/>
        <v>#NAME?</v>
      </c>
      <c r="AI264" s="13" t="e">
        <f t="shared" si="352"/>
        <v>#NAME?</v>
      </c>
      <c r="AJ264" s="13" t="e">
        <f t="shared" si="353"/>
        <v>#NAME?</v>
      </c>
      <c r="AK264" s="13" t="e">
        <f t="shared" si="354"/>
        <v>#NAME?</v>
      </c>
      <c r="AL264" s="13" t="e">
        <f t="shared" si="355"/>
        <v>#NAME?</v>
      </c>
      <c r="AM264" s="13" t="e">
        <f t="shared" si="356"/>
        <v>#NAME?</v>
      </c>
      <c r="AN264" s="13" t="e">
        <f t="shared" si="357"/>
        <v>#NAME?</v>
      </c>
      <c r="AO264" s="13" t="e">
        <f t="shared" si="358"/>
        <v>#NAME?</v>
      </c>
      <c r="AP264" s="13" t="e">
        <f t="shared" si="359"/>
        <v>#NAME?</v>
      </c>
      <c r="AQ264" s="13" t="e">
        <f t="shared" si="360"/>
        <v>#NAME?</v>
      </c>
      <c r="AR264" s="13" t="e">
        <f t="shared" si="361"/>
        <v>#NAME?</v>
      </c>
      <c r="AS264" s="13" t="e">
        <f t="shared" si="362"/>
        <v>#NAME?</v>
      </c>
      <c r="AT264" s="13" t="e">
        <f t="shared" si="363"/>
        <v>#NAME?</v>
      </c>
      <c r="AU264" s="13" t="e">
        <f t="shared" si="364"/>
        <v>#NAME?</v>
      </c>
      <c r="AV264" s="13" t="e">
        <f t="shared" si="365"/>
        <v>#NAME?</v>
      </c>
      <c r="AW264" s="13" t="e">
        <f t="shared" si="366"/>
        <v>#NAME?</v>
      </c>
      <c r="AX264" s="13" t="e">
        <f t="shared" si="367"/>
        <v>#NAME?</v>
      </c>
      <c r="AY264" s="13" t="e">
        <f t="shared" si="368"/>
        <v>#NAME?</v>
      </c>
      <c r="AZ264" s="13" t="e">
        <f t="shared" si="369"/>
        <v>#NAME?</v>
      </c>
      <c r="BA264" s="13" t="e">
        <f t="shared" si="370"/>
        <v>#NAME?</v>
      </c>
      <c r="BB264" s="13" t="e">
        <f t="shared" si="371"/>
        <v>#NAME?</v>
      </c>
      <c r="BC264" s="13" t="e">
        <f t="shared" si="372"/>
        <v>#NAME?</v>
      </c>
      <c r="BD264" s="13" t="e">
        <f t="shared" si="373"/>
        <v>#NAME?</v>
      </c>
      <c r="BE264" s="13" t="e">
        <f t="shared" si="374"/>
        <v>#NAME?</v>
      </c>
      <c r="BF264" s="13" t="e">
        <f t="shared" si="375"/>
        <v>#NAME?</v>
      </c>
      <c r="BG264" s="13" t="e">
        <f t="shared" si="376"/>
        <v>#NAME?</v>
      </c>
      <c r="BH264" s="13" t="e">
        <f t="shared" si="377"/>
        <v>#NAME?</v>
      </c>
      <c r="BI264" s="13" t="e">
        <f t="shared" si="378"/>
        <v>#NAME?</v>
      </c>
      <c r="BJ264" s="13" t="e">
        <f t="shared" si="379"/>
        <v>#NAME?</v>
      </c>
      <c r="BK264" s="13" t="e">
        <f t="shared" si="380"/>
        <v>#NAME?</v>
      </c>
      <c r="BL264" s="13" t="e">
        <f t="shared" si="381"/>
        <v>#NAME?</v>
      </c>
      <c r="BM264" s="13" t="e">
        <f t="shared" si="382"/>
        <v>#NAME?</v>
      </c>
      <c r="BN264" s="13"/>
      <c r="BO264" s="15"/>
      <c r="BP264" s="13" t="e">
        <f t="shared" si="383"/>
        <v>#NAME?</v>
      </c>
      <c r="BQ264" s="13" t="e">
        <f t="shared" si="384"/>
        <v>#NAME?</v>
      </c>
      <c r="BR264" s="13" t="e">
        <f t="shared" si="385"/>
        <v>#NAME?</v>
      </c>
      <c r="BS264" s="13" t="e">
        <f t="shared" si="386"/>
        <v>#NAME?</v>
      </c>
      <c r="BT264" s="13" t="e">
        <f t="shared" si="387"/>
        <v>#NAME?</v>
      </c>
      <c r="BU264" s="13" t="e">
        <f t="shared" si="388"/>
        <v>#NAME?</v>
      </c>
      <c r="BV264" s="13"/>
      <c r="BW264" s="13" t="e">
        <f t="shared" si="389"/>
        <v>#NAME?</v>
      </c>
      <c r="BX264" s="13"/>
      <c r="BY264" s="13" t="e">
        <f t="shared" si="390"/>
        <v>#NAME?</v>
      </c>
      <c r="BZ264" s="13" t="e">
        <f t="shared" si="391"/>
        <v>#NAME?</v>
      </c>
      <c r="CA264" s="13" t="e">
        <f t="shared" si="392"/>
        <v>#NAME?</v>
      </c>
      <c r="CB264" s="13" t="e">
        <f t="shared" si="393"/>
        <v>#NAME?</v>
      </c>
      <c r="CC264" s="14">
        <f t="shared" si="394"/>
        <v>0</v>
      </c>
      <c r="CD264" s="14" t="e">
        <f t="shared" si="395"/>
        <v>#NAME?</v>
      </c>
      <c r="CE264" s="13">
        <f t="shared" si="396"/>
        <v>543734.73</v>
      </c>
      <c r="CF264" s="13" t="e">
        <f t="shared" si="397"/>
        <v>#NAME?</v>
      </c>
      <c r="CG264" s="13"/>
      <c r="CH264" s="13" t="e">
        <f t="shared" si="398"/>
        <v>#NAME?</v>
      </c>
      <c r="CI264" s="13" t="e">
        <f t="shared" si="399"/>
        <v>#NAME?</v>
      </c>
      <c r="CJ264" s="13" t="e">
        <f t="shared" si="400"/>
        <v>#NAME?</v>
      </c>
      <c r="CK264" s="13" t="e">
        <f t="shared" si="401"/>
        <v>#NAME?</v>
      </c>
      <c r="CL264">
        <f t="shared" si="402"/>
        <v>0</v>
      </c>
      <c r="CM264">
        <f t="shared" si="403"/>
        <v>0</v>
      </c>
      <c r="CN264">
        <v>0</v>
      </c>
      <c r="CO264">
        <f t="shared" si="404"/>
        <v>0</v>
      </c>
      <c r="CP264">
        <v>0</v>
      </c>
      <c r="CQ264">
        <v>0</v>
      </c>
      <c r="CR264">
        <v>0</v>
      </c>
      <c r="CS264">
        <v>0</v>
      </c>
      <c r="CT264">
        <v>0</v>
      </c>
      <c r="CU264">
        <v>0</v>
      </c>
      <c r="CV264">
        <v>0</v>
      </c>
      <c r="CW264">
        <v>0</v>
      </c>
      <c r="CX264">
        <v>0</v>
      </c>
      <c r="CY264" s="20" t="e">
        <f t="shared" si="405"/>
        <v>#NAME?</v>
      </c>
      <c r="CZ264" t="e">
        <f t="shared" si="406"/>
        <v>#NAME?</v>
      </c>
      <c r="DM264" t="s">
        <v>408</v>
      </c>
      <c r="DN264">
        <v>0</v>
      </c>
      <c r="DQ264" t="s">
        <v>281</v>
      </c>
      <c r="DR264">
        <v>0</v>
      </c>
      <c r="DU264">
        <v>236</v>
      </c>
      <c r="DV264">
        <v>1767549.4232568473</v>
      </c>
      <c r="DX264" t="s">
        <v>233</v>
      </c>
      <c r="DY264">
        <v>0</v>
      </c>
      <c r="EA264" t="s">
        <v>233</v>
      </c>
      <c r="EB264">
        <v>0</v>
      </c>
      <c r="ED264" t="s">
        <v>233</v>
      </c>
      <c r="EE264">
        <v>0</v>
      </c>
      <c r="EI264">
        <v>530</v>
      </c>
      <c r="EJ264">
        <v>2560.75</v>
      </c>
      <c r="GQ264" t="s">
        <v>379</v>
      </c>
      <c r="GR264">
        <v>693</v>
      </c>
      <c r="GU264">
        <v>627</v>
      </c>
      <c r="GV264" s="20">
        <v>47048.983219195987</v>
      </c>
      <c r="HM264">
        <v>267</v>
      </c>
      <c r="HN264" t="s">
        <v>355</v>
      </c>
      <c r="HO264">
        <v>2545474.2799999998</v>
      </c>
      <c r="HR264">
        <v>627</v>
      </c>
      <c r="HS264">
        <v>1278.75</v>
      </c>
    </row>
    <row r="265" spans="1:227">
      <c r="A265">
        <v>523</v>
      </c>
      <c r="D265" t="s">
        <v>395</v>
      </c>
      <c r="F265" s="13" t="e">
        <f t="shared" si="326"/>
        <v>#NAME?</v>
      </c>
      <c r="G265" s="13" t="e">
        <f t="shared" si="327"/>
        <v>#NAME?</v>
      </c>
      <c r="H265" s="13" t="e">
        <f t="shared" si="328"/>
        <v>#NAME?</v>
      </c>
      <c r="I265" s="13" t="e">
        <f t="shared" si="329"/>
        <v>#NAME?</v>
      </c>
      <c r="J265" s="13"/>
      <c r="K265" s="13" t="e">
        <f t="shared" si="330"/>
        <v>#NAME?</v>
      </c>
      <c r="L265" s="13" t="e">
        <f t="shared" si="331"/>
        <v>#NAME?</v>
      </c>
      <c r="M265" s="13" t="e">
        <f t="shared" si="332"/>
        <v>#NAME?</v>
      </c>
      <c r="N265" s="13" t="e">
        <f t="shared" si="333"/>
        <v>#NAME?</v>
      </c>
      <c r="O265" s="13" t="e">
        <f t="shared" si="334"/>
        <v>#NAME?</v>
      </c>
      <c r="P265" s="13" t="e">
        <f t="shared" si="335"/>
        <v>#NAME?</v>
      </c>
      <c r="Q265" s="13" t="e">
        <f t="shared" si="336"/>
        <v>#NAME?</v>
      </c>
      <c r="R265" s="13" t="e">
        <f t="shared" si="337"/>
        <v>#NAME?</v>
      </c>
      <c r="S265" s="13" t="e">
        <f t="shared" si="338"/>
        <v>#NAME?</v>
      </c>
      <c r="T265" s="13" t="e">
        <f t="shared" si="339"/>
        <v>#NAME?</v>
      </c>
      <c r="U265" s="13" t="e">
        <f t="shared" si="340"/>
        <v>#NAME?</v>
      </c>
      <c r="V265" s="13" t="e">
        <f t="shared" si="341"/>
        <v>#NAME?</v>
      </c>
      <c r="W265" s="13" t="e">
        <f t="shared" si="342"/>
        <v>#NAME?</v>
      </c>
      <c r="X265" s="13" t="e">
        <f t="shared" si="343"/>
        <v>#NAME?</v>
      </c>
      <c r="Y265" s="13" t="e">
        <f t="shared" si="344"/>
        <v>#NAME?</v>
      </c>
      <c r="Z265" s="13" t="e">
        <f t="shared" si="345"/>
        <v>#NAME?</v>
      </c>
      <c r="AA265" s="13" t="e">
        <f t="shared" si="346"/>
        <v>#NAME?</v>
      </c>
      <c r="AB265" s="13"/>
      <c r="AC265" s="13"/>
      <c r="AD265" s="13" t="e">
        <f t="shared" si="347"/>
        <v>#NAME?</v>
      </c>
      <c r="AE265" s="13" t="e">
        <f t="shared" si="348"/>
        <v>#NAME?</v>
      </c>
      <c r="AF265" s="13" t="e">
        <f t="shared" si="349"/>
        <v>#NAME?</v>
      </c>
      <c r="AG265" s="13" t="e">
        <f t="shared" si="350"/>
        <v>#NAME?</v>
      </c>
      <c r="AH265" s="13" t="e">
        <f t="shared" si="351"/>
        <v>#NAME?</v>
      </c>
      <c r="AI265" s="13" t="e">
        <f t="shared" si="352"/>
        <v>#NAME?</v>
      </c>
      <c r="AJ265" s="13" t="e">
        <f t="shared" si="353"/>
        <v>#NAME?</v>
      </c>
      <c r="AK265" s="13" t="e">
        <f t="shared" si="354"/>
        <v>#NAME?</v>
      </c>
      <c r="AL265" s="13" t="e">
        <f t="shared" si="355"/>
        <v>#NAME?</v>
      </c>
      <c r="AM265" s="13" t="e">
        <f t="shared" si="356"/>
        <v>#NAME?</v>
      </c>
      <c r="AN265" s="13" t="e">
        <f t="shared" si="357"/>
        <v>#NAME?</v>
      </c>
      <c r="AO265" s="13" t="e">
        <f t="shared" si="358"/>
        <v>#NAME?</v>
      </c>
      <c r="AP265" s="13" t="e">
        <f t="shared" si="359"/>
        <v>#NAME?</v>
      </c>
      <c r="AQ265" s="13" t="e">
        <f t="shared" si="360"/>
        <v>#NAME?</v>
      </c>
      <c r="AR265" s="13" t="e">
        <f t="shared" si="361"/>
        <v>#NAME?</v>
      </c>
      <c r="AS265" s="13" t="e">
        <f t="shared" si="362"/>
        <v>#NAME?</v>
      </c>
      <c r="AT265" s="13" t="e">
        <f t="shared" si="363"/>
        <v>#NAME?</v>
      </c>
      <c r="AU265" s="13" t="e">
        <f t="shared" si="364"/>
        <v>#NAME?</v>
      </c>
      <c r="AV265" s="13" t="e">
        <f t="shared" si="365"/>
        <v>#NAME?</v>
      </c>
      <c r="AW265" s="13" t="e">
        <f t="shared" si="366"/>
        <v>#NAME?</v>
      </c>
      <c r="AX265" s="13" t="e">
        <f t="shared" si="367"/>
        <v>#NAME?</v>
      </c>
      <c r="AY265" s="13" t="e">
        <f t="shared" si="368"/>
        <v>#NAME?</v>
      </c>
      <c r="AZ265" s="13" t="e">
        <f t="shared" si="369"/>
        <v>#NAME?</v>
      </c>
      <c r="BA265" s="13" t="e">
        <f t="shared" si="370"/>
        <v>#NAME?</v>
      </c>
      <c r="BB265" s="13" t="e">
        <f t="shared" si="371"/>
        <v>#NAME?</v>
      </c>
      <c r="BC265" s="13" t="e">
        <f t="shared" si="372"/>
        <v>#NAME?</v>
      </c>
      <c r="BD265" s="13" t="e">
        <f t="shared" si="373"/>
        <v>#NAME?</v>
      </c>
      <c r="BE265" s="13" t="e">
        <f t="shared" si="374"/>
        <v>#NAME?</v>
      </c>
      <c r="BF265" s="13" t="e">
        <f t="shared" si="375"/>
        <v>#NAME?</v>
      </c>
      <c r="BG265" s="13" t="e">
        <f t="shared" si="376"/>
        <v>#NAME?</v>
      </c>
      <c r="BH265" s="13" t="e">
        <f t="shared" si="377"/>
        <v>#NAME?</v>
      </c>
      <c r="BI265" s="13" t="e">
        <f t="shared" si="378"/>
        <v>#NAME?</v>
      </c>
      <c r="BJ265" s="13" t="e">
        <f t="shared" si="379"/>
        <v>#NAME?</v>
      </c>
      <c r="BK265" s="13" t="e">
        <f t="shared" si="380"/>
        <v>#NAME?</v>
      </c>
      <c r="BL265" s="13" t="e">
        <f t="shared" si="381"/>
        <v>#NAME?</v>
      </c>
      <c r="BM265" s="13" t="e">
        <f t="shared" si="382"/>
        <v>#NAME?</v>
      </c>
      <c r="BN265" s="13"/>
      <c r="BO265" s="15"/>
      <c r="BP265" s="13" t="e">
        <f t="shared" si="383"/>
        <v>#NAME?</v>
      </c>
      <c r="BQ265" s="13" t="e">
        <f t="shared" si="384"/>
        <v>#NAME?</v>
      </c>
      <c r="BR265" s="13" t="e">
        <f t="shared" si="385"/>
        <v>#NAME?</v>
      </c>
      <c r="BS265" s="13" t="e">
        <f t="shared" si="386"/>
        <v>#NAME?</v>
      </c>
      <c r="BT265" s="13" t="e">
        <f t="shared" si="387"/>
        <v>#NAME?</v>
      </c>
      <c r="BU265" s="13" t="e">
        <f t="shared" si="388"/>
        <v>#NAME?</v>
      </c>
      <c r="BV265" s="13"/>
      <c r="BW265" s="13" t="e">
        <f t="shared" si="389"/>
        <v>#NAME?</v>
      </c>
      <c r="BX265" s="13"/>
      <c r="BY265" s="13" t="e">
        <f t="shared" si="390"/>
        <v>#NAME?</v>
      </c>
      <c r="BZ265" s="13" t="e">
        <f t="shared" si="391"/>
        <v>#NAME?</v>
      </c>
      <c r="CA265" s="13" t="e">
        <f t="shared" si="392"/>
        <v>#NAME?</v>
      </c>
      <c r="CB265" s="13" t="e">
        <f t="shared" si="393"/>
        <v>#NAME?</v>
      </c>
      <c r="CC265" s="14">
        <f t="shared" si="394"/>
        <v>0</v>
      </c>
      <c r="CD265" s="14" t="e">
        <f t="shared" si="395"/>
        <v>#NAME?</v>
      </c>
      <c r="CE265" s="13">
        <f t="shared" si="396"/>
        <v>1421293.59</v>
      </c>
      <c r="CF265" s="13" t="e">
        <f t="shared" si="397"/>
        <v>#NAME?</v>
      </c>
      <c r="CG265" s="13"/>
      <c r="CH265" s="13" t="e">
        <f t="shared" si="398"/>
        <v>#NAME?</v>
      </c>
      <c r="CI265" s="13" t="e">
        <f t="shared" si="399"/>
        <v>#NAME?</v>
      </c>
      <c r="CJ265" s="13" t="e">
        <f t="shared" si="400"/>
        <v>#NAME?</v>
      </c>
      <c r="CK265" s="13" t="e">
        <f t="shared" si="401"/>
        <v>#NAME?</v>
      </c>
      <c r="CL265">
        <f t="shared" si="402"/>
        <v>0</v>
      </c>
      <c r="CM265">
        <f t="shared" si="403"/>
        <v>0</v>
      </c>
      <c r="CN265">
        <v>0</v>
      </c>
      <c r="CO265">
        <f t="shared" si="404"/>
        <v>0</v>
      </c>
      <c r="CP265">
        <v>0</v>
      </c>
      <c r="CQ265">
        <v>0</v>
      </c>
      <c r="CR265">
        <v>0</v>
      </c>
      <c r="CS265">
        <v>0</v>
      </c>
      <c r="CT265">
        <v>0</v>
      </c>
      <c r="CU265">
        <v>0</v>
      </c>
      <c r="CV265">
        <v>0</v>
      </c>
      <c r="CW265">
        <v>0</v>
      </c>
      <c r="CX265">
        <v>0</v>
      </c>
      <c r="CY265" s="20" t="e">
        <f t="shared" si="405"/>
        <v>#NAME?</v>
      </c>
      <c r="CZ265" t="e">
        <f t="shared" si="406"/>
        <v>#NAME?</v>
      </c>
      <c r="DM265" t="s">
        <v>495</v>
      </c>
      <c r="DN265">
        <v>0</v>
      </c>
      <c r="DQ265" t="s">
        <v>288</v>
      </c>
      <c r="DR265">
        <v>0</v>
      </c>
      <c r="DU265">
        <v>547</v>
      </c>
      <c r="DV265">
        <v>2077680.7111768881</v>
      </c>
      <c r="DX265" t="s">
        <v>247</v>
      </c>
      <c r="DY265">
        <v>0</v>
      </c>
      <c r="EA265" t="s">
        <v>247</v>
      </c>
      <c r="EB265">
        <v>0</v>
      </c>
      <c r="ED265" t="s">
        <v>247</v>
      </c>
      <c r="EE265">
        <v>0</v>
      </c>
      <c r="EI265">
        <v>531</v>
      </c>
      <c r="EJ265">
        <v>944</v>
      </c>
      <c r="GQ265" t="s">
        <v>395</v>
      </c>
      <c r="GR265">
        <v>523</v>
      </c>
      <c r="GU265">
        <v>629</v>
      </c>
      <c r="GV265" s="20">
        <v>60118.145224528205</v>
      </c>
      <c r="HM265">
        <v>268</v>
      </c>
      <c r="HN265" t="s">
        <v>150</v>
      </c>
      <c r="HO265">
        <v>15362499.41</v>
      </c>
      <c r="HR265">
        <v>629</v>
      </c>
      <c r="HS265">
        <v>1020</v>
      </c>
    </row>
    <row r="266" spans="1:227">
      <c r="A266">
        <v>530</v>
      </c>
      <c r="D266" t="s">
        <v>414</v>
      </c>
      <c r="F266" s="13" t="e">
        <f t="shared" si="326"/>
        <v>#NAME?</v>
      </c>
      <c r="G266" s="13" t="e">
        <f t="shared" si="327"/>
        <v>#NAME?</v>
      </c>
      <c r="H266" s="13" t="e">
        <f t="shared" si="328"/>
        <v>#NAME?</v>
      </c>
      <c r="I266" s="13" t="e">
        <f t="shared" si="329"/>
        <v>#NAME?</v>
      </c>
      <c r="J266" s="13"/>
      <c r="K266" s="13" t="e">
        <f t="shared" si="330"/>
        <v>#NAME?</v>
      </c>
      <c r="L266" s="13" t="e">
        <f t="shared" si="331"/>
        <v>#NAME?</v>
      </c>
      <c r="M266" s="13" t="e">
        <f t="shared" si="332"/>
        <v>#NAME?</v>
      </c>
      <c r="N266" s="13" t="e">
        <f t="shared" si="333"/>
        <v>#NAME?</v>
      </c>
      <c r="O266" s="13" t="e">
        <f t="shared" si="334"/>
        <v>#NAME?</v>
      </c>
      <c r="P266" s="13" t="e">
        <f t="shared" si="335"/>
        <v>#NAME?</v>
      </c>
      <c r="Q266" s="13" t="e">
        <f t="shared" si="336"/>
        <v>#NAME?</v>
      </c>
      <c r="R266" s="13" t="e">
        <f t="shared" si="337"/>
        <v>#NAME?</v>
      </c>
      <c r="S266" s="13" t="e">
        <f t="shared" si="338"/>
        <v>#NAME?</v>
      </c>
      <c r="T266" s="13" t="e">
        <f t="shared" si="339"/>
        <v>#NAME?</v>
      </c>
      <c r="U266" s="13" t="e">
        <f t="shared" si="340"/>
        <v>#NAME?</v>
      </c>
      <c r="V266" s="13" t="e">
        <f t="shared" si="341"/>
        <v>#NAME?</v>
      </c>
      <c r="W266" s="13" t="e">
        <f t="shared" si="342"/>
        <v>#NAME?</v>
      </c>
      <c r="X266" s="13" t="e">
        <f t="shared" si="343"/>
        <v>#NAME?</v>
      </c>
      <c r="Y266" s="13" t="e">
        <f t="shared" si="344"/>
        <v>#NAME?</v>
      </c>
      <c r="Z266" s="13" t="e">
        <f t="shared" si="345"/>
        <v>#NAME?</v>
      </c>
      <c r="AA266" s="13" t="e">
        <f t="shared" si="346"/>
        <v>#NAME?</v>
      </c>
      <c r="AB266" s="13"/>
      <c r="AC266" s="13"/>
      <c r="AD266" s="13" t="e">
        <f t="shared" si="347"/>
        <v>#NAME?</v>
      </c>
      <c r="AE266" s="13" t="e">
        <f t="shared" si="348"/>
        <v>#NAME?</v>
      </c>
      <c r="AF266" s="13" t="e">
        <f t="shared" si="349"/>
        <v>#NAME?</v>
      </c>
      <c r="AG266" s="13" t="e">
        <f t="shared" si="350"/>
        <v>#NAME?</v>
      </c>
      <c r="AH266" s="13" t="e">
        <f t="shared" si="351"/>
        <v>#NAME?</v>
      </c>
      <c r="AI266" s="13" t="e">
        <f t="shared" si="352"/>
        <v>#NAME?</v>
      </c>
      <c r="AJ266" s="13" t="e">
        <f t="shared" si="353"/>
        <v>#NAME?</v>
      </c>
      <c r="AK266" s="13" t="e">
        <f t="shared" si="354"/>
        <v>#NAME?</v>
      </c>
      <c r="AL266" s="13" t="e">
        <f t="shared" si="355"/>
        <v>#NAME?</v>
      </c>
      <c r="AM266" s="13" t="e">
        <f t="shared" si="356"/>
        <v>#NAME?</v>
      </c>
      <c r="AN266" s="13" t="e">
        <f t="shared" si="357"/>
        <v>#NAME?</v>
      </c>
      <c r="AO266" s="13" t="e">
        <f t="shared" si="358"/>
        <v>#NAME?</v>
      </c>
      <c r="AP266" s="13" t="e">
        <f t="shared" si="359"/>
        <v>#NAME?</v>
      </c>
      <c r="AQ266" s="13" t="e">
        <f t="shared" si="360"/>
        <v>#NAME?</v>
      </c>
      <c r="AR266" s="13" t="e">
        <f t="shared" si="361"/>
        <v>#NAME?</v>
      </c>
      <c r="AS266" s="13" t="e">
        <f t="shared" si="362"/>
        <v>#NAME?</v>
      </c>
      <c r="AT266" s="13" t="e">
        <f t="shared" si="363"/>
        <v>#NAME?</v>
      </c>
      <c r="AU266" s="13" t="e">
        <f t="shared" si="364"/>
        <v>#NAME?</v>
      </c>
      <c r="AV266" s="13" t="e">
        <f t="shared" si="365"/>
        <v>#NAME?</v>
      </c>
      <c r="AW266" s="13" t="e">
        <f t="shared" si="366"/>
        <v>#NAME?</v>
      </c>
      <c r="AX266" s="13" t="e">
        <f t="shared" si="367"/>
        <v>#NAME?</v>
      </c>
      <c r="AY266" s="13" t="e">
        <f t="shared" si="368"/>
        <v>#NAME?</v>
      </c>
      <c r="AZ266" s="13" t="e">
        <f t="shared" si="369"/>
        <v>#NAME?</v>
      </c>
      <c r="BA266" s="13" t="e">
        <f t="shared" si="370"/>
        <v>#NAME?</v>
      </c>
      <c r="BB266" s="13" t="e">
        <f t="shared" si="371"/>
        <v>#NAME?</v>
      </c>
      <c r="BC266" s="13" t="e">
        <f t="shared" si="372"/>
        <v>#NAME?</v>
      </c>
      <c r="BD266" s="13" t="e">
        <f t="shared" si="373"/>
        <v>#NAME?</v>
      </c>
      <c r="BE266" s="13" t="e">
        <f t="shared" si="374"/>
        <v>#NAME?</v>
      </c>
      <c r="BF266" s="13" t="e">
        <f t="shared" si="375"/>
        <v>#NAME?</v>
      </c>
      <c r="BG266" s="13" t="e">
        <f t="shared" si="376"/>
        <v>#NAME?</v>
      </c>
      <c r="BH266" s="13" t="e">
        <f t="shared" si="377"/>
        <v>#NAME?</v>
      </c>
      <c r="BI266" s="13" t="e">
        <f t="shared" si="378"/>
        <v>#NAME?</v>
      </c>
      <c r="BJ266" s="13" t="e">
        <f t="shared" si="379"/>
        <v>#NAME?</v>
      </c>
      <c r="BK266" s="13" t="e">
        <f t="shared" si="380"/>
        <v>#NAME?</v>
      </c>
      <c r="BL266" s="13" t="e">
        <f t="shared" si="381"/>
        <v>#NAME?</v>
      </c>
      <c r="BM266" s="13" t="e">
        <f t="shared" si="382"/>
        <v>#NAME?</v>
      </c>
      <c r="BN266" s="13"/>
      <c r="BO266" s="15"/>
      <c r="BP266" s="13" t="e">
        <f t="shared" si="383"/>
        <v>#NAME?</v>
      </c>
      <c r="BQ266" s="13" t="e">
        <f t="shared" si="384"/>
        <v>#NAME?</v>
      </c>
      <c r="BR266" s="13" t="e">
        <f t="shared" si="385"/>
        <v>#NAME?</v>
      </c>
      <c r="BS266" s="13" t="e">
        <f t="shared" si="386"/>
        <v>#NAME?</v>
      </c>
      <c r="BT266" s="13" t="e">
        <f t="shared" si="387"/>
        <v>#NAME?</v>
      </c>
      <c r="BU266" s="13" t="e">
        <f t="shared" si="388"/>
        <v>#NAME?</v>
      </c>
      <c r="BV266" s="13"/>
      <c r="BW266" s="13" t="e">
        <f t="shared" si="389"/>
        <v>#NAME?</v>
      </c>
      <c r="BX266" s="13"/>
      <c r="BY266" s="13" t="e">
        <f t="shared" si="390"/>
        <v>#NAME?</v>
      </c>
      <c r="BZ266" s="13" t="e">
        <f t="shared" si="391"/>
        <v>#NAME?</v>
      </c>
      <c r="CA266" s="13" t="e">
        <f t="shared" si="392"/>
        <v>#NAME?</v>
      </c>
      <c r="CB266" s="13" t="e">
        <f t="shared" si="393"/>
        <v>#NAME?</v>
      </c>
      <c r="CC266" s="14">
        <f t="shared" si="394"/>
        <v>0</v>
      </c>
      <c r="CD266" s="14" t="e">
        <f t="shared" si="395"/>
        <v>#NAME?</v>
      </c>
      <c r="CE266" s="13">
        <f t="shared" si="396"/>
        <v>2707842.08</v>
      </c>
      <c r="CF266" s="13" t="e">
        <f t="shared" si="397"/>
        <v>#NAME?</v>
      </c>
      <c r="CG266" s="13"/>
      <c r="CH266" s="13" t="e">
        <f t="shared" si="398"/>
        <v>#NAME?</v>
      </c>
      <c r="CI266" s="13" t="e">
        <f t="shared" si="399"/>
        <v>#NAME?</v>
      </c>
      <c r="CJ266" s="13" t="e">
        <f t="shared" si="400"/>
        <v>#NAME?</v>
      </c>
      <c r="CK266" s="13" t="e">
        <f t="shared" si="401"/>
        <v>#NAME?</v>
      </c>
      <c r="CL266">
        <f t="shared" si="402"/>
        <v>0</v>
      </c>
      <c r="CM266">
        <f t="shared" si="403"/>
        <v>0</v>
      </c>
      <c r="CN266">
        <v>0</v>
      </c>
      <c r="CO266">
        <f t="shared" si="404"/>
        <v>0</v>
      </c>
      <c r="CP266">
        <v>0</v>
      </c>
      <c r="CQ266">
        <v>0</v>
      </c>
      <c r="CR266">
        <v>0</v>
      </c>
      <c r="CS266">
        <v>0</v>
      </c>
      <c r="CT266">
        <v>0</v>
      </c>
      <c r="CU266">
        <v>0</v>
      </c>
      <c r="CV266">
        <v>0</v>
      </c>
      <c r="CW266">
        <v>0</v>
      </c>
      <c r="CX266">
        <v>0</v>
      </c>
      <c r="CY266" s="20" t="e">
        <f t="shared" si="405"/>
        <v>#NAME?</v>
      </c>
      <c r="CZ266" t="e">
        <f t="shared" si="406"/>
        <v>#NAME?</v>
      </c>
      <c r="DM266" t="s">
        <v>496</v>
      </c>
      <c r="DN266">
        <v>0</v>
      </c>
      <c r="DQ266" t="s">
        <v>304</v>
      </c>
      <c r="DR266">
        <v>0</v>
      </c>
      <c r="DU266">
        <v>85</v>
      </c>
      <c r="DV266">
        <v>2787552.1034882786</v>
      </c>
      <c r="DX266" t="s">
        <v>261</v>
      </c>
      <c r="DY266">
        <v>0</v>
      </c>
      <c r="EA266" t="s">
        <v>261</v>
      </c>
      <c r="EB266">
        <v>0</v>
      </c>
      <c r="ED266" t="s">
        <v>261</v>
      </c>
      <c r="EE266">
        <v>0</v>
      </c>
      <c r="EI266">
        <v>534</v>
      </c>
      <c r="EJ266">
        <v>1225.75</v>
      </c>
      <c r="GQ266" t="s">
        <v>414</v>
      </c>
      <c r="GR266">
        <v>530</v>
      </c>
      <c r="GU266">
        <v>632</v>
      </c>
      <c r="GV266" s="20">
        <v>88870.301636259086</v>
      </c>
      <c r="HM266">
        <v>1695</v>
      </c>
      <c r="HN266" t="s">
        <v>498</v>
      </c>
      <c r="HO266">
        <v>662558.61</v>
      </c>
      <c r="HR266">
        <v>632</v>
      </c>
      <c r="HS266">
        <v>2575.5</v>
      </c>
    </row>
    <row r="267" spans="1:227">
      <c r="A267">
        <v>531</v>
      </c>
      <c r="D267" t="s">
        <v>416</v>
      </c>
      <c r="F267" s="13" t="e">
        <f t="shared" si="326"/>
        <v>#NAME?</v>
      </c>
      <c r="G267" s="13" t="e">
        <f t="shared" si="327"/>
        <v>#NAME?</v>
      </c>
      <c r="H267" s="13" t="e">
        <f t="shared" si="328"/>
        <v>#NAME?</v>
      </c>
      <c r="I267" s="13" t="e">
        <f t="shared" si="329"/>
        <v>#NAME?</v>
      </c>
      <c r="J267" s="13"/>
      <c r="K267" s="13" t="e">
        <f t="shared" si="330"/>
        <v>#NAME?</v>
      </c>
      <c r="L267" s="13" t="e">
        <f t="shared" si="331"/>
        <v>#NAME?</v>
      </c>
      <c r="M267" s="13" t="e">
        <f t="shared" si="332"/>
        <v>#NAME?</v>
      </c>
      <c r="N267" s="13" t="e">
        <f t="shared" si="333"/>
        <v>#NAME?</v>
      </c>
      <c r="O267" s="13" t="e">
        <f t="shared" si="334"/>
        <v>#NAME?</v>
      </c>
      <c r="P267" s="13" t="e">
        <f t="shared" si="335"/>
        <v>#NAME?</v>
      </c>
      <c r="Q267" s="13" t="e">
        <f t="shared" si="336"/>
        <v>#NAME?</v>
      </c>
      <c r="R267" s="13" t="e">
        <f t="shared" si="337"/>
        <v>#NAME?</v>
      </c>
      <c r="S267" s="13" t="e">
        <f t="shared" si="338"/>
        <v>#NAME?</v>
      </c>
      <c r="T267" s="13" t="e">
        <f t="shared" si="339"/>
        <v>#NAME?</v>
      </c>
      <c r="U267" s="13" t="e">
        <f t="shared" si="340"/>
        <v>#NAME?</v>
      </c>
      <c r="V267" s="13" t="e">
        <f t="shared" si="341"/>
        <v>#NAME?</v>
      </c>
      <c r="W267" s="13" t="e">
        <f t="shared" si="342"/>
        <v>#NAME?</v>
      </c>
      <c r="X267" s="13" t="e">
        <f t="shared" si="343"/>
        <v>#NAME?</v>
      </c>
      <c r="Y267" s="13" t="e">
        <f t="shared" si="344"/>
        <v>#NAME?</v>
      </c>
      <c r="Z267" s="13" t="e">
        <f t="shared" si="345"/>
        <v>#NAME?</v>
      </c>
      <c r="AA267" s="13" t="e">
        <f t="shared" si="346"/>
        <v>#NAME?</v>
      </c>
      <c r="AB267" s="13"/>
      <c r="AC267" s="13"/>
      <c r="AD267" s="13" t="e">
        <f t="shared" si="347"/>
        <v>#NAME?</v>
      </c>
      <c r="AE267" s="13" t="e">
        <f t="shared" si="348"/>
        <v>#NAME?</v>
      </c>
      <c r="AF267" s="13" t="e">
        <f t="shared" si="349"/>
        <v>#NAME?</v>
      </c>
      <c r="AG267" s="13" t="e">
        <f t="shared" si="350"/>
        <v>#NAME?</v>
      </c>
      <c r="AH267" s="13" t="e">
        <f t="shared" si="351"/>
        <v>#NAME?</v>
      </c>
      <c r="AI267" s="13" t="e">
        <f t="shared" si="352"/>
        <v>#NAME?</v>
      </c>
      <c r="AJ267" s="13" t="e">
        <f t="shared" si="353"/>
        <v>#NAME?</v>
      </c>
      <c r="AK267" s="13" t="e">
        <f t="shared" si="354"/>
        <v>#NAME?</v>
      </c>
      <c r="AL267" s="13" t="e">
        <f t="shared" si="355"/>
        <v>#NAME?</v>
      </c>
      <c r="AM267" s="13" t="e">
        <f t="shared" si="356"/>
        <v>#NAME?</v>
      </c>
      <c r="AN267" s="13" t="e">
        <f t="shared" si="357"/>
        <v>#NAME?</v>
      </c>
      <c r="AO267" s="13" t="e">
        <f t="shared" si="358"/>
        <v>#NAME?</v>
      </c>
      <c r="AP267" s="13" t="e">
        <f t="shared" si="359"/>
        <v>#NAME?</v>
      </c>
      <c r="AQ267" s="13" t="e">
        <f t="shared" si="360"/>
        <v>#NAME?</v>
      </c>
      <c r="AR267" s="13" t="e">
        <f t="shared" si="361"/>
        <v>#NAME?</v>
      </c>
      <c r="AS267" s="13" t="e">
        <f t="shared" si="362"/>
        <v>#NAME?</v>
      </c>
      <c r="AT267" s="13" t="e">
        <f t="shared" si="363"/>
        <v>#NAME?</v>
      </c>
      <c r="AU267" s="13" t="e">
        <f t="shared" si="364"/>
        <v>#NAME?</v>
      </c>
      <c r="AV267" s="13" t="e">
        <f t="shared" si="365"/>
        <v>#NAME?</v>
      </c>
      <c r="AW267" s="13" t="e">
        <f t="shared" si="366"/>
        <v>#NAME?</v>
      </c>
      <c r="AX267" s="13" t="e">
        <f t="shared" si="367"/>
        <v>#NAME?</v>
      </c>
      <c r="AY267" s="13" t="e">
        <f t="shared" si="368"/>
        <v>#NAME?</v>
      </c>
      <c r="AZ267" s="13" t="e">
        <f t="shared" si="369"/>
        <v>#NAME?</v>
      </c>
      <c r="BA267" s="13" t="e">
        <f t="shared" si="370"/>
        <v>#NAME?</v>
      </c>
      <c r="BB267" s="13" t="e">
        <f t="shared" si="371"/>
        <v>#NAME?</v>
      </c>
      <c r="BC267" s="13" t="e">
        <f t="shared" si="372"/>
        <v>#NAME?</v>
      </c>
      <c r="BD267" s="13" t="e">
        <f t="shared" si="373"/>
        <v>#NAME?</v>
      </c>
      <c r="BE267" s="13" t="e">
        <f t="shared" si="374"/>
        <v>#NAME?</v>
      </c>
      <c r="BF267" s="13" t="e">
        <f t="shared" si="375"/>
        <v>#NAME?</v>
      </c>
      <c r="BG267" s="13" t="e">
        <f t="shared" si="376"/>
        <v>#NAME?</v>
      </c>
      <c r="BH267" s="13" t="e">
        <f t="shared" si="377"/>
        <v>#NAME?</v>
      </c>
      <c r="BI267" s="13" t="e">
        <f t="shared" si="378"/>
        <v>#NAME?</v>
      </c>
      <c r="BJ267" s="13" t="e">
        <f t="shared" si="379"/>
        <v>#NAME?</v>
      </c>
      <c r="BK267" s="13" t="e">
        <f t="shared" si="380"/>
        <v>#NAME?</v>
      </c>
      <c r="BL267" s="13" t="e">
        <f t="shared" si="381"/>
        <v>#NAME?</v>
      </c>
      <c r="BM267" s="13" t="e">
        <f t="shared" si="382"/>
        <v>#NAME?</v>
      </c>
      <c r="BN267" s="13"/>
      <c r="BO267" s="15"/>
      <c r="BP267" s="13" t="e">
        <f t="shared" si="383"/>
        <v>#NAME?</v>
      </c>
      <c r="BQ267" s="13" t="e">
        <f t="shared" si="384"/>
        <v>#NAME?</v>
      </c>
      <c r="BR267" s="13" t="e">
        <f t="shared" si="385"/>
        <v>#NAME?</v>
      </c>
      <c r="BS267" s="13" t="e">
        <f t="shared" si="386"/>
        <v>#NAME?</v>
      </c>
      <c r="BT267" s="13" t="e">
        <f t="shared" si="387"/>
        <v>#NAME?</v>
      </c>
      <c r="BU267" s="13" t="e">
        <f t="shared" si="388"/>
        <v>#NAME?</v>
      </c>
      <c r="BV267" s="13"/>
      <c r="BW267" s="13" t="e">
        <f t="shared" si="389"/>
        <v>#NAME?</v>
      </c>
      <c r="BX267" s="13"/>
      <c r="BY267" s="13" t="e">
        <f t="shared" si="390"/>
        <v>#NAME?</v>
      </c>
      <c r="BZ267" s="13" t="e">
        <f t="shared" si="391"/>
        <v>#NAME?</v>
      </c>
      <c r="CA267" s="13" t="e">
        <f t="shared" si="392"/>
        <v>#NAME?</v>
      </c>
      <c r="CB267" s="13" t="e">
        <f t="shared" si="393"/>
        <v>#NAME?</v>
      </c>
      <c r="CC267" s="14">
        <f t="shared" si="394"/>
        <v>0</v>
      </c>
      <c r="CD267" s="14" t="e">
        <f t="shared" si="395"/>
        <v>#NAME?</v>
      </c>
      <c r="CE267" s="13">
        <f t="shared" si="396"/>
        <v>1431194.8</v>
      </c>
      <c r="CF267" s="13" t="e">
        <f t="shared" si="397"/>
        <v>#NAME?</v>
      </c>
      <c r="CG267" s="13"/>
      <c r="CH267" s="13" t="e">
        <f t="shared" si="398"/>
        <v>#NAME?</v>
      </c>
      <c r="CI267" s="13" t="e">
        <f t="shared" si="399"/>
        <v>#NAME?</v>
      </c>
      <c r="CJ267" s="13" t="e">
        <f t="shared" si="400"/>
        <v>#NAME?</v>
      </c>
      <c r="CK267" s="13" t="e">
        <f t="shared" si="401"/>
        <v>#NAME?</v>
      </c>
      <c r="CL267">
        <f t="shared" si="402"/>
        <v>0</v>
      </c>
      <c r="CM267">
        <f t="shared" si="403"/>
        <v>0</v>
      </c>
      <c r="CN267">
        <v>0</v>
      </c>
      <c r="CO267">
        <f t="shared" si="404"/>
        <v>0</v>
      </c>
      <c r="CP267">
        <v>0</v>
      </c>
      <c r="CQ267">
        <v>0</v>
      </c>
      <c r="CR267">
        <v>0</v>
      </c>
      <c r="CS267">
        <v>0</v>
      </c>
      <c r="CT267">
        <v>0</v>
      </c>
      <c r="CU267">
        <v>0</v>
      </c>
      <c r="CV267">
        <v>0</v>
      </c>
      <c r="CW267">
        <v>0</v>
      </c>
      <c r="CX267">
        <v>0</v>
      </c>
      <c r="CY267" s="20" t="e">
        <f t="shared" si="405"/>
        <v>#NAME?</v>
      </c>
      <c r="CZ267" t="e">
        <f t="shared" si="406"/>
        <v>#NAME?</v>
      </c>
      <c r="DM267" t="s">
        <v>497</v>
      </c>
      <c r="DN267">
        <v>0</v>
      </c>
      <c r="DQ267" t="s">
        <v>311</v>
      </c>
      <c r="DR267">
        <v>0</v>
      </c>
      <c r="DU267">
        <v>358</v>
      </c>
      <c r="DV267">
        <v>1949710.4476927556</v>
      </c>
      <c r="DX267" t="s">
        <v>267</v>
      </c>
      <c r="DY267">
        <v>0</v>
      </c>
      <c r="EA267" t="s">
        <v>267</v>
      </c>
      <c r="EB267">
        <v>0</v>
      </c>
      <c r="ED267" t="s">
        <v>267</v>
      </c>
      <c r="EE267">
        <v>0</v>
      </c>
      <c r="EI267">
        <v>645</v>
      </c>
      <c r="EJ267">
        <v>390.5</v>
      </c>
      <c r="GQ267" t="s">
        <v>416</v>
      </c>
      <c r="GR267">
        <v>531</v>
      </c>
      <c r="GU267">
        <v>637</v>
      </c>
      <c r="GV267" s="20">
        <v>290135.39651837526</v>
      </c>
      <c r="HM267">
        <v>1699</v>
      </c>
      <c r="HN267" t="s">
        <v>274</v>
      </c>
      <c r="HO267">
        <v>2974289.44</v>
      </c>
      <c r="HR267">
        <v>637</v>
      </c>
      <c r="HS267">
        <v>8400</v>
      </c>
    </row>
    <row r="268" spans="1:227">
      <c r="A268">
        <v>534</v>
      </c>
      <c r="D268" t="s">
        <v>422</v>
      </c>
      <c r="F268" s="13" t="e">
        <f t="shared" si="326"/>
        <v>#NAME?</v>
      </c>
      <c r="G268" s="13" t="e">
        <f t="shared" si="327"/>
        <v>#NAME?</v>
      </c>
      <c r="H268" s="13" t="e">
        <f t="shared" si="328"/>
        <v>#NAME?</v>
      </c>
      <c r="I268" s="13" t="e">
        <f t="shared" si="329"/>
        <v>#NAME?</v>
      </c>
      <c r="J268" s="13"/>
      <c r="K268" s="13" t="e">
        <f t="shared" si="330"/>
        <v>#NAME?</v>
      </c>
      <c r="L268" s="13" t="e">
        <f t="shared" si="331"/>
        <v>#NAME?</v>
      </c>
      <c r="M268" s="13" t="e">
        <f t="shared" si="332"/>
        <v>#NAME?</v>
      </c>
      <c r="N268" s="13" t="e">
        <f t="shared" si="333"/>
        <v>#NAME?</v>
      </c>
      <c r="O268" s="13" t="e">
        <f t="shared" si="334"/>
        <v>#NAME?</v>
      </c>
      <c r="P268" s="13" t="e">
        <f t="shared" si="335"/>
        <v>#NAME?</v>
      </c>
      <c r="Q268" s="13" t="e">
        <f t="shared" si="336"/>
        <v>#NAME?</v>
      </c>
      <c r="R268" s="13" t="e">
        <f t="shared" si="337"/>
        <v>#NAME?</v>
      </c>
      <c r="S268" s="13" t="e">
        <f t="shared" si="338"/>
        <v>#NAME?</v>
      </c>
      <c r="T268" s="13" t="e">
        <f t="shared" si="339"/>
        <v>#NAME?</v>
      </c>
      <c r="U268" s="13" t="e">
        <f t="shared" si="340"/>
        <v>#NAME?</v>
      </c>
      <c r="V268" s="13" t="e">
        <f t="shared" si="341"/>
        <v>#NAME?</v>
      </c>
      <c r="W268" s="13" t="e">
        <f t="shared" si="342"/>
        <v>#NAME?</v>
      </c>
      <c r="X268" s="13" t="e">
        <f t="shared" si="343"/>
        <v>#NAME?</v>
      </c>
      <c r="Y268" s="13" t="e">
        <f t="shared" si="344"/>
        <v>#NAME?</v>
      </c>
      <c r="Z268" s="13" t="e">
        <f t="shared" si="345"/>
        <v>#NAME?</v>
      </c>
      <c r="AA268" s="13" t="e">
        <f t="shared" si="346"/>
        <v>#NAME?</v>
      </c>
      <c r="AB268" s="13"/>
      <c r="AC268" s="13"/>
      <c r="AD268" s="13" t="e">
        <f t="shared" si="347"/>
        <v>#NAME?</v>
      </c>
      <c r="AE268" s="13" t="e">
        <f t="shared" si="348"/>
        <v>#NAME?</v>
      </c>
      <c r="AF268" s="13" t="e">
        <f t="shared" si="349"/>
        <v>#NAME?</v>
      </c>
      <c r="AG268" s="13" t="e">
        <f t="shared" si="350"/>
        <v>#NAME?</v>
      </c>
      <c r="AH268" s="13" t="e">
        <f t="shared" si="351"/>
        <v>#NAME?</v>
      </c>
      <c r="AI268" s="13" t="e">
        <f t="shared" si="352"/>
        <v>#NAME?</v>
      </c>
      <c r="AJ268" s="13" t="e">
        <f t="shared" si="353"/>
        <v>#NAME?</v>
      </c>
      <c r="AK268" s="13" t="e">
        <f t="shared" si="354"/>
        <v>#NAME?</v>
      </c>
      <c r="AL268" s="13" t="e">
        <f t="shared" si="355"/>
        <v>#NAME?</v>
      </c>
      <c r="AM268" s="13" t="e">
        <f t="shared" si="356"/>
        <v>#NAME?</v>
      </c>
      <c r="AN268" s="13" t="e">
        <f t="shared" si="357"/>
        <v>#NAME?</v>
      </c>
      <c r="AO268" s="13" t="e">
        <f t="shared" si="358"/>
        <v>#NAME?</v>
      </c>
      <c r="AP268" s="13" t="e">
        <f t="shared" si="359"/>
        <v>#NAME?</v>
      </c>
      <c r="AQ268" s="13" t="e">
        <f t="shared" si="360"/>
        <v>#NAME?</v>
      </c>
      <c r="AR268" s="13" t="e">
        <f t="shared" si="361"/>
        <v>#NAME?</v>
      </c>
      <c r="AS268" s="13" t="e">
        <f t="shared" si="362"/>
        <v>#NAME?</v>
      </c>
      <c r="AT268" s="13" t="e">
        <f t="shared" si="363"/>
        <v>#NAME?</v>
      </c>
      <c r="AU268" s="13" t="e">
        <f t="shared" si="364"/>
        <v>#NAME?</v>
      </c>
      <c r="AV268" s="13" t="e">
        <f t="shared" si="365"/>
        <v>#NAME?</v>
      </c>
      <c r="AW268" s="13" t="e">
        <f t="shared" si="366"/>
        <v>#NAME?</v>
      </c>
      <c r="AX268" s="13" t="e">
        <f t="shared" si="367"/>
        <v>#NAME?</v>
      </c>
      <c r="AY268" s="13" t="e">
        <f t="shared" si="368"/>
        <v>#NAME?</v>
      </c>
      <c r="AZ268" s="13" t="e">
        <f t="shared" si="369"/>
        <v>#NAME?</v>
      </c>
      <c r="BA268" s="13" t="e">
        <f t="shared" si="370"/>
        <v>#NAME?</v>
      </c>
      <c r="BB268" s="13" t="e">
        <f t="shared" si="371"/>
        <v>#NAME?</v>
      </c>
      <c r="BC268" s="13" t="e">
        <f t="shared" si="372"/>
        <v>#NAME?</v>
      </c>
      <c r="BD268" s="13" t="e">
        <f t="shared" si="373"/>
        <v>#NAME?</v>
      </c>
      <c r="BE268" s="13" t="e">
        <f t="shared" si="374"/>
        <v>#NAME?</v>
      </c>
      <c r="BF268" s="13" t="e">
        <f t="shared" si="375"/>
        <v>#NAME?</v>
      </c>
      <c r="BG268" s="13" t="e">
        <f t="shared" si="376"/>
        <v>#NAME?</v>
      </c>
      <c r="BH268" s="13" t="e">
        <f t="shared" si="377"/>
        <v>#NAME?</v>
      </c>
      <c r="BI268" s="13" t="e">
        <f t="shared" si="378"/>
        <v>#NAME?</v>
      </c>
      <c r="BJ268" s="13" t="e">
        <f t="shared" si="379"/>
        <v>#NAME?</v>
      </c>
      <c r="BK268" s="13" t="e">
        <f t="shared" si="380"/>
        <v>#NAME?</v>
      </c>
      <c r="BL268" s="13" t="e">
        <f t="shared" si="381"/>
        <v>#NAME?</v>
      </c>
      <c r="BM268" s="13" t="e">
        <f t="shared" si="382"/>
        <v>#NAME?</v>
      </c>
      <c r="BN268" s="13"/>
      <c r="BO268" s="15"/>
      <c r="BP268" s="13" t="e">
        <f t="shared" si="383"/>
        <v>#NAME?</v>
      </c>
      <c r="BQ268" s="13" t="e">
        <f t="shared" si="384"/>
        <v>#NAME?</v>
      </c>
      <c r="BR268" s="13" t="e">
        <f t="shared" si="385"/>
        <v>#NAME?</v>
      </c>
      <c r="BS268" s="13" t="e">
        <f t="shared" si="386"/>
        <v>#NAME?</v>
      </c>
      <c r="BT268" s="13" t="e">
        <f t="shared" si="387"/>
        <v>#NAME?</v>
      </c>
      <c r="BU268" s="13" t="e">
        <f t="shared" si="388"/>
        <v>#NAME?</v>
      </c>
      <c r="BV268" s="13"/>
      <c r="BW268" s="13" t="e">
        <f t="shared" si="389"/>
        <v>#NAME?</v>
      </c>
      <c r="BX268" s="13"/>
      <c r="BY268" s="13" t="e">
        <f t="shared" si="390"/>
        <v>#NAME?</v>
      </c>
      <c r="BZ268" s="13" t="e">
        <f t="shared" si="391"/>
        <v>#NAME?</v>
      </c>
      <c r="CA268" s="13" t="e">
        <f t="shared" si="392"/>
        <v>#NAME?</v>
      </c>
      <c r="CB268" s="13" t="e">
        <f t="shared" si="393"/>
        <v>#NAME?</v>
      </c>
      <c r="CC268" s="14">
        <f t="shared" si="394"/>
        <v>0</v>
      </c>
      <c r="CD268" s="14" t="e">
        <f t="shared" si="395"/>
        <v>#NAME?</v>
      </c>
      <c r="CE268" s="13">
        <f t="shared" si="396"/>
        <v>1876801.44</v>
      </c>
      <c r="CF268" s="13" t="e">
        <f t="shared" si="397"/>
        <v>#NAME?</v>
      </c>
      <c r="CG268" s="13"/>
      <c r="CH268" s="13" t="e">
        <f t="shared" si="398"/>
        <v>#NAME?</v>
      </c>
      <c r="CI268" s="13" t="e">
        <f t="shared" si="399"/>
        <v>#NAME?</v>
      </c>
      <c r="CJ268" s="13" t="e">
        <f t="shared" si="400"/>
        <v>#NAME?</v>
      </c>
      <c r="CK268" s="13" t="e">
        <f t="shared" si="401"/>
        <v>#NAME?</v>
      </c>
      <c r="CL268">
        <f t="shared" si="402"/>
        <v>0</v>
      </c>
      <c r="CM268">
        <f t="shared" si="403"/>
        <v>0</v>
      </c>
      <c r="CN268">
        <v>0</v>
      </c>
      <c r="CO268">
        <f t="shared" si="404"/>
        <v>0</v>
      </c>
      <c r="CP268">
        <v>0</v>
      </c>
      <c r="CQ268">
        <v>0</v>
      </c>
      <c r="CR268">
        <v>0</v>
      </c>
      <c r="CS268">
        <v>0</v>
      </c>
      <c r="CT268">
        <v>0</v>
      </c>
      <c r="CU268">
        <v>0</v>
      </c>
      <c r="CV268">
        <v>0</v>
      </c>
      <c r="CW268">
        <v>0</v>
      </c>
      <c r="CX268">
        <v>0</v>
      </c>
      <c r="CY268" s="20" t="e">
        <f t="shared" si="405"/>
        <v>#NAME?</v>
      </c>
      <c r="CZ268" t="e">
        <f t="shared" si="406"/>
        <v>#NAME?</v>
      </c>
      <c r="DM268" t="s">
        <v>237</v>
      </c>
      <c r="DN268">
        <v>0</v>
      </c>
      <c r="DQ268" t="s">
        <v>182</v>
      </c>
      <c r="DR268">
        <v>0</v>
      </c>
      <c r="DU268">
        <v>870</v>
      </c>
      <c r="DV268">
        <v>1760857.1983909954</v>
      </c>
      <c r="DX268" t="s">
        <v>273</v>
      </c>
      <c r="DY268">
        <v>0</v>
      </c>
      <c r="EA268" t="s">
        <v>273</v>
      </c>
      <c r="EB268">
        <v>0</v>
      </c>
      <c r="ED268" t="s">
        <v>273</v>
      </c>
      <c r="EE268">
        <v>0</v>
      </c>
      <c r="EI268">
        <v>537</v>
      </c>
      <c r="EJ268">
        <v>3008</v>
      </c>
      <c r="GQ268" t="s">
        <v>422</v>
      </c>
      <c r="GR268">
        <v>534</v>
      </c>
      <c r="GU268">
        <v>638</v>
      </c>
      <c r="GV268" s="20">
        <v>13069.162005332219</v>
      </c>
      <c r="HM268">
        <v>171</v>
      </c>
      <c r="HN268" t="s">
        <v>499</v>
      </c>
      <c r="HO268">
        <v>3883896.09</v>
      </c>
      <c r="HR268">
        <v>638</v>
      </c>
      <c r="HS268">
        <v>575.25</v>
      </c>
    </row>
    <row r="269" spans="1:227">
      <c r="A269">
        <v>645</v>
      </c>
      <c r="D269" t="s">
        <v>430</v>
      </c>
      <c r="F269" s="13" t="e">
        <f t="shared" si="326"/>
        <v>#NAME?</v>
      </c>
      <c r="G269" s="13" t="e">
        <f t="shared" si="327"/>
        <v>#NAME?</v>
      </c>
      <c r="H269" s="13" t="e">
        <f t="shared" si="328"/>
        <v>#NAME?</v>
      </c>
      <c r="I269" s="13" t="e">
        <f t="shared" si="329"/>
        <v>#NAME?</v>
      </c>
      <c r="J269" s="13"/>
      <c r="K269" s="13" t="e">
        <f t="shared" si="330"/>
        <v>#NAME?</v>
      </c>
      <c r="L269" s="13" t="e">
        <f t="shared" si="331"/>
        <v>#NAME?</v>
      </c>
      <c r="M269" s="13" t="e">
        <f t="shared" si="332"/>
        <v>#NAME?</v>
      </c>
      <c r="N269" s="13" t="e">
        <f t="shared" si="333"/>
        <v>#NAME?</v>
      </c>
      <c r="O269" s="13" t="e">
        <f t="shared" si="334"/>
        <v>#NAME?</v>
      </c>
      <c r="P269" s="13" t="e">
        <f t="shared" si="335"/>
        <v>#NAME?</v>
      </c>
      <c r="Q269" s="13" t="e">
        <f t="shared" si="336"/>
        <v>#NAME?</v>
      </c>
      <c r="R269" s="13" t="e">
        <f t="shared" si="337"/>
        <v>#NAME?</v>
      </c>
      <c r="S269" s="13" t="e">
        <f t="shared" si="338"/>
        <v>#NAME?</v>
      </c>
      <c r="T269" s="13" t="e">
        <f t="shared" si="339"/>
        <v>#NAME?</v>
      </c>
      <c r="U269" s="13" t="e">
        <f t="shared" si="340"/>
        <v>#NAME?</v>
      </c>
      <c r="V269" s="13" t="e">
        <f t="shared" si="341"/>
        <v>#NAME?</v>
      </c>
      <c r="W269" s="13" t="e">
        <f t="shared" si="342"/>
        <v>#NAME?</v>
      </c>
      <c r="X269" s="13" t="e">
        <f t="shared" si="343"/>
        <v>#NAME?</v>
      </c>
      <c r="Y269" s="13" t="e">
        <f t="shared" si="344"/>
        <v>#NAME?</v>
      </c>
      <c r="Z269" s="13" t="e">
        <f t="shared" si="345"/>
        <v>#NAME?</v>
      </c>
      <c r="AA269" s="13" t="e">
        <f t="shared" si="346"/>
        <v>#NAME?</v>
      </c>
      <c r="AB269" s="13"/>
      <c r="AC269" s="13"/>
      <c r="AD269" s="13" t="e">
        <f t="shared" si="347"/>
        <v>#NAME?</v>
      </c>
      <c r="AE269" s="13" t="e">
        <f t="shared" si="348"/>
        <v>#NAME?</v>
      </c>
      <c r="AF269" s="13" t="e">
        <f t="shared" si="349"/>
        <v>#NAME?</v>
      </c>
      <c r="AG269" s="13" t="e">
        <f t="shared" si="350"/>
        <v>#NAME?</v>
      </c>
      <c r="AH269" s="13" t="e">
        <f t="shared" si="351"/>
        <v>#NAME?</v>
      </c>
      <c r="AI269" s="13" t="e">
        <f t="shared" si="352"/>
        <v>#NAME?</v>
      </c>
      <c r="AJ269" s="13" t="e">
        <f t="shared" si="353"/>
        <v>#NAME?</v>
      </c>
      <c r="AK269" s="13" t="e">
        <f t="shared" si="354"/>
        <v>#NAME?</v>
      </c>
      <c r="AL269" s="13" t="e">
        <f t="shared" si="355"/>
        <v>#NAME?</v>
      </c>
      <c r="AM269" s="13" t="e">
        <f t="shared" si="356"/>
        <v>#NAME?</v>
      </c>
      <c r="AN269" s="13" t="e">
        <f t="shared" si="357"/>
        <v>#NAME?</v>
      </c>
      <c r="AO269" s="13" t="e">
        <f t="shared" si="358"/>
        <v>#NAME?</v>
      </c>
      <c r="AP269" s="13" t="e">
        <f t="shared" si="359"/>
        <v>#NAME?</v>
      </c>
      <c r="AQ269" s="13" t="e">
        <f t="shared" si="360"/>
        <v>#NAME?</v>
      </c>
      <c r="AR269" s="13" t="e">
        <f t="shared" si="361"/>
        <v>#NAME?</v>
      </c>
      <c r="AS269" s="13" t="e">
        <f t="shared" si="362"/>
        <v>#NAME?</v>
      </c>
      <c r="AT269" s="13" t="e">
        <f t="shared" si="363"/>
        <v>#NAME?</v>
      </c>
      <c r="AU269" s="13" t="e">
        <f t="shared" si="364"/>
        <v>#NAME?</v>
      </c>
      <c r="AV269" s="13" t="e">
        <f t="shared" si="365"/>
        <v>#NAME?</v>
      </c>
      <c r="AW269" s="13" t="e">
        <f t="shared" si="366"/>
        <v>#NAME?</v>
      </c>
      <c r="AX269" s="13" t="e">
        <f t="shared" si="367"/>
        <v>#NAME?</v>
      </c>
      <c r="AY269" s="13" t="e">
        <f t="shared" si="368"/>
        <v>#NAME?</v>
      </c>
      <c r="AZ269" s="13" t="e">
        <f t="shared" si="369"/>
        <v>#NAME?</v>
      </c>
      <c r="BA269" s="13" t="e">
        <f t="shared" si="370"/>
        <v>#NAME?</v>
      </c>
      <c r="BB269" s="13" t="e">
        <f t="shared" si="371"/>
        <v>#NAME?</v>
      </c>
      <c r="BC269" s="13" t="e">
        <f t="shared" si="372"/>
        <v>#NAME?</v>
      </c>
      <c r="BD269" s="13" t="e">
        <f t="shared" si="373"/>
        <v>#NAME?</v>
      </c>
      <c r="BE269" s="13" t="e">
        <f t="shared" si="374"/>
        <v>#NAME?</v>
      </c>
      <c r="BF269" s="13" t="e">
        <f t="shared" si="375"/>
        <v>#NAME?</v>
      </c>
      <c r="BG269" s="13" t="e">
        <f t="shared" si="376"/>
        <v>#NAME?</v>
      </c>
      <c r="BH269" s="13" t="e">
        <f t="shared" si="377"/>
        <v>#NAME?</v>
      </c>
      <c r="BI269" s="13" t="e">
        <f t="shared" si="378"/>
        <v>#NAME?</v>
      </c>
      <c r="BJ269" s="13" t="e">
        <f t="shared" si="379"/>
        <v>#NAME?</v>
      </c>
      <c r="BK269" s="13" t="e">
        <f t="shared" si="380"/>
        <v>#NAME?</v>
      </c>
      <c r="BL269" s="13" t="e">
        <f t="shared" si="381"/>
        <v>#NAME?</v>
      </c>
      <c r="BM269" s="13" t="e">
        <f t="shared" si="382"/>
        <v>#NAME?</v>
      </c>
      <c r="BN269" s="13"/>
      <c r="BO269" s="15"/>
      <c r="BP269" s="13" t="e">
        <f t="shared" si="383"/>
        <v>#NAME?</v>
      </c>
      <c r="BQ269" s="13" t="e">
        <f t="shared" si="384"/>
        <v>#NAME?</v>
      </c>
      <c r="BR269" s="13" t="e">
        <f t="shared" si="385"/>
        <v>#NAME?</v>
      </c>
      <c r="BS269" s="13" t="e">
        <f t="shared" si="386"/>
        <v>#NAME?</v>
      </c>
      <c r="BT269" s="13" t="e">
        <f t="shared" si="387"/>
        <v>#NAME?</v>
      </c>
      <c r="BU269" s="13" t="e">
        <f t="shared" si="388"/>
        <v>#NAME?</v>
      </c>
      <c r="BV269" s="13"/>
      <c r="BW269" s="13" t="e">
        <f t="shared" si="389"/>
        <v>#NAME?</v>
      </c>
      <c r="BX269" s="13"/>
      <c r="BY269" s="13" t="e">
        <f t="shared" si="390"/>
        <v>#NAME?</v>
      </c>
      <c r="BZ269" s="13" t="e">
        <f t="shared" si="391"/>
        <v>#NAME?</v>
      </c>
      <c r="CA269" s="13" t="e">
        <f t="shared" si="392"/>
        <v>#NAME?</v>
      </c>
      <c r="CB269" s="13" t="e">
        <f t="shared" si="393"/>
        <v>#NAME?</v>
      </c>
      <c r="CC269" s="14">
        <f t="shared" si="394"/>
        <v>0</v>
      </c>
      <c r="CD269" s="14" t="e">
        <f t="shared" si="395"/>
        <v>#NAME?</v>
      </c>
      <c r="CE269" s="13">
        <f t="shared" si="396"/>
        <v>667463.27</v>
      </c>
      <c r="CF269" s="13" t="e">
        <f t="shared" si="397"/>
        <v>#NAME?</v>
      </c>
      <c r="CG269" s="13"/>
      <c r="CH269" s="13" t="e">
        <f t="shared" si="398"/>
        <v>#NAME?</v>
      </c>
      <c r="CI269" s="13" t="e">
        <f t="shared" si="399"/>
        <v>#NAME?</v>
      </c>
      <c r="CJ269" s="13" t="e">
        <f t="shared" si="400"/>
        <v>#NAME?</v>
      </c>
      <c r="CK269" s="13" t="e">
        <f t="shared" si="401"/>
        <v>#NAME?</v>
      </c>
      <c r="CL269">
        <f t="shared" si="402"/>
        <v>0</v>
      </c>
      <c r="CM269">
        <f t="shared" si="403"/>
        <v>0</v>
      </c>
      <c r="CN269">
        <v>0</v>
      </c>
      <c r="CO269">
        <f t="shared" si="404"/>
        <v>0</v>
      </c>
      <c r="CP269">
        <v>0</v>
      </c>
      <c r="CQ269">
        <v>0</v>
      </c>
      <c r="CR269">
        <v>0</v>
      </c>
      <c r="CS269">
        <v>0</v>
      </c>
      <c r="CT269">
        <v>0</v>
      </c>
      <c r="CU269">
        <v>0</v>
      </c>
      <c r="CV269">
        <v>0</v>
      </c>
      <c r="CW269">
        <v>0</v>
      </c>
      <c r="CX269">
        <v>0</v>
      </c>
      <c r="CY269" s="20" t="e">
        <f t="shared" si="405"/>
        <v>#NAME?</v>
      </c>
      <c r="CZ269" t="e">
        <f t="shared" si="406"/>
        <v>#NAME?</v>
      </c>
      <c r="DM269" t="s">
        <v>355</v>
      </c>
      <c r="DN269">
        <v>0</v>
      </c>
      <c r="DQ269" t="s">
        <v>322</v>
      </c>
      <c r="DR269">
        <v>0</v>
      </c>
      <c r="DU269">
        <v>302</v>
      </c>
      <c r="DV269">
        <v>2148246.5025915909</v>
      </c>
      <c r="DX269" t="s">
        <v>281</v>
      </c>
      <c r="DY269">
        <v>0</v>
      </c>
      <c r="EA269" t="s">
        <v>281</v>
      </c>
      <c r="EB269">
        <v>0</v>
      </c>
      <c r="ED269" t="s">
        <v>281</v>
      </c>
      <c r="EE269">
        <v>0</v>
      </c>
      <c r="EI269">
        <v>588</v>
      </c>
      <c r="EJ269">
        <v>452.25</v>
      </c>
      <c r="GQ269" t="s">
        <v>430</v>
      </c>
      <c r="GR269">
        <v>645</v>
      </c>
      <c r="GU269">
        <v>642</v>
      </c>
      <c r="GV269" s="20">
        <v>122850.12285012285</v>
      </c>
      <c r="HM269">
        <v>575</v>
      </c>
      <c r="HN269" t="s">
        <v>500</v>
      </c>
      <c r="HO269">
        <v>2343607.6800000002</v>
      </c>
      <c r="HR269">
        <v>642</v>
      </c>
      <c r="HS269">
        <v>2654.75</v>
      </c>
    </row>
    <row r="270" spans="1:227">
      <c r="A270">
        <v>537</v>
      </c>
      <c r="D270" t="s">
        <v>432</v>
      </c>
      <c r="F270" s="13" t="e">
        <f t="shared" si="326"/>
        <v>#NAME?</v>
      </c>
      <c r="G270" s="13" t="e">
        <f t="shared" si="327"/>
        <v>#NAME?</v>
      </c>
      <c r="H270" s="13" t="e">
        <f t="shared" si="328"/>
        <v>#NAME?</v>
      </c>
      <c r="I270" s="13" t="e">
        <f t="shared" si="329"/>
        <v>#NAME?</v>
      </c>
      <c r="J270" s="13"/>
      <c r="K270" s="13" t="e">
        <f t="shared" si="330"/>
        <v>#NAME?</v>
      </c>
      <c r="L270" s="13" t="e">
        <f t="shared" si="331"/>
        <v>#NAME?</v>
      </c>
      <c r="M270" s="13" t="e">
        <f t="shared" si="332"/>
        <v>#NAME?</v>
      </c>
      <c r="N270" s="13" t="e">
        <f t="shared" si="333"/>
        <v>#NAME?</v>
      </c>
      <c r="O270" s="13" t="e">
        <f t="shared" si="334"/>
        <v>#NAME?</v>
      </c>
      <c r="P270" s="13" t="e">
        <f t="shared" si="335"/>
        <v>#NAME?</v>
      </c>
      <c r="Q270" s="13" t="e">
        <f t="shared" si="336"/>
        <v>#NAME?</v>
      </c>
      <c r="R270" s="13" t="e">
        <f t="shared" si="337"/>
        <v>#NAME?</v>
      </c>
      <c r="S270" s="13" t="e">
        <f t="shared" si="338"/>
        <v>#NAME?</v>
      </c>
      <c r="T270" s="13" t="e">
        <f t="shared" si="339"/>
        <v>#NAME?</v>
      </c>
      <c r="U270" s="13" t="e">
        <f t="shared" si="340"/>
        <v>#NAME?</v>
      </c>
      <c r="V270" s="13" t="e">
        <f t="shared" si="341"/>
        <v>#NAME?</v>
      </c>
      <c r="W270" s="13" t="e">
        <f t="shared" si="342"/>
        <v>#NAME?</v>
      </c>
      <c r="X270" s="13" t="e">
        <f t="shared" si="343"/>
        <v>#NAME?</v>
      </c>
      <c r="Y270" s="13" t="e">
        <f t="shared" si="344"/>
        <v>#NAME?</v>
      </c>
      <c r="Z270" s="13" t="e">
        <f t="shared" si="345"/>
        <v>#NAME?</v>
      </c>
      <c r="AA270" s="13" t="e">
        <f t="shared" si="346"/>
        <v>#NAME?</v>
      </c>
      <c r="AB270" s="13"/>
      <c r="AC270" s="13"/>
      <c r="AD270" s="13" t="e">
        <f t="shared" si="347"/>
        <v>#NAME?</v>
      </c>
      <c r="AE270" s="13" t="e">
        <f t="shared" si="348"/>
        <v>#NAME?</v>
      </c>
      <c r="AF270" s="13" t="e">
        <f t="shared" si="349"/>
        <v>#NAME?</v>
      </c>
      <c r="AG270" s="13" t="e">
        <f t="shared" si="350"/>
        <v>#NAME?</v>
      </c>
      <c r="AH270" s="13" t="e">
        <f t="shared" si="351"/>
        <v>#NAME?</v>
      </c>
      <c r="AI270" s="13" t="e">
        <f t="shared" si="352"/>
        <v>#NAME?</v>
      </c>
      <c r="AJ270" s="13" t="e">
        <f t="shared" si="353"/>
        <v>#NAME?</v>
      </c>
      <c r="AK270" s="13" t="e">
        <f t="shared" si="354"/>
        <v>#NAME?</v>
      </c>
      <c r="AL270" s="13" t="e">
        <f t="shared" si="355"/>
        <v>#NAME?</v>
      </c>
      <c r="AM270" s="13" t="e">
        <f t="shared" si="356"/>
        <v>#NAME?</v>
      </c>
      <c r="AN270" s="13" t="e">
        <f t="shared" si="357"/>
        <v>#NAME?</v>
      </c>
      <c r="AO270" s="13" t="e">
        <f t="shared" si="358"/>
        <v>#NAME?</v>
      </c>
      <c r="AP270" s="13" t="e">
        <f t="shared" si="359"/>
        <v>#NAME?</v>
      </c>
      <c r="AQ270" s="13" t="e">
        <f t="shared" si="360"/>
        <v>#NAME?</v>
      </c>
      <c r="AR270" s="13" t="e">
        <f t="shared" si="361"/>
        <v>#NAME?</v>
      </c>
      <c r="AS270" s="13" t="e">
        <f t="shared" si="362"/>
        <v>#NAME?</v>
      </c>
      <c r="AT270" s="13" t="e">
        <f t="shared" si="363"/>
        <v>#NAME?</v>
      </c>
      <c r="AU270" s="13" t="e">
        <f t="shared" si="364"/>
        <v>#NAME?</v>
      </c>
      <c r="AV270" s="13" t="e">
        <f t="shared" si="365"/>
        <v>#NAME?</v>
      </c>
      <c r="AW270" s="13" t="e">
        <f t="shared" si="366"/>
        <v>#NAME?</v>
      </c>
      <c r="AX270" s="13" t="e">
        <f t="shared" si="367"/>
        <v>#NAME?</v>
      </c>
      <c r="AY270" s="13" t="e">
        <f t="shared" si="368"/>
        <v>#NAME?</v>
      </c>
      <c r="AZ270" s="13" t="e">
        <f t="shared" si="369"/>
        <v>#NAME?</v>
      </c>
      <c r="BA270" s="13" t="e">
        <f t="shared" si="370"/>
        <v>#NAME?</v>
      </c>
      <c r="BB270" s="13" t="e">
        <f t="shared" si="371"/>
        <v>#NAME?</v>
      </c>
      <c r="BC270" s="13" t="e">
        <f t="shared" si="372"/>
        <v>#NAME?</v>
      </c>
      <c r="BD270" s="13" t="e">
        <f t="shared" si="373"/>
        <v>#NAME?</v>
      </c>
      <c r="BE270" s="13" t="e">
        <f t="shared" si="374"/>
        <v>#NAME?</v>
      </c>
      <c r="BF270" s="13" t="e">
        <f t="shared" si="375"/>
        <v>#NAME?</v>
      </c>
      <c r="BG270" s="13" t="e">
        <f t="shared" si="376"/>
        <v>#NAME?</v>
      </c>
      <c r="BH270" s="13" t="e">
        <f t="shared" si="377"/>
        <v>#NAME?</v>
      </c>
      <c r="BI270" s="13" t="e">
        <f t="shared" si="378"/>
        <v>#NAME?</v>
      </c>
      <c r="BJ270" s="13" t="e">
        <f t="shared" si="379"/>
        <v>#NAME?</v>
      </c>
      <c r="BK270" s="13" t="e">
        <f t="shared" si="380"/>
        <v>#NAME?</v>
      </c>
      <c r="BL270" s="13" t="e">
        <f t="shared" si="381"/>
        <v>#NAME?</v>
      </c>
      <c r="BM270" s="13" t="e">
        <f t="shared" si="382"/>
        <v>#NAME?</v>
      </c>
      <c r="BN270" s="13"/>
      <c r="BO270" s="15"/>
      <c r="BP270" s="13" t="e">
        <f t="shared" si="383"/>
        <v>#NAME?</v>
      </c>
      <c r="BQ270" s="13" t="e">
        <f t="shared" si="384"/>
        <v>#NAME?</v>
      </c>
      <c r="BR270" s="13" t="e">
        <f t="shared" si="385"/>
        <v>#NAME?</v>
      </c>
      <c r="BS270" s="13" t="e">
        <f t="shared" si="386"/>
        <v>#NAME?</v>
      </c>
      <c r="BT270" s="13" t="e">
        <f t="shared" si="387"/>
        <v>#NAME?</v>
      </c>
      <c r="BU270" s="13" t="e">
        <f t="shared" si="388"/>
        <v>#NAME?</v>
      </c>
      <c r="BV270" s="13"/>
      <c r="BW270" s="13" t="e">
        <f t="shared" si="389"/>
        <v>#NAME?</v>
      </c>
      <c r="BX270" s="13"/>
      <c r="BY270" s="13" t="e">
        <f t="shared" si="390"/>
        <v>#NAME?</v>
      </c>
      <c r="BZ270" s="13" t="e">
        <f t="shared" si="391"/>
        <v>#NAME?</v>
      </c>
      <c r="CA270" s="13" t="e">
        <f t="shared" si="392"/>
        <v>#NAME?</v>
      </c>
      <c r="CB270" s="13" t="e">
        <f t="shared" si="393"/>
        <v>#NAME?</v>
      </c>
      <c r="CC270" s="14">
        <f t="shared" si="394"/>
        <v>0</v>
      </c>
      <c r="CD270" s="14" t="e">
        <f t="shared" si="395"/>
        <v>#NAME?</v>
      </c>
      <c r="CE270" s="13">
        <f t="shared" si="396"/>
        <v>4237466.76</v>
      </c>
      <c r="CF270" s="13" t="e">
        <f t="shared" si="397"/>
        <v>#NAME?</v>
      </c>
      <c r="CG270" s="13"/>
      <c r="CH270" s="13" t="e">
        <f t="shared" si="398"/>
        <v>#NAME?</v>
      </c>
      <c r="CI270" s="13" t="e">
        <f t="shared" si="399"/>
        <v>#NAME?</v>
      </c>
      <c r="CJ270" s="13" t="e">
        <f t="shared" si="400"/>
        <v>#NAME?</v>
      </c>
      <c r="CK270" s="13" t="e">
        <f t="shared" si="401"/>
        <v>#NAME?</v>
      </c>
      <c r="CL270">
        <f t="shared" si="402"/>
        <v>0</v>
      </c>
      <c r="CM270">
        <f t="shared" si="403"/>
        <v>0</v>
      </c>
      <c r="CN270">
        <v>0</v>
      </c>
      <c r="CO270">
        <f t="shared" si="404"/>
        <v>0</v>
      </c>
      <c r="CP270">
        <v>0</v>
      </c>
      <c r="CQ270">
        <v>0</v>
      </c>
      <c r="CR270">
        <v>0</v>
      </c>
      <c r="CS270">
        <v>0</v>
      </c>
      <c r="CT270">
        <v>0</v>
      </c>
      <c r="CU270">
        <v>0</v>
      </c>
      <c r="CV270">
        <v>0</v>
      </c>
      <c r="CW270">
        <v>0</v>
      </c>
      <c r="CX270">
        <v>0</v>
      </c>
      <c r="CY270" s="20" t="e">
        <f t="shared" si="405"/>
        <v>#NAME?</v>
      </c>
      <c r="CZ270" t="e">
        <f t="shared" si="406"/>
        <v>#NAME?</v>
      </c>
      <c r="DM270" t="s">
        <v>498</v>
      </c>
      <c r="DN270">
        <v>0</v>
      </c>
      <c r="DQ270" t="s">
        <v>367</v>
      </c>
      <c r="DR270">
        <v>0</v>
      </c>
      <c r="DU270">
        <v>1719</v>
      </c>
      <c r="DV270">
        <v>1990348.1452253363</v>
      </c>
      <c r="DX270" t="s">
        <v>288</v>
      </c>
      <c r="DY270">
        <v>0</v>
      </c>
      <c r="EA270" t="s">
        <v>288</v>
      </c>
      <c r="EB270">
        <v>0</v>
      </c>
      <c r="ED270" t="s">
        <v>288</v>
      </c>
      <c r="EE270">
        <v>0</v>
      </c>
      <c r="EI270">
        <v>542</v>
      </c>
      <c r="EJ270">
        <v>1419.75</v>
      </c>
      <c r="GQ270" t="s">
        <v>432</v>
      </c>
      <c r="GR270">
        <v>537</v>
      </c>
      <c r="GU270">
        <v>643</v>
      </c>
      <c r="GV270" s="20">
        <v>31365.988812797321</v>
      </c>
      <c r="HM270">
        <v>576</v>
      </c>
      <c r="HN270" t="s">
        <v>501</v>
      </c>
      <c r="HO270">
        <v>1349760.2</v>
      </c>
      <c r="HR270">
        <v>643</v>
      </c>
      <c r="HS270">
        <v>622.25</v>
      </c>
    </row>
    <row r="271" spans="1:227">
      <c r="A271">
        <v>588</v>
      </c>
      <c r="D271" t="s">
        <v>436</v>
      </c>
      <c r="F271" s="13" t="e">
        <f t="shared" si="326"/>
        <v>#NAME?</v>
      </c>
      <c r="G271" s="13" t="e">
        <f t="shared" si="327"/>
        <v>#NAME?</v>
      </c>
      <c r="H271" s="13" t="e">
        <f t="shared" si="328"/>
        <v>#NAME?</v>
      </c>
      <c r="I271" s="13" t="e">
        <f t="shared" si="329"/>
        <v>#NAME?</v>
      </c>
      <c r="J271" s="13"/>
      <c r="K271" s="13" t="e">
        <f t="shared" si="330"/>
        <v>#NAME?</v>
      </c>
      <c r="L271" s="13" t="e">
        <f t="shared" si="331"/>
        <v>#NAME?</v>
      </c>
      <c r="M271" s="13" t="e">
        <f t="shared" si="332"/>
        <v>#NAME?</v>
      </c>
      <c r="N271" s="13" t="e">
        <f t="shared" si="333"/>
        <v>#NAME?</v>
      </c>
      <c r="O271" s="13" t="e">
        <f t="shared" si="334"/>
        <v>#NAME?</v>
      </c>
      <c r="P271" s="13" t="e">
        <f t="shared" si="335"/>
        <v>#NAME?</v>
      </c>
      <c r="Q271" s="13" t="e">
        <f t="shared" si="336"/>
        <v>#NAME?</v>
      </c>
      <c r="R271" s="13" t="e">
        <f t="shared" si="337"/>
        <v>#NAME?</v>
      </c>
      <c r="S271" s="13" t="e">
        <f t="shared" si="338"/>
        <v>#NAME?</v>
      </c>
      <c r="T271" s="13" t="e">
        <f t="shared" si="339"/>
        <v>#NAME?</v>
      </c>
      <c r="U271" s="13" t="e">
        <f t="shared" si="340"/>
        <v>#NAME?</v>
      </c>
      <c r="V271" s="13" t="e">
        <f t="shared" si="341"/>
        <v>#NAME?</v>
      </c>
      <c r="W271" s="13" t="e">
        <f t="shared" si="342"/>
        <v>#NAME?</v>
      </c>
      <c r="X271" s="13" t="e">
        <f t="shared" si="343"/>
        <v>#NAME?</v>
      </c>
      <c r="Y271" s="13" t="e">
        <f t="shared" si="344"/>
        <v>#NAME?</v>
      </c>
      <c r="Z271" s="13" t="e">
        <f t="shared" si="345"/>
        <v>#NAME?</v>
      </c>
      <c r="AA271" s="13" t="e">
        <f t="shared" si="346"/>
        <v>#NAME?</v>
      </c>
      <c r="AB271" s="13"/>
      <c r="AC271" s="13"/>
      <c r="AD271" s="13" t="e">
        <f t="shared" si="347"/>
        <v>#NAME?</v>
      </c>
      <c r="AE271" s="13" t="e">
        <f t="shared" si="348"/>
        <v>#NAME?</v>
      </c>
      <c r="AF271" s="13" t="e">
        <f t="shared" si="349"/>
        <v>#NAME?</v>
      </c>
      <c r="AG271" s="13" t="e">
        <f t="shared" si="350"/>
        <v>#NAME?</v>
      </c>
      <c r="AH271" s="13" t="e">
        <f t="shared" si="351"/>
        <v>#NAME?</v>
      </c>
      <c r="AI271" s="13" t="e">
        <f t="shared" si="352"/>
        <v>#NAME?</v>
      </c>
      <c r="AJ271" s="13" t="e">
        <f t="shared" si="353"/>
        <v>#NAME?</v>
      </c>
      <c r="AK271" s="13" t="e">
        <f t="shared" si="354"/>
        <v>#NAME?</v>
      </c>
      <c r="AL271" s="13" t="e">
        <f t="shared" si="355"/>
        <v>#NAME?</v>
      </c>
      <c r="AM271" s="13" t="e">
        <f t="shared" si="356"/>
        <v>#NAME?</v>
      </c>
      <c r="AN271" s="13" t="e">
        <f t="shared" si="357"/>
        <v>#NAME?</v>
      </c>
      <c r="AO271" s="13" t="e">
        <f t="shared" si="358"/>
        <v>#NAME?</v>
      </c>
      <c r="AP271" s="13" t="e">
        <f t="shared" si="359"/>
        <v>#NAME?</v>
      </c>
      <c r="AQ271" s="13" t="e">
        <f t="shared" si="360"/>
        <v>#NAME?</v>
      </c>
      <c r="AR271" s="13" t="e">
        <f t="shared" si="361"/>
        <v>#NAME?</v>
      </c>
      <c r="AS271" s="13" t="e">
        <f t="shared" si="362"/>
        <v>#NAME?</v>
      </c>
      <c r="AT271" s="13" t="e">
        <f t="shared" si="363"/>
        <v>#NAME?</v>
      </c>
      <c r="AU271" s="13" t="e">
        <f t="shared" si="364"/>
        <v>#NAME?</v>
      </c>
      <c r="AV271" s="13" t="e">
        <f t="shared" si="365"/>
        <v>#NAME?</v>
      </c>
      <c r="AW271" s="13" t="e">
        <f t="shared" si="366"/>
        <v>#NAME?</v>
      </c>
      <c r="AX271" s="13" t="e">
        <f t="shared" si="367"/>
        <v>#NAME?</v>
      </c>
      <c r="AY271" s="13" t="e">
        <f t="shared" si="368"/>
        <v>#NAME?</v>
      </c>
      <c r="AZ271" s="13" t="e">
        <f t="shared" si="369"/>
        <v>#NAME?</v>
      </c>
      <c r="BA271" s="13" t="e">
        <f t="shared" si="370"/>
        <v>#NAME?</v>
      </c>
      <c r="BB271" s="13" t="e">
        <f t="shared" si="371"/>
        <v>#NAME?</v>
      </c>
      <c r="BC271" s="13" t="e">
        <f t="shared" si="372"/>
        <v>#NAME?</v>
      </c>
      <c r="BD271" s="13" t="e">
        <f t="shared" si="373"/>
        <v>#NAME?</v>
      </c>
      <c r="BE271" s="13" t="e">
        <f t="shared" si="374"/>
        <v>#NAME?</v>
      </c>
      <c r="BF271" s="13" t="e">
        <f t="shared" si="375"/>
        <v>#NAME?</v>
      </c>
      <c r="BG271" s="13" t="e">
        <f t="shared" si="376"/>
        <v>#NAME?</v>
      </c>
      <c r="BH271" s="13" t="e">
        <f t="shared" si="377"/>
        <v>#NAME?</v>
      </c>
      <c r="BI271" s="13" t="e">
        <f t="shared" si="378"/>
        <v>#NAME?</v>
      </c>
      <c r="BJ271" s="13" t="e">
        <f t="shared" si="379"/>
        <v>#NAME?</v>
      </c>
      <c r="BK271" s="13" t="e">
        <f t="shared" si="380"/>
        <v>#NAME?</v>
      </c>
      <c r="BL271" s="13" t="e">
        <f t="shared" si="381"/>
        <v>#NAME?</v>
      </c>
      <c r="BM271" s="13" t="e">
        <f t="shared" si="382"/>
        <v>#NAME?</v>
      </c>
      <c r="BN271" s="13"/>
      <c r="BO271" s="15"/>
      <c r="BP271" s="13" t="e">
        <f t="shared" si="383"/>
        <v>#NAME?</v>
      </c>
      <c r="BQ271" s="13" t="e">
        <f t="shared" si="384"/>
        <v>#NAME?</v>
      </c>
      <c r="BR271" s="13" t="e">
        <f t="shared" si="385"/>
        <v>#NAME?</v>
      </c>
      <c r="BS271" s="13" t="e">
        <f t="shared" si="386"/>
        <v>#NAME?</v>
      </c>
      <c r="BT271" s="13" t="e">
        <f t="shared" si="387"/>
        <v>#NAME?</v>
      </c>
      <c r="BU271" s="13" t="e">
        <f t="shared" si="388"/>
        <v>#NAME?</v>
      </c>
      <c r="BV271" s="13"/>
      <c r="BW271" s="13" t="e">
        <f t="shared" si="389"/>
        <v>#NAME?</v>
      </c>
      <c r="BX271" s="13"/>
      <c r="BY271" s="13" t="e">
        <f t="shared" si="390"/>
        <v>#NAME?</v>
      </c>
      <c r="BZ271" s="13" t="e">
        <f t="shared" si="391"/>
        <v>#NAME?</v>
      </c>
      <c r="CA271" s="13" t="e">
        <f t="shared" si="392"/>
        <v>#NAME?</v>
      </c>
      <c r="CB271" s="13" t="e">
        <f t="shared" si="393"/>
        <v>#NAME?</v>
      </c>
      <c r="CC271" s="14">
        <f t="shared" si="394"/>
        <v>0</v>
      </c>
      <c r="CD271" s="14" t="e">
        <f t="shared" si="395"/>
        <v>#NAME?</v>
      </c>
      <c r="CE271" s="13">
        <f t="shared" si="396"/>
        <v>727977.23</v>
      </c>
      <c r="CF271" s="13" t="e">
        <f t="shared" si="397"/>
        <v>#NAME?</v>
      </c>
      <c r="CG271" s="13"/>
      <c r="CH271" s="13" t="e">
        <f t="shared" si="398"/>
        <v>#NAME?</v>
      </c>
      <c r="CI271" s="13" t="e">
        <f t="shared" si="399"/>
        <v>#NAME?</v>
      </c>
      <c r="CJ271" s="13" t="e">
        <f t="shared" si="400"/>
        <v>#NAME?</v>
      </c>
      <c r="CK271" s="13" t="e">
        <f t="shared" si="401"/>
        <v>#NAME?</v>
      </c>
      <c r="CL271">
        <f t="shared" si="402"/>
        <v>0</v>
      </c>
      <c r="CM271">
        <f t="shared" si="403"/>
        <v>0</v>
      </c>
      <c r="CN271">
        <v>0</v>
      </c>
      <c r="CO271">
        <f t="shared" si="404"/>
        <v>0</v>
      </c>
      <c r="CP271">
        <v>0</v>
      </c>
      <c r="CQ271">
        <v>0</v>
      </c>
      <c r="CR271">
        <v>0</v>
      </c>
      <c r="CS271">
        <v>0</v>
      </c>
      <c r="CT271">
        <v>0</v>
      </c>
      <c r="CU271">
        <v>0</v>
      </c>
      <c r="CV271">
        <v>0</v>
      </c>
      <c r="CW271">
        <v>0</v>
      </c>
      <c r="CX271">
        <v>0</v>
      </c>
      <c r="CY271" s="20" t="e">
        <f t="shared" si="405"/>
        <v>#NAME?</v>
      </c>
      <c r="CZ271" t="e">
        <f t="shared" si="406"/>
        <v>#NAME?</v>
      </c>
      <c r="DM271" t="s">
        <v>274</v>
      </c>
      <c r="DN271">
        <v>0</v>
      </c>
      <c r="DQ271" t="s">
        <v>371</v>
      </c>
      <c r="DR271">
        <v>0</v>
      </c>
      <c r="DU271">
        <v>420</v>
      </c>
      <c r="DV271">
        <v>2135198.8215546804</v>
      </c>
      <c r="DX271" t="s">
        <v>304</v>
      </c>
      <c r="DY271">
        <v>0</v>
      </c>
      <c r="EA271" t="s">
        <v>304</v>
      </c>
      <c r="EB271">
        <v>0</v>
      </c>
      <c r="ED271" t="s">
        <v>304</v>
      </c>
      <c r="EE271">
        <v>0</v>
      </c>
      <c r="EI271">
        <v>1621</v>
      </c>
      <c r="EJ271">
        <v>1788</v>
      </c>
      <c r="GQ271" t="s">
        <v>436</v>
      </c>
      <c r="GR271">
        <v>588</v>
      </c>
      <c r="GU271">
        <v>644</v>
      </c>
      <c r="GV271" s="20">
        <v>15682.99440639866</v>
      </c>
      <c r="HM271">
        <v>820</v>
      </c>
      <c r="HN271" t="s">
        <v>502</v>
      </c>
      <c r="HO271">
        <v>1378767.32</v>
      </c>
      <c r="HR271">
        <v>644</v>
      </c>
      <c r="HS271">
        <v>315.5</v>
      </c>
    </row>
    <row r="272" spans="1:227">
      <c r="A272">
        <v>542</v>
      </c>
      <c r="D272" t="s">
        <v>437</v>
      </c>
      <c r="F272" s="13" t="e">
        <f t="shared" si="326"/>
        <v>#NAME?</v>
      </c>
      <c r="G272" s="13" t="e">
        <f t="shared" si="327"/>
        <v>#NAME?</v>
      </c>
      <c r="H272" s="13" t="e">
        <f t="shared" si="328"/>
        <v>#NAME?</v>
      </c>
      <c r="I272" s="13" t="e">
        <f t="shared" si="329"/>
        <v>#NAME?</v>
      </c>
      <c r="J272" s="13"/>
      <c r="K272" s="13" t="e">
        <f t="shared" si="330"/>
        <v>#NAME?</v>
      </c>
      <c r="L272" s="13" t="e">
        <f t="shared" si="331"/>
        <v>#NAME?</v>
      </c>
      <c r="M272" s="13" t="e">
        <f t="shared" si="332"/>
        <v>#NAME?</v>
      </c>
      <c r="N272" s="13" t="e">
        <f t="shared" si="333"/>
        <v>#NAME?</v>
      </c>
      <c r="O272" s="13" t="e">
        <f t="shared" si="334"/>
        <v>#NAME?</v>
      </c>
      <c r="P272" s="13" t="e">
        <f t="shared" si="335"/>
        <v>#NAME?</v>
      </c>
      <c r="Q272" s="13" t="e">
        <f t="shared" si="336"/>
        <v>#NAME?</v>
      </c>
      <c r="R272" s="13" t="e">
        <f t="shared" si="337"/>
        <v>#NAME?</v>
      </c>
      <c r="S272" s="13" t="e">
        <f t="shared" si="338"/>
        <v>#NAME?</v>
      </c>
      <c r="T272" s="13" t="e">
        <f t="shared" si="339"/>
        <v>#NAME?</v>
      </c>
      <c r="U272" s="13" t="e">
        <f t="shared" si="340"/>
        <v>#NAME?</v>
      </c>
      <c r="V272" s="13" t="e">
        <f t="shared" si="341"/>
        <v>#NAME?</v>
      </c>
      <c r="W272" s="13" t="e">
        <f t="shared" si="342"/>
        <v>#NAME?</v>
      </c>
      <c r="X272" s="13" t="e">
        <f t="shared" si="343"/>
        <v>#NAME?</v>
      </c>
      <c r="Y272" s="13" t="e">
        <f t="shared" si="344"/>
        <v>#NAME?</v>
      </c>
      <c r="Z272" s="13" t="e">
        <f t="shared" si="345"/>
        <v>#NAME?</v>
      </c>
      <c r="AA272" s="13" t="e">
        <f t="shared" si="346"/>
        <v>#NAME?</v>
      </c>
      <c r="AB272" s="13"/>
      <c r="AC272" s="13"/>
      <c r="AD272" s="13" t="e">
        <f t="shared" si="347"/>
        <v>#NAME?</v>
      </c>
      <c r="AE272" s="13" t="e">
        <f t="shared" si="348"/>
        <v>#NAME?</v>
      </c>
      <c r="AF272" s="13" t="e">
        <f t="shared" si="349"/>
        <v>#NAME?</v>
      </c>
      <c r="AG272" s="13" t="e">
        <f t="shared" si="350"/>
        <v>#NAME?</v>
      </c>
      <c r="AH272" s="13" t="e">
        <f t="shared" si="351"/>
        <v>#NAME?</v>
      </c>
      <c r="AI272" s="13" t="e">
        <f t="shared" si="352"/>
        <v>#NAME?</v>
      </c>
      <c r="AJ272" s="13" t="e">
        <f t="shared" si="353"/>
        <v>#NAME?</v>
      </c>
      <c r="AK272" s="13" t="e">
        <f t="shared" si="354"/>
        <v>#NAME?</v>
      </c>
      <c r="AL272" s="13" t="e">
        <f t="shared" si="355"/>
        <v>#NAME?</v>
      </c>
      <c r="AM272" s="13" t="e">
        <f t="shared" si="356"/>
        <v>#NAME?</v>
      </c>
      <c r="AN272" s="13" t="e">
        <f t="shared" si="357"/>
        <v>#NAME?</v>
      </c>
      <c r="AO272" s="13" t="e">
        <f t="shared" si="358"/>
        <v>#NAME?</v>
      </c>
      <c r="AP272" s="13" t="e">
        <f t="shared" si="359"/>
        <v>#NAME?</v>
      </c>
      <c r="AQ272" s="13" t="e">
        <f t="shared" si="360"/>
        <v>#NAME?</v>
      </c>
      <c r="AR272" s="13" t="e">
        <f t="shared" si="361"/>
        <v>#NAME?</v>
      </c>
      <c r="AS272" s="13" t="e">
        <f t="shared" si="362"/>
        <v>#NAME?</v>
      </c>
      <c r="AT272" s="13" t="e">
        <f t="shared" si="363"/>
        <v>#NAME?</v>
      </c>
      <c r="AU272" s="13" t="e">
        <f t="shared" si="364"/>
        <v>#NAME?</v>
      </c>
      <c r="AV272" s="13" t="e">
        <f t="shared" si="365"/>
        <v>#NAME?</v>
      </c>
      <c r="AW272" s="13" t="e">
        <f t="shared" si="366"/>
        <v>#NAME?</v>
      </c>
      <c r="AX272" s="13" t="e">
        <f t="shared" si="367"/>
        <v>#NAME?</v>
      </c>
      <c r="AY272" s="13" t="e">
        <f t="shared" si="368"/>
        <v>#NAME?</v>
      </c>
      <c r="AZ272" s="13" t="e">
        <f t="shared" si="369"/>
        <v>#NAME?</v>
      </c>
      <c r="BA272" s="13" t="e">
        <f t="shared" si="370"/>
        <v>#NAME?</v>
      </c>
      <c r="BB272" s="13" t="e">
        <f t="shared" si="371"/>
        <v>#NAME?</v>
      </c>
      <c r="BC272" s="13" t="e">
        <f t="shared" si="372"/>
        <v>#NAME?</v>
      </c>
      <c r="BD272" s="13" t="e">
        <f t="shared" si="373"/>
        <v>#NAME?</v>
      </c>
      <c r="BE272" s="13" t="e">
        <f t="shared" si="374"/>
        <v>#NAME?</v>
      </c>
      <c r="BF272" s="13" t="e">
        <f t="shared" si="375"/>
        <v>#NAME?</v>
      </c>
      <c r="BG272" s="13" t="e">
        <f t="shared" si="376"/>
        <v>#NAME?</v>
      </c>
      <c r="BH272" s="13" t="e">
        <f t="shared" si="377"/>
        <v>#NAME?</v>
      </c>
      <c r="BI272" s="13" t="e">
        <f t="shared" si="378"/>
        <v>#NAME?</v>
      </c>
      <c r="BJ272" s="13" t="e">
        <f t="shared" si="379"/>
        <v>#NAME?</v>
      </c>
      <c r="BK272" s="13" t="e">
        <f t="shared" si="380"/>
        <v>#NAME?</v>
      </c>
      <c r="BL272" s="13" t="e">
        <f t="shared" si="381"/>
        <v>#NAME?</v>
      </c>
      <c r="BM272" s="13" t="e">
        <f t="shared" si="382"/>
        <v>#NAME?</v>
      </c>
      <c r="BN272" s="13"/>
      <c r="BO272" s="15"/>
      <c r="BP272" s="13" t="e">
        <f t="shared" si="383"/>
        <v>#NAME?</v>
      </c>
      <c r="BQ272" s="13" t="e">
        <f t="shared" si="384"/>
        <v>#NAME?</v>
      </c>
      <c r="BR272" s="13" t="e">
        <f t="shared" si="385"/>
        <v>#NAME?</v>
      </c>
      <c r="BS272" s="13" t="e">
        <f t="shared" si="386"/>
        <v>#NAME?</v>
      </c>
      <c r="BT272" s="13" t="e">
        <f t="shared" si="387"/>
        <v>#NAME?</v>
      </c>
      <c r="BU272" s="13" t="e">
        <f t="shared" si="388"/>
        <v>#NAME?</v>
      </c>
      <c r="BV272" s="13"/>
      <c r="BW272" s="13" t="e">
        <f t="shared" si="389"/>
        <v>#NAME?</v>
      </c>
      <c r="BX272" s="13"/>
      <c r="BY272" s="13" t="e">
        <f t="shared" si="390"/>
        <v>#NAME?</v>
      </c>
      <c r="BZ272" s="13" t="e">
        <f t="shared" si="391"/>
        <v>#NAME?</v>
      </c>
      <c r="CA272" s="13" t="e">
        <f t="shared" si="392"/>
        <v>#NAME?</v>
      </c>
      <c r="CB272" s="13" t="e">
        <f t="shared" si="393"/>
        <v>#NAME?</v>
      </c>
      <c r="CC272" s="14">
        <f t="shared" si="394"/>
        <v>0</v>
      </c>
      <c r="CD272" s="14" t="e">
        <f t="shared" si="395"/>
        <v>#NAME?</v>
      </c>
      <c r="CE272" s="13">
        <f t="shared" si="396"/>
        <v>2200853.42</v>
      </c>
      <c r="CF272" s="13" t="e">
        <f t="shared" si="397"/>
        <v>#NAME?</v>
      </c>
      <c r="CG272" s="13"/>
      <c r="CH272" s="13" t="e">
        <f t="shared" si="398"/>
        <v>#NAME?</v>
      </c>
      <c r="CI272" s="13" t="e">
        <f t="shared" si="399"/>
        <v>#NAME?</v>
      </c>
      <c r="CJ272" s="13" t="e">
        <f t="shared" si="400"/>
        <v>#NAME?</v>
      </c>
      <c r="CK272" s="13" t="e">
        <f t="shared" si="401"/>
        <v>#NAME?</v>
      </c>
      <c r="CL272">
        <f t="shared" si="402"/>
        <v>0</v>
      </c>
      <c r="CM272">
        <f t="shared" si="403"/>
        <v>0</v>
      </c>
      <c r="CN272">
        <v>0</v>
      </c>
      <c r="CO272">
        <f t="shared" si="404"/>
        <v>0</v>
      </c>
      <c r="CP272">
        <v>0</v>
      </c>
      <c r="CQ272">
        <v>0</v>
      </c>
      <c r="CR272">
        <v>0</v>
      </c>
      <c r="CS272">
        <v>0</v>
      </c>
      <c r="CT272">
        <v>0</v>
      </c>
      <c r="CU272">
        <v>0</v>
      </c>
      <c r="CV272">
        <v>0</v>
      </c>
      <c r="CW272">
        <v>0</v>
      </c>
      <c r="CX272">
        <v>0</v>
      </c>
      <c r="CY272" s="20" t="e">
        <f t="shared" si="405"/>
        <v>#NAME?</v>
      </c>
      <c r="CZ272" t="e">
        <f t="shared" si="406"/>
        <v>#NAME?</v>
      </c>
      <c r="DM272" t="s">
        <v>499</v>
      </c>
      <c r="DN272">
        <v>0</v>
      </c>
      <c r="DQ272" t="s">
        <v>376</v>
      </c>
      <c r="DR272">
        <v>0</v>
      </c>
      <c r="DU272">
        <v>148</v>
      </c>
      <c r="DV272">
        <v>1861579.849363503</v>
      </c>
      <c r="DX272" t="s">
        <v>311</v>
      </c>
      <c r="DY272">
        <v>0</v>
      </c>
      <c r="EA272" t="s">
        <v>311</v>
      </c>
      <c r="EB272">
        <v>0</v>
      </c>
      <c r="ED272" t="s">
        <v>311</v>
      </c>
      <c r="EE272">
        <v>0</v>
      </c>
      <c r="EI272">
        <v>545</v>
      </c>
      <c r="EJ272">
        <v>1620.25</v>
      </c>
      <c r="GQ272" t="s">
        <v>437</v>
      </c>
      <c r="GR272">
        <v>542</v>
      </c>
      <c r="GU272">
        <v>645</v>
      </c>
      <c r="GV272" s="20">
        <v>18296.826807465106</v>
      </c>
      <c r="HM272">
        <v>302</v>
      </c>
      <c r="HN272" t="s">
        <v>356</v>
      </c>
      <c r="HO272">
        <v>2118072.46</v>
      </c>
      <c r="HR272">
        <v>645</v>
      </c>
      <c r="HS272">
        <v>379.5</v>
      </c>
    </row>
    <row r="273" spans="1:227">
      <c r="A273">
        <v>1621</v>
      </c>
      <c r="D273" t="s">
        <v>443</v>
      </c>
      <c r="F273" s="13" t="e">
        <f t="shared" si="326"/>
        <v>#NAME?</v>
      </c>
      <c r="G273" s="13" t="e">
        <f t="shared" si="327"/>
        <v>#NAME?</v>
      </c>
      <c r="H273" s="13" t="e">
        <f t="shared" si="328"/>
        <v>#NAME?</v>
      </c>
      <c r="I273" s="13" t="e">
        <f t="shared" si="329"/>
        <v>#NAME?</v>
      </c>
      <c r="J273" s="13"/>
      <c r="K273" s="13" t="e">
        <f t="shared" si="330"/>
        <v>#NAME?</v>
      </c>
      <c r="L273" s="13" t="e">
        <f t="shared" si="331"/>
        <v>#NAME?</v>
      </c>
      <c r="M273" s="13" t="e">
        <f t="shared" si="332"/>
        <v>#NAME?</v>
      </c>
      <c r="N273" s="13" t="e">
        <f t="shared" si="333"/>
        <v>#NAME?</v>
      </c>
      <c r="O273" s="13" t="e">
        <f t="shared" si="334"/>
        <v>#NAME?</v>
      </c>
      <c r="P273" s="13" t="e">
        <f t="shared" si="335"/>
        <v>#NAME?</v>
      </c>
      <c r="Q273" s="13" t="e">
        <f t="shared" si="336"/>
        <v>#NAME?</v>
      </c>
      <c r="R273" s="13" t="e">
        <f t="shared" si="337"/>
        <v>#NAME?</v>
      </c>
      <c r="S273" s="13" t="e">
        <f t="shared" si="338"/>
        <v>#NAME?</v>
      </c>
      <c r="T273" s="13" t="e">
        <f t="shared" si="339"/>
        <v>#NAME?</v>
      </c>
      <c r="U273" s="13" t="e">
        <f t="shared" si="340"/>
        <v>#NAME?</v>
      </c>
      <c r="V273" s="13" t="e">
        <f t="shared" si="341"/>
        <v>#NAME?</v>
      </c>
      <c r="W273" s="13" t="e">
        <f t="shared" si="342"/>
        <v>#NAME?</v>
      </c>
      <c r="X273" s="13" t="e">
        <f t="shared" si="343"/>
        <v>#NAME?</v>
      </c>
      <c r="Y273" s="13" t="e">
        <f t="shared" si="344"/>
        <v>#NAME?</v>
      </c>
      <c r="Z273" s="13" t="e">
        <f t="shared" si="345"/>
        <v>#NAME?</v>
      </c>
      <c r="AA273" s="13" t="e">
        <f t="shared" si="346"/>
        <v>#NAME?</v>
      </c>
      <c r="AB273" s="13"/>
      <c r="AC273" s="13"/>
      <c r="AD273" s="13" t="e">
        <f t="shared" si="347"/>
        <v>#NAME?</v>
      </c>
      <c r="AE273" s="13" t="e">
        <f t="shared" si="348"/>
        <v>#NAME?</v>
      </c>
      <c r="AF273" s="13" t="e">
        <f t="shared" si="349"/>
        <v>#NAME?</v>
      </c>
      <c r="AG273" s="13" t="e">
        <f t="shared" si="350"/>
        <v>#NAME?</v>
      </c>
      <c r="AH273" s="13" t="e">
        <f t="shared" si="351"/>
        <v>#NAME?</v>
      </c>
      <c r="AI273" s="13" t="e">
        <f t="shared" si="352"/>
        <v>#NAME?</v>
      </c>
      <c r="AJ273" s="13" t="e">
        <f t="shared" si="353"/>
        <v>#NAME?</v>
      </c>
      <c r="AK273" s="13" t="e">
        <f t="shared" si="354"/>
        <v>#NAME?</v>
      </c>
      <c r="AL273" s="13" t="e">
        <f t="shared" si="355"/>
        <v>#NAME?</v>
      </c>
      <c r="AM273" s="13" t="e">
        <f t="shared" si="356"/>
        <v>#NAME?</v>
      </c>
      <c r="AN273" s="13" t="e">
        <f t="shared" si="357"/>
        <v>#NAME?</v>
      </c>
      <c r="AO273" s="13" t="e">
        <f t="shared" si="358"/>
        <v>#NAME?</v>
      </c>
      <c r="AP273" s="13" t="e">
        <f t="shared" si="359"/>
        <v>#NAME?</v>
      </c>
      <c r="AQ273" s="13" t="e">
        <f t="shared" si="360"/>
        <v>#NAME?</v>
      </c>
      <c r="AR273" s="13" t="e">
        <f t="shared" si="361"/>
        <v>#NAME?</v>
      </c>
      <c r="AS273" s="13" t="e">
        <f t="shared" si="362"/>
        <v>#NAME?</v>
      </c>
      <c r="AT273" s="13" t="e">
        <f t="shared" si="363"/>
        <v>#NAME?</v>
      </c>
      <c r="AU273" s="13" t="e">
        <f t="shared" si="364"/>
        <v>#NAME?</v>
      </c>
      <c r="AV273" s="13" t="e">
        <f t="shared" si="365"/>
        <v>#NAME?</v>
      </c>
      <c r="AW273" s="13" t="e">
        <f t="shared" si="366"/>
        <v>#NAME?</v>
      </c>
      <c r="AX273" s="13" t="e">
        <f t="shared" si="367"/>
        <v>#NAME?</v>
      </c>
      <c r="AY273" s="13" t="e">
        <f t="shared" si="368"/>
        <v>#NAME?</v>
      </c>
      <c r="AZ273" s="13" t="e">
        <f t="shared" si="369"/>
        <v>#NAME?</v>
      </c>
      <c r="BA273" s="13" t="e">
        <f t="shared" si="370"/>
        <v>#NAME?</v>
      </c>
      <c r="BB273" s="13" t="e">
        <f t="shared" si="371"/>
        <v>#NAME?</v>
      </c>
      <c r="BC273" s="13" t="e">
        <f t="shared" si="372"/>
        <v>#NAME?</v>
      </c>
      <c r="BD273" s="13" t="e">
        <f t="shared" si="373"/>
        <v>#NAME?</v>
      </c>
      <c r="BE273" s="13" t="e">
        <f t="shared" si="374"/>
        <v>#NAME?</v>
      </c>
      <c r="BF273" s="13" t="e">
        <f t="shared" si="375"/>
        <v>#NAME?</v>
      </c>
      <c r="BG273" s="13" t="e">
        <f t="shared" si="376"/>
        <v>#NAME?</v>
      </c>
      <c r="BH273" s="13" t="e">
        <f t="shared" si="377"/>
        <v>#NAME?</v>
      </c>
      <c r="BI273" s="13" t="e">
        <f t="shared" si="378"/>
        <v>#NAME?</v>
      </c>
      <c r="BJ273" s="13" t="e">
        <f t="shared" si="379"/>
        <v>#NAME?</v>
      </c>
      <c r="BK273" s="13" t="e">
        <f t="shared" si="380"/>
        <v>#NAME?</v>
      </c>
      <c r="BL273" s="13" t="e">
        <f t="shared" si="381"/>
        <v>#NAME?</v>
      </c>
      <c r="BM273" s="13" t="e">
        <f t="shared" si="382"/>
        <v>#NAME?</v>
      </c>
      <c r="BN273" s="13"/>
      <c r="BO273" s="15"/>
      <c r="BP273" s="13" t="e">
        <f t="shared" si="383"/>
        <v>#NAME?</v>
      </c>
      <c r="BQ273" s="13" t="e">
        <f t="shared" si="384"/>
        <v>#NAME?</v>
      </c>
      <c r="BR273" s="13" t="e">
        <f t="shared" si="385"/>
        <v>#NAME?</v>
      </c>
      <c r="BS273" s="13" t="e">
        <f t="shared" si="386"/>
        <v>#NAME?</v>
      </c>
      <c r="BT273" s="13" t="e">
        <f t="shared" si="387"/>
        <v>#NAME?</v>
      </c>
      <c r="BU273" s="13" t="e">
        <f t="shared" si="388"/>
        <v>#NAME?</v>
      </c>
      <c r="BV273" s="13"/>
      <c r="BW273" s="13" t="e">
        <f t="shared" si="389"/>
        <v>#NAME?</v>
      </c>
      <c r="BX273" s="13"/>
      <c r="BY273" s="13" t="e">
        <f t="shared" si="390"/>
        <v>#NAME?</v>
      </c>
      <c r="BZ273" s="13" t="e">
        <f t="shared" si="391"/>
        <v>#NAME?</v>
      </c>
      <c r="CA273" s="13" t="e">
        <f t="shared" si="392"/>
        <v>#NAME?</v>
      </c>
      <c r="CB273" s="13" t="e">
        <f t="shared" si="393"/>
        <v>#NAME?</v>
      </c>
      <c r="CC273" s="14">
        <f t="shared" si="394"/>
        <v>0</v>
      </c>
      <c r="CD273" s="14" t="e">
        <f t="shared" si="395"/>
        <v>#NAME?</v>
      </c>
      <c r="CE273" s="13">
        <f t="shared" si="396"/>
        <v>2154121.36</v>
      </c>
      <c r="CF273" s="13" t="e">
        <f t="shared" si="397"/>
        <v>#NAME?</v>
      </c>
      <c r="CG273" s="13"/>
      <c r="CH273" s="13" t="e">
        <f t="shared" si="398"/>
        <v>#NAME?</v>
      </c>
      <c r="CI273" s="13" t="e">
        <f t="shared" si="399"/>
        <v>#NAME?</v>
      </c>
      <c r="CJ273" s="13" t="e">
        <f t="shared" si="400"/>
        <v>#NAME?</v>
      </c>
      <c r="CK273" s="13" t="e">
        <f t="shared" si="401"/>
        <v>#NAME?</v>
      </c>
      <c r="CL273">
        <f t="shared" si="402"/>
        <v>0</v>
      </c>
      <c r="CM273">
        <f t="shared" si="403"/>
        <v>0</v>
      </c>
      <c r="CN273">
        <v>0</v>
      </c>
      <c r="CO273">
        <f t="shared" si="404"/>
        <v>0</v>
      </c>
      <c r="CP273">
        <v>0</v>
      </c>
      <c r="CQ273">
        <v>0</v>
      </c>
      <c r="CR273">
        <v>0</v>
      </c>
      <c r="CS273">
        <v>0</v>
      </c>
      <c r="CT273">
        <v>0</v>
      </c>
      <c r="CU273">
        <v>0</v>
      </c>
      <c r="CV273">
        <v>0</v>
      </c>
      <c r="CW273">
        <v>0</v>
      </c>
      <c r="CX273">
        <v>0</v>
      </c>
      <c r="CY273" s="20" t="e">
        <f t="shared" si="405"/>
        <v>#NAME?</v>
      </c>
      <c r="CZ273" t="e">
        <f t="shared" si="406"/>
        <v>#NAME?</v>
      </c>
      <c r="DM273" t="s">
        <v>500</v>
      </c>
      <c r="DN273">
        <v>0</v>
      </c>
      <c r="DQ273" t="s">
        <v>379</v>
      </c>
      <c r="DR273">
        <v>0</v>
      </c>
      <c r="DU273">
        <v>569</v>
      </c>
      <c r="DV273">
        <v>1829234.7780175665</v>
      </c>
      <c r="DX273" t="s">
        <v>322</v>
      </c>
      <c r="DY273">
        <v>0</v>
      </c>
      <c r="EA273" t="s">
        <v>322</v>
      </c>
      <c r="EB273">
        <v>0</v>
      </c>
      <c r="ED273" t="s">
        <v>322</v>
      </c>
      <c r="EE273">
        <v>0</v>
      </c>
      <c r="EI273">
        <v>546</v>
      </c>
      <c r="EJ273">
        <v>9139</v>
      </c>
      <c r="GQ273" t="s">
        <v>443</v>
      </c>
      <c r="GR273">
        <v>1621</v>
      </c>
      <c r="GU273">
        <v>653</v>
      </c>
      <c r="GV273" s="20">
        <v>28752.156411730881</v>
      </c>
      <c r="HM273">
        <v>951</v>
      </c>
      <c r="HN273" t="s">
        <v>503</v>
      </c>
      <c r="HO273">
        <v>1536578.5600000001</v>
      </c>
      <c r="HR273">
        <v>653</v>
      </c>
      <c r="HS273">
        <v>527</v>
      </c>
    </row>
    <row r="274" spans="1:227">
      <c r="A274">
        <v>545</v>
      </c>
      <c r="D274" t="s">
        <v>445</v>
      </c>
      <c r="F274" s="13" t="e">
        <f t="shared" si="326"/>
        <v>#NAME?</v>
      </c>
      <c r="G274" s="13" t="e">
        <f t="shared" si="327"/>
        <v>#NAME?</v>
      </c>
      <c r="H274" s="13" t="e">
        <f t="shared" si="328"/>
        <v>#NAME?</v>
      </c>
      <c r="I274" s="13" t="e">
        <f t="shared" si="329"/>
        <v>#NAME?</v>
      </c>
      <c r="J274" s="13"/>
      <c r="K274" s="13" t="e">
        <f t="shared" si="330"/>
        <v>#NAME?</v>
      </c>
      <c r="L274" s="13" t="e">
        <f t="shared" si="331"/>
        <v>#NAME?</v>
      </c>
      <c r="M274" s="13" t="e">
        <f t="shared" si="332"/>
        <v>#NAME?</v>
      </c>
      <c r="N274" s="13" t="e">
        <f t="shared" si="333"/>
        <v>#NAME?</v>
      </c>
      <c r="O274" s="13" t="e">
        <f t="shared" si="334"/>
        <v>#NAME?</v>
      </c>
      <c r="P274" s="13" t="e">
        <f t="shared" si="335"/>
        <v>#NAME?</v>
      </c>
      <c r="Q274" s="13" t="e">
        <f t="shared" si="336"/>
        <v>#NAME?</v>
      </c>
      <c r="R274" s="13" t="e">
        <f t="shared" si="337"/>
        <v>#NAME?</v>
      </c>
      <c r="S274" s="13" t="e">
        <f t="shared" si="338"/>
        <v>#NAME?</v>
      </c>
      <c r="T274" s="13" t="e">
        <f t="shared" si="339"/>
        <v>#NAME?</v>
      </c>
      <c r="U274" s="13" t="e">
        <f t="shared" si="340"/>
        <v>#NAME?</v>
      </c>
      <c r="V274" s="13" t="e">
        <f t="shared" si="341"/>
        <v>#NAME?</v>
      </c>
      <c r="W274" s="13" t="e">
        <f t="shared" si="342"/>
        <v>#NAME?</v>
      </c>
      <c r="X274" s="13" t="e">
        <f t="shared" si="343"/>
        <v>#NAME?</v>
      </c>
      <c r="Y274" s="13" t="e">
        <f t="shared" si="344"/>
        <v>#NAME?</v>
      </c>
      <c r="Z274" s="13" t="e">
        <f t="shared" si="345"/>
        <v>#NAME?</v>
      </c>
      <c r="AA274" s="13" t="e">
        <f t="shared" si="346"/>
        <v>#NAME?</v>
      </c>
      <c r="AB274" s="13"/>
      <c r="AC274" s="13"/>
      <c r="AD274" s="13" t="e">
        <f t="shared" si="347"/>
        <v>#NAME?</v>
      </c>
      <c r="AE274" s="13" t="e">
        <f t="shared" si="348"/>
        <v>#NAME?</v>
      </c>
      <c r="AF274" s="13" t="e">
        <f t="shared" si="349"/>
        <v>#NAME?</v>
      </c>
      <c r="AG274" s="13" t="e">
        <f t="shared" si="350"/>
        <v>#NAME?</v>
      </c>
      <c r="AH274" s="13" t="e">
        <f t="shared" si="351"/>
        <v>#NAME?</v>
      </c>
      <c r="AI274" s="13" t="e">
        <f t="shared" si="352"/>
        <v>#NAME?</v>
      </c>
      <c r="AJ274" s="13" t="e">
        <f t="shared" si="353"/>
        <v>#NAME?</v>
      </c>
      <c r="AK274" s="13" t="e">
        <f t="shared" si="354"/>
        <v>#NAME?</v>
      </c>
      <c r="AL274" s="13" t="e">
        <f t="shared" si="355"/>
        <v>#NAME?</v>
      </c>
      <c r="AM274" s="13" t="e">
        <f t="shared" si="356"/>
        <v>#NAME?</v>
      </c>
      <c r="AN274" s="13" t="e">
        <f t="shared" si="357"/>
        <v>#NAME?</v>
      </c>
      <c r="AO274" s="13" t="e">
        <f t="shared" si="358"/>
        <v>#NAME?</v>
      </c>
      <c r="AP274" s="13" t="e">
        <f t="shared" si="359"/>
        <v>#NAME?</v>
      </c>
      <c r="AQ274" s="13" t="e">
        <f t="shared" si="360"/>
        <v>#NAME?</v>
      </c>
      <c r="AR274" s="13" t="e">
        <f t="shared" si="361"/>
        <v>#NAME?</v>
      </c>
      <c r="AS274" s="13" t="e">
        <f t="shared" si="362"/>
        <v>#NAME?</v>
      </c>
      <c r="AT274" s="13" t="e">
        <f t="shared" si="363"/>
        <v>#NAME?</v>
      </c>
      <c r="AU274" s="13" t="e">
        <f t="shared" si="364"/>
        <v>#NAME?</v>
      </c>
      <c r="AV274" s="13" t="e">
        <f t="shared" si="365"/>
        <v>#NAME?</v>
      </c>
      <c r="AW274" s="13" t="e">
        <f t="shared" si="366"/>
        <v>#NAME?</v>
      </c>
      <c r="AX274" s="13" t="e">
        <f t="shared" si="367"/>
        <v>#NAME?</v>
      </c>
      <c r="AY274" s="13" t="e">
        <f t="shared" si="368"/>
        <v>#NAME?</v>
      </c>
      <c r="AZ274" s="13" t="e">
        <f t="shared" si="369"/>
        <v>#NAME?</v>
      </c>
      <c r="BA274" s="13" t="e">
        <f t="shared" si="370"/>
        <v>#NAME?</v>
      </c>
      <c r="BB274" s="13" t="e">
        <f t="shared" si="371"/>
        <v>#NAME?</v>
      </c>
      <c r="BC274" s="13" t="e">
        <f t="shared" si="372"/>
        <v>#NAME?</v>
      </c>
      <c r="BD274" s="13" t="e">
        <f t="shared" si="373"/>
        <v>#NAME?</v>
      </c>
      <c r="BE274" s="13" t="e">
        <f t="shared" si="374"/>
        <v>#NAME?</v>
      </c>
      <c r="BF274" s="13" t="e">
        <f t="shared" si="375"/>
        <v>#NAME?</v>
      </c>
      <c r="BG274" s="13" t="e">
        <f t="shared" si="376"/>
        <v>#NAME?</v>
      </c>
      <c r="BH274" s="13" t="e">
        <f t="shared" si="377"/>
        <v>#NAME?</v>
      </c>
      <c r="BI274" s="13" t="e">
        <f t="shared" si="378"/>
        <v>#NAME?</v>
      </c>
      <c r="BJ274" s="13" t="e">
        <f t="shared" si="379"/>
        <v>#NAME?</v>
      </c>
      <c r="BK274" s="13" t="e">
        <f t="shared" si="380"/>
        <v>#NAME?</v>
      </c>
      <c r="BL274" s="13" t="e">
        <f t="shared" si="381"/>
        <v>#NAME?</v>
      </c>
      <c r="BM274" s="13" t="e">
        <f t="shared" si="382"/>
        <v>#NAME?</v>
      </c>
      <c r="BN274" s="13"/>
      <c r="BO274" s="15"/>
      <c r="BP274" s="13" t="e">
        <f t="shared" si="383"/>
        <v>#NAME?</v>
      </c>
      <c r="BQ274" s="13" t="e">
        <f t="shared" si="384"/>
        <v>#NAME?</v>
      </c>
      <c r="BR274" s="13" t="e">
        <f t="shared" si="385"/>
        <v>#NAME?</v>
      </c>
      <c r="BS274" s="13" t="e">
        <f t="shared" si="386"/>
        <v>#NAME?</v>
      </c>
      <c r="BT274" s="13" t="e">
        <f t="shared" si="387"/>
        <v>#NAME?</v>
      </c>
      <c r="BU274" s="13" t="e">
        <f t="shared" si="388"/>
        <v>#NAME?</v>
      </c>
      <c r="BV274" s="13"/>
      <c r="BW274" s="13" t="e">
        <f t="shared" si="389"/>
        <v>#NAME?</v>
      </c>
      <c r="BX274" s="13"/>
      <c r="BY274" s="13" t="e">
        <f t="shared" si="390"/>
        <v>#NAME?</v>
      </c>
      <c r="BZ274" s="13" t="e">
        <f t="shared" si="391"/>
        <v>#NAME?</v>
      </c>
      <c r="CA274" s="13" t="e">
        <f t="shared" si="392"/>
        <v>#NAME?</v>
      </c>
      <c r="CB274" s="13" t="e">
        <f t="shared" si="393"/>
        <v>#NAME?</v>
      </c>
      <c r="CC274" s="14">
        <f t="shared" si="394"/>
        <v>0</v>
      </c>
      <c r="CD274" s="14" t="e">
        <f t="shared" si="395"/>
        <v>#NAME?</v>
      </c>
      <c r="CE274" s="13">
        <f t="shared" si="396"/>
        <v>1905638.82</v>
      </c>
      <c r="CF274" s="13" t="e">
        <f t="shared" si="397"/>
        <v>#NAME?</v>
      </c>
      <c r="CG274" s="13"/>
      <c r="CH274" s="13" t="e">
        <f t="shared" si="398"/>
        <v>#NAME?</v>
      </c>
      <c r="CI274" s="13" t="e">
        <f t="shared" si="399"/>
        <v>#NAME?</v>
      </c>
      <c r="CJ274" s="13" t="e">
        <f t="shared" si="400"/>
        <v>#NAME?</v>
      </c>
      <c r="CK274" s="13" t="e">
        <f t="shared" si="401"/>
        <v>#NAME?</v>
      </c>
      <c r="CL274">
        <f t="shared" si="402"/>
        <v>0</v>
      </c>
      <c r="CM274">
        <f t="shared" si="403"/>
        <v>0</v>
      </c>
      <c r="CN274" t="e">
        <f>VLOOKUP(A274,sport,6,FALSE)</f>
        <v>#NAME?</v>
      </c>
      <c r="CO274">
        <f t="shared" si="404"/>
        <v>0</v>
      </c>
      <c r="CP274">
        <v>0</v>
      </c>
      <c r="CQ274">
        <v>0</v>
      </c>
      <c r="CR274">
        <v>0</v>
      </c>
      <c r="CS274">
        <v>0</v>
      </c>
      <c r="CT274">
        <v>0</v>
      </c>
      <c r="CU274">
        <v>0</v>
      </c>
      <c r="CV274">
        <v>0</v>
      </c>
      <c r="CW274">
        <v>0</v>
      </c>
      <c r="CX274">
        <v>0</v>
      </c>
      <c r="CY274" s="20" t="e">
        <f t="shared" si="405"/>
        <v>#NAME?</v>
      </c>
      <c r="CZ274" t="e">
        <f t="shared" si="406"/>
        <v>#NAME?</v>
      </c>
      <c r="DM274" t="s">
        <v>501</v>
      </c>
      <c r="DN274">
        <v>0</v>
      </c>
      <c r="DQ274" t="s">
        <v>395</v>
      </c>
      <c r="DR274">
        <v>0</v>
      </c>
      <c r="DU274">
        <v>51</v>
      </c>
      <c r="DV274">
        <v>2260455.6061332175</v>
      </c>
      <c r="DX274" t="s">
        <v>367</v>
      </c>
      <c r="DY274">
        <v>0</v>
      </c>
      <c r="EA274" t="s">
        <v>367</v>
      </c>
      <c r="EB274">
        <v>0</v>
      </c>
      <c r="ED274" t="s">
        <v>367</v>
      </c>
      <c r="EE274">
        <v>0</v>
      </c>
      <c r="EI274">
        <v>547</v>
      </c>
      <c r="EJ274">
        <v>1442.25</v>
      </c>
      <c r="GQ274" t="s">
        <v>445</v>
      </c>
      <c r="GR274">
        <v>545</v>
      </c>
      <c r="GU274">
        <v>654</v>
      </c>
      <c r="GV274" s="20">
        <v>49662.81562026243</v>
      </c>
      <c r="HM274">
        <v>579</v>
      </c>
      <c r="HN274" t="s">
        <v>504</v>
      </c>
      <c r="HO274">
        <v>1639290.57</v>
      </c>
      <c r="HR274">
        <v>654</v>
      </c>
      <c r="HS274">
        <v>1059.5</v>
      </c>
    </row>
    <row r="275" spans="1:227">
      <c r="A275">
        <v>546</v>
      </c>
      <c r="D275" t="s">
        <v>190</v>
      </c>
      <c r="F275" s="13" t="e">
        <f t="shared" si="326"/>
        <v>#NAME?</v>
      </c>
      <c r="G275" s="13" t="e">
        <f t="shared" si="327"/>
        <v>#NAME?</v>
      </c>
      <c r="H275" s="13" t="e">
        <f t="shared" si="328"/>
        <v>#NAME?</v>
      </c>
      <c r="I275" s="13" t="e">
        <f t="shared" si="329"/>
        <v>#NAME?</v>
      </c>
      <c r="J275" s="13"/>
      <c r="K275" s="13" t="e">
        <f t="shared" si="330"/>
        <v>#NAME?</v>
      </c>
      <c r="L275" s="13" t="e">
        <f t="shared" si="331"/>
        <v>#NAME?</v>
      </c>
      <c r="M275" s="13" t="e">
        <f t="shared" si="332"/>
        <v>#NAME?</v>
      </c>
      <c r="N275" s="13" t="e">
        <f t="shared" si="333"/>
        <v>#NAME?</v>
      </c>
      <c r="O275" s="13" t="e">
        <f t="shared" si="334"/>
        <v>#NAME?</v>
      </c>
      <c r="P275" s="13" t="e">
        <f t="shared" si="335"/>
        <v>#NAME?</v>
      </c>
      <c r="Q275" s="13" t="e">
        <f t="shared" si="336"/>
        <v>#NAME?</v>
      </c>
      <c r="R275" s="13" t="e">
        <f t="shared" si="337"/>
        <v>#NAME?</v>
      </c>
      <c r="S275" s="13" t="e">
        <f t="shared" si="338"/>
        <v>#NAME?</v>
      </c>
      <c r="T275" s="13" t="e">
        <f t="shared" si="339"/>
        <v>#NAME?</v>
      </c>
      <c r="U275" s="13" t="e">
        <f t="shared" si="340"/>
        <v>#NAME?</v>
      </c>
      <c r="V275" s="13" t="e">
        <f t="shared" si="341"/>
        <v>#NAME?</v>
      </c>
      <c r="W275" s="13" t="e">
        <f t="shared" si="342"/>
        <v>#NAME?</v>
      </c>
      <c r="X275" s="13" t="e">
        <f t="shared" si="343"/>
        <v>#NAME?</v>
      </c>
      <c r="Y275" s="13" t="e">
        <f t="shared" si="344"/>
        <v>#NAME?</v>
      </c>
      <c r="Z275" s="13" t="e">
        <f t="shared" si="345"/>
        <v>#NAME?</v>
      </c>
      <c r="AA275" s="13" t="e">
        <f t="shared" si="346"/>
        <v>#NAME?</v>
      </c>
      <c r="AB275" s="13"/>
      <c r="AC275" s="13"/>
      <c r="AD275" s="13" t="e">
        <f t="shared" si="347"/>
        <v>#NAME?</v>
      </c>
      <c r="AE275" s="13" t="e">
        <f t="shared" si="348"/>
        <v>#NAME?</v>
      </c>
      <c r="AF275" s="13" t="e">
        <f t="shared" si="349"/>
        <v>#NAME?</v>
      </c>
      <c r="AG275" s="13" t="e">
        <f t="shared" si="350"/>
        <v>#NAME?</v>
      </c>
      <c r="AH275" s="13" t="e">
        <f t="shared" si="351"/>
        <v>#NAME?</v>
      </c>
      <c r="AI275" s="13" t="e">
        <f t="shared" si="352"/>
        <v>#NAME?</v>
      </c>
      <c r="AJ275" s="13" t="e">
        <f t="shared" si="353"/>
        <v>#NAME?</v>
      </c>
      <c r="AK275" s="13" t="e">
        <f t="shared" si="354"/>
        <v>#NAME?</v>
      </c>
      <c r="AL275" s="13" t="e">
        <f t="shared" si="355"/>
        <v>#NAME?</v>
      </c>
      <c r="AM275" s="13" t="e">
        <f t="shared" si="356"/>
        <v>#NAME?</v>
      </c>
      <c r="AN275" s="13" t="e">
        <f t="shared" si="357"/>
        <v>#NAME?</v>
      </c>
      <c r="AO275" s="13" t="e">
        <f t="shared" si="358"/>
        <v>#NAME?</v>
      </c>
      <c r="AP275" s="13" t="e">
        <f t="shared" si="359"/>
        <v>#NAME?</v>
      </c>
      <c r="AQ275" s="13" t="e">
        <f t="shared" si="360"/>
        <v>#NAME?</v>
      </c>
      <c r="AR275" s="13" t="e">
        <f t="shared" si="361"/>
        <v>#NAME?</v>
      </c>
      <c r="AS275" s="13" t="e">
        <f t="shared" si="362"/>
        <v>#NAME?</v>
      </c>
      <c r="AT275" s="13" t="e">
        <f t="shared" si="363"/>
        <v>#NAME?</v>
      </c>
      <c r="AU275" s="13" t="e">
        <f t="shared" si="364"/>
        <v>#NAME?</v>
      </c>
      <c r="AV275" s="13" t="e">
        <f t="shared" si="365"/>
        <v>#NAME?</v>
      </c>
      <c r="AW275" s="13" t="e">
        <f t="shared" si="366"/>
        <v>#NAME?</v>
      </c>
      <c r="AX275" s="13" t="e">
        <f t="shared" si="367"/>
        <v>#NAME?</v>
      </c>
      <c r="AY275" s="13" t="e">
        <f t="shared" si="368"/>
        <v>#NAME?</v>
      </c>
      <c r="AZ275" s="13" t="e">
        <f t="shared" si="369"/>
        <v>#NAME?</v>
      </c>
      <c r="BA275" s="13" t="e">
        <f t="shared" si="370"/>
        <v>#NAME?</v>
      </c>
      <c r="BB275" s="13" t="e">
        <f t="shared" si="371"/>
        <v>#NAME?</v>
      </c>
      <c r="BC275" s="13" t="e">
        <f t="shared" si="372"/>
        <v>#NAME?</v>
      </c>
      <c r="BD275" s="13" t="e">
        <f t="shared" si="373"/>
        <v>#NAME?</v>
      </c>
      <c r="BE275" s="13" t="e">
        <f t="shared" si="374"/>
        <v>#NAME?</v>
      </c>
      <c r="BF275" s="13" t="e">
        <f t="shared" si="375"/>
        <v>#NAME?</v>
      </c>
      <c r="BG275" s="13" t="e">
        <f t="shared" si="376"/>
        <v>#NAME?</v>
      </c>
      <c r="BH275" s="13" t="e">
        <f t="shared" si="377"/>
        <v>#NAME?</v>
      </c>
      <c r="BI275" s="13" t="e">
        <f t="shared" si="378"/>
        <v>#NAME?</v>
      </c>
      <c r="BJ275" s="13" t="e">
        <f t="shared" si="379"/>
        <v>#NAME?</v>
      </c>
      <c r="BK275" s="13" t="e">
        <f t="shared" si="380"/>
        <v>#NAME?</v>
      </c>
      <c r="BL275" s="13" t="e">
        <f t="shared" si="381"/>
        <v>#NAME?</v>
      </c>
      <c r="BM275" s="13" t="e">
        <f t="shared" si="382"/>
        <v>#NAME?</v>
      </c>
      <c r="BN275" s="13"/>
      <c r="BO275" s="15"/>
      <c r="BP275" s="13" t="e">
        <f t="shared" si="383"/>
        <v>#NAME?</v>
      </c>
      <c r="BQ275" s="13" t="e">
        <f t="shared" si="384"/>
        <v>#NAME?</v>
      </c>
      <c r="BR275" s="13" t="e">
        <f t="shared" si="385"/>
        <v>#NAME?</v>
      </c>
      <c r="BS275" s="13" t="e">
        <f t="shared" si="386"/>
        <v>#NAME?</v>
      </c>
      <c r="BT275" s="13" t="e">
        <f t="shared" si="387"/>
        <v>#NAME?</v>
      </c>
      <c r="BU275" s="13" t="e">
        <f t="shared" si="388"/>
        <v>#NAME?</v>
      </c>
      <c r="BV275" s="13"/>
      <c r="BW275" s="13" t="e">
        <f t="shared" si="389"/>
        <v>#NAME?</v>
      </c>
      <c r="BX275" s="13"/>
      <c r="BY275" s="13" t="e">
        <f t="shared" si="390"/>
        <v>#NAME?</v>
      </c>
      <c r="BZ275" s="13" t="e">
        <f t="shared" si="391"/>
        <v>#NAME?</v>
      </c>
      <c r="CA275" s="13" t="e">
        <f t="shared" si="392"/>
        <v>#NAME?</v>
      </c>
      <c r="CB275" s="13" t="e">
        <f t="shared" si="393"/>
        <v>#NAME?</v>
      </c>
      <c r="CC275" s="14">
        <f t="shared" si="394"/>
        <v>0</v>
      </c>
      <c r="CD275" s="14" t="e">
        <f t="shared" si="395"/>
        <v>#NAME?</v>
      </c>
      <c r="CE275" s="13">
        <f t="shared" si="396"/>
        <v>9633459.0099999998</v>
      </c>
      <c r="CF275" s="13" t="e">
        <f t="shared" si="397"/>
        <v>#NAME?</v>
      </c>
      <c r="CG275" s="13"/>
      <c r="CH275" s="13" t="e">
        <f t="shared" si="398"/>
        <v>#NAME?</v>
      </c>
      <c r="CI275" s="13" t="e">
        <f t="shared" si="399"/>
        <v>#NAME?</v>
      </c>
      <c r="CJ275" s="13" t="e">
        <f t="shared" si="400"/>
        <v>#NAME?</v>
      </c>
      <c r="CK275" s="13" t="e">
        <f t="shared" si="401"/>
        <v>#NAME?</v>
      </c>
      <c r="CL275">
        <f t="shared" si="402"/>
        <v>83300</v>
      </c>
      <c r="CM275">
        <f t="shared" si="403"/>
        <v>15000</v>
      </c>
      <c r="CN275">
        <v>0</v>
      </c>
      <c r="CO275">
        <f t="shared" si="404"/>
        <v>0</v>
      </c>
      <c r="CP275" t="e">
        <f>VLOOKUP(A275,taal,5,FALSE)</f>
        <v>#NAME?</v>
      </c>
      <c r="CQ275">
        <v>0</v>
      </c>
      <c r="CR275">
        <v>0</v>
      </c>
      <c r="CS275">
        <v>0</v>
      </c>
      <c r="CT275" t="e">
        <f>VLOOKUP(A275,w_g31,3,FALSE)</f>
        <v>#NAME?</v>
      </c>
      <c r="CU275">
        <v>0</v>
      </c>
      <c r="CV275" t="e">
        <f>VLOOKUP(A275,delta,3,FALSE)</f>
        <v>#NAME?</v>
      </c>
      <c r="CW275">
        <v>0</v>
      </c>
      <c r="CX275">
        <v>0</v>
      </c>
      <c r="CY275" s="20" t="e">
        <f t="shared" si="405"/>
        <v>#NAME?</v>
      </c>
      <c r="CZ275" t="e">
        <f t="shared" si="406"/>
        <v>#NAME?</v>
      </c>
      <c r="DM275" t="s">
        <v>502</v>
      </c>
      <c r="DN275">
        <v>0</v>
      </c>
      <c r="DQ275" t="s">
        <v>414</v>
      </c>
      <c r="DR275">
        <v>0</v>
      </c>
      <c r="DU275">
        <v>216</v>
      </c>
      <c r="DV275">
        <v>1845252.9891595896</v>
      </c>
      <c r="DX275" t="s">
        <v>371</v>
      </c>
      <c r="DY275">
        <v>0</v>
      </c>
      <c r="EA275" t="s">
        <v>371</v>
      </c>
      <c r="EB275">
        <v>0</v>
      </c>
      <c r="ED275" t="s">
        <v>371</v>
      </c>
      <c r="EE275">
        <v>0</v>
      </c>
      <c r="EI275">
        <v>1916</v>
      </c>
      <c r="EJ275">
        <v>4555</v>
      </c>
      <c r="GQ275" t="s">
        <v>190</v>
      </c>
      <c r="GR275">
        <v>546</v>
      </c>
      <c r="GU275">
        <v>664</v>
      </c>
      <c r="GV275" s="20">
        <v>107167.1284437242</v>
      </c>
      <c r="HM275">
        <v>823</v>
      </c>
      <c r="HN275" t="s">
        <v>505</v>
      </c>
      <c r="HO275">
        <v>1154607.96</v>
      </c>
      <c r="HR275">
        <v>664</v>
      </c>
      <c r="HS275">
        <v>2913.5</v>
      </c>
    </row>
    <row r="276" spans="1:227">
      <c r="A276">
        <v>547</v>
      </c>
      <c r="D276" t="s">
        <v>446</v>
      </c>
      <c r="F276" s="13" t="e">
        <f t="shared" si="326"/>
        <v>#NAME?</v>
      </c>
      <c r="G276" s="13" t="e">
        <f t="shared" si="327"/>
        <v>#NAME?</v>
      </c>
      <c r="H276" s="13" t="e">
        <f t="shared" si="328"/>
        <v>#NAME?</v>
      </c>
      <c r="I276" s="13" t="e">
        <f t="shared" si="329"/>
        <v>#NAME?</v>
      </c>
      <c r="K276" s="13" t="e">
        <f t="shared" si="330"/>
        <v>#NAME?</v>
      </c>
      <c r="L276" s="13" t="e">
        <f t="shared" si="331"/>
        <v>#NAME?</v>
      </c>
      <c r="M276" s="13" t="e">
        <f t="shared" si="332"/>
        <v>#NAME?</v>
      </c>
      <c r="N276" s="13" t="e">
        <f t="shared" si="333"/>
        <v>#NAME?</v>
      </c>
      <c r="O276" s="13" t="e">
        <f t="shared" si="334"/>
        <v>#NAME?</v>
      </c>
      <c r="P276" s="13" t="e">
        <f t="shared" si="335"/>
        <v>#NAME?</v>
      </c>
      <c r="Q276" s="13" t="e">
        <f t="shared" si="336"/>
        <v>#NAME?</v>
      </c>
      <c r="R276" s="13" t="e">
        <f t="shared" si="337"/>
        <v>#NAME?</v>
      </c>
      <c r="S276" s="13" t="e">
        <f t="shared" si="338"/>
        <v>#NAME?</v>
      </c>
      <c r="T276" s="13" t="e">
        <f t="shared" si="339"/>
        <v>#NAME?</v>
      </c>
      <c r="U276" s="13" t="e">
        <f t="shared" si="340"/>
        <v>#NAME?</v>
      </c>
      <c r="V276" s="13" t="e">
        <f t="shared" si="341"/>
        <v>#NAME?</v>
      </c>
      <c r="W276" s="13" t="e">
        <f t="shared" si="342"/>
        <v>#NAME?</v>
      </c>
      <c r="X276" s="13" t="e">
        <f t="shared" si="343"/>
        <v>#NAME?</v>
      </c>
      <c r="Y276" s="13" t="e">
        <f t="shared" si="344"/>
        <v>#NAME?</v>
      </c>
      <c r="Z276" s="13" t="e">
        <f t="shared" si="345"/>
        <v>#NAME?</v>
      </c>
      <c r="AA276" s="13" t="e">
        <f t="shared" si="346"/>
        <v>#NAME?</v>
      </c>
      <c r="AB276" s="13"/>
      <c r="AC276" s="13"/>
      <c r="AD276" s="13" t="e">
        <f t="shared" si="347"/>
        <v>#NAME?</v>
      </c>
      <c r="AE276" s="13" t="e">
        <f t="shared" si="348"/>
        <v>#NAME?</v>
      </c>
      <c r="AF276" s="13" t="e">
        <f t="shared" si="349"/>
        <v>#NAME?</v>
      </c>
      <c r="AG276" s="13" t="e">
        <f t="shared" si="350"/>
        <v>#NAME?</v>
      </c>
      <c r="AH276" s="13" t="e">
        <f t="shared" si="351"/>
        <v>#NAME?</v>
      </c>
      <c r="AI276" s="13" t="e">
        <f t="shared" si="352"/>
        <v>#NAME?</v>
      </c>
      <c r="AJ276" s="13" t="e">
        <f t="shared" si="353"/>
        <v>#NAME?</v>
      </c>
      <c r="AK276" s="13" t="e">
        <f t="shared" si="354"/>
        <v>#NAME?</v>
      </c>
      <c r="AL276" s="13" t="e">
        <f t="shared" si="355"/>
        <v>#NAME?</v>
      </c>
      <c r="AM276" s="13" t="e">
        <f t="shared" si="356"/>
        <v>#NAME?</v>
      </c>
      <c r="AN276" s="13" t="e">
        <f t="shared" si="357"/>
        <v>#NAME?</v>
      </c>
      <c r="AO276" s="13" t="e">
        <f t="shared" si="358"/>
        <v>#NAME?</v>
      </c>
      <c r="AP276" s="13" t="e">
        <f t="shared" si="359"/>
        <v>#NAME?</v>
      </c>
      <c r="AQ276" s="13" t="e">
        <f t="shared" si="360"/>
        <v>#NAME?</v>
      </c>
      <c r="AR276" s="13" t="e">
        <f t="shared" si="361"/>
        <v>#NAME?</v>
      </c>
      <c r="AS276" s="13" t="e">
        <f t="shared" si="362"/>
        <v>#NAME?</v>
      </c>
      <c r="AT276" s="13" t="e">
        <f t="shared" si="363"/>
        <v>#NAME?</v>
      </c>
      <c r="AU276" s="13" t="e">
        <f t="shared" si="364"/>
        <v>#NAME?</v>
      </c>
      <c r="AV276" s="13" t="e">
        <f t="shared" si="365"/>
        <v>#NAME?</v>
      </c>
      <c r="AW276" s="13" t="e">
        <f t="shared" si="366"/>
        <v>#NAME?</v>
      </c>
      <c r="AX276" s="13" t="e">
        <f t="shared" si="367"/>
        <v>#NAME?</v>
      </c>
      <c r="AY276" s="13" t="e">
        <f t="shared" si="368"/>
        <v>#NAME?</v>
      </c>
      <c r="AZ276" s="13" t="e">
        <f t="shared" si="369"/>
        <v>#NAME?</v>
      </c>
      <c r="BA276" s="13" t="e">
        <f t="shared" si="370"/>
        <v>#NAME?</v>
      </c>
      <c r="BB276" s="13" t="e">
        <f t="shared" si="371"/>
        <v>#NAME?</v>
      </c>
      <c r="BC276" s="13" t="e">
        <f t="shared" si="372"/>
        <v>#NAME?</v>
      </c>
      <c r="BD276" s="13" t="e">
        <f t="shared" si="373"/>
        <v>#NAME?</v>
      </c>
      <c r="BE276" s="13" t="e">
        <f t="shared" si="374"/>
        <v>#NAME?</v>
      </c>
      <c r="BF276" s="13" t="e">
        <f t="shared" si="375"/>
        <v>#NAME?</v>
      </c>
      <c r="BG276" s="13" t="e">
        <f t="shared" si="376"/>
        <v>#NAME?</v>
      </c>
      <c r="BH276" s="13" t="e">
        <f t="shared" si="377"/>
        <v>#NAME?</v>
      </c>
      <c r="BI276" s="13" t="e">
        <f t="shared" si="378"/>
        <v>#NAME?</v>
      </c>
      <c r="BJ276" s="13" t="e">
        <f t="shared" si="379"/>
        <v>#NAME?</v>
      </c>
      <c r="BK276" s="13" t="e">
        <f t="shared" si="380"/>
        <v>#NAME?</v>
      </c>
      <c r="BL276" s="13" t="e">
        <f t="shared" si="381"/>
        <v>#NAME?</v>
      </c>
      <c r="BM276" s="13" t="e">
        <f t="shared" si="382"/>
        <v>#NAME?</v>
      </c>
      <c r="BN276" s="13"/>
      <c r="BO276" s="15"/>
      <c r="BP276" s="13" t="e">
        <f t="shared" si="383"/>
        <v>#NAME?</v>
      </c>
      <c r="BQ276" s="13" t="e">
        <f t="shared" si="384"/>
        <v>#NAME?</v>
      </c>
      <c r="BR276" s="13" t="e">
        <f t="shared" si="385"/>
        <v>#NAME?</v>
      </c>
      <c r="BS276" s="13" t="e">
        <f t="shared" si="386"/>
        <v>#NAME?</v>
      </c>
      <c r="BT276" s="13" t="e">
        <f t="shared" si="387"/>
        <v>#NAME?</v>
      </c>
      <c r="BU276" s="13" t="e">
        <f t="shared" si="388"/>
        <v>#NAME?</v>
      </c>
      <c r="BV276" s="13"/>
      <c r="BW276" s="13" t="e">
        <f t="shared" si="389"/>
        <v>#NAME?</v>
      </c>
      <c r="BX276" s="13"/>
      <c r="BY276" s="13" t="e">
        <f t="shared" si="390"/>
        <v>#NAME?</v>
      </c>
      <c r="BZ276" s="13" t="e">
        <f t="shared" si="391"/>
        <v>#NAME?</v>
      </c>
      <c r="CA276" s="13" t="e">
        <f t="shared" si="392"/>
        <v>#NAME?</v>
      </c>
      <c r="CB276" s="13" t="e">
        <f t="shared" si="393"/>
        <v>#NAME?</v>
      </c>
      <c r="CC276" s="14">
        <f t="shared" si="394"/>
        <v>0</v>
      </c>
      <c r="CD276" s="14" t="e">
        <f t="shared" si="395"/>
        <v>#NAME?</v>
      </c>
      <c r="CE276" s="13">
        <f t="shared" si="396"/>
        <v>2055956.55</v>
      </c>
      <c r="CF276" s="13" t="e">
        <f t="shared" si="397"/>
        <v>#NAME?</v>
      </c>
      <c r="CG276" s="13"/>
      <c r="CH276" s="13" t="e">
        <f t="shared" si="398"/>
        <v>#NAME?</v>
      </c>
      <c r="CI276" s="13" t="e">
        <f t="shared" si="399"/>
        <v>#NAME?</v>
      </c>
      <c r="CJ276" s="13" t="e">
        <f t="shared" si="400"/>
        <v>#NAME?</v>
      </c>
      <c r="CK276" s="13" t="e">
        <f t="shared" si="401"/>
        <v>#NAME?</v>
      </c>
      <c r="CL276">
        <f t="shared" si="402"/>
        <v>0</v>
      </c>
      <c r="CM276">
        <f t="shared" si="403"/>
        <v>0</v>
      </c>
      <c r="CN276">
        <v>0</v>
      </c>
      <c r="CO276">
        <f t="shared" si="404"/>
        <v>0</v>
      </c>
      <c r="CP276">
        <v>0</v>
      </c>
      <c r="CQ276">
        <v>0</v>
      </c>
      <c r="CR276">
        <v>0</v>
      </c>
      <c r="CS276">
        <v>0</v>
      </c>
      <c r="CT276">
        <v>0</v>
      </c>
      <c r="CU276">
        <v>0</v>
      </c>
      <c r="CV276">
        <v>0</v>
      </c>
      <c r="CW276">
        <v>0</v>
      </c>
      <c r="CX276">
        <v>0</v>
      </c>
      <c r="CY276" s="20" t="e">
        <f t="shared" si="405"/>
        <v>#NAME?</v>
      </c>
      <c r="CZ276" t="e">
        <f t="shared" si="406"/>
        <v>#NAME?</v>
      </c>
      <c r="DM276" t="s">
        <v>356</v>
      </c>
      <c r="DN276">
        <v>0</v>
      </c>
      <c r="DQ276" t="s">
        <v>416</v>
      </c>
      <c r="DR276">
        <v>0</v>
      </c>
      <c r="DU276">
        <v>10</v>
      </c>
      <c r="DV276">
        <v>3155443.9659289364</v>
      </c>
      <c r="DX276" t="s">
        <v>376</v>
      </c>
      <c r="DY276">
        <v>0</v>
      </c>
      <c r="EA276" t="s">
        <v>376</v>
      </c>
      <c r="EB276">
        <v>0</v>
      </c>
      <c r="ED276" t="s">
        <v>376</v>
      </c>
      <c r="EE276">
        <v>0</v>
      </c>
      <c r="EI276">
        <v>694</v>
      </c>
      <c r="EJ276">
        <v>311.25</v>
      </c>
      <c r="GQ276" t="s">
        <v>446</v>
      </c>
      <c r="GR276">
        <v>547</v>
      </c>
      <c r="GU276">
        <v>668</v>
      </c>
      <c r="GV276" s="20">
        <v>47048.983219195987</v>
      </c>
      <c r="HM276">
        <v>824</v>
      </c>
      <c r="HN276" t="s">
        <v>506</v>
      </c>
      <c r="HO276">
        <v>2185563.35</v>
      </c>
      <c r="HR276">
        <v>668</v>
      </c>
      <c r="HS276">
        <v>1054.5</v>
      </c>
    </row>
    <row r="277" spans="1:227">
      <c r="A277">
        <v>1916</v>
      </c>
      <c r="D277" t="s">
        <v>447</v>
      </c>
      <c r="F277" s="13" t="e">
        <f t="shared" si="326"/>
        <v>#NAME?</v>
      </c>
      <c r="G277" s="13" t="e">
        <f t="shared" si="327"/>
        <v>#NAME?</v>
      </c>
      <c r="H277" s="13" t="e">
        <f t="shared" si="328"/>
        <v>#NAME?</v>
      </c>
      <c r="I277" s="13" t="e">
        <f t="shared" si="329"/>
        <v>#NAME?</v>
      </c>
      <c r="J277" s="13"/>
      <c r="K277" s="13" t="e">
        <f t="shared" si="330"/>
        <v>#NAME?</v>
      </c>
      <c r="L277" s="13" t="e">
        <f t="shared" si="331"/>
        <v>#NAME?</v>
      </c>
      <c r="M277" s="13" t="e">
        <f t="shared" si="332"/>
        <v>#NAME?</v>
      </c>
      <c r="N277" s="13" t="e">
        <f t="shared" si="333"/>
        <v>#NAME?</v>
      </c>
      <c r="O277" s="13" t="e">
        <f t="shared" si="334"/>
        <v>#NAME?</v>
      </c>
      <c r="P277" s="13" t="e">
        <f t="shared" si="335"/>
        <v>#NAME?</v>
      </c>
      <c r="Q277" s="13" t="e">
        <f t="shared" si="336"/>
        <v>#NAME?</v>
      </c>
      <c r="R277" s="13" t="e">
        <f t="shared" si="337"/>
        <v>#NAME?</v>
      </c>
      <c r="S277" s="13" t="e">
        <f t="shared" si="338"/>
        <v>#NAME?</v>
      </c>
      <c r="T277" s="13" t="e">
        <f t="shared" si="339"/>
        <v>#NAME?</v>
      </c>
      <c r="U277" s="13" t="e">
        <f t="shared" si="340"/>
        <v>#NAME?</v>
      </c>
      <c r="V277" s="13" t="e">
        <f t="shared" si="341"/>
        <v>#NAME?</v>
      </c>
      <c r="W277" s="13" t="e">
        <f t="shared" si="342"/>
        <v>#NAME?</v>
      </c>
      <c r="X277" s="13" t="e">
        <f t="shared" si="343"/>
        <v>#NAME?</v>
      </c>
      <c r="Y277" s="13" t="e">
        <f t="shared" si="344"/>
        <v>#NAME?</v>
      </c>
      <c r="Z277" s="13" t="e">
        <f t="shared" si="345"/>
        <v>#NAME?</v>
      </c>
      <c r="AA277" s="13" t="e">
        <f t="shared" si="346"/>
        <v>#NAME?</v>
      </c>
      <c r="AB277" s="13"/>
      <c r="AC277" s="13"/>
      <c r="AD277" s="13" t="e">
        <f t="shared" si="347"/>
        <v>#NAME?</v>
      </c>
      <c r="AE277" s="13" t="e">
        <f t="shared" si="348"/>
        <v>#NAME?</v>
      </c>
      <c r="AF277" s="13" t="e">
        <f t="shared" si="349"/>
        <v>#NAME?</v>
      </c>
      <c r="AG277" s="13" t="e">
        <f t="shared" si="350"/>
        <v>#NAME?</v>
      </c>
      <c r="AH277" s="13" t="e">
        <f t="shared" si="351"/>
        <v>#NAME?</v>
      </c>
      <c r="AI277" s="13" t="e">
        <f t="shared" si="352"/>
        <v>#NAME?</v>
      </c>
      <c r="AJ277" s="13" t="e">
        <f t="shared" si="353"/>
        <v>#NAME?</v>
      </c>
      <c r="AK277" s="13" t="e">
        <f t="shared" si="354"/>
        <v>#NAME?</v>
      </c>
      <c r="AL277" s="13" t="e">
        <f t="shared" si="355"/>
        <v>#NAME?</v>
      </c>
      <c r="AM277" s="13" t="e">
        <f t="shared" si="356"/>
        <v>#NAME?</v>
      </c>
      <c r="AN277" s="13" t="e">
        <f t="shared" si="357"/>
        <v>#NAME?</v>
      </c>
      <c r="AO277" s="13" t="e">
        <f t="shared" si="358"/>
        <v>#NAME?</v>
      </c>
      <c r="AP277" s="13" t="e">
        <f t="shared" si="359"/>
        <v>#NAME?</v>
      </c>
      <c r="AQ277" s="13" t="e">
        <f t="shared" si="360"/>
        <v>#NAME?</v>
      </c>
      <c r="AR277" s="13" t="e">
        <f t="shared" si="361"/>
        <v>#NAME?</v>
      </c>
      <c r="AS277" s="13" t="e">
        <f t="shared" si="362"/>
        <v>#NAME?</v>
      </c>
      <c r="AT277" s="13" t="e">
        <f t="shared" si="363"/>
        <v>#NAME?</v>
      </c>
      <c r="AU277" s="13" t="e">
        <f t="shared" si="364"/>
        <v>#NAME?</v>
      </c>
      <c r="AV277" s="13" t="e">
        <f t="shared" si="365"/>
        <v>#NAME?</v>
      </c>
      <c r="AW277" s="13" t="e">
        <f t="shared" si="366"/>
        <v>#NAME?</v>
      </c>
      <c r="AX277" s="13" t="e">
        <f t="shared" si="367"/>
        <v>#NAME?</v>
      </c>
      <c r="AY277" s="13" t="e">
        <f t="shared" si="368"/>
        <v>#NAME?</v>
      </c>
      <c r="AZ277" s="13" t="e">
        <f t="shared" si="369"/>
        <v>#NAME?</v>
      </c>
      <c r="BA277" s="13" t="e">
        <f t="shared" si="370"/>
        <v>#NAME?</v>
      </c>
      <c r="BB277" s="13" t="e">
        <f t="shared" si="371"/>
        <v>#NAME?</v>
      </c>
      <c r="BC277" s="13" t="e">
        <f t="shared" si="372"/>
        <v>#NAME?</v>
      </c>
      <c r="BD277" s="13" t="e">
        <f t="shared" si="373"/>
        <v>#NAME?</v>
      </c>
      <c r="BE277" s="13" t="e">
        <f t="shared" si="374"/>
        <v>#NAME?</v>
      </c>
      <c r="BF277" s="13" t="e">
        <f t="shared" si="375"/>
        <v>#NAME?</v>
      </c>
      <c r="BG277" s="13" t="e">
        <f t="shared" si="376"/>
        <v>#NAME?</v>
      </c>
      <c r="BH277" s="13" t="e">
        <f t="shared" si="377"/>
        <v>#NAME?</v>
      </c>
      <c r="BI277" s="13" t="e">
        <f t="shared" si="378"/>
        <v>#NAME?</v>
      </c>
      <c r="BJ277" s="13" t="e">
        <f t="shared" si="379"/>
        <v>#NAME?</v>
      </c>
      <c r="BK277" s="13" t="e">
        <f t="shared" si="380"/>
        <v>#NAME?</v>
      </c>
      <c r="BL277" s="13" t="e">
        <f t="shared" si="381"/>
        <v>#NAME?</v>
      </c>
      <c r="BM277" s="13" t="e">
        <f t="shared" si="382"/>
        <v>#NAME?</v>
      </c>
      <c r="BN277" s="13"/>
      <c r="BO277" s="15"/>
      <c r="BP277" s="13" t="e">
        <f t="shared" si="383"/>
        <v>#NAME?</v>
      </c>
      <c r="BQ277" s="13" t="e">
        <f t="shared" si="384"/>
        <v>#NAME?</v>
      </c>
      <c r="BR277" s="13" t="e">
        <f t="shared" si="385"/>
        <v>#NAME?</v>
      </c>
      <c r="BS277" s="13" t="e">
        <f t="shared" si="386"/>
        <v>#NAME?</v>
      </c>
      <c r="BT277" s="13" t="e">
        <f t="shared" si="387"/>
        <v>#NAME?</v>
      </c>
      <c r="BU277" s="13" t="e">
        <f t="shared" si="388"/>
        <v>#NAME?</v>
      </c>
      <c r="BV277" s="13"/>
      <c r="BW277" s="13" t="e">
        <f t="shared" si="389"/>
        <v>#NAME?</v>
      </c>
      <c r="BX277" s="13"/>
      <c r="BY277" s="13" t="e">
        <f t="shared" si="390"/>
        <v>#NAME?</v>
      </c>
      <c r="BZ277" s="13" t="e">
        <f t="shared" si="391"/>
        <v>#NAME?</v>
      </c>
      <c r="CA277" s="13" t="e">
        <f t="shared" si="392"/>
        <v>#NAME?</v>
      </c>
      <c r="CB277" s="13" t="e">
        <f t="shared" si="393"/>
        <v>#NAME?</v>
      </c>
      <c r="CC277" s="14">
        <f t="shared" si="394"/>
        <v>0</v>
      </c>
      <c r="CD277" s="14" t="e">
        <f t="shared" si="395"/>
        <v>#NAME?</v>
      </c>
      <c r="CE277" s="13">
        <f t="shared" si="396"/>
        <v>8401894.2200000007</v>
      </c>
      <c r="CF277" s="13" t="e">
        <f t="shared" si="397"/>
        <v>#NAME?</v>
      </c>
      <c r="CG277" s="13"/>
      <c r="CH277" s="13" t="e">
        <f t="shared" si="398"/>
        <v>#NAME?</v>
      </c>
      <c r="CI277" s="13" t="e">
        <f t="shared" si="399"/>
        <v>#NAME?</v>
      </c>
      <c r="CJ277" s="13" t="e">
        <f t="shared" si="400"/>
        <v>#NAME?</v>
      </c>
      <c r="CK277" s="13" t="e">
        <f t="shared" si="401"/>
        <v>#NAME?</v>
      </c>
      <c r="CL277">
        <f t="shared" si="402"/>
        <v>0</v>
      </c>
      <c r="CM277">
        <f t="shared" si="403"/>
        <v>0</v>
      </c>
      <c r="CN277">
        <v>0</v>
      </c>
      <c r="CO277">
        <f t="shared" si="404"/>
        <v>0</v>
      </c>
      <c r="CP277" t="e">
        <f>VLOOKUP(A277,taal,5,FALSE)</f>
        <v>#NAME?</v>
      </c>
      <c r="CQ277">
        <v>0</v>
      </c>
      <c r="CR277">
        <v>0</v>
      </c>
      <c r="CS277">
        <v>0</v>
      </c>
      <c r="CT277">
        <v>0</v>
      </c>
      <c r="CU277">
        <v>0</v>
      </c>
      <c r="CV277" t="e">
        <f>VLOOKUP(A277,delta,3,FALSE)</f>
        <v>#NAME?</v>
      </c>
      <c r="CW277">
        <v>0</v>
      </c>
      <c r="CX277">
        <v>0</v>
      </c>
      <c r="CY277" s="20" t="e">
        <f t="shared" si="405"/>
        <v>#NAME?</v>
      </c>
      <c r="CZ277" t="e">
        <f t="shared" si="406"/>
        <v>#NAME?</v>
      </c>
      <c r="DM277" t="s">
        <v>503</v>
      </c>
      <c r="DN277">
        <v>0</v>
      </c>
      <c r="DQ277" t="s">
        <v>422</v>
      </c>
      <c r="DR277">
        <v>0</v>
      </c>
      <c r="DU277">
        <v>451</v>
      </c>
      <c r="DV277">
        <v>2077621.6692227842</v>
      </c>
      <c r="DX277" t="s">
        <v>379</v>
      </c>
      <c r="DY277">
        <v>0</v>
      </c>
      <c r="EA277" t="s">
        <v>379</v>
      </c>
      <c r="EB277">
        <v>0</v>
      </c>
      <c r="ED277" t="s">
        <v>379</v>
      </c>
      <c r="EE277">
        <v>0</v>
      </c>
      <c r="EI277">
        <v>553</v>
      </c>
      <c r="EJ277">
        <v>1050.5</v>
      </c>
      <c r="GQ277" t="s">
        <v>447</v>
      </c>
      <c r="GR277">
        <v>1916</v>
      </c>
      <c r="GU277">
        <v>677</v>
      </c>
      <c r="GV277" s="20">
        <v>91484.134037325537</v>
      </c>
      <c r="HM277">
        <v>269</v>
      </c>
      <c r="HN277" t="s">
        <v>357</v>
      </c>
      <c r="HO277">
        <v>1361229.39</v>
      </c>
      <c r="HR277">
        <v>677</v>
      </c>
      <c r="HS277">
        <v>2063.75</v>
      </c>
    </row>
    <row r="278" spans="1:227">
      <c r="A278">
        <v>694</v>
      </c>
      <c r="D278" t="s">
        <v>452</v>
      </c>
      <c r="F278" s="13" t="e">
        <f t="shared" si="326"/>
        <v>#NAME?</v>
      </c>
      <c r="G278" s="13" t="e">
        <f t="shared" si="327"/>
        <v>#NAME?</v>
      </c>
      <c r="H278" s="13" t="e">
        <f t="shared" si="328"/>
        <v>#NAME?</v>
      </c>
      <c r="I278" s="13" t="e">
        <f t="shared" si="329"/>
        <v>#NAME?</v>
      </c>
      <c r="J278" s="13"/>
      <c r="K278" s="13" t="e">
        <f t="shared" si="330"/>
        <v>#NAME?</v>
      </c>
      <c r="L278" s="13" t="e">
        <f t="shared" si="331"/>
        <v>#NAME?</v>
      </c>
      <c r="M278" s="13" t="e">
        <f t="shared" si="332"/>
        <v>#NAME?</v>
      </c>
      <c r="N278" s="13" t="e">
        <f t="shared" si="333"/>
        <v>#NAME?</v>
      </c>
      <c r="O278" s="13" t="e">
        <f t="shared" si="334"/>
        <v>#NAME?</v>
      </c>
      <c r="P278" s="13" t="e">
        <f t="shared" si="335"/>
        <v>#NAME?</v>
      </c>
      <c r="Q278" s="13" t="e">
        <f t="shared" si="336"/>
        <v>#NAME?</v>
      </c>
      <c r="R278" s="13" t="e">
        <f t="shared" si="337"/>
        <v>#NAME?</v>
      </c>
      <c r="S278" s="13" t="e">
        <f t="shared" si="338"/>
        <v>#NAME?</v>
      </c>
      <c r="T278" s="13" t="e">
        <f t="shared" si="339"/>
        <v>#NAME?</v>
      </c>
      <c r="U278" s="13" t="e">
        <f t="shared" si="340"/>
        <v>#NAME?</v>
      </c>
      <c r="V278" s="13" t="e">
        <f t="shared" si="341"/>
        <v>#NAME?</v>
      </c>
      <c r="W278" s="13" t="e">
        <f t="shared" si="342"/>
        <v>#NAME?</v>
      </c>
      <c r="X278" s="13" t="e">
        <f t="shared" si="343"/>
        <v>#NAME?</v>
      </c>
      <c r="Y278" s="13" t="e">
        <f t="shared" si="344"/>
        <v>#NAME?</v>
      </c>
      <c r="Z278" s="13" t="e">
        <f t="shared" si="345"/>
        <v>#NAME?</v>
      </c>
      <c r="AA278" s="13" t="e">
        <f t="shared" si="346"/>
        <v>#NAME?</v>
      </c>
      <c r="AB278" s="13"/>
      <c r="AC278" s="13"/>
      <c r="AD278" s="13" t="e">
        <f t="shared" si="347"/>
        <v>#NAME?</v>
      </c>
      <c r="AE278" s="13" t="e">
        <f t="shared" si="348"/>
        <v>#NAME?</v>
      </c>
      <c r="AF278" s="13" t="e">
        <f t="shared" si="349"/>
        <v>#NAME?</v>
      </c>
      <c r="AG278" s="13" t="e">
        <f t="shared" si="350"/>
        <v>#NAME?</v>
      </c>
      <c r="AH278" s="13" t="e">
        <f t="shared" si="351"/>
        <v>#NAME?</v>
      </c>
      <c r="AI278" s="13" t="e">
        <f t="shared" si="352"/>
        <v>#NAME?</v>
      </c>
      <c r="AJ278" s="13" t="e">
        <f t="shared" si="353"/>
        <v>#NAME?</v>
      </c>
      <c r="AK278" s="13" t="e">
        <f t="shared" si="354"/>
        <v>#NAME?</v>
      </c>
      <c r="AL278" s="13" t="e">
        <f t="shared" si="355"/>
        <v>#NAME?</v>
      </c>
      <c r="AM278" s="13" t="e">
        <f t="shared" si="356"/>
        <v>#NAME?</v>
      </c>
      <c r="AN278" s="13" t="e">
        <f t="shared" si="357"/>
        <v>#NAME?</v>
      </c>
      <c r="AO278" s="13" t="e">
        <f t="shared" si="358"/>
        <v>#NAME?</v>
      </c>
      <c r="AP278" s="13" t="e">
        <f t="shared" si="359"/>
        <v>#NAME?</v>
      </c>
      <c r="AQ278" s="13" t="e">
        <f t="shared" si="360"/>
        <v>#NAME?</v>
      </c>
      <c r="AR278" s="13" t="e">
        <f t="shared" si="361"/>
        <v>#NAME?</v>
      </c>
      <c r="AS278" s="13" t="e">
        <f t="shared" si="362"/>
        <v>#NAME?</v>
      </c>
      <c r="AT278" s="13" t="e">
        <f t="shared" si="363"/>
        <v>#NAME?</v>
      </c>
      <c r="AU278" s="13" t="e">
        <f t="shared" si="364"/>
        <v>#NAME?</v>
      </c>
      <c r="AV278" s="13" t="e">
        <f t="shared" si="365"/>
        <v>#NAME?</v>
      </c>
      <c r="AW278" s="13" t="e">
        <f t="shared" si="366"/>
        <v>#NAME?</v>
      </c>
      <c r="AX278" s="13" t="e">
        <f t="shared" si="367"/>
        <v>#NAME?</v>
      </c>
      <c r="AY278" s="13" t="e">
        <f t="shared" si="368"/>
        <v>#NAME?</v>
      </c>
      <c r="AZ278" s="13" t="e">
        <f t="shared" si="369"/>
        <v>#NAME?</v>
      </c>
      <c r="BA278" s="13" t="e">
        <f t="shared" si="370"/>
        <v>#NAME?</v>
      </c>
      <c r="BB278" s="13" t="e">
        <f t="shared" si="371"/>
        <v>#NAME?</v>
      </c>
      <c r="BC278" s="13" t="e">
        <f t="shared" si="372"/>
        <v>#NAME?</v>
      </c>
      <c r="BD278" s="13" t="e">
        <f t="shared" si="373"/>
        <v>#NAME?</v>
      </c>
      <c r="BE278" s="13" t="e">
        <f t="shared" si="374"/>
        <v>#NAME?</v>
      </c>
      <c r="BF278" s="13" t="e">
        <f t="shared" si="375"/>
        <v>#NAME?</v>
      </c>
      <c r="BG278" s="13" t="e">
        <f t="shared" si="376"/>
        <v>#NAME?</v>
      </c>
      <c r="BH278" s="13" t="e">
        <f t="shared" si="377"/>
        <v>#NAME?</v>
      </c>
      <c r="BI278" s="13" t="e">
        <f t="shared" si="378"/>
        <v>#NAME?</v>
      </c>
      <c r="BJ278" s="13" t="e">
        <f t="shared" si="379"/>
        <v>#NAME?</v>
      </c>
      <c r="BK278" s="13" t="e">
        <f t="shared" si="380"/>
        <v>#NAME?</v>
      </c>
      <c r="BL278" s="13" t="e">
        <f t="shared" si="381"/>
        <v>#NAME?</v>
      </c>
      <c r="BM278" s="13" t="e">
        <f t="shared" si="382"/>
        <v>#NAME?</v>
      </c>
      <c r="BN278" s="13"/>
      <c r="BO278" s="15"/>
      <c r="BP278" s="13" t="e">
        <f t="shared" si="383"/>
        <v>#NAME?</v>
      </c>
      <c r="BQ278" s="13" t="e">
        <f t="shared" si="384"/>
        <v>#NAME?</v>
      </c>
      <c r="BR278" s="13" t="e">
        <f t="shared" si="385"/>
        <v>#NAME?</v>
      </c>
      <c r="BS278" s="13" t="e">
        <f t="shared" si="386"/>
        <v>#NAME?</v>
      </c>
      <c r="BT278" s="13" t="e">
        <f t="shared" si="387"/>
        <v>#NAME?</v>
      </c>
      <c r="BU278" s="13" t="e">
        <f t="shared" si="388"/>
        <v>#NAME?</v>
      </c>
      <c r="BV278" s="13"/>
      <c r="BW278" s="13" t="e">
        <f t="shared" si="389"/>
        <v>#NAME?</v>
      </c>
      <c r="BX278" s="13"/>
      <c r="BY278" s="13" t="e">
        <f t="shared" si="390"/>
        <v>#NAME?</v>
      </c>
      <c r="BZ278" s="13" t="e">
        <f t="shared" si="391"/>
        <v>#NAME?</v>
      </c>
      <c r="CA278" s="13" t="e">
        <f t="shared" si="392"/>
        <v>#NAME?</v>
      </c>
      <c r="CB278" s="13" t="e">
        <f t="shared" si="393"/>
        <v>#NAME?</v>
      </c>
      <c r="CC278" s="14">
        <f t="shared" si="394"/>
        <v>0</v>
      </c>
      <c r="CD278" s="14" t="e">
        <f t="shared" si="395"/>
        <v>#NAME?</v>
      </c>
      <c r="CE278" s="13">
        <f t="shared" si="396"/>
        <v>570006.11</v>
      </c>
      <c r="CF278" s="13" t="e">
        <f t="shared" si="397"/>
        <v>#NAME?</v>
      </c>
      <c r="CG278" s="13"/>
      <c r="CH278" s="13" t="e">
        <f t="shared" si="398"/>
        <v>#NAME?</v>
      </c>
      <c r="CI278" s="13" t="e">
        <f t="shared" si="399"/>
        <v>#NAME?</v>
      </c>
      <c r="CJ278" s="13" t="e">
        <f t="shared" si="400"/>
        <v>#NAME?</v>
      </c>
      <c r="CK278" s="13" t="e">
        <f t="shared" si="401"/>
        <v>#NAME?</v>
      </c>
      <c r="CL278">
        <f t="shared" si="402"/>
        <v>0</v>
      </c>
      <c r="CM278">
        <f t="shared" si="403"/>
        <v>0</v>
      </c>
      <c r="CN278">
        <v>0</v>
      </c>
      <c r="CO278">
        <f t="shared" si="404"/>
        <v>0</v>
      </c>
      <c r="CP278">
        <v>0</v>
      </c>
      <c r="CQ278">
        <v>0</v>
      </c>
      <c r="CR278">
        <v>0</v>
      </c>
      <c r="CS278">
        <v>0</v>
      </c>
      <c r="CT278">
        <v>0</v>
      </c>
      <c r="CU278">
        <v>0</v>
      </c>
      <c r="CV278">
        <v>0</v>
      </c>
      <c r="CW278">
        <v>0</v>
      </c>
      <c r="CX278">
        <v>0</v>
      </c>
      <c r="CY278" s="20" t="e">
        <f t="shared" si="405"/>
        <v>#NAME?</v>
      </c>
      <c r="CZ278" t="e">
        <f t="shared" si="406"/>
        <v>#NAME?</v>
      </c>
      <c r="DM278" t="s">
        <v>504</v>
      </c>
      <c r="DN278">
        <v>0</v>
      </c>
      <c r="DQ278" t="s">
        <v>430</v>
      </c>
      <c r="DR278">
        <v>0</v>
      </c>
      <c r="DU278">
        <v>197</v>
      </c>
      <c r="DV278">
        <v>2725107.7244996629</v>
      </c>
      <c r="DX278" t="s">
        <v>395</v>
      </c>
      <c r="DY278">
        <v>0</v>
      </c>
      <c r="EA278" t="s">
        <v>395</v>
      </c>
      <c r="EB278">
        <v>0</v>
      </c>
      <c r="ED278" t="s">
        <v>395</v>
      </c>
      <c r="EE278">
        <v>0</v>
      </c>
      <c r="EI278">
        <v>556</v>
      </c>
      <c r="EJ278">
        <v>2454</v>
      </c>
      <c r="GQ278" t="s">
        <v>452</v>
      </c>
      <c r="GR278">
        <v>694</v>
      </c>
      <c r="GU278">
        <v>678</v>
      </c>
      <c r="GV278" s="20">
        <v>23524.491609597993</v>
      </c>
      <c r="HM278">
        <v>173</v>
      </c>
      <c r="HN278" t="s">
        <v>299</v>
      </c>
      <c r="HO278">
        <v>2909354.96</v>
      </c>
      <c r="HR278">
        <v>678</v>
      </c>
      <c r="HS278">
        <v>523.25</v>
      </c>
    </row>
    <row r="279" spans="1:227">
      <c r="A279">
        <v>553</v>
      </c>
      <c r="D279" t="s">
        <v>456</v>
      </c>
      <c r="F279" s="13" t="e">
        <f t="shared" si="326"/>
        <v>#NAME?</v>
      </c>
      <c r="G279" s="13" t="e">
        <f t="shared" si="327"/>
        <v>#NAME?</v>
      </c>
      <c r="H279" s="13" t="e">
        <f t="shared" si="328"/>
        <v>#NAME?</v>
      </c>
      <c r="I279" s="13" t="e">
        <f t="shared" si="329"/>
        <v>#NAME?</v>
      </c>
      <c r="J279" s="13"/>
      <c r="K279" s="13" t="e">
        <f t="shared" si="330"/>
        <v>#NAME?</v>
      </c>
      <c r="L279" s="13" t="e">
        <f t="shared" si="331"/>
        <v>#NAME?</v>
      </c>
      <c r="M279" s="13" t="e">
        <f t="shared" si="332"/>
        <v>#NAME?</v>
      </c>
      <c r="N279" s="13" t="e">
        <f t="shared" si="333"/>
        <v>#NAME?</v>
      </c>
      <c r="O279" s="13" t="e">
        <f t="shared" si="334"/>
        <v>#NAME?</v>
      </c>
      <c r="P279" s="13" t="e">
        <f t="shared" si="335"/>
        <v>#NAME?</v>
      </c>
      <c r="Q279" s="13" t="e">
        <f t="shared" si="336"/>
        <v>#NAME?</v>
      </c>
      <c r="R279" s="13" t="e">
        <f t="shared" si="337"/>
        <v>#NAME?</v>
      </c>
      <c r="S279" s="13" t="e">
        <f t="shared" si="338"/>
        <v>#NAME?</v>
      </c>
      <c r="T279" s="13" t="e">
        <f t="shared" si="339"/>
        <v>#NAME?</v>
      </c>
      <c r="U279" s="13" t="e">
        <f t="shared" si="340"/>
        <v>#NAME?</v>
      </c>
      <c r="V279" s="13" t="e">
        <f t="shared" si="341"/>
        <v>#NAME?</v>
      </c>
      <c r="W279" s="13" t="e">
        <f t="shared" si="342"/>
        <v>#NAME?</v>
      </c>
      <c r="X279" s="13" t="e">
        <f t="shared" si="343"/>
        <v>#NAME?</v>
      </c>
      <c r="Y279" s="13" t="e">
        <f t="shared" si="344"/>
        <v>#NAME?</v>
      </c>
      <c r="Z279" s="13" t="e">
        <f t="shared" si="345"/>
        <v>#NAME?</v>
      </c>
      <c r="AA279" s="13" t="e">
        <f t="shared" si="346"/>
        <v>#NAME?</v>
      </c>
      <c r="AB279" s="13"/>
      <c r="AC279" s="13"/>
      <c r="AD279" s="13" t="e">
        <f t="shared" si="347"/>
        <v>#NAME?</v>
      </c>
      <c r="AE279" s="13" t="e">
        <f t="shared" si="348"/>
        <v>#NAME?</v>
      </c>
      <c r="AF279" s="13" t="e">
        <f t="shared" si="349"/>
        <v>#NAME?</v>
      </c>
      <c r="AG279" s="13" t="e">
        <f t="shared" si="350"/>
        <v>#NAME?</v>
      </c>
      <c r="AH279" s="13" t="e">
        <f t="shared" si="351"/>
        <v>#NAME?</v>
      </c>
      <c r="AI279" s="13" t="e">
        <f t="shared" si="352"/>
        <v>#NAME?</v>
      </c>
      <c r="AJ279" s="13" t="e">
        <f t="shared" si="353"/>
        <v>#NAME?</v>
      </c>
      <c r="AK279" s="13" t="e">
        <f t="shared" si="354"/>
        <v>#NAME?</v>
      </c>
      <c r="AL279" s="13" t="e">
        <f t="shared" si="355"/>
        <v>#NAME?</v>
      </c>
      <c r="AM279" s="13" t="e">
        <f t="shared" si="356"/>
        <v>#NAME?</v>
      </c>
      <c r="AN279" s="13" t="e">
        <f t="shared" si="357"/>
        <v>#NAME?</v>
      </c>
      <c r="AO279" s="13" t="e">
        <f t="shared" si="358"/>
        <v>#NAME?</v>
      </c>
      <c r="AP279" s="13" t="e">
        <f t="shared" si="359"/>
        <v>#NAME?</v>
      </c>
      <c r="AQ279" s="13" t="e">
        <f t="shared" si="360"/>
        <v>#NAME?</v>
      </c>
      <c r="AR279" s="13" t="e">
        <f t="shared" si="361"/>
        <v>#NAME?</v>
      </c>
      <c r="AS279" s="13" t="e">
        <f t="shared" si="362"/>
        <v>#NAME?</v>
      </c>
      <c r="AT279" s="13" t="e">
        <f t="shared" si="363"/>
        <v>#NAME?</v>
      </c>
      <c r="AU279" s="13" t="e">
        <f t="shared" si="364"/>
        <v>#NAME?</v>
      </c>
      <c r="AV279" s="13" t="e">
        <f t="shared" si="365"/>
        <v>#NAME?</v>
      </c>
      <c r="AW279" s="13" t="e">
        <f t="shared" si="366"/>
        <v>#NAME?</v>
      </c>
      <c r="AX279" s="13" t="e">
        <f t="shared" si="367"/>
        <v>#NAME?</v>
      </c>
      <c r="AY279" s="13" t="e">
        <f t="shared" si="368"/>
        <v>#NAME?</v>
      </c>
      <c r="AZ279" s="13" t="e">
        <f t="shared" si="369"/>
        <v>#NAME?</v>
      </c>
      <c r="BA279" s="13" t="e">
        <f t="shared" si="370"/>
        <v>#NAME?</v>
      </c>
      <c r="BB279" s="13" t="e">
        <f t="shared" si="371"/>
        <v>#NAME?</v>
      </c>
      <c r="BC279" s="13" t="e">
        <f t="shared" si="372"/>
        <v>#NAME?</v>
      </c>
      <c r="BD279" s="13" t="e">
        <f t="shared" si="373"/>
        <v>#NAME?</v>
      </c>
      <c r="BE279" s="13" t="e">
        <f t="shared" si="374"/>
        <v>#NAME?</v>
      </c>
      <c r="BF279" s="13" t="e">
        <f t="shared" si="375"/>
        <v>#NAME?</v>
      </c>
      <c r="BG279" s="13" t="e">
        <f t="shared" si="376"/>
        <v>#NAME?</v>
      </c>
      <c r="BH279" s="13" t="e">
        <f t="shared" si="377"/>
        <v>#NAME?</v>
      </c>
      <c r="BI279" s="13" t="e">
        <f t="shared" si="378"/>
        <v>#NAME?</v>
      </c>
      <c r="BJ279" s="13" t="e">
        <f t="shared" si="379"/>
        <v>#NAME?</v>
      </c>
      <c r="BK279" s="13" t="e">
        <f t="shared" si="380"/>
        <v>#NAME?</v>
      </c>
      <c r="BL279" s="13" t="e">
        <f t="shared" si="381"/>
        <v>#NAME?</v>
      </c>
      <c r="BM279" s="13" t="e">
        <f t="shared" si="382"/>
        <v>#NAME?</v>
      </c>
      <c r="BN279" s="13"/>
      <c r="BO279" s="15"/>
      <c r="BP279" s="13" t="e">
        <f t="shared" si="383"/>
        <v>#NAME?</v>
      </c>
      <c r="BQ279" s="13" t="e">
        <f t="shared" si="384"/>
        <v>#NAME?</v>
      </c>
      <c r="BR279" s="13" t="e">
        <f t="shared" si="385"/>
        <v>#NAME?</v>
      </c>
      <c r="BS279" s="13" t="e">
        <f t="shared" si="386"/>
        <v>#NAME?</v>
      </c>
      <c r="BT279" s="13" t="e">
        <f t="shared" si="387"/>
        <v>#NAME?</v>
      </c>
      <c r="BU279" s="13" t="e">
        <f t="shared" si="388"/>
        <v>#NAME?</v>
      </c>
      <c r="BV279" s="13"/>
      <c r="BW279" s="13" t="e">
        <f t="shared" si="389"/>
        <v>#NAME?</v>
      </c>
      <c r="BX279" s="13"/>
      <c r="BY279" s="13" t="e">
        <f t="shared" si="390"/>
        <v>#NAME?</v>
      </c>
      <c r="BZ279" s="13" t="e">
        <f t="shared" si="391"/>
        <v>#NAME?</v>
      </c>
      <c r="CA279" s="13" t="e">
        <f t="shared" si="392"/>
        <v>#NAME?</v>
      </c>
      <c r="CB279" s="13" t="e">
        <f t="shared" si="393"/>
        <v>#NAME?</v>
      </c>
      <c r="CC279" s="14">
        <f t="shared" si="394"/>
        <v>0</v>
      </c>
      <c r="CD279" s="14" t="e">
        <f t="shared" si="395"/>
        <v>#NAME?</v>
      </c>
      <c r="CE279" s="13">
        <f t="shared" si="396"/>
        <v>1813423.25</v>
      </c>
      <c r="CF279" s="13" t="e">
        <f t="shared" si="397"/>
        <v>#NAME?</v>
      </c>
      <c r="CG279" s="13"/>
      <c r="CH279" s="13" t="e">
        <f t="shared" si="398"/>
        <v>#NAME?</v>
      </c>
      <c r="CI279" s="13" t="e">
        <f t="shared" si="399"/>
        <v>#NAME?</v>
      </c>
      <c r="CJ279" s="13" t="e">
        <f t="shared" si="400"/>
        <v>#NAME?</v>
      </c>
      <c r="CK279" s="13" t="e">
        <f t="shared" si="401"/>
        <v>#NAME?</v>
      </c>
      <c r="CL279">
        <f t="shared" si="402"/>
        <v>0</v>
      </c>
      <c r="CM279">
        <f t="shared" si="403"/>
        <v>0</v>
      </c>
      <c r="CN279">
        <v>0</v>
      </c>
      <c r="CO279">
        <f t="shared" si="404"/>
        <v>0</v>
      </c>
      <c r="CP279">
        <v>0</v>
      </c>
      <c r="CQ279">
        <v>0</v>
      </c>
      <c r="CR279">
        <v>0</v>
      </c>
      <c r="CS279">
        <v>0</v>
      </c>
      <c r="CT279">
        <v>0</v>
      </c>
      <c r="CU279">
        <v>0</v>
      </c>
      <c r="CV279">
        <v>0</v>
      </c>
      <c r="CW279">
        <v>0</v>
      </c>
      <c r="CX279">
        <v>0</v>
      </c>
      <c r="CY279" s="20" t="e">
        <f t="shared" si="405"/>
        <v>#NAME?</v>
      </c>
      <c r="CZ279" t="e">
        <f t="shared" si="406"/>
        <v>#NAME?</v>
      </c>
      <c r="DM279" t="s">
        <v>505</v>
      </c>
      <c r="DN279">
        <v>0</v>
      </c>
      <c r="DQ279" t="s">
        <v>432</v>
      </c>
      <c r="DR279">
        <v>0</v>
      </c>
      <c r="DU279">
        <v>677</v>
      </c>
      <c r="DV279">
        <v>3235130.4463560218</v>
      </c>
      <c r="DX279" t="s">
        <v>414</v>
      </c>
      <c r="DY279">
        <v>0</v>
      </c>
      <c r="EA279" t="s">
        <v>414</v>
      </c>
      <c r="EB279">
        <v>0</v>
      </c>
      <c r="ED279" t="s">
        <v>414</v>
      </c>
      <c r="EE279">
        <v>0</v>
      </c>
      <c r="EI279">
        <v>559</v>
      </c>
      <c r="EJ279">
        <v>1146.25</v>
      </c>
      <c r="GQ279" t="s">
        <v>456</v>
      </c>
      <c r="GR279">
        <v>553</v>
      </c>
      <c r="GU279">
        <v>683</v>
      </c>
      <c r="GV279" s="20">
        <v>41821.318417063099</v>
      </c>
      <c r="HM279">
        <v>1773</v>
      </c>
      <c r="HN279" t="s">
        <v>301</v>
      </c>
      <c r="HO279">
        <v>1495652.96</v>
      </c>
      <c r="HR279">
        <v>683</v>
      </c>
      <c r="HS279">
        <v>732.25</v>
      </c>
    </row>
    <row r="280" spans="1:227">
      <c r="A280">
        <v>556</v>
      </c>
      <c r="D280" t="s">
        <v>475</v>
      </c>
      <c r="F280" s="13" t="e">
        <f t="shared" si="326"/>
        <v>#NAME?</v>
      </c>
      <c r="G280" s="13" t="e">
        <f t="shared" si="327"/>
        <v>#NAME?</v>
      </c>
      <c r="H280" s="13" t="e">
        <f t="shared" si="328"/>
        <v>#NAME?</v>
      </c>
      <c r="I280" s="13" t="e">
        <f t="shared" si="329"/>
        <v>#NAME?</v>
      </c>
      <c r="J280" s="13"/>
      <c r="K280" s="13" t="e">
        <f t="shared" si="330"/>
        <v>#NAME?</v>
      </c>
      <c r="L280" s="13" t="e">
        <f t="shared" si="331"/>
        <v>#NAME?</v>
      </c>
      <c r="M280" s="13" t="e">
        <f t="shared" si="332"/>
        <v>#NAME?</v>
      </c>
      <c r="N280" s="13" t="e">
        <f t="shared" si="333"/>
        <v>#NAME?</v>
      </c>
      <c r="O280" s="13" t="e">
        <f t="shared" si="334"/>
        <v>#NAME?</v>
      </c>
      <c r="P280" s="13" t="e">
        <f t="shared" si="335"/>
        <v>#NAME?</v>
      </c>
      <c r="Q280" s="13" t="e">
        <f t="shared" si="336"/>
        <v>#NAME?</v>
      </c>
      <c r="R280" s="13" t="e">
        <f t="shared" si="337"/>
        <v>#NAME?</v>
      </c>
      <c r="S280" s="13" t="e">
        <f t="shared" si="338"/>
        <v>#NAME?</v>
      </c>
      <c r="T280" s="13" t="e">
        <f t="shared" si="339"/>
        <v>#NAME?</v>
      </c>
      <c r="U280" s="13" t="e">
        <f t="shared" si="340"/>
        <v>#NAME?</v>
      </c>
      <c r="V280" s="13" t="e">
        <f t="shared" si="341"/>
        <v>#NAME?</v>
      </c>
      <c r="W280" s="13" t="e">
        <f t="shared" si="342"/>
        <v>#NAME?</v>
      </c>
      <c r="X280" s="13" t="e">
        <f t="shared" si="343"/>
        <v>#NAME?</v>
      </c>
      <c r="Y280" s="13" t="e">
        <f t="shared" si="344"/>
        <v>#NAME?</v>
      </c>
      <c r="Z280" s="13" t="e">
        <f t="shared" si="345"/>
        <v>#NAME?</v>
      </c>
      <c r="AA280" s="13" t="e">
        <f t="shared" si="346"/>
        <v>#NAME?</v>
      </c>
      <c r="AB280" s="13"/>
      <c r="AC280" s="13"/>
      <c r="AD280" s="13" t="e">
        <f t="shared" si="347"/>
        <v>#NAME?</v>
      </c>
      <c r="AE280" s="13" t="e">
        <f t="shared" si="348"/>
        <v>#NAME?</v>
      </c>
      <c r="AF280" s="13" t="e">
        <f t="shared" si="349"/>
        <v>#NAME?</v>
      </c>
      <c r="AG280" s="13" t="e">
        <f t="shared" si="350"/>
        <v>#NAME?</v>
      </c>
      <c r="AH280" s="13" t="e">
        <f t="shared" si="351"/>
        <v>#NAME?</v>
      </c>
      <c r="AI280" s="13" t="e">
        <f t="shared" si="352"/>
        <v>#NAME?</v>
      </c>
      <c r="AJ280" s="13" t="e">
        <f t="shared" si="353"/>
        <v>#NAME?</v>
      </c>
      <c r="AK280" s="13" t="e">
        <f t="shared" si="354"/>
        <v>#NAME?</v>
      </c>
      <c r="AL280" s="13" t="e">
        <f t="shared" si="355"/>
        <v>#NAME?</v>
      </c>
      <c r="AM280" s="13" t="e">
        <f t="shared" si="356"/>
        <v>#NAME?</v>
      </c>
      <c r="AN280" s="13" t="e">
        <f t="shared" si="357"/>
        <v>#NAME?</v>
      </c>
      <c r="AO280" s="13" t="e">
        <f t="shared" si="358"/>
        <v>#NAME?</v>
      </c>
      <c r="AP280" s="13" t="e">
        <f t="shared" si="359"/>
        <v>#NAME?</v>
      </c>
      <c r="AQ280" s="13" t="e">
        <f t="shared" si="360"/>
        <v>#NAME?</v>
      </c>
      <c r="AR280" s="13" t="e">
        <f t="shared" si="361"/>
        <v>#NAME?</v>
      </c>
      <c r="AS280" s="13" t="e">
        <f t="shared" si="362"/>
        <v>#NAME?</v>
      </c>
      <c r="AT280" s="13" t="e">
        <f t="shared" si="363"/>
        <v>#NAME?</v>
      </c>
      <c r="AU280" s="13" t="e">
        <f t="shared" si="364"/>
        <v>#NAME?</v>
      </c>
      <c r="AV280" s="13" t="e">
        <f t="shared" si="365"/>
        <v>#NAME?</v>
      </c>
      <c r="AW280" s="13" t="e">
        <f t="shared" si="366"/>
        <v>#NAME?</v>
      </c>
      <c r="AX280" s="13" t="e">
        <f t="shared" si="367"/>
        <v>#NAME?</v>
      </c>
      <c r="AY280" s="13" t="e">
        <f t="shared" si="368"/>
        <v>#NAME?</v>
      </c>
      <c r="AZ280" s="13" t="e">
        <f t="shared" si="369"/>
        <v>#NAME?</v>
      </c>
      <c r="BA280" s="13" t="e">
        <f t="shared" si="370"/>
        <v>#NAME?</v>
      </c>
      <c r="BB280" s="13" t="e">
        <f t="shared" si="371"/>
        <v>#NAME?</v>
      </c>
      <c r="BC280" s="13" t="e">
        <f t="shared" si="372"/>
        <v>#NAME?</v>
      </c>
      <c r="BD280" s="13" t="e">
        <f t="shared" si="373"/>
        <v>#NAME?</v>
      </c>
      <c r="BE280" s="13" t="e">
        <f t="shared" si="374"/>
        <v>#NAME?</v>
      </c>
      <c r="BF280" s="13" t="e">
        <f t="shared" si="375"/>
        <v>#NAME?</v>
      </c>
      <c r="BG280" s="13" t="e">
        <f t="shared" si="376"/>
        <v>#NAME?</v>
      </c>
      <c r="BH280" s="13" t="e">
        <f t="shared" si="377"/>
        <v>#NAME?</v>
      </c>
      <c r="BI280" s="13" t="e">
        <f t="shared" si="378"/>
        <v>#NAME?</v>
      </c>
      <c r="BJ280" s="13" t="e">
        <f t="shared" si="379"/>
        <v>#NAME?</v>
      </c>
      <c r="BK280" s="13" t="e">
        <f t="shared" si="380"/>
        <v>#NAME?</v>
      </c>
      <c r="BL280" s="13" t="e">
        <f t="shared" si="381"/>
        <v>#NAME?</v>
      </c>
      <c r="BM280" s="13" t="e">
        <f t="shared" si="382"/>
        <v>#NAME?</v>
      </c>
      <c r="BN280" s="13"/>
      <c r="BO280" s="15"/>
      <c r="BP280" s="13" t="e">
        <f t="shared" si="383"/>
        <v>#NAME?</v>
      </c>
      <c r="BQ280" s="13" t="e">
        <f t="shared" si="384"/>
        <v>#NAME?</v>
      </c>
      <c r="BR280" s="13" t="e">
        <f t="shared" si="385"/>
        <v>#NAME?</v>
      </c>
      <c r="BS280" s="13" t="e">
        <f t="shared" si="386"/>
        <v>#NAME?</v>
      </c>
      <c r="BT280" s="13" t="e">
        <f t="shared" si="387"/>
        <v>#NAME?</v>
      </c>
      <c r="BU280" s="13" t="e">
        <f t="shared" si="388"/>
        <v>#NAME?</v>
      </c>
      <c r="BV280" s="13"/>
      <c r="BW280" s="13" t="e">
        <f t="shared" si="389"/>
        <v>#NAME?</v>
      </c>
      <c r="BX280" s="13"/>
      <c r="BY280" s="13" t="e">
        <f t="shared" si="390"/>
        <v>#NAME?</v>
      </c>
      <c r="BZ280" s="13" t="e">
        <f t="shared" si="391"/>
        <v>#NAME?</v>
      </c>
      <c r="CA280" s="13" t="e">
        <f t="shared" si="392"/>
        <v>#NAME?</v>
      </c>
      <c r="CB280" s="13" t="e">
        <f t="shared" si="393"/>
        <v>#NAME?</v>
      </c>
      <c r="CC280" s="14">
        <f t="shared" si="394"/>
        <v>0</v>
      </c>
      <c r="CD280" s="14" t="e">
        <f t="shared" si="395"/>
        <v>#NAME?</v>
      </c>
      <c r="CE280" s="13">
        <f t="shared" si="396"/>
        <v>2822742.46</v>
      </c>
      <c r="CF280" s="13" t="e">
        <f t="shared" si="397"/>
        <v>#NAME?</v>
      </c>
      <c r="CG280" s="13"/>
      <c r="CH280" s="13" t="e">
        <f t="shared" si="398"/>
        <v>#NAME?</v>
      </c>
      <c r="CI280" s="13" t="e">
        <f t="shared" si="399"/>
        <v>#NAME?</v>
      </c>
      <c r="CJ280" s="13" t="e">
        <f t="shared" si="400"/>
        <v>#NAME?</v>
      </c>
      <c r="CK280" s="13" t="e">
        <f t="shared" si="401"/>
        <v>#NAME?</v>
      </c>
      <c r="CL280">
        <f t="shared" si="402"/>
        <v>0</v>
      </c>
      <c r="CM280">
        <f t="shared" si="403"/>
        <v>0</v>
      </c>
      <c r="CN280">
        <v>0</v>
      </c>
      <c r="CO280">
        <f t="shared" si="404"/>
        <v>0</v>
      </c>
      <c r="CP280">
        <v>0</v>
      </c>
      <c r="CQ280">
        <v>0</v>
      </c>
      <c r="CR280">
        <v>0</v>
      </c>
      <c r="CS280">
        <v>0</v>
      </c>
      <c r="CT280">
        <v>0</v>
      </c>
      <c r="CU280">
        <v>0</v>
      </c>
      <c r="CV280">
        <v>0</v>
      </c>
      <c r="CW280">
        <v>0</v>
      </c>
      <c r="CX280">
        <v>0</v>
      </c>
      <c r="CY280" s="20" t="e">
        <f t="shared" si="405"/>
        <v>#NAME?</v>
      </c>
      <c r="CZ280" t="e">
        <f t="shared" si="406"/>
        <v>#NAME?</v>
      </c>
      <c r="DM280" t="s">
        <v>506</v>
      </c>
      <c r="DN280">
        <v>0</v>
      </c>
      <c r="DQ280" t="s">
        <v>436</v>
      </c>
      <c r="DR280">
        <v>0</v>
      </c>
      <c r="DU280">
        <v>845</v>
      </c>
      <c r="DV280">
        <v>2122879.8002189472</v>
      </c>
      <c r="DX280" t="s">
        <v>416</v>
      </c>
      <c r="DY280">
        <v>0</v>
      </c>
      <c r="EA280" t="s">
        <v>416</v>
      </c>
      <c r="EB280">
        <v>0</v>
      </c>
      <c r="ED280" t="s">
        <v>416</v>
      </c>
      <c r="EE280">
        <v>0</v>
      </c>
      <c r="EI280">
        <v>1842</v>
      </c>
      <c r="EJ280">
        <v>544.5</v>
      </c>
      <c r="GQ280" t="s">
        <v>475</v>
      </c>
      <c r="GR280">
        <v>556</v>
      </c>
      <c r="GU280">
        <v>687</v>
      </c>
      <c r="GV280" s="20">
        <v>143760.78205865441</v>
      </c>
      <c r="HM280">
        <v>175</v>
      </c>
      <c r="HN280" t="s">
        <v>303</v>
      </c>
      <c r="HO280">
        <v>1444965.44</v>
      </c>
      <c r="HR280">
        <v>687</v>
      </c>
      <c r="HS280">
        <v>3395.25</v>
      </c>
    </row>
    <row r="281" spans="1:227">
      <c r="A281">
        <v>559</v>
      </c>
      <c r="D281" t="s">
        <v>487</v>
      </c>
      <c r="F281" s="13" t="e">
        <f t="shared" si="326"/>
        <v>#NAME?</v>
      </c>
      <c r="G281" s="13" t="e">
        <f t="shared" si="327"/>
        <v>#NAME?</v>
      </c>
      <c r="H281" s="13" t="e">
        <f t="shared" si="328"/>
        <v>#NAME?</v>
      </c>
      <c r="I281" s="13" t="e">
        <f t="shared" si="329"/>
        <v>#NAME?</v>
      </c>
      <c r="J281" s="13"/>
      <c r="K281" s="13" t="e">
        <f t="shared" si="330"/>
        <v>#NAME?</v>
      </c>
      <c r="L281" s="13" t="e">
        <f t="shared" si="331"/>
        <v>#NAME?</v>
      </c>
      <c r="M281" s="13" t="e">
        <f t="shared" si="332"/>
        <v>#NAME?</v>
      </c>
      <c r="N281" s="13" t="e">
        <f t="shared" si="333"/>
        <v>#NAME?</v>
      </c>
      <c r="O281" s="13" t="e">
        <f t="shared" si="334"/>
        <v>#NAME?</v>
      </c>
      <c r="P281" s="13" t="e">
        <f t="shared" si="335"/>
        <v>#NAME?</v>
      </c>
      <c r="Q281" s="13" t="e">
        <f t="shared" si="336"/>
        <v>#NAME?</v>
      </c>
      <c r="R281" s="13" t="e">
        <f t="shared" si="337"/>
        <v>#NAME?</v>
      </c>
      <c r="S281" s="13" t="e">
        <f t="shared" si="338"/>
        <v>#NAME?</v>
      </c>
      <c r="T281" s="13" t="e">
        <f t="shared" si="339"/>
        <v>#NAME?</v>
      </c>
      <c r="U281" s="13" t="e">
        <f t="shared" si="340"/>
        <v>#NAME?</v>
      </c>
      <c r="V281" s="13" t="e">
        <f t="shared" si="341"/>
        <v>#NAME?</v>
      </c>
      <c r="W281" s="13" t="e">
        <f t="shared" si="342"/>
        <v>#NAME?</v>
      </c>
      <c r="X281" s="13" t="e">
        <f t="shared" si="343"/>
        <v>#NAME?</v>
      </c>
      <c r="Y281" s="13" t="e">
        <f t="shared" si="344"/>
        <v>#NAME?</v>
      </c>
      <c r="Z281" s="13" t="e">
        <f t="shared" si="345"/>
        <v>#NAME?</v>
      </c>
      <c r="AA281" s="13" t="e">
        <f t="shared" si="346"/>
        <v>#NAME?</v>
      </c>
      <c r="AB281" s="13"/>
      <c r="AC281" s="13"/>
      <c r="AD281" s="13" t="e">
        <f t="shared" si="347"/>
        <v>#NAME?</v>
      </c>
      <c r="AE281" s="13" t="e">
        <f t="shared" si="348"/>
        <v>#NAME?</v>
      </c>
      <c r="AF281" s="13" t="e">
        <f t="shared" si="349"/>
        <v>#NAME?</v>
      </c>
      <c r="AG281" s="13" t="e">
        <f t="shared" si="350"/>
        <v>#NAME?</v>
      </c>
      <c r="AH281" s="13" t="e">
        <f t="shared" si="351"/>
        <v>#NAME?</v>
      </c>
      <c r="AI281" s="13" t="e">
        <f t="shared" si="352"/>
        <v>#NAME?</v>
      </c>
      <c r="AJ281" s="13" t="e">
        <f t="shared" si="353"/>
        <v>#NAME?</v>
      </c>
      <c r="AK281" s="13" t="e">
        <f t="shared" si="354"/>
        <v>#NAME?</v>
      </c>
      <c r="AL281" s="13" t="e">
        <f t="shared" si="355"/>
        <v>#NAME?</v>
      </c>
      <c r="AM281" s="13" t="e">
        <f t="shared" si="356"/>
        <v>#NAME?</v>
      </c>
      <c r="AN281" s="13" t="e">
        <f t="shared" si="357"/>
        <v>#NAME?</v>
      </c>
      <c r="AO281" s="13" t="e">
        <f t="shared" si="358"/>
        <v>#NAME?</v>
      </c>
      <c r="AP281" s="13" t="e">
        <f t="shared" si="359"/>
        <v>#NAME?</v>
      </c>
      <c r="AQ281" s="13" t="e">
        <f t="shared" si="360"/>
        <v>#NAME?</v>
      </c>
      <c r="AR281" s="13" t="e">
        <f t="shared" si="361"/>
        <v>#NAME?</v>
      </c>
      <c r="AS281" s="13" t="e">
        <f t="shared" si="362"/>
        <v>#NAME?</v>
      </c>
      <c r="AT281" s="13" t="e">
        <f t="shared" si="363"/>
        <v>#NAME?</v>
      </c>
      <c r="AU281" s="13" t="e">
        <f t="shared" si="364"/>
        <v>#NAME?</v>
      </c>
      <c r="AV281" s="13" t="e">
        <f t="shared" si="365"/>
        <v>#NAME?</v>
      </c>
      <c r="AW281" s="13" t="e">
        <f t="shared" si="366"/>
        <v>#NAME?</v>
      </c>
      <c r="AX281" s="13" t="e">
        <f t="shared" si="367"/>
        <v>#NAME?</v>
      </c>
      <c r="AY281" s="13" t="e">
        <f t="shared" si="368"/>
        <v>#NAME?</v>
      </c>
      <c r="AZ281" s="13" t="e">
        <f t="shared" si="369"/>
        <v>#NAME?</v>
      </c>
      <c r="BA281" s="13" t="e">
        <f t="shared" si="370"/>
        <v>#NAME?</v>
      </c>
      <c r="BB281" s="13" t="e">
        <f t="shared" si="371"/>
        <v>#NAME?</v>
      </c>
      <c r="BC281" s="13" t="e">
        <f t="shared" si="372"/>
        <v>#NAME?</v>
      </c>
      <c r="BD281" s="13" t="e">
        <f t="shared" si="373"/>
        <v>#NAME?</v>
      </c>
      <c r="BE281" s="13" t="e">
        <f t="shared" si="374"/>
        <v>#NAME?</v>
      </c>
      <c r="BF281" s="13" t="e">
        <f t="shared" si="375"/>
        <v>#NAME?</v>
      </c>
      <c r="BG281" s="13" t="e">
        <f t="shared" si="376"/>
        <v>#NAME?</v>
      </c>
      <c r="BH281" s="13" t="e">
        <f t="shared" si="377"/>
        <v>#NAME?</v>
      </c>
      <c r="BI281" s="13" t="e">
        <f t="shared" si="378"/>
        <v>#NAME?</v>
      </c>
      <c r="BJ281" s="13" t="e">
        <f t="shared" si="379"/>
        <v>#NAME?</v>
      </c>
      <c r="BK281" s="13" t="e">
        <f t="shared" si="380"/>
        <v>#NAME?</v>
      </c>
      <c r="BL281" s="13" t="e">
        <f t="shared" si="381"/>
        <v>#NAME?</v>
      </c>
      <c r="BM281" s="13" t="e">
        <f t="shared" si="382"/>
        <v>#NAME?</v>
      </c>
      <c r="BN281" s="13"/>
      <c r="BO281" s="15"/>
      <c r="BP281" s="13" t="e">
        <f t="shared" si="383"/>
        <v>#NAME?</v>
      </c>
      <c r="BQ281" s="13" t="e">
        <f t="shared" si="384"/>
        <v>#NAME?</v>
      </c>
      <c r="BR281" s="13" t="e">
        <f t="shared" si="385"/>
        <v>#NAME?</v>
      </c>
      <c r="BS281" s="13" t="e">
        <f t="shared" si="386"/>
        <v>#NAME?</v>
      </c>
      <c r="BT281" s="13" t="e">
        <f t="shared" si="387"/>
        <v>#NAME?</v>
      </c>
      <c r="BU281" s="13" t="e">
        <f t="shared" si="388"/>
        <v>#NAME?</v>
      </c>
      <c r="BV281" s="13"/>
      <c r="BW281" s="13" t="e">
        <f t="shared" si="389"/>
        <v>#NAME?</v>
      </c>
      <c r="BX281" s="13"/>
      <c r="BY281" s="13" t="e">
        <f t="shared" si="390"/>
        <v>#NAME?</v>
      </c>
      <c r="BZ281" s="13" t="e">
        <f t="shared" si="391"/>
        <v>#NAME?</v>
      </c>
      <c r="CA281" s="13" t="e">
        <f t="shared" si="392"/>
        <v>#NAME?</v>
      </c>
      <c r="CB281" s="13" t="e">
        <f t="shared" si="393"/>
        <v>#NAME?</v>
      </c>
      <c r="CC281" s="14">
        <f t="shared" si="394"/>
        <v>0</v>
      </c>
      <c r="CD281" s="14" t="e">
        <f t="shared" si="395"/>
        <v>#NAME?</v>
      </c>
      <c r="CE281" s="13">
        <f t="shared" si="396"/>
        <v>1712061.9</v>
      </c>
      <c r="CF281" s="13" t="e">
        <f t="shared" si="397"/>
        <v>#NAME?</v>
      </c>
      <c r="CG281" s="13"/>
      <c r="CH281" s="13" t="e">
        <f t="shared" si="398"/>
        <v>#NAME?</v>
      </c>
      <c r="CI281" s="13" t="e">
        <f t="shared" si="399"/>
        <v>#NAME?</v>
      </c>
      <c r="CJ281" s="13" t="e">
        <f t="shared" si="400"/>
        <v>#NAME?</v>
      </c>
      <c r="CK281" s="13" t="e">
        <f t="shared" si="401"/>
        <v>#NAME?</v>
      </c>
      <c r="CL281">
        <f t="shared" si="402"/>
        <v>0</v>
      </c>
      <c r="CM281">
        <f t="shared" si="403"/>
        <v>0</v>
      </c>
      <c r="CN281">
        <v>0</v>
      </c>
      <c r="CO281">
        <f t="shared" si="404"/>
        <v>0</v>
      </c>
      <c r="CP281">
        <v>0</v>
      </c>
      <c r="CQ281">
        <v>0</v>
      </c>
      <c r="CR281">
        <v>0</v>
      </c>
      <c r="CS281">
        <v>0</v>
      </c>
      <c r="CT281">
        <v>0</v>
      </c>
      <c r="CU281">
        <v>0</v>
      </c>
      <c r="CV281">
        <v>0</v>
      </c>
      <c r="CW281">
        <v>0</v>
      </c>
      <c r="CX281">
        <v>0</v>
      </c>
      <c r="CY281" s="20" t="e">
        <f t="shared" si="405"/>
        <v>#NAME?</v>
      </c>
      <c r="CZ281" t="e">
        <f t="shared" si="406"/>
        <v>#NAME?</v>
      </c>
      <c r="DM281" t="s">
        <v>357</v>
      </c>
      <c r="DN281">
        <v>0</v>
      </c>
      <c r="DQ281" t="s">
        <v>437</v>
      </c>
      <c r="DR281">
        <v>0</v>
      </c>
      <c r="DU281">
        <v>1652</v>
      </c>
      <c r="DV281">
        <v>2166507.9294688767</v>
      </c>
      <c r="DX281" t="s">
        <v>422</v>
      </c>
      <c r="DY281">
        <v>0</v>
      </c>
      <c r="EA281" t="s">
        <v>422</v>
      </c>
      <c r="EB281">
        <v>0</v>
      </c>
      <c r="ED281" t="s">
        <v>422</v>
      </c>
      <c r="EE281">
        <v>0</v>
      </c>
      <c r="EI281">
        <v>563</v>
      </c>
      <c r="EJ281">
        <v>386.25</v>
      </c>
      <c r="GQ281" t="s">
        <v>487</v>
      </c>
      <c r="GR281">
        <v>559</v>
      </c>
      <c r="GU281">
        <v>689</v>
      </c>
      <c r="GV281" s="20">
        <v>23524.491609597993</v>
      </c>
      <c r="HM281">
        <v>881</v>
      </c>
      <c r="HN281" t="s">
        <v>507</v>
      </c>
      <c r="HO281">
        <v>817197.01</v>
      </c>
      <c r="HR281">
        <v>689</v>
      </c>
      <c r="HS281">
        <v>515.25</v>
      </c>
    </row>
    <row r="282" spans="1:227">
      <c r="A282">
        <v>1842</v>
      </c>
      <c r="D282" t="s">
        <v>488</v>
      </c>
      <c r="F282" s="13" t="e">
        <f t="shared" si="326"/>
        <v>#NAME?</v>
      </c>
      <c r="G282" s="13" t="e">
        <f t="shared" si="327"/>
        <v>#NAME?</v>
      </c>
      <c r="H282" s="13" t="e">
        <f t="shared" si="328"/>
        <v>#NAME?</v>
      </c>
      <c r="I282" s="13" t="e">
        <f t="shared" si="329"/>
        <v>#NAME?</v>
      </c>
      <c r="J282" s="13"/>
      <c r="K282" s="13" t="e">
        <f t="shared" si="330"/>
        <v>#NAME?</v>
      </c>
      <c r="L282" s="13" t="e">
        <f t="shared" si="331"/>
        <v>#NAME?</v>
      </c>
      <c r="M282" s="13" t="e">
        <f t="shared" si="332"/>
        <v>#NAME?</v>
      </c>
      <c r="N282" s="13" t="e">
        <f t="shared" si="333"/>
        <v>#NAME?</v>
      </c>
      <c r="O282" s="13" t="e">
        <f t="shared" si="334"/>
        <v>#NAME?</v>
      </c>
      <c r="P282" s="13" t="e">
        <f t="shared" si="335"/>
        <v>#NAME?</v>
      </c>
      <c r="Q282" s="13" t="e">
        <f t="shared" si="336"/>
        <v>#NAME?</v>
      </c>
      <c r="R282" s="13" t="e">
        <f t="shared" si="337"/>
        <v>#NAME?</v>
      </c>
      <c r="S282" s="13" t="e">
        <f t="shared" si="338"/>
        <v>#NAME?</v>
      </c>
      <c r="T282" s="13" t="e">
        <f t="shared" si="339"/>
        <v>#NAME?</v>
      </c>
      <c r="U282" s="13" t="e">
        <f t="shared" si="340"/>
        <v>#NAME?</v>
      </c>
      <c r="V282" s="13" t="e">
        <f t="shared" si="341"/>
        <v>#NAME?</v>
      </c>
      <c r="W282" s="13" t="e">
        <f t="shared" si="342"/>
        <v>#NAME?</v>
      </c>
      <c r="X282" s="13" t="e">
        <f t="shared" si="343"/>
        <v>#NAME?</v>
      </c>
      <c r="Y282" s="13" t="e">
        <f t="shared" si="344"/>
        <v>#NAME?</v>
      </c>
      <c r="Z282" s="13" t="e">
        <f t="shared" si="345"/>
        <v>#NAME?</v>
      </c>
      <c r="AA282" s="13" t="e">
        <f t="shared" si="346"/>
        <v>#NAME?</v>
      </c>
      <c r="AB282" s="13"/>
      <c r="AC282" s="13"/>
      <c r="AD282" s="13" t="e">
        <f t="shared" si="347"/>
        <v>#NAME?</v>
      </c>
      <c r="AE282" s="13" t="e">
        <f t="shared" si="348"/>
        <v>#NAME?</v>
      </c>
      <c r="AF282" s="13" t="e">
        <f t="shared" si="349"/>
        <v>#NAME?</v>
      </c>
      <c r="AG282" s="13" t="e">
        <f t="shared" si="350"/>
        <v>#NAME?</v>
      </c>
      <c r="AH282" s="13" t="e">
        <f t="shared" si="351"/>
        <v>#NAME?</v>
      </c>
      <c r="AI282" s="13" t="e">
        <f t="shared" si="352"/>
        <v>#NAME?</v>
      </c>
      <c r="AJ282" s="13" t="e">
        <f t="shared" si="353"/>
        <v>#NAME?</v>
      </c>
      <c r="AK282" s="13" t="e">
        <f t="shared" si="354"/>
        <v>#NAME?</v>
      </c>
      <c r="AL282" s="13" t="e">
        <f t="shared" si="355"/>
        <v>#NAME?</v>
      </c>
      <c r="AM282" s="13" t="e">
        <f t="shared" si="356"/>
        <v>#NAME?</v>
      </c>
      <c r="AN282" s="13" t="e">
        <f t="shared" si="357"/>
        <v>#NAME?</v>
      </c>
      <c r="AO282" s="13" t="e">
        <f t="shared" si="358"/>
        <v>#NAME?</v>
      </c>
      <c r="AP282" s="13" t="e">
        <f t="shared" si="359"/>
        <v>#NAME?</v>
      </c>
      <c r="AQ282" s="13" t="e">
        <f t="shared" si="360"/>
        <v>#NAME?</v>
      </c>
      <c r="AR282" s="13" t="e">
        <f t="shared" si="361"/>
        <v>#NAME?</v>
      </c>
      <c r="AS282" s="13" t="e">
        <f t="shared" si="362"/>
        <v>#NAME?</v>
      </c>
      <c r="AT282" s="13" t="e">
        <f t="shared" si="363"/>
        <v>#NAME?</v>
      </c>
      <c r="AU282" s="13" t="e">
        <f t="shared" si="364"/>
        <v>#NAME?</v>
      </c>
      <c r="AV282" s="13" t="e">
        <f t="shared" si="365"/>
        <v>#NAME?</v>
      </c>
      <c r="AW282" s="13" t="e">
        <f t="shared" si="366"/>
        <v>#NAME?</v>
      </c>
      <c r="AX282" s="13" t="e">
        <f t="shared" si="367"/>
        <v>#NAME?</v>
      </c>
      <c r="AY282" s="13" t="e">
        <f t="shared" si="368"/>
        <v>#NAME?</v>
      </c>
      <c r="AZ282" s="13" t="e">
        <f t="shared" si="369"/>
        <v>#NAME?</v>
      </c>
      <c r="BA282" s="13" t="e">
        <f t="shared" si="370"/>
        <v>#NAME?</v>
      </c>
      <c r="BB282" s="13" t="e">
        <f t="shared" si="371"/>
        <v>#NAME?</v>
      </c>
      <c r="BC282" s="13" t="e">
        <f t="shared" si="372"/>
        <v>#NAME?</v>
      </c>
      <c r="BD282" s="13" t="e">
        <f t="shared" si="373"/>
        <v>#NAME?</v>
      </c>
      <c r="BE282" s="13" t="e">
        <f t="shared" si="374"/>
        <v>#NAME?</v>
      </c>
      <c r="BF282" s="13" t="e">
        <f t="shared" si="375"/>
        <v>#NAME?</v>
      </c>
      <c r="BG282" s="13" t="e">
        <f t="shared" si="376"/>
        <v>#NAME?</v>
      </c>
      <c r="BH282" s="13" t="e">
        <f t="shared" si="377"/>
        <v>#NAME?</v>
      </c>
      <c r="BI282" s="13" t="e">
        <f t="shared" si="378"/>
        <v>#NAME?</v>
      </c>
      <c r="BJ282" s="13" t="e">
        <f t="shared" si="379"/>
        <v>#NAME?</v>
      </c>
      <c r="BK282" s="13" t="e">
        <f t="shared" si="380"/>
        <v>#NAME?</v>
      </c>
      <c r="BL282" s="13" t="e">
        <f t="shared" si="381"/>
        <v>#NAME?</v>
      </c>
      <c r="BM282" s="13" t="e">
        <f t="shared" si="382"/>
        <v>#NAME?</v>
      </c>
      <c r="BN282" s="13"/>
      <c r="BO282" s="15"/>
      <c r="BP282" s="13" t="e">
        <f t="shared" si="383"/>
        <v>#NAME?</v>
      </c>
      <c r="BQ282" s="13" t="e">
        <f t="shared" si="384"/>
        <v>#NAME?</v>
      </c>
      <c r="BR282" s="13" t="e">
        <f t="shared" si="385"/>
        <v>#NAME?</v>
      </c>
      <c r="BS282" s="13" t="e">
        <f t="shared" si="386"/>
        <v>#NAME?</v>
      </c>
      <c r="BT282" s="13" t="e">
        <f t="shared" si="387"/>
        <v>#NAME?</v>
      </c>
      <c r="BU282" s="13" t="e">
        <f t="shared" si="388"/>
        <v>#NAME?</v>
      </c>
      <c r="BV282" s="13"/>
      <c r="BW282" s="13" t="e">
        <f t="shared" si="389"/>
        <v>#NAME?</v>
      </c>
      <c r="BX282" s="13"/>
      <c r="BY282" s="13" t="e">
        <f t="shared" si="390"/>
        <v>#NAME?</v>
      </c>
      <c r="BZ282" s="13" t="e">
        <f t="shared" si="391"/>
        <v>#NAME?</v>
      </c>
      <c r="CA282" s="13" t="e">
        <f t="shared" si="392"/>
        <v>#NAME?</v>
      </c>
      <c r="CB282" s="13" t="e">
        <f t="shared" si="393"/>
        <v>#NAME?</v>
      </c>
      <c r="CC282" s="14">
        <f t="shared" si="394"/>
        <v>0</v>
      </c>
      <c r="CD282" s="14" t="e">
        <f t="shared" si="395"/>
        <v>#NAME?</v>
      </c>
      <c r="CE282" s="13">
        <f t="shared" si="396"/>
        <v>988203.27</v>
      </c>
      <c r="CF282" s="13" t="e">
        <f t="shared" si="397"/>
        <v>#NAME?</v>
      </c>
      <c r="CG282" s="13"/>
      <c r="CH282" s="13" t="e">
        <f t="shared" si="398"/>
        <v>#NAME?</v>
      </c>
      <c r="CI282" s="13" t="e">
        <f t="shared" si="399"/>
        <v>#NAME?</v>
      </c>
      <c r="CJ282" s="13" t="e">
        <f t="shared" si="400"/>
        <v>#NAME?</v>
      </c>
      <c r="CK282" s="13" t="e">
        <f t="shared" si="401"/>
        <v>#NAME?</v>
      </c>
      <c r="CL282">
        <f t="shared" si="402"/>
        <v>0</v>
      </c>
      <c r="CM282">
        <f t="shared" si="403"/>
        <v>0</v>
      </c>
      <c r="CN282">
        <v>0</v>
      </c>
      <c r="CO282">
        <f t="shared" si="404"/>
        <v>0</v>
      </c>
      <c r="CP282">
        <v>0</v>
      </c>
      <c r="CQ282">
        <v>0</v>
      </c>
      <c r="CR282">
        <v>0</v>
      </c>
      <c r="CS282">
        <v>0</v>
      </c>
      <c r="CT282">
        <v>0</v>
      </c>
      <c r="CU282">
        <v>0</v>
      </c>
      <c r="CV282">
        <v>0</v>
      </c>
      <c r="CW282">
        <v>0</v>
      </c>
      <c r="CX282">
        <v>0</v>
      </c>
      <c r="CY282" s="20" t="e">
        <f t="shared" si="405"/>
        <v>#NAME?</v>
      </c>
      <c r="CZ282" t="e">
        <f t="shared" si="406"/>
        <v>#NAME?</v>
      </c>
      <c r="DM282" t="s">
        <v>299</v>
      </c>
      <c r="DN282">
        <v>0</v>
      </c>
      <c r="DQ282" t="s">
        <v>443</v>
      </c>
      <c r="DR282">
        <v>0</v>
      </c>
      <c r="DU282">
        <v>47</v>
      </c>
      <c r="DV282">
        <v>3559330.9442189345</v>
      </c>
      <c r="DX282" t="s">
        <v>430</v>
      </c>
      <c r="DY282">
        <v>0</v>
      </c>
      <c r="EA282" t="s">
        <v>430</v>
      </c>
      <c r="EB282">
        <v>0</v>
      </c>
      <c r="ED282" t="s">
        <v>430</v>
      </c>
      <c r="EE282">
        <v>0</v>
      </c>
      <c r="EI282">
        <v>643</v>
      </c>
      <c r="EJ282">
        <v>619.25</v>
      </c>
      <c r="GQ282" t="s">
        <v>488</v>
      </c>
      <c r="GR282">
        <v>1842</v>
      </c>
      <c r="GU282">
        <v>693</v>
      </c>
      <c r="GV282" s="20">
        <v>13069.162005332219</v>
      </c>
      <c r="HM282">
        <v>1586</v>
      </c>
      <c r="HN282" t="s">
        <v>359</v>
      </c>
      <c r="HO282">
        <v>2418153.04</v>
      </c>
      <c r="HR282">
        <v>693</v>
      </c>
      <c r="HS282">
        <v>264.75</v>
      </c>
    </row>
    <row r="283" spans="1:227">
      <c r="A283">
        <v>563</v>
      </c>
      <c r="D283" t="s">
        <v>492</v>
      </c>
      <c r="F283" s="13" t="e">
        <f t="shared" si="326"/>
        <v>#NAME?</v>
      </c>
      <c r="G283" s="13" t="e">
        <f t="shared" si="327"/>
        <v>#NAME?</v>
      </c>
      <c r="H283" s="13" t="e">
        <f t="shared" si="328"/>
        <v>#NAME?</v>
      </c>
      <c r="I283" s="13" t="e">
        <f t="shared" si="329"/>
        <v>#NAME?</v>
      </c>
      <c r="K283" s="13" t="e">
        <f t="shared" si="330"/>
        <v>#NAME?</v>
      </c>
      <c r="L283" s="13" t="e">
        <f t="shared" si="331"/>
        <v>#NAME?</v>
      </c>
      <c r="M283" s="13" t="e">
        <f t="shared" si="332"/>
        <v>#NAME?</v>
      </c>
      <c r="N283" s="13" t="e">
        <f t="shared" si="333"/>
        <v>#NAME?</v>
      </c>
      <c r="O283" s="13" t="e">
        <f t="shared" si="334"/>
        <v>#NAME?</v>
      </c>
      <c r="P283" s="13" t="e">
        <f t="shared" si="335"/>
        <v>#NAME?</v>
      </c>
      <c r="Q283" s="13" t="e">
        <f t="shared" si="336"/>
        <v>#NAME?</v>
      </c>
      <c r="R283" s="13" t="e">
        <f t="shared" si="337"/>
        <v>#NAME?</v>
      </c>
      <c r="S283" s="13" t="e">
        <f t="shared" si="338"/>
        <v>#NAME?</v>
      </c>
      <c r="T283" s="13" t="e">
        <f t="shared" si="339"/>
        <v>#NAME?</v>
      </c>
      <c r="U283" s="13" t="e">
        <f t="shared" si="340"/>
        <v>#NAME?</v>
      </c>
      <c r="V283" s="13" t="e">
        <f t="shared" si="341"/>
        <v>#NAME?</v>
      </c>
      <c r="W283" s="13" t="e">
        <f t="shared" si="342"/>
        <v>#NAME?</v>
      </c>
      <c r="X283" s="13" t="e">
        <f t="shared" si="343"/>
        <v>#NAME?</v>
      </c>
      <c r="Y283" s="13" t="e">
        <f t="shared" si="344"/>
        <v>#NAME?</v>
      </c>
      <c r="Z283" s="13" t="e">
        <f t="shared" si="345"/>
        <v>#NAME?</v>
      </c>
      <c r="AA283" s="13" t="e">
        <f t="shared" si="346"/>
        <v>#NAME?</v>
      </c>
      <c r="AB283" s="13"/>
      <c r="AC283" s="13"/>
      <c r="AD283" s="13" t="e">
        <f t="shared" si="347"/>
        <v>#NAME?</v>
      </c>
      <c r="AE283" s="13" t="e">
        <f t="shared" si="348"/>
        <v>#NAME?</v>
      </c>
      <c r="AF283" s="13" t="e">
        <f t="shared" si="349"/>
        <v>#NAME?</v>
      </c>
      <c r="AG283" s="13" t="e">
        <f t="shared" si="350"/>
        <v>#NAME?</v>
      </c>
      <c r="AH283" s="13" t="e">
        <f t="shared" si="351"/>
        <v>#NAME?</v>
      </c>
      <c r="AI283" s="13" t="e">
        <f t="shared" si="352"/>
        <v>#NAME?</v>
      </c>
      <c r="AJ283" s="13" t="e">
        <f t="shared" si="353"/>
        <v>#NAME?</v>
      </c>
      <c r="AK283" s="13" t="e">
        <f t="shared" si="354"/>
        <v>#NAME?</v>
      </c>
      <c r="AL283" s="13" t="e">
        <f t="shared" si="355"/>
        <v>#NAME?</v>
      </c>
      <c r="AM283" s="13" t="e">
        <f t="shared" si="356"/>
        <v>#NAME?</v>
      </c>
      <c r="AN283" s="13" t="e">
        <f t="shared" si="357"/>
        <v>#NAME?</v>
      </c>
      <c r="AO283" s="13" t="e">
        <f t="shared" si="358"/>
        <v>#NAME?</v>
      </c>
      <c r="AP283" s="13" t="e">
        <f t="shared" si="359"/>
        <v>#NAME?</v>
      </c>
      <c r="AQ283" s="13" t="e">
        <f t="shared" si="360"/>
        <v>#NAME?</v>
      </c>
      <c r="AR283" s="13" t="e">
        <f t="shared" si="361"/>
        <v>#NAME?</v>
      </c>
      <c r="AS283" s="13" t="e">
        <f t="shared" si="362"/>
        <v>#NAME?</v>
      </c>
      <c r="AT283" s="13" t="e">
        <f t="shared" si="363"/>
        <v>#NAME?</v>
      </c>
      <c r="AU283" s="13" t="e">
        <f t="shared" si="364"/>
        <v>#NAME?</v>
      </c>
      <c r="AV283" s="13" t="e">
        <f t="shared" si="365"/>
        <v>#NAME?</v>
      </c>
      <c r="AW283" s="13" t="e">
        <f t="shared" si="366"/>
        <v>#NAME?</v>
      </c>
      <c r="AX283" s="13" t="e">
        <f t="shared" si="367"/>
        <v>#NAME?</v>
      </c>
      <c r="AY283" s="13" t="e">
        <f t="shared" si="368"/>
        <v>#NAME?</v>
      </c>
      <c r="AZ283" s="13" t="e">
        <f t="shared" si="369"/>
        <v>#NAME?</v>
      </c>
      <c r="BA283" s="13" t="e">
        <f t="shared" si="370"/>
        <v>#NAME?</v>
      </c>
      <c r="BB283" s="13" t="e">
        <f t="shared" si="371"/>
        <v>#NAME?</v>
      </c>
      <c r="BC283" s="13" t="e">
        <f t="shared" si="372"/>
        <v>#NAME?</v>
      </c>
      <c r="BD283" s="13" t="e">
        <f t="shared" si="373"/>
        <v>#NAME?</v>
      </c>
      <c r="BE283" s="13" t="e">
        <f t="shared" si="374"/>
        <v>#NAME?</v>
      </c>
      <c r="BF283" s="13" t="e">
        <f t="shared" si="375"/>
        <v>#NAME?</v>
      </c>
      <c r="BG283" s="13" t="e">
        <f t="shared" si="376"/>
        <v>#NAME?</v>
      </c>
      <c r="BH283" s="13" t="e">
        <f t="shared" si="377"/>
        <v>#NAME?</v>
      </c>
      <c r="BI283" s="13" t="e">
        <f t="shared" si="378"/>
        <v>#NAME?</v>
      </c>
      <c r="BJ283" s="13" t="e">
        <f t="shared" si="379"/>
        <v>#NAME?</v>
      </c>
      <c r="BK283" s="13" t="e">
        <f t="shared" si="380"/>
        <v>#NAME?</v>
      </c>
      <c r="BL283" s="13" t="e">
        <f t="shared" si="381"/>
        <v>#NAME?</v>
      </c>
      <c r="BM283" s="13" t="e">
        <f t="shared" si="382"/>
        <v>#NAME?</v>
      </c>
      <c r="BN283" s="13"/>
      <c r="BO283" s="15"/>
      <c r="BP283" s="13" t="e">
        <f t="shared" si="383"/>
        <v>#NAME?</v>
      </c>
      <c r="BQ283" s="13" t="e">
        <f t="shared" si="384"/>
        <v>#NAME?</v>
      </c>
      <c r="BR283" s="13" t="e">
        <f t="shared" si="385"/>
        <v>#NAME?</v>
      </c>
      <c r="BS283" s="13" t="e">
        <f t="shared" si="386"/>
        <v>#NAME?</v>
      </c>
      <c r="BT283" s="13" t="e">
        <f t="shared" si="387"/>
        <v>#NAME?</v>
      </c>
      <c r="BU283" s="13" t="e">
        <f t="shared" si="388"/>
        <v>#NAME?</v>
      </c>
      <c r="BV283" s="13"/>
      <c r="BW283" s="13" t="e">
        <f t="shared" si="389"/>
        <v>#NAME?</v>
      </c>
      <c r="BX283" s="13"/>
      <c r="BY283" s="13" t="e">
        <f t="shared" si="390"/>
        <v>#NAME?</v>
      </c>
      <c r="BZ283" s="13" t="e">
        <f t="shared" si="391"/>
        <v>#NAME?</v>
      </c>
      <c r="CA283" s="13" t="e">
        <f t="shared" si="392"/>
        <v>#NAME?</v>
      </c>
      <c r="CB283" s="13" t="e">
        <f t="shared" si="393"/>
        <v>#NAME?</v>
      </c>
      <c r="CC283" s="14">
        <f t="shared" si="394"/>
        <v>0</v>
      </c>
      <c r="CD283" s="14" t="e">
        <f t="shared" si="395"/>
        <v>#NAME?</v>
      </c>
      <c r="CE283" s="13">
        <f t="shared" si="396"/>
        <v>479373.13</v>
      </c>
      <c r="CF283" s="13" t="e">
        <f t="shared" si="397"/>
        <v>#NAME?</v>
      </c>
      <c r="CG283" s="13"/>
      <c r="CH283" s="13" t="e">
        <f t="shared" si="398"/>
        <v>#NAME?</v>
      </c>
      <c r="CI283" s="13" t="e">
        <f t="shared" si="399"/>
        <v>#NAME?</v>
      </c>
      <c r="CJ283" s="13" t="e">
        <f t="shared" si="400"/>
        <v>#NAME?</v>
      </c>
      <c r="CK283" s="13" t="e">
        <f t="shared" si="401"/>
        <v>#NAME?</v>
      </c>
      <c r="CL283">
        <f t="shared" si="402"/>
        <v>0</v>
      </c>
      <c r="CM283">
        <f t="shared" si="403"/>
        <v>0</v>
      </c>
      <c r="CN283">
        <v>0</v>
      </c>
      <c r="CO283">
        <f t="shared" si="404"/>
        <v>0</v>
      </c>
      <c r="CP283">
        <v>0</v>
      </c>
      <c r="CQ283">
        <v>0</v>
      </c>
      <c r="CR283">
        <v>0</v>
      </c>
      <c r="CS283">
        <v>0</v>
      </c>
      <c r="CT283">
        <v>0</v>
      </c>
      <c r="CU283">
        <v>0</v>
      </c>
      <c r="CV283">
        <v>0</v>
      </c>
      <c r="CW283">
        <v>0</v>
      </c>
      <c r="CX283">
        <v>0</v>
      </c>
      <c r="CY283" s="20" t="e">
        <f t="shared" si="405"/>
        <v>#NAME?</v>
      </c>
      <c r="CZ283" t="e">
        <f t="shared" si="406"/>
        <v>#NAME?</v>
      </c>
      <c r="DM283" t="s">
        <v>301</v>
      </c>
      <c r="DN283">
        <v>0</v>
      </c>
      <c r="DQ283" t="s">
        <v>445</v>
      </c>
      <c r="DR283">
        <v>0</v>
      </c>
      <c r="DU283">
        <v>59</v>
      </c>
      <c r="DV283">
        <v>2576138.6610869565</v>
      </c>
      <c r="DX283" t="s">
        <v>432</v>
      </c>
      <c r="DY283">
        <v>0</v>
      </c>
      <c r="EA283" t="s">
        <v>432</v>
      </c>
      <c r="EB283">
        <v>0</v>
      </c>
      <c r="ED283" t="s">
        <v>432</v>
      </c>
      <c r="EE283">
        <v>0</v>
      </c>
      <c r="EI283">
        <v>567</v>
      </c>
      <c r="EJ283">
        <v>1034.5</v>
      </c>
      <c r="GQ283" t="s">
        <v>492</v>
      </c>
      <c r="GR283">
        <v>563</v>
      </c>
      <c r="GU283">
        <v>694</v>
      </c>
      <c r="GV283" s="20">
        <v>18296.826807465106</v>
      </c>
      <c r="HM283">
        <v>826</v>
      </c>
      <c r="HN283" t="s">
        <v>508</v>
      </c>
      <c r="HO283">
        <v>4239203.21</v>
      </c>
      <c r="HR283">
        <v>694</v>
      </c>
      <c r="HS283">
        <v>301.25</v>
      </c>
    </row>
    <row r="284" spans="1:227">
      <c r="A284">
        <v>643</v>
      </c>
      <c r="D284" t="s">
        <v>493</v>
      </c>
      <c r="F284" s="13" t="e">
        <f t="shared" si="326"/>
        <v>#NAME?</v>
      </c>
      <c r="G284" s="13" t="e">
        <f t="shared" si="327"/>
        <v>#NAME?</v>
      </c>
      <c r="H284" s="13" t="e">
        <f t="shared" si="328"/>
        <v>#NAME?</v>
      </c>
      <c r="I284" s="13" t="e">
        <f t="shared" si="329"/>
        <v>#NAME?</v>
      </c>
      <c r="J284" s="13"/>
      <c r="K284" s="13" t="e">
        <f t="shared" si="330"/>
        <v>#NAME?</v>
      </c>
      <c r="L284" s="13" t="e">
        <f t="shared" si="331"/>
        <v>#NAME?</v>
      </c>
      <c r="M284" s="13" t="e">
        <f t="shared" si="332"/>
        <v>#NAME?</v>
      </c>
      <c r="N284" s="13" t="e">
        <f t="shared" si="333"/>
        <v>#NAME?</v>
      </c>
      <c r="O284" s="13" t="e">
        <f t="shared" si="334"/>
        <v>#NAME?</v>
      </c>
      <c r="P284" s="13" t="e">
        <f t="shared" si="335"/>
        <v>#NAME?</v>
      </c>
      <c r="Q284" s="13" t="e">
        <f t="shared" si="336"/>
        <v>#NAME?</v>
      </c>
      <c r="R284" s="13" t="e">
        <f t="shared" si="337"/>
        <v>#NAME?</v>
      </c>
      <c r="S284" s="13" t="e">
        <f t="shared" si="338"/>
        <v>#NAME?</v>
      </c>
      <c r="T284" s="13" t="e">
        <f t="shared" si="339"/>
        <v>#NAME?</v>
      </c>
      <c r="U284" s="13" t="e">
        <f t="shared" si="340"/>
        <v>#NAME?</v>
      </c>
      <c r="V284" s="13" t="e">
        <f t="shared" si="341"/>
        <v>#NAME?</v>
      </c>
      <c r="W284" s="13" t="e">
        <f t="shared" si="342"/>
        <v>#NAME?</v>
      </c>
      <c r="X284" s="13" t="e">
        <f t="shared" si="343"/>
        <v>#NAME?</v>
      </c>
      <c r="Y284" s="13" t="e">
        <f t="shared" si="344"/>
        <v>#NAME?</v>
      </c>
      <c r="Z284" s="13" t="e">
        <f t="shared" si="345"/>
        <v>#NAME?</v>
      </c>
      <c r="AA284" s="13" t="e">
        <f t="shared" si="346"/>
        <v>#NAME?</v>
      </c>
      <c r="AB284" s="13"/>
      <c r="AC284" s="13"/>
      <c r="AD284" s="13" t="e">
        <f t="shared" si="347"/>
        <v>#NAME?</v>
      </c>
      <c r="AE284" s="13" t="e">
        <f t="shared" si="348"/>
        <v>#NAME?</v>
      </c>
      <c r="AF284" s="13" t="e">
        <f t="shared" si="349"/>
        <v>#NAME?</v>
      </c>
      <c r="AG284" s="13" t="e">
        <f t="shared" si="350"/>
        <v>#NAME?</v>
      </c>
      <c r="AH284" s="13" t="e">
        <f t="shared" si="351"/>
        <v>#NAME?</v>
      </c>
      <c r="AI284" s="13" t="e">
        <f t="shared" si="352"/>
        <v>#NAME?</v>
      </c>
      <c r="AJ284" s="13" t="e">
        <f t="shared" si="353"/>
        <v>#NAME?</v>
      </c>
      <c r="AK284" s="13" t="e">
        <f t="shared" si="354"/>
        <v>#NAME?</v>
      </c>
      <c r="AL284" s="13" t="e">
        <f t="shared" si="355"/>
        <v>#NAME?</v>
      </c>
      <c r="AM284" s="13" t="e">
        <f t="shared" si="356"/>
        <v>#NAME?</v>
      </c>
      <c r="AN284" s="13" t="e">
        <f t="shared" si="357"/>
        <v>#NAME?</v>
      </c>
      <c r="AO284" s="13" t="e">
        <f t="shared" si="358"/>
        <v>#NAME?</v>
      </c>
      <c r="AP284" s="13" t="e">
        <f t="shared" si="359"/>
        <v>#NAME?</v>
      </c>
      <c r="AQ284" s="13" t="e">
        <f t="shared" si="360"/>
        <v>#NAME?</v>
      </c>
      <c r="AR284" s="13" t="e">
        <f t="shared" si="361"/>
        <v>#NAME?</v>
      </c>
      <c r="AS284" s="13" t="e">
        <f t="shared" si="362"/>
        <v>#NAME?</v>
      </c>
      <c r="AT284" s="13" t="e">
        <f t="shared" si="363"/>
        <v>#NAME?</v>
      </c>
      <c r="AU284" s="13" t="e">
        <f t="shared" si="364"/>
        <v>#NAME?</v>
      </c>
      <c r="AV284" s="13" t="e">
        <f t="shared" si="365"/>
        <v>#NAME?</v>
      </c>
      <c r="AW284" s="13" t="e">
        <f t="shared" si="366"/>
        <v>#NAME?</v>
      </c>
      <c r="AX284" s="13" t="e">
        <f t="shared" si="367"/>
        <v>#NAME?</v>
      </c>
      <c r="AY284" s="13" t="e">
        <f t="shared" si="368"/>
        <v>#NAME?</v>
      </c>
      <c r="AZ284" s="13" t="e">
        <f t="shared" si="369"/>
        <v>#NAME?</v>
      </c>
      <c r="BA284" s="13" t="e">
        <f t="shared" si="370"/>
        <v>#NAME?</v>
      </c>
      <c r="BB284" s="13" t="e">
        <f t="shared" si="371"/>
        <v>#NAME?</v>
      </c>
      <c r="BC284" s="13" t="e">
        <f t="shared" si="372"/>
        <v>#NAME?</v>
      </c>
      <c r="BD284" s="13" t="e">
        <f t="shared" si="373"/>
        <v>#NAME?</v>
      </c>
      <c r="BE284" s="13" t="e">
        <f t="shared" si="374"/>
        <v>#NAME?</v>
      </c>
      <c r="BF284" s="13" t="e">
        <f t="shared" si="375"/>
        <v>#NAME?</v>
      </c>
      <c r="BG284" s="13" t="e">
        <f t="shared" si="376"/>
        <v>#NAME?</v>
      </c>
      <c r="BH284" s="13" t="e">
        <f t="shared" si="377"/>
        <v>#NAME?</v>
      </c>
      <c r="BI284" s="13" t="e">
        <f t="shared" si="378"/>
        <v>#NAME?</v>
      </c>
      <c r="BJ284" s="13" t="e">
        <f t="shared" si="379"/>
        <v>#NAME?</v>
      </c>
      <c r="BK284" s="13" t="e">
        <f t="shared" si="380"/>
        <v>#NAME?</v>
      </c>
      <c r="BL284" s="13" t="e">
        <f t="shared" si="381"/>
        <v>#NAME?</v>
      </c>
      <c r="BM284" s="13" t="e">
        <f t="shared" si="382"/>
        <v>#NAME?</v>
      </c>
      <c r="BN284" s="13"/>
      <c r="BO284" s="15"/>
      <c r="BP284" s="13" t="e">
        <f t="shared" si="383"/>
        <v>#NAME?</v>
      </c>
      <c r="BQ284" s="13" t="e">
        <f t="shared" si="384"/>
        <v>#NAME?</v>
      </c>
      <c r="BR284" s="13" t="e">
        <f t="shared" si="385"/>
        <v>#NAME?</v>
      </c>
      <c r="BS284" s="13" t="e">
        <f t="shared" si="386"/>
        <v>#NAME?</v>
      </c>
      <c r="BT284" s="13" t="e">
        <f t="shared" si="387"/>
        <v>#NAME?</v>
      </c>
      <c r="BU284" s="13" t="e">
        <f t="shared" si="388"/>
        <v>#NAME?</v>
      </c>
      <c r="BV284" s="13"/>
      <c r="BW284" s="13" t="e">
        <f t="shared" si="389"/>
        <v>#NAME?</v>
      </c>
      <c r="BX284" s="13"/>
      <c r="BY284" s="13" t="e">
        <f t="shared" si="390"/>
        <v>#NAME?</v>
      </c>
      <c r="BZ284" s="13" t="e">
        <f t="shared" si="391"/>
        <v>#NAME?</v>
      </c>
      <c r="CA284" s="13" t="e">
        <f t="shared" si="392"/>
        <v>#NAME?</v>
      </c>
      <c r="CB284" s="13" t="e">
        <f t="shared" si="393"/>
        <v>#NAME?</v>
      </c>
      <c r="CC284" s="14">
        <f t="shared" si="394"/>
        <v>0</v>
      </c>
      <c r="CD284" s="14" t="e">
        <f t="shared" si="395"/>
        <v>#NAME?</v>
      </c>
      <c r="CE284" s="13">
        <f t="shared" si="396"/>
        <v>1315973.68</v>
      </c>
      <c r="CF284" s="13" t="e">
        <f t="shared" si="397"/>
        <v>#NAME?</v>
      </c>
      <c r="CG284" s="13"/>
      <c r="CH284" s="13" t="e">
        <f t="shared" si="398"/>
        <v>#NAME?</v>
      </c>
      <c r="CI284" s="13" t="e">
        <f t="shared" si="399"/>
        <v>#NAME?</v>
      </c>
      <c r="CJ284" s="13" t="e">
        <f t="shared" si="400"/>
        <v>#NAME?</v>
      </c>
      <c r="CK284" s="13" t="e">
        <f t="shared" si="401"/>
        <v>#NAME?</v>
      </c>
      <c r="CL284">
        <f t="shared" si="402"/>
        <v>0</v>
      </c>
      <c r="CM284">
        <f t="shared" si="403"/>
        <v>0</v>
      </c>
      <c r="CN284">
        <v>0</v>
      </c>
      <c r="CO284">
        <f t="shared" si="404"/>
        <v>0</v>
      </c>
      <c r="CP284">
        <v>0</v>
      </c>
      <c r="CQ284">
        <v>0</v>
      </c>
      <c r="CR284">
        <v>0</v>
      </c>
      <c r="CS284">
        <v>0</v>
      </c>
      <c r="CT284">
        <v>0</v>
      </c>
      <c r="CU284">
        <v>0</v>
      </c>
      <c r="CV284">
        <v>0</v>
      </c>
      <c r="CW284">
        <v>0</v>
      </c>
      <c r="CX284">
        <v>0</v>
      </c>
      <c r="CY284" s="20" t="e">
        <f t="shared" si="405"/>
        <v>#NAME?</v>
      </c>
      <c r="CZ284" t="e">
        <f t="shared" si="406"/>
        <v>#NAME?</v>
      </c>
      <c r="DM284" t="s">
        <v>303</v>
      </c>
      <c r="DN284">
        <v>0</v>
      </c>
      <c r="DQ284" t="s">
        <v>190</v>
      </c>
      <c r="DR284">
        <v>0</v>
      </c>
      <c r="DU284">
        <v>385</v>
      </c>
      <c r="DV284">
        <v>1804756.5083958146</v>
      </c>
      <c r="DX284" t="s">
        <v>436</v>
      </c>
      <c r="DY284">
        <v>0</v>
      </c>
      <c r="EA284" t="s">
        <v>436</v>
      </c>
      <c r="EB284">
        <v>0</v>
      </c>
      <c r="ED284" t="s">
        <v>436</v>
      </c>
      <c r="EE284">
        <v>0</v>
      </c>
      <c r="EI284">
        <v>569</v>
      </c>
      <c r="EJ284">
        <v>1431.5</v>
      </c>
      <c r="GQ284" t="s">
        <v>493</v>
      </c>
      <c r="GR284">
        <v>643</v>
      </c>
      <c r="GU284">
        <v>703</v>
      </c>
      <c r="GV284" s="20">
        <v>49662.81562026243</v>
      </c>
      <c r="HM284">
        <v>580</v>
      </c>
      <c r="HN284" t="s">
        <v>509</v>
      </c>
      <c r="HO284">
        <v>848194.12</v>
      </c>
      <c r="HR284">
        <v>703</v>
      </c>
      <c r="HS284">
        <v>908.75</v>
      </c>
    </row>
    <row r="285" spans="1:227">
      <c r="A285">
        <v>567</v>
      </c>
      <c r="D285" t="s">
        <v>495</v>
      </c>
      <c r="F285" s="13" t="e">
        <f t="shared" si="326"/>
        <v>#NAME?</v>
      </c>
      <c r="G285" s="13" t="e">
        <f t="shared" si="327"/>
        <v>#NAME?</v>
      </c>
      <c r="H285" s="13" t="e">
        <f t="shared" si="328"/>
        <v>#NAME?</v>
      </c>
      <c r="I285" s="13" t="e">
        <f t="shared" si="329"/>
        <v>#NAME?</v>
      </c>
      <c r="J285" s="13"/>
      <c r="K285" s="13" t="e">
        <f t="shared" si="330"/>
        <v>#NAME?</v>
      </c>
      <c r="L285" s="13" t="e">
        <f t="shared" si="331"/>
        <v>#NAME?</v>
      </c>
      <c r="M285" s="13" t="e">
        <f t="shared" si="332"/>
        <v>#NAME?</v>
      </c>
      <c r="N285" s="13" t="e">
        <f t="shared" si="333"/>
        <v>#NAME?</v>
      </c>
      <c r="O285" s="13" t="e">
        <f t="shared" si="334"/>
        <v>#NAME?</v>
      </c>
      <c r="P285" s="13" t="e">
        <f t="shared" si="335"/>
        <v>#NAME?</v>
      </c>
      <c r="Q285" s="13" t="e">
        <f t="shared" si="336"/>
        <v>#NAME?</v>
      </c>
      <c r="R285" s="13" t="e">
        <f t="shared" si="337"/>
        <v>#NAME?</v>
      </c>
      <c r="S285" s="13" t="e">
        <f t="shared" si="338"/>
        <v>#NAME?</v>
      </c>
      <c r="T285" s="13" t="e">
        <f t="shared" si="339"/>
        <v>#NAME?</v>
      </c>
      <c r="U285" s="13" t="e">
        <f t="shared" si="340"/>
        <v>#NAME?</v>
      </c>
      <c r="V285" s="13" t="e">
        <f t="shared" si="341"/>
        <v>#NAME?</v>
      </c>
      <c r="W285" s="13" t="e">
        <f t="shared" si="342"/>
        <v>#NAME?</v>
      </c>
      <c r="X285" s="13" t="e">
        <f t="shared" si="343"/>
        <v>#NAME?</v>
      </c>
      <c r="Y285" s="13" t="e">
        <f t="shared" si="344"/>
        <v>#NAME?</v>
      </c>
      <c r="Z285" s="13" t="e">
        <f t="shared" si="345"/>
        <v>#NAME?</v>
      </c>
      <c r="AA285" s="13" t="e">
        <f t="shared" si="346"/>
        <v>#NAME?</v>
      </c>
      <c r="AB285" s="13"/>
      <c r="AC285" s="13"/>
      <c r="AD285" s="13" t="e">
        <f t="shared" si="347"/>
        <v>#NAME?</v>
      </c>
      <c r="AE285" s="13" t="e">
        <f t="shared" si="348"/>
        <v>#NAME?</v>
      </c>
      <c r="AF285" s="13" t="e">
        <f t="shared" si="349"/>
        <v>#NAME?</v>
      </c>
      <c r="AG285" s="13" t="e">
        <f t="shared" si="350"/>
        <v>#NAME?</v>
      </c>
      <c r="AH285" s="13" t="e">
        <f t="shared" si="351"/>
        <v>#NAME?</v>
      </c>
      <c r="AI285" s="13" t="e">
        <f t="shared" si="352"/>
        <v>#NAME?</v>
      </c>
      <c r="AJ285" s="13" t="e">
        <f t="shared" si="353"/>
        <v>#NAME?</v>
      </c>
      <c r="AK285" s="13" t="e">
        <f t="shared" si="354"/>
        <v>#NAME?</v>
      </c>
      <c r="AL285" s="13" t="e">
        <f t="shared" si="355"/>
        <v>#NAME?</v>
      </c>
      <c r="AM285" s="13" t="e">
        <f t="shared" si="356"/>
        <v>#NAME?</v>
      </c>
      <c r="AN285" s="13" t="e">
        <f t="shared" si="357"/>
        <v>#NAME?</v>
      </c>
      <c r="AO285" s="13" t="e">
        <f t="shared" si="358"/>
        <v>#NAME?</v>
      </c>
      <c r="AP285" s="13" t="e">
        <f t="shared" si="359"/>
        <v>#NAME?</v>
      </c>
      <c r="AQ285" s="13" t="e">
        <f t="shared" si="360"/>
        <v>#NAME?</v>
      </c>
      <c r="AR285" s="13" t="e">
        <f t="shared" si="361"/>
        <v>#NAME?</v>
      </c>
      <c r="AS285" s="13" t="e">
        <f t="shared" si="362"/>
        <v>#NAME?</v>
      </c>
      <c r="AT285" s="13" t="e">
        <f t="shared" si="363"/>
        <v>#NAME?</v>
      </c>
      <c r="AU285" s="13" t="e">
        <f t="shared" si="364"/>
        <v>#NAME?</v>
      </c>
      <c r="AV285" s="13" t="e">
        <f t="shared" si="365"/>
        <v>#NAME?</v>
      </c>
      <c r="AW285" s="13" t="e">
        <f t="shared" si="366"/>
        <v>#NAME?</v>
      </c>
      <c r="AX285" s="13" t="e">
        <f t="shared" si="367"/>
        <v>#NAME?</v>
      </c>
      <c r="AY285" s="13" t="e">
        <f t="shared" si="368"/>
        <v>#NAME?</v>
      </c>
      <c r="AZ285" s="13" t="e">
        <f t="shared" si="369"/>
        <v>#NAME?</v>
      </c>
      <c r="BA285" s="13" t="e">
        <f t="shared" si="370"/>
        <v>#NAME?</v>
      </c>
      <c r="BB285" s="13" t="e">
        <f t="shared" si="371"/>
        <v>#NAME?</v>
      </c>
      <c r="BC285" s="13" t="e">
        <f t="shared" si="372"/>
        <v>#NAME?</v>
      </c>
      <c r="BD285" s="13" t="e">
        <f t="shared" si="373"/>
        <v>#NAME?</v>
      </c>
      <c r="BE285" s="13" t="e">
        <f t="shared" si="374"/>
        <v>#NAME?</v>
      </c>
      <c r="BF285" s="13" t="e">
        <f t="shared" si="375"/>
        <v>#NAME?</v>
      </c>
      <c r="BG285" s="13" t="e">
        <f t="shared" si="376"/>
        <v>#NAME?</v>
      </c>
      <c r="BH285" s="13" t="e">
        <f t="shared" si="377"/>
        <v>#NAME?</v>
      </c>
      <c r="BI285" s="13" t="e">
        <f t="shared" si="378"/>
        <v>#NAME?</v>
      </c>
      <c r="BJ285" s="13" t="e">
        <f t="shared" si="379"/>
        <v>#NAME?</v>
      </c>
      <c r="BK285" s="13" t="e">
        <f t="shared" si="380"/>
        <v>#NAME?</v>
      </c>
      <c r="BL285" s="13" t="e">
        <f t="shared" si="381"/>
        <v>#NAME?</v>
      </c>
      <c r="BM285" s="13" t="e">
        <f t="shared" si="382"/>
        <v>#NAME?</v>
      </c>
      <c r="BN285" s="13"/>
      <c r="BO285" s="15"/>
      <c r="BP285" s="13" t="e">
        <f t="shared" si="383"/>
        <v>#NAME?</v>
      </c>
      <c r="BQ285" s="13" t="e">
        <f t="shared" si="384"/>
        <v>#NAME?</v>
      </c>
      <c r="BR285" s="13" t="e">
        <f t="shared" si="385"/>
        <v>#NAME?</v>
      </c>
      <c r="BS285" s="13" t="e">
        <f t="shared" si="386"/>
        <v>#NAME?</v>
      </c>
      <c r="BT285" s="13" t="e">
        <f t="shared" si="387"/>
        <v>#NAME?</v>
      </c>
      <c r="BU285" s="13" t="e">
        <f t="shared" si="388"/>
        <v>#NAME?</v>
      </c>
      <c r="BV285" s="13"/>
      <c r="BW285" s="13" t="e">
        <f t="shared" si="389"/>
        <v>#NAME?</v>
      </c>
      <c r="BX285" s="13"/>
      <c r="BY285" s="13" t="e">
        <f t="shared" si="390"/>
        <v>#NAME?</v>
      </c>
      <c r="BZ285" s="13" t="e">
        <f t="shared" si="391"/>
        <v>#NAME?</v>
      </c>
      <c r="CA285" s="13" t="e">
        <f t="shared" si="392"/>
        <v>#NAME?</v>
      </c>
      <c r="CB285" s="13" t="e">
        <f t="shared" si="393"/>
        <v>#NAME?</v>
      </c>
      <c r="CC285" s="14">
        <f t="shared" si="394"/>
        <v>0</v>
      </c>
      <c r="CD285" s="14" t="e">
        <f t="shared" si="395"/>
        <v>#NAME?</v>
      </c>
      <c r="CE285" s="13">
        <f t="shared" si="396"/>
        <v>1221528.2</v>
      </c>
      <c r="CF285" s="13" t="e">
        <f t="shared" si="397"/>
        <v>#NAME?</v>
      </c>
      <c r="CG285" s="13"/>
      <c r="CH285" s="13" t="e">
        <f t="shared" si="398"/>
        <v>#NAME?</v>
      </c>
      <c r="CI285" s="13" t="e">
        <f t="shared" si="399"/>
        <v>#NAME?</v>
      </c>
      <c r="CJ285" s="13" t="e">
        <f t="shared" si="400"/>
        <v>#NAME?</v>
      </c>
      <c r="CK285" s="13" t="e">
        <f t="shared" si="401"/>
        <v>#NAME?</v>
      </c>
      <c r="CL285">
        <f t="shared" si="402"/>
        <v>0</v>
      </c>
      <c r="CM285">
        <f t="shared" si="403"/>
        <v>0</v>
      </c>
      <c r="CN285">
        <v>0</v>
      </c>
      <c r="CO285">
        <f t="shared" si="404"/>
        <v>0</v>
      </c>
      <c r="CP285">
        <v>0</v>
      </c>
      <c r="CQ285">
        <v>0</v>
      </c>
      <c r="CR285">
        <v>0</v>
      </c>
      <c r="CS285">
        <v>0</v>
      </c>
      <c r="CT285">
        <v>0</v>
      </c>
      <c r="CU285">
        <v>0</v>
      </c>
      <c r="CV285">
        <v>0</v>
      </c>
      <c r="CW285">
        <v>0</v>
      </c>
      <c r="CX285">
        <v>0</v>
      </c>
      <c r="CY285" s="20" t="e">
        <f t="shared" si="405"/>
        <v>#NAME?</v>
      </c>
      <c r="CZ285" t="e">
        <f t="shared" si="406"/>
        <v>#NAME?</v>
      </c>
      <c r="DM285" t="s">
        <v>507</v>
      </c>
      <c r="DN285">
        <v>0</v>
      </c>
      <c r="DQ285" t="s">
        <v>446</v>
      </c>
      <c r="DR285">
        <v>0</v>
      </c>
      <c r="DU285">
        <v>327</v>
      </c>
      <c r="DV285">
        <v>1909646.7211594658</v>
      </c>
      <c r="DX285" t="s">
        <v>437</v>
      </c>
      <c r="DY285">
        <v>0</v>
      </c>
      <c r="EA285" t="s">
        <v>437</v>
      </c>
      <c r="EB285">
        <v>0</v>
      </c>
      <c r="ED285" t="s">
        <v>437</v>
      </c>
      <c r="EE285">
        <v>0</v>
      </c>
      <c r="EI285">
        <v>571</v>
      </c>
      <c r="EJ285">
        <v>347</v>
      </c>
      <c r="GQ285" t="s">
        <v>495</v>
      </c>
      <c r="GR285">
        <v>567</v>
      </c>
      <c r="GU285">
        <v>707</v>
      </c>
      <c r="GV285" s="20">
        <v>26138.324010664437</v>
      </c>
      <c r="HM285">
        <v>85</v>
      </c>
      <c r="HN285" t="s">
        <v>239</v>
      </c>
      <c r="HO285">
        <v>2799065.67</v>
      </c>
      <c r="HR285">
        <v>707</v>
      </c>
      <c r="HS285">
        <v>519.5</v>
      </c>
    </row>
    <row r="286" spans="1:227">
      <c r="A286">
        <v>569</v>
      </c>
      <c r="D286" t="s">
        <v>496</v>
      </c>
      <c r="F286" s="13" t="e">
        <f t="shared" si="326"/>
        <v>#NAME?</v>
      </c>
      <c r="G286" s="13" t="e">
        <f t="shared" si="327"/>
        <v>#NAME?</v>
      </c>
      <c r="H286" s="13" t="e">
        <f t="shared" si="328"/>
        <v>#NAME?</v>
      </c>
      <c r="I286" s="13" t="e">
        <f t="shared" si="329"/>
        <v>#NAME?</v>
      </c>
      <c r="J286" s="13"/>
      <c r="K286" s="13" t="e">
        <f t="shared" si="330"/>
        <v>#NAME?</v>
      </c>
      <c r="L286" s="13" t="e">
        <f t="shared" si="331"/>
        <v>#NAME?</v>
      </c>
      <c r="M286" s="13" t="e">
        <f t="shared" si="332"/>
        <v>#NAME?</v>
      </c>
      <c r="N286" s="13" t="e">
        <f t="shared" si="333"/>
        <v>#NAME?</v>
      </c>
      <c r="O286" s="13" t="e">
        <f t="shared" si="334"/>
        <v>#NAME?</v>
      </c>
      <c r="P286" s="13" t="e">
        <f t="shared" si="335"/>
        <v>#NAME?</v>
      </c>
      <c r="Q286" s="13" t="e">
        <f t="shared" si="336"/>
        <v>#NAME?</v>
      </c>
      <c r="R286" s="13" t="e">
        <f t="shared" si="337"/>
        <v>#NAME?</v>
      </c>
      <c r="S286" s="13" t="e">
        <f t="shared" si="338"/>
        <v>#NAME?</v>
      </c>
      <c r="T286" s="13" t="e">
        <f t="shared" si="339"/>
        <v>#NAME?</v>
      </c>
      <c r="U286" s="13" t="e">
        <f t="shared" si="340"/>
        <v>#NAME?</v>
      </c>
      <c r="V286" s="13" t="e">
        <f t="shared" si="341"/>
        <v>#NAME?</v>
      </c>
      <c r="W286" s="13" t="e">
        <f t="shared" si="342"/>
        <v>#NAME?</v>
      </c>
      <c r="X286" s="13" t="e">
        <f t="shared" si="343"/>
        <v>#NAME?</v>
      </c>
      <c r="Y286" s="13" t="e">
        <f t="shared" si="344"/>
        <v>#NAME?</v>
      </c>
      <c r="Z286" s="13" t="e">
        <f t="shared" si="345"/>
        <v>#NAME?</v>
      </c>
      <c r="AA286" s="13" t="e">
        <f t="shared" si="346"/>
        <v>#NAME?</v>
      </c>
      <c r="AB286" s="13"/>
      <c r="AC286" s="13"/>
      <c r="AD286" s="13" t="e">
        <f t="shared" si="347"/>
        <v>#NAME?</v>
      </c>
      <c r="AE286" s="13" t="e">
        <f t="shared" si="348"/>
        <v>#NAME?</v>
      </c>
      <c r="AF286" s="13" t="e">
        <f t="shared" si="349"/>
        <v>#NAME?</v>
      </c>
      <c r="AG286" s="13" t="e">
        <f t="shared" si="350"/>
        <v>#NAME?</v>
      </c>
      <c r="AH286" s="13" t="e">
        <f t="shared" si="351"/>
        <v>#NAME?</v>
      </c>
      <c r="AI286" s="13" t="e">
        <f t="shared" si="352"/>
        <v>#NAME?</v>
      </c>
      <c r="AJ286" s="13" t="e">
        <f t="shared" si="353"/>
        <v>#NAME?</v>
      </c>
      <c r="AK286" s="13" t="e">
        <f t="shared" si="354"/>
        <v>#NAME?</v>
      </c>
      <c r="AL286" s="13" t="e">
        <f t="shared" si="355"/>
        <v>#NAME?</v>
      </c>
      <c r="AM286" s="13" t="e">
        <f t="shared" si="356"/>
        <v>#NAME?</v>
      </c>
      <c r="AN286" s="13" t="e">
        <f t="shared" si="357"/>
        <v>#NAME?</v>
      </c>
      <c r="AO286" s="13" t="e">
        <f t="shared" si="358"/>
        <v>#NAME?</v>
      </c>
      <c r="AP286" s="13" t="e">
        <f t="shared" si="359"/>
        <v>#NAME?</v>
      </c>
      <c r="AQ286" s="13" t="e">
        <f t="shared" si="360"/>
        <v>#NAME?</v>
      </c>
      <c r="AR286" s="13" t="e">
        <f t="shared" si="361"/>
        <v>#NAME?</v>
      </c>
      <c r="AS286" s="13" t="e">
        <f t="shared" si="362"/>
        <v>#NAME?</v>
      </c>
      <c r="AT286" s="13" t="e">
        <f t="shared" si="363"/>
        <v>#NAME?</v>
      </c>
      <c r="AU286" s="13" t="e">
        <f t="shared" si="364"/>
        <v>#NAME?</v>
      </c>
      <c r="AV286" s="13" t="e">
        <f t="shared" si="365"/>
        <v>#NAME?</v>
      </c>
      <c r="AW286" s="13" t="e">
        <f t="shared" si="366"/>
        <v>#NAME?</v>
      </c>
      <c r="AX286" s="13" t="e">
        <f t="shared" si="367"/>
        <v>#NAME?</v>
      </c>
      <c r="AY286" s="13" t="e">
        <f t="shared" si="368"/>
        <v>#NAME?</v>
      </c>
      <c r="AZ286" s="13" t="e">
        <f t="shared" si="369"/>
        <v>#NAME?</v>
      </c>
      <c r="BA286" s="13" t="e">
        <f t="shared" si="370"/>
        <v>#NAME?</v>
      </c>
      <c r="BB286" s="13" t="e">
        <f t="shared" si="371"/>
        <v>#NAME?</v>
      </c>
      <c r="BC286" s="13" t="e">
        <f t="shared" si="372"/>
        <v>#NAME?</v>
      </c>
      <c r="BD286" s="13" t="e">
        <f t="shared" si="373"/>
        <v>#NAME?</v>
      </c>
      <c r="BE286" s="13" t="e">
        <f t="shared" si="374"/>
        <v>#NAME?</v>
      </c>
      <c r="BF286" s="13" t="e">
        <f t="shared" si="375"/>
        <v>#NAME?</v>
      </c>
      <c r="BG286" s="13" t="e">
        <f t="shared" si="376"/>
        <v>#NAME?</v>
      </c>
      <c r="BH286" s="13" t="e">
        <f t="shared" si="377"/>
        <v>#NAME?</v>
      </c>
      <c r="BI286" s="13" t="e">
        <f t="shared" si="378"/>
        <v>#NAME?</v>
      </c>
      <c r="BJ286" s="13" t="e">
        <f t="shared" si="379"/>
        <v>#NAME?</v>
      </c>
      <c r="BK286" s="13" t="e">
        <f t="shared" si="380"/>
        <v>#NAME?</v>
      </c>
      <c r="BL286" s="13" t="e">
        <f t="shared" si="381"/>
        <v>#NAME?</v>
      </c>
      <c r="BM286" s="13" t="e">
        <f t="shared" si="382"/>
        <v>#NAME?</v>
      </c>
      <c r="BN286" s="13"/>
      <c r="BO286" s="15"/>
      <c r="BP286" s="13" t="e">
        <f t="shared" si="383"/>
        <v>#NAME?</v>
      </c>
      <c r="BQ286" s="13" t="e">
        <f t="shared" si="384"/>
        <v>#NAME?</v>
      </c>
      <c r="BR286" s="13" t="e">
        <f t="shared" si="385"/>
        <v>#NAME?</v>
      </c>
      <c r="BS286" s="13" t="e">
        <f t="shared" si="386"/>
        <v>#NAME?</v>
      </c>
      <c r="BT286" s="13" t="e">
        <f t="shared" si="387"/>
        <v>#NAME?</v>
      </c>
      <c r="BU286" s="13" t="e">
        <f t="shared" si="388"/>
        <v>#NAME?</v>
      </c>
      <c r="BV286" s="13"/>
      <c r="BW286" s="13" t="e">
        <f t="shared" si="389"/>
        <v>#NAME?</v>
      </c>
      <c r="BX286" s="13"/>
      <c r="BY286" s="13" t="e">
        <f t="shared" si="390"/>
        <v>#NAME?</v>
      </c>
      <c r="BZ286" s="13" t="e">
        <f t="shared" si="391"/>
        <v>#NAME?</v>
      </c>
      <c r="CA286" s="13" t="e">
        <f t="shared" si="392"/>
        <v>#NAME?</v>
      </c>
      <c r="CB286" s="13" t="e">
        <f t="shared" si="393"/>
        <v>#NAME?</v>
      </c>
      <c r="CC286" s="14">
        <f t="shared" si="394"/>
        <v>0</v>
      </c>
      <c r="CD286" s="14" t="e">
        <f t="shared" si="395"/>
        <v>#NAME?</v>
      </c>
      <c r="CE286" s="13">
        <f t="shared" si="396"/>
        <v>1821339.12</v>
      </c>
      <c r="CF286" s="13" t="e">
        <f t="shared" si="397"/>
        <v>#NAME?</v>
      </c>
      <c r="CG286" s="13"/>
      <c r="CH286" s="13" t="e">
        <f t="shared" si="398"/>
        <v>#NAME?</v>
      </c>
      <c r="CI286" s="13" t="e">
        <f t="shared" si="399"/>
        <v>#NAME?</v>
      </c>
      <c r="CJ286" s="13" t="e">
        <f t="shared" si="400"/>
        <v>#NAME?</v>
      </c>
      <c r="CK286" s="13" t="e">
        <f t="shared" si="401"/>
        <v>#NAME?</v>
      </c>
      <c r="CL286">
        <f t="shared" si="402"/>
        <v>0</v>
      </c>
      <c r="CM286">
        <f t="shared" si="403"/>
        <v>0</v>
      </c>
      <c r="CN286">
        <v>0</v>
      </c>
      <c r="CO286">
        <f t="shared" si="404"/>
        <v>0</v>
      </c>
      <c r="CP286">
        <v>0</v>
      </c>
      <c r="CQ286">
        <v>0</v>
      </c>
      <c r="CR286">
        <v>0</v>
      </c>
      <c r="CS286">
        <v>0</v>
      </c>
      <c r="CT286">
        <v>0</v>
      </c>
      <c r="CU286">
        <v>0</v>
      </c>
      <c r="CV286">
        <v>0</v>
      </c>
      <c r="CW286">
        <v>0</v>
      </c>
      <c r="CX286">
        <v>0</v>
      </c>
      <c r="CY286" s="20" t="e">
        <f t="shared" si="405"/>
        <v>#NAME?</v>
      </c>
      <c r="CZ286" t="e">
        <f t="shared" si="406"/>
        <v>#NAME?</v>
      </c>
      <c r="DM286" t="s">
        <v>359</v>
      </c>
      <c r="DN286">
        <v>0</v>
      </c>
      <c r="DQ286" t="s">
        <v>447</v>
      </c>
      <c r="DR286">
        <v>0</v>
      </c>
      <c r="DU286">
        <v>756</v>
      </c>
      <c r="DV286">
        <v>2145190.7835314861</v>
      </c>
      <c r="DX286" t="s">
        <v>443</v>
      </c>
      <c r="DY286">
        <v>0</v>
      </c>
      <c r="EA286" t="s">
        <v>443</v>
      </c>
      <c r="EB286">
        <v>0</v>
      </c>
      <c r="ED286" t="s">
        <v>443</v>
      </c>
      <c r="EE286">
        <v>0</v>
      </c>
      <c r="EI286">
        <v>575</v>
      </c>
      <c r="EJ286">
        <v>1755.25</v>
      </c>
      <c r="GQ286" t="s">
        <v>496</v>
      </c>
      <c r="GR286">
        <v>569</v>
      </c>
      <c r="GU286">
        <v>710</v>
      </c>
      <c r="GV286" s="20">
        <v>36593.653614930212</v>
      </c>
      <c r="HM286">
        <v>431</v>
      </c>
      <c r="HN286" t="s">
        <v>455</v>
      </c>
      <c r="HO286">
        <v>687137.11</v>
      </c>
      <c r="HR286">
        <v>710</v>
      </c>
      <c r="HS286">
        <v>656.75</v>
      </c>
    </row>
    <row r="287" spans="1:227">
      <c r="A287">
        <v>571</v>
      </c>
      <c r="D287" t="s">
        <v>497</v>
      </c>
      <c r="F287" s="13" t="e">
        <f t="shared" si="326"/>
        <v>#NAME?</v>
      </c>
      <c r="G287" s="13" t="e">
        <f t="shared" si="327"/>
        <v>#NAME?</v>
      </c>
      <c r="H287" s="13" t="e">
        <f t="shared" si="328"/>
        <v>#NAME?</v>
      </c>
      <c r="I287" s="13" t="e">
        <f t="shared" si="329"/>
        <v>#NAME?</v>
      </c>
      <c r="J287" s="13"/>
      <c r="K287" s="13" t="e">
        <f t="shared" si="330"/>
        <v>#NAME?</v>
      </c>
      <c r="L287" s="13" t="e">
        <f t="shared" si="331"/>
        <v>#NAME?</v>
      </c>
      <c r="M287" s="13" t="e">
        <f t="shared" si="332"/>
        <v>#NAME?</v>
      </c>
      <c r="N287" s="13" t="e">
        <f t="shared" si="333"/>
        <v>#NAME?</v>
      </c>
      <c r="O287" s="13" t="e">
        <f t="shared" si="334"/>
        <v>#NAME?</v>
      </c>
      <c r="P287" s="13" t="e">
        <f t="shared" si="335"/>
        <v>#NAME?</v>
      </c>
      <c r="Q287" s="13" t="e">
        <f t="shared" si="336"/>
        <v>#NAME?</v>
      </c>
      <c r="R287" s="13" t="e">
        <f t="shared" si="337"/>
        <v>#NAME?</v>
      </c>
      <c r="S287" s="13" t="e">
        <f t="shared" si="338"/>
        <v>#NAME?</v>
      </c>
      <c r="T287" s="13" t="e">
        <f t="shared" si="339"/>
        <v>#NAME?</v>
      </c>
      <c r="U287" s="13" t="e">
        <f t="shared" si="340"/>
        <v>#NAME?</v>
      </c>
      <c r="V287" s="13" t="e">
        <f t="shared" si="341"/>
        <v>#NAME?</v>
      </c>
      <c r="W287" s="13" t="e">
        <f t="shared" si="342"/>
        <v>#NAME?</v>
      </c>
      <c r="X287" s="13" t="e">
        <f t="shared" si="343"/>
        <v>#NAME?</v>
      </c>
      <c r="Y287" s="13" t="e">
        <f t="shared" si="344"/>
        <v>#NAME?</v>
      </c>
      <c r="Z287" s="13" t="e">
        <f t="shared" si="345"/>
        <v>#NAME?</v>
      </c>
      <c r="AA287" s="13" t="e">
        <f t="shared" si="346"/>
        <v>#NAME?</v>
      </c>
      <c r="AB287" s="13"/>
      <c r="AC287" s="13"/>
      <c r="AD287" s="13" t="e">
        <f t="shared" si="347"/>
        <v>#NAME?</v>
      </c>
      <c r="AE287" s="13" t="e">
        <f t="shared" si="348"/>
        <v>#NAME?</v>
      </c>
      <c r="AF287" s="13" t="e">
        <f t="shared" si="349"/>
        <v>#NAME?</v>
      </c>
      <c r="AG287" s="13" t="e">
        <f t="shared" si="350"/>
        <v>#NAME?</v>
      </c>
      <c r="AH287" s="13" t="e">
        <f t="shared" si="351"/>
        <v>#NAME?</v>
      </c>
      <c r="AI287" s="13" t="e">
        <f t="shared" si="352"/>
        <v>#NAME?</v>
      </c>
      <c r="AJ287" s="13" t="e">
        <f t="shared" si="353"/>
        <v>#NAME?</v>
      </c>
      <c r="AK287" s="13" t="e">
        <f t="shared" si="354"/>
        <v>#NAME?</v>
      </c>
      <c r="AL287" s="13" t="e">
        <f t="shared" si="355"/>
        <v>#NAME?</v>
      </c>
      <c r="AM287" s="13" t="e">
        <f t="shared" si="356"/>
        <v>#NAME?</v>
      </c>
      <c r="AN287" s="13" t="e">
        <f t="shared" si="357"/>
        <v>#NAME?</v>
      </c>
      <c r="AO287" s="13" t="e">
        <f t="shared" si="358"/>
        <v>#NAME?</v>
      </c>
      <c r="AP287" s="13" t="e">
        <f t="shared" si="359"/>
        <v>#NAME?</v>
      </c>
      <c r="AQ287" s="13" t="e">
        <f t="shared" si="360"/>
        <v>#NAME?</v>
      </c>
      <c r="AR287" s="13" t="e">
        <f t="shared" si="361"/>
        <v>#NAME?</v>
      </c>
      <c r="AS287" s="13" t="e">
        <f t="shared" si="362"/>
        <v>#NAME?</v>
      </c>
      <c r="AT287" s="13" t="e">
        <f t="shared" si="363"/>
        <v>#NAME?</v>
      </c>
      <c r="AU287" s="13" t="e">
        <f t="shared" si="364"/>
        <v>#NAME?</v>
      </c>
      <c r="AV287" s="13" t="e">
        <f t="shared" si="365"/>
        <v>#NAME?</v>
      </c>
      <c r="AW287" s="13" t="e">
        <f t="shared" si="366"/>
        <v>#NAME?</v>
      </c>
      <c r="AX287" s="13" t="e">
        <f t="shared" si="367"/>
        <v>#NAME?</v>
      </c>
      <c r="AY287" s="13" t="e">
        <f t="shared" si="368"/>
        <v>#NAME?</v>
      </c>
      <c r="AZ287" s="13" t="e">
        <f t="shared" si="369"/>
        <v>#NAME?</v>
      </c>
      <c r="BA287" s="13" t="e">
        <f t="shared" si="370"/>
        <v>#NAME?</v>
      </c>
      <c r="BB287" s="13" t="e">
        <f t="shared" si="371"/>
        <v>#NAME?</v>
      </c>
      <c r="BC287" s="13" t="e">
        <f t="shared" si="372"/>
        <v>#NAME?</v>
      </c>
      <c r="BD287" s="13" t="e">
        <f t="shared" si="373"/>
        <v>#NAME?</v>
      </c>
      <c r="BE287" s="13" t="e">
        <f t="shared" si="374"/>
        <v>#NAME?</v>
      </c>
      <c r="BF287" s="13" t="e">
        <f t="shared" si="375"/>
        <v>#NAME?</v>
      </c>
      <c r="BG287" s="13" t="e">
        <f t="shared" si="376"/>
        <v>#NAME?</v>
      </c>
      <c r="BH287" s="13" t="e">
        <f t="shared" si="377"/>
        <v>#NAME?</v>
      </c>
      <c r="BI287" s="13" t="e">
        <f t="shared" si="378"/>
        <v>#NAME?</v>
      </c>
      <c r="BJ287" s="13" t="e">
        <f t="shared" si="379"/>
        <v>#NAME?</v>
      </c>
      <c r="BK287" s="13" t="e">
        <f t="shared" si="380"/>
        <v>#NAME?</v>
      </c>
      <c r="BL287" s="13" t="e">
        <f t="shared" si="381"/>
        <v>#NAME?</v>
      </c>
      <c r="BM287" s="13" t="e">
        <f t="shared" si="382"/>
        <v>#NAME?</v>
      </c>
      <c r="BN287" s="13"/>
      <c r="BO287" s="15"/>
      <c r="BP287" s="13" t="e">
        <f t="shared" si="383"/>
        <v>#NAME?</v>
      </c>
      <c r="BQ287" s="13" t="e">
        <f t="shared" si="384"/>
        <v>#NAME?</v>
      </c>
      <c r="BR287" s="13" t="e">
        <f t="shared" si="385"/>
        <v>#NAME?</v>
      </c>
      <c r="BS287" s="13" t="e">
        <f t="shared" si="386"/>
        <v>#NAME?</v>
      </c>
      <c r="BT287" s="13" t="e">
        <f t="shared" si="387"/>
        <v>#NAME?</v>
      </c>
      <c r="BU287" s="13" t="e">
        <f t="shared" si="388"/>
        <v>#NAME?</v>
      </c>
      <c r="BV287" s="13"/>
      <c r="BW287" s="13" t="e">
        <f t="shared" si="389"/>
        <v>#NAME?</v>
      </c>
      <c r="BX287" s="13"/>
      <c r="BY287" s="13" t="e">
        <f t="shared" si="390"/>
        <v>#NAME?</v>
      </c>
      <c r="BZ287" s="13" t="e">
        <f t="shared" si="391"/>
        <v>#NAME?</v>
      </c>
      <c r="CA287" s="13" t="e">
        <f t="shared" si="392"/>
        <v>#NAME?</v>
      </c>
      <c r="CB287" s="13" t="e">
        <f t="shared" si="393"/>
        <v>#NAME?</v>
      </c>
      <c r="CC287" s="14">
        <f t="shared" si="394"/>
        <v>0</v>
      </c>
      <c r="CD287" s="14" t="e">
        <f t="shared" si="395"/>
        <v>#NAME?</v>
      </c>
      <c r="CE287" s="13">
        <f t="shared" si="396"/>
        <v>523195.77</v>
      </c>
      <c r="CF287" s="13" t="e">
        <f t="shared" si="397"/>
        <v>#NAME?</v>
      </c>
      <c r="CG287" s="13"/>
      <c r="CH287" s="13" t="e">
        <f t="shared" si="398"/>
        <v>#NAME?</v>
      </c>
      <c r="CI287" s="13" t="e">
        <f t="shared" si="399"/>
        <v>#NAME?</v>
      </c>
      <c r="CJ287" s="13" t="e">
        <f t="shared" si="400"/>
        <v>#NAME?</v>
      </c>
      <c r="CK287" s="13" t="e">
        <f t="shared" si="401"/>
        <v>#NAME?</v>
      </c>
      <c r="CL287">
        <f t="shared" si="402"/>
        <v>0</v>
      </c>
      <c r="CM287">
        <f t="shared" si="403"/>
        <v>0</v>
      </c>
      <c r="CN287">
        <v>0</v>
      </c>
      <c r="CO287">
        <f t="shared" si="404"/>
        <v>0</v>
      </c>
      <c r="CP287">
        <v>0</v>
      </c>
      <c r="CQ287">
        <v>0</v>
      </c>
      <c r="CR287">
        <v>0</v>
      </c>
      <c r="CS287">
        <v>0</v>
      </c>
      <c r="CT287">
        <v>0</v>
      </c>
      <c r="CU287">
        <v>0</v>
      </c>
      <c r="CV287">
        <v>0</v>
      </c>
      <c r="CW287">
        <v>0</v>
      </c>
      <c r="CX287">
        <v>0</v>
      </c>
      <c r="CY287" s="20" t="e">
        <f t="shared" si="405"/>
        <v>#NAME?</v>
      </c>
      <c r="CZ287" t="e">
        <f t="shared" si="406"/>
        <v>#NAME?</v>
      </c>
      <c r="DM287" t="s">
        <v>508</v>
      </c>
      <c r="DN287">
        <v>0</v>
      </c>
      <c r="DQ287" t="s">
        <v>452</v>
      </c>
      <c r="DR287">
        <v>0</v>
      </c>
      <c r="DU287">
        <v>585</v>
      </c>
      <c r="DV287">
        <v>2042720.2944411482</v>
      </c>
      <c r="DX287" t="s">
        <v>445</v>
      </c>
      <c r="DY287">
        <v>0</v>
      </c>
      <c r="EA287" t="s">
        <v>445</v>
      </c>
      <c r="EB287">
        <v>0</v>
      </c>
      <c r="ED287" t="s">
        <v>445</v>
      </c>
      <c r="EE287">
        <v>0</v>
      </c>
      <c r="EI287">
        <v>576</v>
      </c>
      <c r="EJ287">
        <v>960</v>
      </c>
      <c r="GQ287" t="s">
        <v>497</v>
      </c>
      <c r="GR287">
        <v>571</v>
      </c>
      <c r="GU287">
        <v>715</v>
      </c>
      <c r="GV287" s="20">
        <v>175126.77087145171</v>
      </c>
      <c r="HM287">
        <v>432</v>
      </c>
      <c r="HN287" t="s">
        <v>457</v>
      </c>
      <c r="HO287">
        <v>760286.91</v>
      </c>
      <c r="HR287">
        <v>715</v>
      </c>
      <c r="HS287">
        <v>4285.75</v>
      </c>
    </row>
    <row r="288" spans="1:227">
      <c r="A288">
        <v>575</v>
      </c>
      <c r="D288" t="s">
        <v>500</v>
      </c>
      <c r="F288" s="13" t="e">
        <f t="shared" si="326"/>
        <v>#NAME?</v>
      </c>
      <c r="G288" s="13" t="e">
        <f t="shared" si="327"/>
        <v>#NAME?</v>
      </c>
      <c r="H288" s="13" t="e">
        <f t="shared" si="328"/>
        <v>#NAME?</v>
      </c>
      <c r="I288" s="13" t="e">
        <f t="shared" si="329"/>
        <v>#NAME?</v>
      </c>
      <c r="J288" s="13"/>
      <c r="K288" s="13" t="e">
        <f t="shared" si="330"/>
        <v>#NAME?</v>
      </c>
      <c r="L288" s="13" t="e">
        <f t="shared" si="331"/>
        <v>#NAME?</v>
      </c>
      <c r="M288" s="13" t="e">
        <f t="shared" si="332"/>
        <v>#NAME?</v>
      </c>
      <c r="N288" s="13" t="e">
        <f t="shared" si="333"/>
        <v>#NAME?</v>
      </c>
      <c r="O288" s="13" t="e">
        <f t="shared" si="334"/>
        <v>#NAME?</v>
      </c>
      <c r="P288" s="13" t="e">
        <f t="shared" si="335"/>
        <v>#NAME?</v>
      </c>
      <c r="Q288" s="13" t="e">
        <f t="shared" si="336"/>
        <v>#NAME?</v>
      </c>
      <c r="R288" s="13" t="e">
        <f t="shared" si="337"/>
        <v>#NAME?</v>
      </c>
      <c r="S288" s="13" t="e">
        <f t="shared" si="338"/>
        <v>#NAME?</v>
      </c>
      <c r="T288" s="13" t="e">
        <f t="shared" si="339"/>
        <v>#NAME?</v>
      </c>
      <c r="U288" s="13" t="e">
        <f t="shared" si="340"/>
        <v>#NAME?</v>
      </c>
      <c r="V288" s="13" t="e">
        <f t="shared" si="341"/>
        <v>#NAME?</v>
      </c>
      <c r="W288" s="13" t="e">
        <f t="shared" si="342"/>
        <v>#NAME?</v>
      </c>
      <c r="X288" s="13" t="e">
        <f t="shared" si="343"/>
        <v>#NAME?</v>
      </c>
      <c r="Y288" s="13" t="e">
        <f t="shared" si="344"/>
        <v>#NAME?</v>
      </c>
      <c r="Z288" s="13" t="e">
        <f t="shared" si="345"/>
        <v>#NAME?</v>
      </c>
      <c r="AA288" s="13" t="e">
        <f t="shared" si="346"/>
        <v>#NAME?</v>
      </c>
      <c r="AB288" s="13"/>
      <c r="AC288" s="13"/>
      <c r="AD288" s="13" t="e">
        <f t="shared" si="347"/>
        <v>#NAME?</v>
      </c>
      <c r="AE288" s="13" t="e">
        <f t="shared" si="348"/>
        <v>#NAME?</v>
      </c>
      <c r="AF288" s="13" t="e">
        <f t="shared" si="349"/>
        <v>#NAME?</v>
      </c>
      <c r="AG288" s="13" t="e">
        <f t="shared" si="350"/>
        <v>#NAME?</v>
      </c>
      <c r="AH288" s="13" t="e">
        <f t="shared" si="351"/>
        <v>#NAME?</v>
      </c>
      <c r="AI288" s="13" t="e">
        <f t="shared" si="352"/>
        <v>#NAME?</v>
      </c>
      <c r="AJ288" s="13" t="e">
        <f t="shared" si="353"/>
        <v>#NAME?</v>
      </c>
      <c r="AK288" s="13" t="e">
        <f t="shared" si="354"/>
        <v>#NAME?</v>
      </c>
      <c r="AL288" s="13" t="e">
        <f t="shared" si="355"/>
        <v>#NAME?</v>
      </c>
      <c r="AM288" s="13" t="e">
        <f t="shared" si="356"/>
        <v>#NAME?</v>
      </c>
      <c r="AN288" s="13" t="e">
        <f t="shared" si="357"/>
        <v>#NAME?</v>
      </c>
      <c r="AO288" s="13" t="e">
        <f t="shared" si="358"/>
        <v>#NAME?</v>
      </c>
      <c r="AP288" s="13" t="e">
        <f t="shared" si="359"/>
        <v>#NAME?</v>
      </c>
      <c r="AQ288" s="13" t="e">
        <f t="shared" si="360"/>
        <v>#NAME?</v>
      </c>
      <c r="AR288" s="13" t="e">
        <f t="shared" si="361"/>
        <v>#NAME?</v>
      </c>
      <c r="AS288" s="13" t="e">
        <f t="shared" si="362"/>
        <v>#NAME?</v>
      </c>
      <c r="AT288" s="13" t="e">
        <f t="shared" si="363"/>
        <v>#NAME?</v>
      </c>
      <c r="AU288" s="13" t="e">
        <f t="shared" si="364"/>
        <v>#NAME?</v>
      </c>
      <c r="AV288" s="13" t="e">
        <f t="shared" si="365"/>
        <v>#NAME?</v>
      </c>
      <c r="AW288" s="13" t="e">
        <f t="shared" si="366"/>
        <v>#NAME?</v>
      </c>
      <c r="AX288" s="13" t="e">
        <f t="shared" si="367"/>
        <v>#NAME?</v>
      </c>
      <c r="AY288" s="13" t="e">
        <f t="shared" si="368"/>
        <v>#NAME?</v>
      </c>
      <c r="AZ288" s="13" t="e">
        <f t="shared" si="369"/>
        <v>#NAME?</v>
      </c>
      <c r="BA288" s="13" t="e">
        <f t="shared" si="370"/>
        <v>#NAME?</v>
      </c>
      <c r="BB288" s="13" t="e">
        <f t="shared" si="371"/>
        <v>#NAME?</v>
      </c>
      <c r="BC288" s="13" t="e">
        <f t="shared" si="372"/>
        <v>#NAME?</v>
      </c>
      <c r="BD288" s="13" t="e">
        <f t="shared" si="373"/>
        <v>#NAME?</v>
      </c>
      <c r="BE288" s="13" t="e">
        <f t="shared" si="374"/>
        <v>#NAME?</v>
      </c>
      <c r="BF288" s="13" t="e">
        <f t="shared" si="375"/>
        <v>#NAME?</v>
      </c>
      <c r="BG288" s="13" t="e">
        <f t="shared" si="376"/>
        <v>#NAME?</v>
      </c>
      <c r="BH288" s="13" t="e">
        <f t="shared" si="377"/>
        <v>#NAME?</v>
      </c>
      <c r="BI288" s="13" t="e">
        <f t="shared" si="378"/>
        <v>#NAME?</v>
      </c>
      <c r="BJ288" s="13" t="e">
        <f t="shared" si="379"/>
        <v>#NAME?</v>
      </c>
      <c r="BK288" s="13" t="e">
        <f t="shared" si="380"/>
        <v>#NAME?</v>
      </c>
      <c r="BL288" s="13" t="e">
        <f t="shared" si="381"/>
        <v>#NAME?</v>
      </c>
      <c r="BM288" s="13" t="e">
        <f t="shared" si="382"/>
        <v>#NAME?</v>
      </c>
      <c r="BN288" s="13"/>
      <c r="BO288" s="15"/>
      <c r="BP288" s="13" t="e">
        <f t="shared" si="383"/>
        <v>#NAME?</v>
      </c>
      <c r="BQ288" s="13" t="e">
        <f t="shared" si="384"/>
        <v>#NAME?</v>
      </c>
      <c r="BR288" s="13" t="e">
        <f t="shared" si="385"/>
        <v>#NAME?</v>
      </c>
      <c r="BS288" s="13" t="e">
        <f t="shared" si="386"/>
        <v>#NAME?</v>
      </c>
      <c r="BT288" s="13" t="e">
        <f t="shared" si="387"/>
        <v>#NAME?</v>
      </c>
      <c r="BU288" s="13" t="e">
        <f t="shared" si="388"/>
        <v>#NAME?</v>
      </c>
      <c r="BV288" s="13"/>
      <c r="BW288" s="13" t="e">
        <f t="shared" si="389"/>
        <v>#NAME?</v>
      </c>
      <c r="BX288" s="13"/>
      <c r="BY288" s="13" t="e">
        <f t="shared" si="390"/>
        <v>#NAME?</v>
      </c>
      <c r="BZ288" s="13" t="e">
        <f t="shared" si="391"/>
        <v>#NAME?</v>
      </c>
      <c r="CA288" s="13" t="e">
        <f t="shared" si="392"/>
        <v>#NAME?</v>
      </c>
      <c r="CB288" s="13" t="e">
        <f t="shared" si="393"/>
        <v>#NAME?</v>
      </c>
      <c r="CC288" s="14">
        <f t="shared" si="394"/>
        <v>0</v>
      </c>
      <c r="CD288" s="14" t="e">
        <f t="shared" si="395"/>
        <v>#NAME?</v>
      </c>
      <c r="CE288" s="13">
        <f t="shared" si="396"/>
        <v>2343607.6800000002</v>
      </c>
      <c r="CF288" s="13" t="e">
        <f t="shared" si="397"/>
        <v>#NAME?</v>
      </c>
      <c r="CG288" s="13"/>
      <c r="CH288" s="13" t="e">
        <f t="shared" si="398"/>
        <v>#NAME?</v>
      </c>
      <c r="CI288" s="13" t="e">
        <f t="shared" si="399"/>
        <v>#NAME?</v>
      </c>
      <c r="CJ288" s="13" t="e">
        <f t="shared" si="400"/>
        <v>#NAME?</v>
      </c>
      <c r="CK288" s="13" t="e">
        <f t="shared" si="401"/>
        <v>#NAME?</v>
      </c>
      <c r="CL288">
        <f t="shared" si="402"/>
        <v>0</v>
      </c>
      <c r="CM288">
        <f t="shared" si="403"/>
        <v>0</v>
      </c>
      <c r="CN288">
        <v>0</v>
      </c>
      <c r="CO288">
        <f t="shared" si="404"/>
        <v>0</v>
      </c>
      <c r="CP288">
        <v>0</v>
      </c>
      <c r="CQ288">
        <v>0</v>
      </c>
      <c r="CR288">
        <v>0</v>
      </c>
      <c r="CS288">
        <v>0</v>
      </c>
      <c r="CT288">
        <v>0</v>
      </c>
      <c r="CU288">
        <v>0</v>
      </c>
      <c r="CV288">
        <v>0</v>
      </c>
      <c r="CW288">
        <v>0</v>
      </c>
      <c r="CX288">
        <v>0</v>
      </c>
      <c r="CY288" s="20" t="e">
        <f t="shared" si="405"/>
        <v>#NAME?</v>
      </c>
      <c r="CZ288" t="e">
        <f t="shared" si="406"/>
        <v>#NAME?</v>
      </c>
      <c r="DM288" t="s">
        <v>509</v>
      </c>
      <c r="DN288">
        <v>0</v>
      </c>
      <c r="DQ288" t="s">
        <v>456</v>
      </c>
      <c r="DR288">
        <v>0</v>
      </c>
      <c r="DU288">
        <v>542</v>
      </c>
      <c r="DV288">
        <v>2239602.6809980632</v>
      </c>
      <c r="DX288" t="s">
        <v>446</v>
      </c>
      <c r="DY288">
        <v>0</v>
      </c>
      <c r="EA288" t="s">
        <v>446</v>
      </c>
      <c r="EB288">
        <v>0</v>
      </c>
      <c r="ED288" t="s">
        <v>446</v>
      </c>
      <c r="EE288">
        <v>0</v>
      </c>
      <c r="EI288">
        <v>579</v>
      </c>
      <c r="EJ288">
        <v>943.25</v>
      </c>
      <c r="GQ288" t="s">
        <v>500</v>
      </c>
      <c r="GR288">
        <v>575</v>
      </c>
      <c r="GU288">
        <v>716</v>
      </c>
      <c r="GV288" s="20">
        <v>65345.810026661085</v>
      </c>
      <c r="HM288">
        <v>86</v>
      </c>
      <c r="HN288" t="s">
        <v>241</v>
      </c>
      <c r="HO288">
        <v>2737594.13</v>
      </c>
      <c r="HR288">
        <v>716</v>
      </c>
      <c r="HS288">
        <v>1444</v>
      </c>
    </row>
    <row r="289" spans="1:227">
      <c r="A289">
        <v>576</v>
      </c>
      <c r="D289" t="s">
        <v>501</v>
      </c>
      <c r="F289" s="13" t="e">
        <f t="shared" si="326"/>
        <v>#NAME?</v>
      </c>
      <c r="G289" s="13" t="e">
        <f t="shared" si="327"/>
        <v>#NAME?</v>
      </c>
      <c r="H289" s="13" t="e">
        <f t="shared" si="328"/>
        <v>#NAME?</v>
      </c>
      <c r="I289" s="13" t="e">
        <f t="shared" si="329"/>
        <v>#NAME?</v>
      </c>
      <c r="J289" s="13"/>
      <c r="K289" s="13" t="e">
        <f t="shared" si="330"/>
        <v>#NAME?</v>
      </c>
      <c r="L289" s="13" t="e">
        <f t="shared" si="331"/>
        <v>#NAME?</v>
      </c>
      <c r="M289" s="13" t="e">
        <f t="shared" si="332"/>
        <v>#NAME?</v>
      </c>
      <c r="N289" s="13" t="e">
        <f t="shared" si="333"/>
        <v>#NAME?</v>
      </c>
      <c r="O289" s="13" t="e">
        <f t="shared" si="334"/>
        <v>#NAME?</v>
      </c>
      <c r="P289" s="13" t="e">
        <f t="shared" si="335"/>
        <v>#NAME?</v>
      </c>
      <c r="Q289" s="13" t="e">
        <f t="shared" si="336"/>
        <v>#NAME?</v>
      </c>
      <c r="R289" s="13" t="e">
        <f t="shared" si="337"/>
        <v>#NAME?</v>
      </c>
      <c r="S289" s="13" t="e">
        <f t="shared" si="338"/>
        <v>#NAME?</v>
      </c>
      <c r="T289" s="13" t="e">
        <f t="shared" si="339"/>
        <v>#NAME?</v>
      </c>
      <c r="U289" s="13" t="e">
        <f t="shared" si="340"/>
        <v>#NAME?</v>
      </c>
      <c r="V289" s="13" t="e">
        <f t="shared" si="341"/>
        <v>#NAME?</v>
      </c>
      <c r="W289" s="13" t="e">
        <f t="shared" si="342"/>
        <v>#NAME?</v>
      </c>
      <c r="X289" s="13" t="e">
        <f t="shared" si="343"/>
        <v>#NAME?</v>
      </c>
      <c r="Y289" s="13" t="e">
        <f t="shared" si="344"/>
        <v>#NAME?</v>
      </c>
      <c r="Z289" s="13" t="e">
        <f t="shared" si="345"/>
        <v>#NAME?</v>
      </c>
      <c r="AA289" s="13" t="e">
        <f t="shared" si="346"/>
        <v>#NAME?</v>
      </c>
      <c r="AB289" s="13"/>
      <c r="AC289" s="13"/>
      <c r="AD289" s="13" t="e">
        <f t="shared" si="347"/>
        <v>#NAME?</v>
      </c>
      <c r="AE289" s="13" t="e">
        <f t="shared" si="348"/>
        <v>#NAME?</v>
      </c>
      <c r="AF289" s="13" t="e">
        <f t="shared" si="349"/>
        <v>#NAME?</v>
      </c>
      <c r="AG289" s="13" t="e">
        <f t="shared" si="350"/>
        <v>#NAME?</v>
      </c>
      <c r="AH289" s="13" t="e">
        <f t="shared" si="351"/>
        <v>#NAME?</v>
      </c>
      <c r="AI289" s="13" t="e">
        <f t="shared" si="352"/>
        <v>#NAME?</v>
      </c>
      <c r="AJ289" s="13" t="e">
        <f t="shared" si="353"/>
        <v>#NAME?</v>
      </c>
      <c r="AK289" s="13" t="e">
        <f t="shared" si="354"/>
        <v>#NAME?</v>
      </c>
      <c r="AL289" s="13" t="e">
        <f t="shared" si="355"/>
        <v>#NAME?</v>
      </c>
      <c r="AM289" s="13" t="e">
        <f t="shared" si="356"/>
        <v>#NAME?</v>
      </c>
      <c r="AN289" s="13" t="e">
        <f t="shared" si="357"/>
        <v>#NAME?</v>
      </c>
      <c r="AO289" s="13" t="e">
        <f t="shared" si="358"/>
        <v>#NAME?</v>
      </c>
      <c r="AP289" s="13" t="e">
        <f t="shared" si="359"/>
        <v>#NAME?</v>
      </c>
      <c r="AQ289" s="13" t="e">
        <f t="shared" si="360"/>
        <v>#NAME?</v>
      </c>
      <c r="AR289" s="13" t="e">
        <f t="shared" si="361"/>
        <v>#NAME?</v>
      </c>
      <c r="AS289" s="13" t="e">
        <f t="shared" si="362"/>
        <v>#NAME?</v>
      </c>
      <c r="AT289" s="13" t="e">
        <f t="shared" si="363"/>
        <v>#NAME?</v>
      </c>
      <c r="AU289" s="13" t="e">
        <f t="shared" si="364"/>
        <v>#NAME?</v>
      </c>
      <c r="AV289" s="13" t="e">
        <f t="shared" si="365"/>
        <v>#NAME?</v>
      </c>
      <c r="AW289" s="13" t="e">
        <f t="shared" si="366"/>
        <v>#NAME?</v>
      </c>
      <c r="AX289" s="13" t="e">
        <f t="shared" si="367"/>
        <v>#NAME?</v>
      </c>
      <c r="AY289" s="13" t="e">
        <f t="shared" si="368"/>
        <v>#NAME?</v>
      </c>
      <c r="AZ289" s="13" t="e">
        <f t="shared" si="369"/>
        <v>#NAME?</v>
      </c>
      <c r="BA289" s="13" t="e">
        <f t="shared" si="370"/>
        <v>#NAME?</v>
      </c>
      <c r="BB289" s="13" t="e">
        <f t="shared" si="371"/>
        <v>#NAME?</v>
      </c>
      <c r="BC289" s="13" t="e">
        <f t="shared" si="372"/>
        <v>#NAME?</v>
      </c>
      <c r="BD289" s="13" t="e">
        <f t="shared" si="373"/>
        <v>#NAME?</v>
      </c>
      <c r="BE289" s="13" t="e">
        <f t="shared" si="374"/>
        <v>#NAME?</v>
      </c>
      <c r="BF289" s="13" t="e">
        <f t="shared" si="375"/>
        <v>#NAME?</v>
      </c>
      <c r="BG289" s="13" t="e">
        <f t="shared" si="376"/>
        <v>#NAME?</v>
      </c>
      <c r="BH289" s="13" t="e">
        <f t="shared" si="377"/>
        <v>#NAME?</v>
      </c>
      <c r="BI289" s="13" t="e">
        <f t="shared" si="378"/>
        <v>#NAME?</v>
      </c>
      <c r="BJ289" s="13" t="e">
        <f t="shared" si="379"/>
        <v>#NAME?</v>
      </c>
      <c r="BK289" s="13" t="e">
        <f t="shared" si="380"/>
        <v>#NAME?</v>
      </c>
      <c r="BL289" s="13" t="e">
        <f t="shared" si="381"/>
        <v>#NAME?</v>
      </c>
      <c r="BM289" s="13" t="e">
        <f t="shared" si="382"/>
        <v>#NAME?</v>
      </c>
      <c r="BN289" s="13"/>
      <c r="BO289" s="15"/>
      <c r="BP289" s="13" t="e">
        <f t="shared" si="383"/>
        <v>#NAME?</v>
      </c>
      <c r="BQ289" s="13" t="e">
        <f t="shared" si="384"/>
        <v>#NAME?</v>
      </c>
      <c r="BR289" s="13" t="e">
        <f t="shared" si="385"/>
        <v>#NAME?</v>
      </c>
      <c r="BS289" s="13" t="e">
        <f t="shared" si="386"/>
        <v>#NAME?</v>
      </c>
      <c r="BT289" s="13" t="e">
        <f t="shared" si="387"/>
        <v>#NAME?</v>
      </c>
      <c r="BU289" s="13" t="e">
        <f t="shared" si="388"/>
        <v>#NAME?</v>
      </c>
      <c r="BV289" s="13"/>
      <c r="BW289" s="13" t="e">
        <f t="shared" si="389"/>
        <v>#NAME?</v>
      </c>
      <c r="BX289" s="13"/>
      <c r="BY289" s="13" t="e">
        <f t="shared" si="390"/>
        <v>#NAME?</v>
      </c>
      <c r="BZ289" s="13" t="e">
        <f t="shared" si="391"/>
        <v>#NAME?</v>
      </c>
      <c r="CA289" s="13" t="e">
        <f t="shared" si="392"/>
        <v>#NAME?</v>
      </c>
      <c r="CB289" s="13" t="e">
        <f t="shared" si="393"/>
        <v>#NAME?</v>
      </c>
      <c r="CC289" s="14">
        <f t="shared" si="394"/>
        <v>0</v>
      </c>
      <c r="CD289" s="14" t="e">
        <f t="shared" si="395"/>
        <v>#NAME?</v>
      </c>
      <c r="CE289" s="13">
        <f t="shared" si="396"/>
        <v>1349760.2</v>
      </c>
      <c r="CF289" s="13" t="e">
        <f t="shared" si="397"/>
        <v>#NAME?</v>
      </c>
      <c r="CG289" s="13"/>
      <c r="CH289" s="13" t="e">
        <f t="shared" si="398"/>
        <v>#NAME?</v>
      </c>
      <c r="CI289" s="13" t="e">
        <f t="shared" si="399"/>
        <v>#NAME?</v>
      </c>
      <c r="CJ289" s="13" t="e">
        <f t="shared" si="400"/>
        <v>#NAME?</v>
      </c>
      <c r="CK289" s="13" t="e">
        <f t="shared" si="401"/>
        <v>#NAME?</v>
      </c>
      <c r="CL289">
        <f t="shared" si="402"/>
        <v>0</v>
      </c>
      <c r="CM289">
        <f t="shared" si="403"/>
        <v>0</v>
      </c>
      <c r="CN289">
        <v>0</v>
      </c>
      <c r="CO289">
        <f t="shared" si="404"/>
        <v>0</v>
      </c>
      <c r="CP289">
        <v>0</v>
      </c>
      <c r="CQ289">
        <v>0</v>
      </c>
      <c r="CR289">
        <v>0</v>
      </c>
      <c r="CS289">
        <v>0</v>
      </c>
      <c r="CT289">
        <v>0</v>
      </c>
      <c r="CU289">
        <v>0</v>
      </c>
      <c r="CV289">
        <v>0</v>
      </c>
      <c r="CW289">
        <v>0</v>
      </c>
      <c r="CX289">
        <v>0</v>
      </c>
      <c r="CY289" s="20" t="e">
        <f t="shared" si="405"/>
        <v>#NAME?</v>
      </c>
      <c r="CZ289" t="e">
        <f t="shared" si="406"/>
        <v>#NAME?</v>
      </c>
      <c r="DM289" t="s">
        <v>239</v>
      </c>
      <c r="DN289">
        <v>0</v>
      </c>
      <c r="DQ289" t="s">
        <v>475</v>
      </c>
      <c r="DR289">
        <v>0</v>
      </c>
      <c r="DU289">
        <v>1507</v>
      </c>
      <c r="DV289">
        <v>2136170.1318907556</v>
      </c>
      <c r="DX289" t="s">
        <v>447</v>
      </c>
      <c r="DY289">
        <v>0</v>
      </c>
      <c r="EA289" t="s">
        <v>447</v>
      </c>
      <c r="EB289">
        <v>0</v>
      </c>
      <c r="ED289" t="s">
        <v>447</v>
      </c>
      <c r="EE289">
        <v>0</v>
      </c>
      <c r="EI289">
        <v>580</v>
      </c>
      <c r="EJ289">
        <v>598</v>
      </c>
      <c r="GQ289" t="s">
        <v>501</v>
      </c>
      <c r="GR289">
        <v>576</v>
      </c>
      <c r="GU289">
        <v>717</v>
      </c>
      <c r="GV289" s="20">
        <v>47048.983219195987</v>
      </c>
      <c r="HM289">
        <v>828</v>
      </c>
      <c r="HN289" t="s">
        <v>512</v>
      </c>
      <c r="HO289">
        <v>6724642.9699999997</v>
      </c>
      <c r="HR289">
        <v>717</v>
      </c>
      <c r="HS289">
        <v>933</v>
      </c>
    </row>
    <row r="290" spans="1:227">
      <c r="A290">
        <v>579</v>
      </c>
      <c r="D290" t="s">
        <v>504</v>
      </c>
      <c r="F290" s="13" t="e">
        <f t="shared" si="326"/>
        <v>#NAME?</v>
      </c>
      <c r="G290" s="13" t="e">
        <f t="shared" si="327"/>
        <v>#NAME?</v>
      </c>
      <c r="H290" s="13" t="e">
        <f t="shared" si="328"/>
        <v>#NAME?</v>
      </c>
      <c r="I290" s="13" t="e">
        <f t="shared" si="329"/>
        <v>#NAME?</v>
      </c>
      <c r="J290" s="13"/>
      <c r="K290" s="13" t="e">
        <f t="shared" si="330"/>
        <v>#NAME?</v>
      </c>
      <c r="L290" s="13" t="e">
        <f t="shared" si="331"/>
        <v>#NAME?</v>
      </c>
      <c r="M290" s="13" t="e">
        <f t="shared" si="332"/>
        <v>#NAME?</v>
      </c>
      <c r="N290" s="13" t="e">
        <f t="shared" si="333"/>
        <v>#NAME?</v>
      </c>
      <c r="O290" s="13" t="e">
        <f t="shared" si="334"/>
        <v>#NAME?</v>
      </c>
      <c r="P290" s="13" t="e">
        <f t="shared" si="335"/>
        <v>#NAME?</v>
      </c>
      <c r="Q290" s="13" t="e">
        <f t="shared" si="336"/>
        <v>#NAME?</v>
      </c>
      <c r="R290" s="13" t="e">
        <f t="shared" si="337"/>
        <v>#NAME?</v>
      </c>
      <c r="S290" s="13" t="e">
        <f t="shared" si="338"/>
        <v>#NAME?</v>
      </c>
      <c r="T290" s="13" t="e">
        <f t="shared" si="339"/>
        <v>#NAME?</v>
      </c>
      <c r="U290" s="13" t="e">
        <f t="shared" si="340"/>
        <v>#NAME?</v>
      </c>
      <c r="V290" s="13" t="e">
        <f t="shared" si="341"/>
        <v>#NAME?</v>
      </c>
      <c r="W290" s="13" t="e">
        <f t="shared" si="342"/>
        <v>#NAME?</v>
      </c>
      <c r="X290" s="13" t="e">
        <f t="shared" si="343"/>
        <v>#NAME?</v>
      </c>
      <c r="Y290" s="13" t="e">
        <f t="shared" si="344"/>
        <v>#NAME?</v>
      </c>
      <c r="Z290" s="13" t="e">
        <f t="shared" si="345"/>
        <v>#NAME?</v>
      </c>
      <c r="AA290" s="13" t="e">
        <f t="shared" si="346"/>
        <v>#NAME?</v>
      </c>
      <c r="AB290" s="13"/>
      <c r="AC290" s="13"/>
      <c r="AD290" s="13" t="e">
        <f t="shared" si="347"/>
        <v>#NAME?</v>
      </c>
      <c r="AE290" s="13" t="e">
        <f t="shared" si="348"/>
        <v>#NAME?</v>
      </c>
      <c r="AF290" s="13" t="e">
        <f t="shared" si="349"/>
        <v>#NAME?</v>
      </c>
      <c r="AG290" s="13" t="e">
        <f t="shared" si="350"/>
        <v>#NAME?</v>
      </c>
      <c r="AH290" s="13" t="e">
        <f t="shared" si="351"/>
        <v>#NAME?</v>
      </c>
      <c r="AI290" s="13" t="e">
        <f t="shared" si="352"/>
        <v>#NAME?</v>
      </c>
      <c r="AJ290" s="13" t="e">
        <f t="shared" si="353"/>
        <v>#NAME?</v>
      </c>
      <c r="AK290" s="13" t="e">
        <f t="shared" si="354"/>
        <v>#NAME?</v>
      </c>
      <c r="AL290" s="13" t="e">
        <f t="shared" si="355"/>
        <v>#NAME?</v>
      </c>
      <c r="AM290" s="13" t="e">
        <f t="shared" si="356"/>
        <v>#NAME?</v>
      </c>
      <c r="AN290" s="13" t="e">
        <f t="shared" si="357"/>
        <v>#NAME?</v>
      </c>
      <c r="AO290" s="13" t="e">
        <f t="shared" si="358"/>
        <v>#NAME?</v>
      </c>
      <c r="AP290" s="13" t="e">
        <f t="shared" si="359"/>
        <v>#NAME?</v>
      </c>
      <c r="AQ290" s="13" t="e">
        <f t="shared" si="360"/>
        <v>#NAME?</v>
      </c>
      <c r="AR290" s="13" t="e">
        <f t="shared" si="361"/>
        <v>#NAME?</v>
      </c>
      <c r="AS290" s="13" t="e">
        <f t="shared" si="362"/>
        <v>#NAME?</v>
      </c>
      <c r="AT290" s="13" t="e">
        <f t="shared" si="363"/>
        <v>#NAME?</v>
      </c>
      <c r="AU290" s="13" t="e">
        <f t="shared" si="364"/>
        <v>#NAME?</v>
      </c>
      <c r="AV290" s="13" t="e">
        <f t="shared" si="365"/>
        <v>#NAME?</v>
      </c>
      <c r="AW290" s="13" t="e">
        <f t="shared" si="366"/>
        <v>#NAME?</v>
      </c>
      <c r="AX290" s="13" t="e">
        <f t="shared" si="367"/>
        <v>#NAME?</v>
      </c>
      <c r="AY290" s="13" t="e">
        <f t="shared" si="368"/>
        <v>#NAME?</v>
      </c>
      <c r="AZ290" s="13" t="e">
        <f t="shared" si="369"/>
        <v>#NAME?</v>
      </c>
      <c r="BA290" s="13" t="e">
        <f t="shared" si="370"/>
        <v>#NAME?</v>
      </c>
      <c r="BB290" s="13" t="e">
        <f t="shared" si="371"/>
        <v>#NAME?</v>
      </c>
      <c r="BC290" s="13" t="e">
        <f t="shared" si="372"/>
        <v>#NAME?</v>
      </c>
      <c r="BD290" s="13" t="e">
        <f t="shared" si="373"/>
        <v>#NAME?</v>
      </c>
      <c r="BE290" s="13" t="e">
        <f t="shared" si="374"/>
        <v>#NAME?</v>
      </c>
      <c r="BF290" s="13" t="e">
        <f t="shared" si="375"/>
        <v>#NAME?</v>
      </c>
      <c r="BG290" s="13" t="e">
        <f t="shared" si="376"/>
        <v>#NAME?</v>
      </c>
      <c r="BH290" s="13" t="e">
        <f t="shared" si="377"/>
        <v>#NAME?</v>
      </c>
      <c r="BI290" s="13" t="e">
        <f t="shared" si="378"/>
        <v>#NAME?</v>
      </c>
      <c r="BJ290" s="13" t="e">
        <f t="shared" si="379"/>
        <v>#NAME?</v>
      </c>
      <c r="BK290" s="13" t="e">
        <f t="shared" si="380"/>
        <v>#NAME?</v>
      </c>
      <c r="BL290" s="13" t="e">
        <f t="shared" si="381"/>
        <v>#NAME?</v>
      </c>
      <c r="BM290" s="13" t="e">
        <f t="shared" si="382"/>
        <v>#NAME?</v>
      </c>
      <c r="BN290" s="13"/>
      <c r="BO290" s="15"/>
      <c r="BP290" s="13" t="e">
        <f t="shared" si="383"/>
        <v>#NAME?</v>
      </c>
      <c r="BQ290" s="13" t="e">
        <f t="shared" si="384"/>
        <v>#NAME?</v>
      </c>
      <c r="BR290" s="13" t="e">
        <f t="shared" si="385"/>
        <v>#NAME?</v>
      </c>
      <c r="BS290" s="13" t="e">
        <f t="shared" si="386"/>
        <v>#NAME?</v>
      </c>
      <c r="BT290" s="13" t="e">
        <f t="shared" si="387"/>
        <v>#NAME?</v>
      </c>
      <c r="BU290" s="13" t="e">
        <f t="shared" si="388"/>
        <v>#NAME?</v>
      </c>
      <c r="BV290" s="13"/>
      <c r="BW290" s="13" t="e">
        <f t="shared" si="389"/>
        <v>#NAME?</v>
      </c>
      <c r="BX290" s="13"/>
      <c r="BY290" s="13" t="e">
        <f t="shared" si="390"/>
        <v>#NAME?</v>
      </c>
      <c r="BZ290" s="13" t="e">
        <f t="shared" si="391"/>
        <v>#NAME?</v>
      </c>
      <c r="CA290" s="13" t="e">
        <f t="shared" si="392"/>
        <v>#NAME?</v>
      </c>
      <c r="CB290" s="13" t="e">
        <f t="shared" si="393"/>
        <v>#NAME?</v>
      </c>
      <c r="CC290" s="14">
        <f t="shared" si="394"/>
        <v>0</v>
      </c>
      <c r="CD290" s="14" t="e">
        <f t="shared" si="395"/>
        <v>#NAME?</v>
      </c>
      <c r="CE290" s="13">
        <f t="shared" si="396"/>
        <v>1639290.57</v>
      </c>
      <c r="CF290" s="13" t="e">
        <f t="shared" si="397"/>
        <v>#NAME?</v>
      </c>
      <c r="CG290" s="13"/>
      <c r="CH290" s="13" t="e">
        <f t="shared" si="398"/>
        <v>#NAME?</v>
      </c>
      <c r="CI290" s="13" t="e">
        <f t="shared" si="399"/>
        <v>#NAME?</v>
      </c>
      <c r="CJ290" s="13" t="e">
        <f t="shared" si="400"/>
        <v>#NAME?</v>
      </c>
      <c r="CK290" s="13" t="e">
        <f t="shared" si="401"/>
        <v>#NAME?</v>
      </c>
      <c r="CL290">
        <f t="shared" si="402"/>
        <v>0</v>
      </c>
      <c r="CM290">
        <f t="shared" si="403"/>
        <v>0</v>
      </c>
      <c r="CN290">
        <v>0</v>
      </c>
      <c r="CO290">
        <f t="shared" si="404"/>
        <v>0</v>
      </c>
      <c r="CP290">
        <v>0</v>
      </c>
      <c r="CQ290">
        <v>0</v>
      </c>
      <c r="CR290">
        <v>0</v>
      </c>
      <c r="CS290">
        <v>0</v>
      </c>
      <c r="CT290">
        <v>0</v>
      </c>
      <c r="CU290">
        <v>0</v>
      </c>
      <c r="CV290">
        <v>0</v>
      </c>
      <c r="CW290">
        <v>0</v>
      </c>
      <c r="CX290">
        <v>0</v>
      </c>
      <c r="CY290" s="20" t="e">
        <f t="shared" si="405"/>
        <v>#NAME?</v>
      </c>
      <c r="CZ290" t="e">
        <f t="shared" si="406"/>
        <v>#NAME?</v>
      </c>
      <c r="DM290" t="s">
        <v>455</v>
      </c>
      <c r="DN290">
        <v>0</v>
      </c>
      <c r="DQ290" t="s">
        <v>487</v>
      </c>
      <c r="DR290">
        <v>0</v>
      </c>
      <c r="DU290">
        <v>753</v>
      </c>
      <c r="DV290">
        <v>1812526.0433115286</v>
      </c>
      <c r="DX290" t="s">
        <v>452</v>
      </c>
      <c r="DY290">
        <v>0</v>
      </c>
      <c r="EA290" t="s">
        <v>452</v>
      </c>
      <c r="EB290">
        <v>0</v>
      </c>
      <c r="ED290" t="s">
        <v>452</v>
      </c>
      <c r="EE290">
        <v>0</v>
      </c>
      <c r="EI290">
        <v>584</v>
      </c>
      <c r="EJ290">
        <v>1102.25</v>
      </c>
      <c r="GQ290" t="s">
        <v>504</v>
      </c>
      <c r="GR290">
        <v>579</v>
      </c>
      <c r="GU290">
        <v>718</v>
      </c>
      <c r="GV290" s="20">
        <v>162057.6088661195</v>
      </c>
      <c r="HM290">
        <v>584</v>
      </c>
      <c r="HN290" t="s">
        <v>510</v>
      </c>
      <c r="HO290">
        <v>1622202.51</v>
      </c>
      <c r="HR290">
        <v>718</v>
      </c>
      <c r="HS290">
        <v>3831.25</v>
      </c>
    </row>
    <row r="291" spans="1:227">
      <c r="A291">
        <v>580</v>
      </c>
      <c r="D291" t="s">
        <v>509</v>
      </c>
      <c r="F291" s="13" t="e">
        <f t="shared" si="326"/>
        <v>#NAME?</v>
      </c>
      <c r="G291" s="13" t="e">
        <f t="shared" si="327"/>
        <v>#NAME?</v>
      </c>
      <c r="H291" s="13" t="e">
        <f t="shared" si="328"/>
        <v>#NAME?</v>
      </c>
      <c r="I291" s="13" t="e">
        <f t="shared" si="329"/>
        <v>#NAME?</v>
      </c>
      <c r="J291" s="13"/>
      <c r="K291" s="13" t="e">
        <f t="shared" si="330"/>
        <v>#NAME?</v>
      </c>
      <c r="L291" s="13" t="e">
        <f t="shared" si="331"/>
        <v>#NAME?</v>
      </c>
      <c r="M291" s="13" t="e">
        <f t="shared" si="332"/>
        <v>#NAME?</v>
      </c>
      <c r="N291" s="13" t="e">
        <f t="shared" si="333"/>
        <v>#NAME?</v>
      </c>
      <c r="O291" s="13" t="e">
        <f t="shared" si="334"/>
        <v>#NAME?</v>
      </c>
      <c r="P291" s="13" t="e">
        <f t="shared" si="335"/>
        <v>#NAME?</v>
      </c>
      <c r="Q291" s="13" t="e">
        <f t="shared" si="336"/>
        <v>#NAME?</v>
      </c>
      <c r="R291" s="13" t="e">
        <f t="shared" si="337"/>
        <v>#NAME?</v>
      </c>
      <c r="S291" s="13" t="e">
        <f t="shared" si="338"/>
        <v>#NAME?</v>
      </c>
      <c r="T291" s="13" t="e">
        <f t="shared" si="339"/>
        <v>#NAME?</v>
      </c>
      <c r="U291" s="13" t="e">
        <f t="shared" si="340"/>
        <v>#NAME?</v>
      </c>
      <c r="V291" s="13" t="e">
        <f t="shared" si="341"/>
        <v>#NAME?</v>
      </c>
      <c r="W291" s="13" t="e">
        <f t="shared" si="342"/>
        <v>#NAME?</v>
      </c>
      <c r="X291" s="13" t="e">
        <f t="shared" si="343"/>
        <v>#NAME?</v>
      </c>
      <c r="Y291" s="13" t="e">
        <f t="shared" si="344"/>
        <v>#NAME?</v>
      </c>
      <c r="Z291" s="13" t="e">
        <f t="shared" si="345"/>
        <v>#NAME?</v>
      </c>
      <c r="AA291" s="13" t="e">
        <f t="shared" si="346"/>
        <v>#NAME?</v>
      </c>
      <c r="AB291" s="13"/>
      <c r="AC291" s="13"/>
      <c r="AD291" s="13" t="e">
        <f t="shared" si="347"/>
        <v>#NAME?</v>
      </c>
      <c r="AE291" s="13" t="e">
        <f t="shared" si="348"/>
        <v>#NAME?</v>
      </c>
      <c r="AF291" s="13" t="e">
        <f t="shared" si="349"/>
        <v>#NAME?</v>
      </c>
      <c r="AG291" s="13" t="e">
        <f t="shared" si="350"/>
        <v>#NAME?</v>
      </c>
      <c r="AH291" s="13" t="e">
        <f t="shared" si="351"/>
        <v>#NAME?</v>
      </c>
      <c r="AI291" s="13" t="e">
        <f t="shared" si="352"/>
        <v>#NAME?</v>
      </c>
      <c r="AJ291" s="13" t="e">
        <f t="shared" si="353"/>
        <v>#NAME?</v>
      </c>
      <c r="AK291" s="13" t="e">
        <f t="shared" si="354"/>
        <v>#NAME?</v>
      </c>
      <c r="AL291" s="13" t="e">
        <f t="shared" si="355"/>
        <v>#NAME?</v>
      </c>
      <c r="AM291" s="13" t="e">
        <f t="shared" si="356"/>
        <v>#NAME?</v>
      </c>
      <c r="AN291" s="13" t="e">
        <f t="shared" si="357"/>
        <v>#NAME?</v>
      </c>
      <c r="AO291" s="13" t="e">
        <f t="shared" si="358"/>
        <v>#NAME?</v>
      </c>
      <c r="AP291" s="13" t="e">
        <f t="shared" si="359"/>
        <v>#NAME?</v>
      </c>
      <c r="AQ291" s="13" t="e">
        <f t="shared" si="360"/>
        <v>#NAME?</v>
      </c>
      <c r="AR291" s="13" t="e">
        <f t="shared" si="361"/>
        <v>#NAME?</v>
      </c>
      <c r="AS291" s="13" t="e">
        <f t="shared" si="362"/>
        <v>#NAME?</v>
      </c>
      <c r="AT291" s="13" t="e">
        <f t="shared" si="363"/>
        <v>#NAME?</v>
      </c>
      <c r="AU291" s="13" t="e">
        <f t="shared" si="364"/>
        <v>#NAME?</v>
      </c>
      <c r="AV291" s="13" t="e">
        <f t="shared" si="365"/>
        <v>#NAME?</v>
      </c>
      <c r="AW291" s="13" t="e">
        <f t="shared" si="366"/>
        <v>#NAME?</v>
      </c>
      <c r="AX291" s="13" t="e">
        <f t="shared" si="367"/>
        <v>#NAME?</v>
      </c>
      <c r="AY291" s="13" t="e">
        <f t="shared" si="368"/>
        <v>#NAME?</v>
      </c>
      <c r="AZ291" s="13" t="e">
        <f t="shared" si="369"/>
        <v>#NAME?</v>
      </c>
      <c r="BA291" s="13" t="e">
        <f t="shared" si="370"/>
        <v>#NAME?</v>
      </c>
      <c r="BB291" s="13" t="e">
        <f t="shared" si="371"/>
        <v>#NAME?</v>
      </c>
      <c r="BC291" s="13" t="e">
        <f t="shared" si="372"/>
        <v>#NAME?</v>
      </c>
      <c r="BD291" s="13" t="e">
        <f t="shared" si="373"/>
        <v>#NAME?</v>
      </c>
      <c r="BE291" s="13" t="e">
        <f t="shared" si="374"/>
        <v>#NAME?</v>
      </c>
      <c r="BF291" s="13" t="e">
        <f t="shared" si="375"/>
        <v>#NAME?</v>
      </c>
      <c r="BG291" s="13" t="e">
        <f t="shared" si="376"/>
        <v>#NAME?</v>
      </c>
      <c r="BH291" s="13" t="e">
        <f t="shared" si="377"/>
        <v>#NAME?</v>
      </c>
      <c r="BI291" s="13" t="e">
        <f t="shared" si="378"/>
        <v>#NAME?</v>
      </c>
      <c r="BJ291" s="13" t="e">
        <f t="shared" si="379"/>
        <v>#NAME?</v>
      </c>
      <c r="BK291" s="13" t="e">
        <f t="shared" si="380"/>
        <v>#NAME?</v>
      </c>
      <c r="BL291" s="13" t="e">
        <f t="shared" si="381"/>
        <v>#NAME?</v>
      </c>
      <c r="BM291" s="13" t="e">
        <f t="shared" si="382"/>
        <v>#NAME?</v>
      </c>
      <c r="BN291" s="13"/>
      <c r="BO291" s="15"/>
      <c r="BP291" s="13" t="e">
        <f t="shared" si="383"/>
        <v>#NAME?</v>
      </c>
      <c r="BQ291" s="13" t="e">
        <f t="shared" si="384"/>
        <v>#NAME?</v>
      </c>
      <c r="BR291" s="13" t="e">
        <f t="shared" si="385"/>
        <v>#NAME?</v>
      </c>
      <c r="BS291" s="13" t="e">
        <f t="shared" si="386"/>
        <v>#NAME?</v>
      </c>
      <c r="BT291" s="13" t="e">
        <f t="shared" si="387"/>
        <v>#NAME?</v>
      </c>
      <c r="BU291" s="13" t="e">
        <f t="shared" si="388"/>
        <v>#NAME?</v>
      </c>
      <c r="BV291" s="13"/>
      <c r="BW291" s="13" t="e">
        <f t="shared" si="389"/>
        <v>#NAME?</v>
      </c>
      <c r="BX291" s="13"/>
      <c r="BY291" s="13" t="e">
        <f t="shared" si="390"/>
        <v>#NAME?</v>
      </c>
      <c r="BZ291" s="13" t="e">
        <f t="shared" si="391"/>
        <v>#NAME?</v>
      </c>
      <c r="CA291" s="13" t="e">
        <f t="shared" si="392"/>
        <v>#NAME?</v>
      </c>
      <c r="CB291" s="13" t="e">
        <f t="shared" si="393"/>
        <v>#NAME?</v>
      </c>
      <c r="CC291" s="14">
        <f t="shared" si="394"/>
        <v>0</v>
      </c>
      <c r="CD291" s="14" t="e">
        <f t="shared" si="395"/>
        <v>#NAME?</v>
      </c>
      <c r="CE291" s="13">
        <f t="shared" si="396"/>
        <v>848194.12</v>
      </c>
      <c r="CF291" s="13" t="e">
        <f t="shared" si="397"/>
        <v>#NAME?</v>
      </c>
      <c r="CG291" s="13"/>
      <c r="CH291" s="13" t="e">
        <f t="shared" si="398"/>
        <v>#NAME?</v>
      </c>
      <c r="CI291" s="13" t="e">
        <f t="shared" si="399"/>
        <v>#NAME?</v>
      </c>
      <c r="CJ291" s="13" t="e">
        <f t="shared" si="400"/>
        <v>#NAME?</v>
      </c>
      <c r="CK291" s="13" t="e">
        <f t="shared" si="401"/>
        <v>#NAME?</v>
      </c>
      <c r="CL291">
        <f t="shared" si="402"/>
        <v>0</v>
      </c>
      <c r="CM291">
        <f t="shared" si="403"/>
        <v>0</v>
      </c>
      <c r="CN291">
        <v>0</v>
      </c>
      <c r="CO291">
        <f t="shared" si="404"/>
        <v>0</v>
      </c>
      <c r="CP291">
        <v>0</v>
      </c>
      <c r="CQ291">
        <v>0</v>
      </c>
      <c r="CR291">
        <v>0</v>
      </c>
      <c r="CS291">
        <v>0</v>
      </c>
      <c r="CT291">
        <v>0</v>
      </c>
      <c r="CU291">
        <v>0</v>
      </c>
      <c r="CV291">
        <v>0</v>
      </c>
      <c r="CW291">
        <v>0</v>
      </c>
      <c r="CX291">
        <v>0</v>
      </c>
      <c r="CY291" s="20" t="e">
        <f t="shared" si="405"/>
        <v>#NAME?</v>
      </c>
      <c r="CZ291" t="e">
        <f t="shared" si="406"/>
        <v>#NAME?</v>
      </c>
      <c r="DM291" t="s">
        <v>457</v>
      </c>
      <c r="DN291">
        <v>0</v>
      </c>
      <c r="DQ291" t="s">
        <v>488</v>
      </c>
      <c r="DR291">
        <v>0</v>
      </c>
      <c r="DU291">
        <v>294</v>
      </c>
      <c r="DV291">
        <v>3158826.4805472139</v>
      </c>
      <c r="DX291" t="s">
        <v>456</v>
      </c>
      <c r="DY291">
        <v>0</v>
      </c>
      <c r="EA291" t="s">
        <v>456</v>
      </c>
      <c r="EB291">
        <v>0</v>
      </c>
      <c r="ED291" t="s">
        <v>456</v>
      </c>
      <c r="EE291">
        <v>0</v>
      </c>
      <c r="EI291">
        <v>644</v>
      </c>
      <c r="EJ291">
        <v>323.5</v>
      </c>
      <c r="GQ291" t="s">
        <v>509</v>
      </c>
      <c r="GR291">
        <v>580</v>
      </c>
      <c r="GU291">
        <v>733</v>
      </c>
      <c r="GV291" s="20">
        <v>23524.491609597993</v>
      </c>
      <c r="HM291">
        <v>1509</v>
      </c>
      <c r="HN291" t="s">
        <v>360</v>
      </c>
      <c r="HO291">
        <v>3692926.38</v>
      </c>
      <c r="HR291">
        <v>733</v>
      </c>
      <c r="HS291">
        <v>500.5</v>
      </c>
    </row>
    <row r="292" spans="1:227">
      <c r="A292">
        <v>584</v>
      </c>
      <c r="D292" t="s">
        <v>510</v>
      </c>
      <c r="F292" s="13" t="e">
        <f t="shared" si="326"/>
        <v>#NAME?</v>
      </c>
      <c r="G292" s="13" t="e">
        <f t="shared" si="327"/>
        <v>#NAME?</v>
      </c>
      <c r="H292" s="13" t="e">
        <f t="shared" si="328"/>
        <v>#NAME?</v>
      </c>
      <c r="I292" s="13" t="e">
        <f t="shared" si="329"/>
        <v>#NAME?</v>
      </c>
      <c r="J292" s="13"/>
      <c r="K292" s="13" t="e">
        <f t="shared" si="330"/>
        <v>#NAME?</v>
      </c>
      <c r="L292" s="13" t="e">
        <f t="shared" si="331"/>
        <v>#NAME?</v>
      </c>
      <c r="M292" s="13" t="e">
        <f t="shared" si="332"/>
        <v>#NAME?</v>
      </c>
      <c r="N292" s="13" t="e">
        <f t="shared" si="333"/>
        <v>#NAME?</v>
      </c>
      <c r="O292" s="13" t="e">
        <f t="shared" si="334"/>
        <v>#NAME?</v>
      </c>
      <c r="P292" s="13" t="e">
        <f t="shared" si="335"/>
        <v>#NAME?</v>
      </c>
      <c r="Q292" s="13" t="e">
        <f t="shared" si="336"/>
        <v>#NAME?</v>
      </c>
      <c r="R292" s="13" t="e">
        <f t="shared" si="337"/>
        <v>#NAME?</v>
      </c>
      <c r="S292" s="13" t="e">
        <f t="shared" si="338"/>
        <v>#NAME?</v>
      </c>
      <c r="T292" s="13" t="e">
        <f t="shared" si="339"/>
        <v>#NAME?</v>
      </c>
      <c r="U292" s="13" t="e">
        <f t="shared" si="340"/>
        <v>#NAME?</v>
      </c>
      <c r="V292" s="13" t="e">
        <f t="shared" si="341"/>
        <v>#NAME?</v>
      </c>
      <c r="W292" s="13" t="e">
        <f t="shared" si="342"/>
        <v>#NAME?</v>
      </c>
      <c r="X292" s="13" t="e">
        <f t="shared" si="343"/>
        <v>#NAME?</v>
      </c>
      <c r="Y292" s="13" t="e">
        <f t="shared" si="344"/>
        <v>#NAME?</v>
      </c>
      <c r="Z292" s="13" t="e">
        <f t="shared" si="345"/>
        <v>#NAME?</v>
      </c>
      <c r="AA292" s="13" t="e">
        <f t="shared" si="346"/>
        <v>#NAME?</v>
      </c>
      <c r="AB292" s="13"/>
      <c r="AC292" s="13"/>
      <c r="AD292" s="13" t="e">
        <f t="shared" si="347"/>
        <v>#NAME?</v>
      </c>
      <c r="AE292" s="13" t="e">
        <f t="shared" si="348"/>
        <v>#NAME?</v>
      </c>
      <c r="AF292" s="13" t="e">
        <f t="shared" si="349"/>
        <v>#NAME?</v>
      </c>
      <c r="AG292" s="13" t="e">
        <f t="shared" si="350"/>
        <v>#NAME?</v>
      </c>
      <c r="AH292" s="13" t="e">
        <f t="shared" si="351"/>
        <v>#NAME?</v>
      </c>
      <c r="AI292" s="13" t="e">
        <f t="shared" si="352"/>
        <v>#NAME?</v>
      </c>
      <c r="AJ292" s="13" t="e">
        <f t="shared" si="353"/>
        <v>#NAME?</v>
      </c>
      <c r="AK292" s="13" t="e">
        <f t="shared" si="354"/>
        <v>#NAME?</v>
      </c>
      <c r="AL292" s="13" t="e">
        <f t="shared" si="355"/>
        <v>#NAME?</v>
      </c>
      <c r="AM292" s="13" t="e">
        <f t="shared" si="356"/>
        <v>#NAME?</v>
      </c>
      <c r="AN292" s="13" t="e">
        <f t="shared" si="357"/>
        <v>#NAME?</v>
      </c>
      <c r="AO292" s="13" t="e">
        <f t="shared" si="358"/>
        <v>#NAME?</v>
      </c>
      <c r="AP292" s="13" t="e">
        <f t="shared" si="359"/>
        <v>#NAME?</v>
      </c>
      <c r="AQ292" s="13" t="e">
        <f t="shared" si="360"/>
        <v>#NAME?</v>
      </c>
      <c r="AR292" s="13" t="e">
        <f t="shared" si="361"/>
        <v>#NAME?</v>
      </c>
      <c r="AS292" s="13" t="e">
        <f t="shared" si="362"/>
        <v>#NAME?</v>
      </c>
      <c r="AT292" s="13" t="e">
        <f t="shared" si="363"/>
        <v>#NAME?</v>
      </c>
      <c r="AU292" s="13" t="e">
        <f t="shared" si="364"/>
        <v>#NAME?</v>
      </c>
      <c r="AV292" s="13" t="e">
        <f t="shared" si="365"/>
        <v>#NAME?</v>
      </c>
      <c r="AW292" s="13" t="e">
        <f t="shared" si="366"/>
        <v>#NAME?</v>
      </c>
      <c r="AX292" s="13" t="e">
        <f t="shared" si="367"/>
        <v>#NAME?</v>
      </c>
      <c r="AY292" s="13" t="e">
        <f t="shared" si="368"/>
        <v>#NAME?</v>
      </c>
      <c r="AZ292" s="13" t="e">
        <f t="shared" si="369"/>
        <v>#NAME?</v>
      </c>
      <c r="BA292" s="13" t="e">
        <f t="shared" si="370"/>
        <v>#NAME?</v>
      </c>
      <c r="BB292" s="13" t="e">
        <f t="shared" si="371"/>
        <v>#NAME?</v>
      </c>
      <c r="BC292" s="13" t="e">
        <f t="shared" si="372"/>
        <v>#NAME?</v>
      </c>
      <c r="BD292" s="13" t="e">
        <f t="shared" si="373"/>
        <v>#NAME?</v>
      </c>
      <c r="BE292" s="13" t="e">
        <f t="shared" si="374"/>
        <v>#NAME?</v>
      </c>
      <c r="BF292" s="13" t="e">
        <f t="shared" si="375"/>
        <v>#NAME?</v>
      </c>
      <c r="BG292" s="13" t="e">
        <f t="shared" si="376"/>
        <v>#NAME?</v>
      </c>
      <c r="BH292" s="13" t="e">
        <f t="shared" si="377"/>
        <v>#NAME?</v>
      </c>
      <c r="BI292" s="13" t="e">
        <f t="shared" si="378"/>
        <v>#NAME?</v>
      </c>
      <c r="BJ292" s="13" t="e">
        <f t="shared" si="379"/>
        <v>#NAME?</v>
      </c>
      <c r="BK292" s="13" t="e">
        <f t="shared" si="380"/>
        <v>#NAME?</v>
      </c>
      <c r="BL292" s="13" t="e">
        <f t="shared" si="381"/>
        <v>#NAME?</v>
      </c>
      <c r="BM292" s="13" t="e">
        <f t="shared" si="382"/>
        <v>#NAME?</v>
      </c>
      <c r="BN292" s="13"/>
      <c r="BO292" s="15"/>
      <c r="BP292" s="13" t="e">
        <f t="shared" si="383"/>
        <v>#NAME?</v>
      </c>
      <c r="BQ292" s="13" t="e">
        <f t="shared" si="384"/>
        <v>#NAME?</v>
      </c>
      <c r="BR292" s="13" t="e">
        <f t="shared" si="385"/>
        <v>#NAME?</v>
      </c>
      <c r="BS292" s="13" t="e">
        <f t="shared" si="386"/>
        <v>#NAME?</v>
      </c>
      <c r="BT292" s="13" t="e">
        <f t="shared" si="387"/>
        <v>#NAME?</v>
      </c>
      <c r="BU292" s="13" t="e">
        <f t="shared" si="388"/>
        <v>#NAME?</v>
      </c>
      <c r="BV292" s="13"/>
      <c r="BW292" s="13" t="e">
        <f t="shared" si="389"/>
        <v>#NAME?</v>
      </c>
      <c r="BX292" s="13"/>
      <c r="BY292" s="13" t="e">
        <f t="shared" si="390"/>
        <v>#NAME?</v>
      </c>
      <c r="BZ292" s="13" t="e">
        <f t="shared" si="391"/>
        <v>#NAME?</v>
      </c>
      <c r="CA292" s="13" t="e">
        <f t="shared" si="392"/>
        <v>#NAME?</v>
      </c>
      <c r="CB292" s="13" t="e">
        <f t="shared" si="393"/>
        <v>#NAME?</v>
      </c>
      <c r="CC292" s="14">
        <f t="shared" si="394"/>
        <v>0</v>
      </c>
      <c r="CD292" s="14" t="e">
        <f t="shared" si="395"/>
        <v>#NAME?</v>
      </c>
      <c r="CE292" s="13">
        <f t="shared" si="396"/>
        <v>1622202.51</v>
      </c>
      <c r="CF292" s="13" t="e">
        <f t="shared" si="397"/>
        <v>#NAME?</v>
      </c>
      <c r="CG292" s="13"/>
      <c r="CH292" s="13" t="e">
        <f t="shared" si="398"/>
        <v>#NAME?</v>
      </c>
      <c r="CI292" s="13" t="e">
        <f t="shared" si="399"/>
        <v>#NAME?</v>
      </c>
      <c r="CJ292" s="13" t="e">
        <f t="shared" si="400"/>
        <v>#NAME?</v>
      </c>
      <c r="CK292" s="13" t="e">
        <f t="shared" si="401"/>
        <v>#NAME?</v>
      </c>
      <c r="CL292">
        <f t="shared" si="402"/>
        <v>0</v>
      </c>
      <c r="CM292">
        <f t="shared" si="403"/>
        <v>0</v>
      </c>
      <c r="CN292">
        <v>0</v>
      </c>
      <c r="CO292">
        <f t="shared" si="404"/>
        <v>0</v>
      </c>
      <c r="CP292">
        <v>0</v>
      </c>
      <c r="CQ292">
        <v>0</v>
      </c>
      <c r="CR292">
        <v>0</v>
      </c>
      <c r="CS292">
        <v>0</v>
      </c>
      <c r="CT292">
        <v>0</v>
      </c>
      <c r="CU292">
        <v>0</v>
      </c>
      <c r="CV292">
        <v>0</v>
      </c>
      <c r="CW292">
        <v>0</v>
      </c>
      <c r="CX292">
        <v>0</v>
      </c>
      <c r="CY292" s="20" t="e">
        <f t="shared" si="405"/>
        <v>#NAME?</v>
      </c>
      <c r="CZ292" t="e">
        <f t="shared" si="406"/>
        <v>#NAME?</v>
      </c>
      <c r="DM292" t="s">
        <v>241</v>
      </c>
      <c r="DN292">
        <v>0</v>
      </c>
      <c r="DQ292" t="s">
        <v>492</v>
      </c>
      <c r="DR292">
        <v>0</v>
      </c>
      <c r="DU292">
        <v>1655</v>
      </c>
      <c r="DV292">
        <v>2341031.1106453813</v>
      </c>
      <c r="DX292" t="s">
        <v>475</v>
      </c>
      <c r="DY292">
        <v>0</v>
      </c>
      <c r="EA292" t="s">
        <v>475</v>
      </c>
      <c r="EB292">
        <v>0</v>
      </c>
      <c r="ED292" t="s">
        <v>475</v>
      </c>
      <c r="EE292">
        <v>0</v>
      </c>
      <c r="EI292">
        <v>590</v>
      </c>
      <c r="EJ292">
        <v>1612.5</v>
      </c>
      <c r="GQ292" t="s">
        <v>510</v>
      </c>
      <c r="GR292">
        <v>584</v>
      </c>
      <c r="GU292">
        <v>736</v>
      </c>
      <c r="GV292" s="20">
        <v>65345.810026661085</v>
      </c>
      <c r="HM292">
        <v>437</v>
      </c>
      <c r="HN292" t="s">
        <v>459</v>
      </c>
      <c r="HO292">
        <v>1137780.06</v>
      </c>
      <c r="HR292">
        <v>736</v>
      </c>
      <c r="HS292">
        <v>1632.5</v>
      </c>
    </row>
    <row r="293" spans="1:227">
      <c r="A293">
        <v>644</v>
      </c>
      <c r="D293" t="s">
        <v>511</v>
      </c>
      <c r="F293" s="13" t="e">
        <f t="shared" si="326"/>
        <v>#NAME?</v>
      </c>
      <c r="G293" s="13" t="e">
        <f t="shared" si="327"/>
        <v>#NAME?</v>
      </c>
      <c r="H293" s="13" t="e">
        <f t="shared" si="328"/>
        <v>#NAME?</v>
      </c>
      <c r="I293" s="13" t="e">
        <f t="shared" si="329"/>
        <v>#NAME?</v>
      </c>
      <c r="J293" s="13"/>
      <c r="K293" s="13" t="e">
        <f t="shared" si="330"/>
        <v>#NAME?</v>
      </c>
      <c r="L293" s="13" t="e">
        <f t="shared" si="331"/>
        <v>#NAME?</v>
      </c>
      <c r="M293" s="13" t="e">
        <f t="shared" si="332"/>
        <v>#NAME?</v>
      </c>
      <c r="N293" s="13" t="e">
        <f t="shared" si="333"/>
        <v>#NAME?</v>
      </c>
      <c r="O293" s="13" t="e">
        <f t="shared" si="334"/>
        <v>#NAME?</v>
      </c>
      <c r="P293" s="13" t="e">
        <f t="shared" si="335"/>
        <v>#NAME?</v>
      </c>
      <c r="Q293" s="13" t="e">
        <f t="shared" si="336"/>
        <v>#NAME?</v>
      </c>
      <c r="R293" s="13" t="e">
        <f t="shared" si="337"/>
        <v>#NAME?</v>
      </c>
      <c r="S293" s="13" t="e">
        <f t="shared" si="338"/>
        <v>#NAME?</v>
      </c>
      <c r="T293" s="13" t="e">
        <f t="shared" si="339"/>
        <v>#NAME?</v>
      </c>
      <c r="U293" s="13" t="e">
        <f t="shared" si="340"/>
        <v>#NAME?</v>
      </c>
      <c r="V293" s="13" t="e">
        <f t="shared" si="341"/>
        <v>#NAME?</v>
      </c>
      <c r="W293" s="13" t="e">
        <f t="shared" si="342"/>
        <v>#NAME?</v>
      </c>
      <c r="X293" s="13" t="e">
        <f t="shared" si="343"/>
        <v>#NAME?</v>
      </c>
      <c r="Y293" s="13" t="e">
        <f t="shared" si="344"/>
        <v>#NAME?</v>
      </c>
      <c r="Z293" s="13" t="e">
        <f t="shared" si="345"/>
        <v>#NAME?</v>
      </c>
      <c r="AA293" s="13" t="e">
        <f t="shared" si="346"/>
        <v>#NAME?</v>
      </c>
      <c r="AB293" s="13"/>
      <c r="AC293" s="13"/>
      <c r="AD293" s="13" t="e">
        <f t="shared" si="347"/>
        <v>#NAME?</v>
      </c>
      <c r="AE293" s="13" t="e">
        <f t="shared" si="348"/>
        <v>#NAME?</v>
      </c>
      <c r="AF293" s="13" t="e">
        <f t="shared" si="349"/>
        <v>#NAME?</v>
      </c>
      <c r="AG293" s="13" t="e">
        <f t="shared" si="350"/>
        <v>#NAME?</v>
      </c>
      <c r="AH293" s="13" t="e">
        <f t="shared" si="351"/>
        <v>#NAME?</v>
      </c>
      <c r="AI293" s="13" t="e">
        <f t="shared" si="352"/>
        <v>#NAME?</v>
      </c>
      <c r="AJ293" s="13" t="e">
        <f t="shared" si="353"/>
        <v>#NAME?</v>
      </c>
      <c r="AK293" s="13" t="e">
        <f t="shared" si="354"/>
        <v>#NAME?</v>
      </c>
      <c r="AL293" s="13" t="e">
        <f t="shared" si="355"/>
        <v>#NAME?</v>
      </c>
      <c r="AM293" s="13" t="e">
        <f t="shared" si="356"/>
        <v>#NAME?</v>
      </c>
      <c r="AN293" s="13" t="e">
        <f t="shared" si="357"/>
        <v>#NAME?</v>
      </c>
      <c r="AO293" s="13" t="e">
        <f t="shared" si="358"/>
        <v>#NAME?</v>
      </c>
      <c r="AP293" s="13" t="e">
        <f t="shared" si="359"/>
        <v>#NAME?</v>
      </c>
      <c r="AQ293" s="13" t="e">
        <f t="shared" si="360"/>
        <v>#NAME?</v>
      </c>
      <c r="AR293" s="13" t="e">
        <f t="shared" si="361"/>
        <v>#NAME?</v>
      </c>
      <c r="AS293" s="13" t="e">
        <f t="shared" si="362"/>
        <v>#NAME?</v>
      </c>
      <c r="AT293" s="13" t="e">
        <f t="shared" si="363"/>
        <v>#NAME?</v>
      </c>
      <c r="AU293" s="13" t="e">
        <f t="shared" si="364"/>
        <v>#NAME?</v>
      </c>
      <c r="AV293" s="13" t="e">
        <f t="shared" si="365"/>
        <v>#NAME?</v>
      </c>
      <c r="AW293" s="13" t="e">
        <f t="shared" si="366"/>
        <v>#NAME?</v>
      </c>
      <c r="AX293" s="13" t="e">
        <f t="shared" si="367"/>
        <v>#NAME?</v>
      </c>
      <c r="AY293" s="13" t="e">
        <f t="shared" si="368"/>
        <v>#NAME?</v>
      </c>
      <c r="AZ293" s="13" t="e">
        <f t="shared" si="369"/>
        <v>#NAME?</v>
      </c>
      <c r="BA293" s="13" t="e">
        <f t="shared" si="370"/>
        <v>#NAME?</v>
      </c>
      <c r="BB293" s="13" t="e">
        <f t="shared" si="371"/>
        <v>#NAME?</v>
      </c>
      <c r="BC293" s="13" t="e">
        <f t="shared" si="372"/>
        <v>#NAME?</v>
      </c>
      <c r="BD293" s="13" t="e">
        <f t="shared" si="373"/>
        <v>#NAME?</v>
      </c>
      <c r="BE293" s="13" t="e">
        <f t="shared" si="374"/>
        <v>#NAME?</v>
      </c>
      <c r="BF293" s="13" t="e">
        <f t="shared" si="375"/>
        <v>#NAME?</v>
      </c>
      <c r="BG293" s="13" t="e">
        <f t="shared" si="376"/>
        <v>#NAME?</v>
      </c>
      <c r="BH293" s="13" t="e">
        <f t="shared" si="377"/>
        <v>#NAME?</v>
      </c>
      <c r="BI293" s="13" t="e">
        <f t="shared" si="378"/>
        <v>#NAME?</v>
      </c>
      <c r="BJ293" s="13" t="e">
        <f t="shared" si="379"/>
        <v>#NAME?</v>
      </c>
      <c r="BK293" s="13" t="e">
        <f t="shared" si="380"/>
        <v>#NAME?</v>
      </c>
      <c r="BL293" s="13" t="e">
        <f t="shared" si="381"/>
        <v>#NAME?</v>
      </c>
      <c r="BM293" s="13" t="e">
        <f t="shared" si="382"/>
        <v>#NAME?</v>
      </c>
      <c r="BN293" s="13"/>
      <c r="BO293" s="15"/>
      <c r="BP293" s="13" t="e">
        <f t="shared" si="383"/>
        <v>#NAME?</v>
      </c>
      <c r="BQ293" s="13" t="e">
        <f t="shared" si="384"/>
        <v>#NAME?</v>
      </c>
      <c r="BR293" s="13" t="e">
        <f t="shared" si="385"/>
        <v>#NAME?</v>
      </c>
      <c r="BS293" s="13" t="e">
        <f t="shared" si="386"/>
        <v>#NAME?</v>
      </c>
      <c r="BT293" s="13" t="e">
        <f t="shared" si="387"/>
        <v>#NAME?</v>
      </c>
      <c r="BU293" s="13" t="e">
        <f t="shared" si="388"/>
        <v>#NAME?</v>
      </c>
      <c r="BV293" s="13"/>
      <c r="BW293" s="13" t="e">
        <f t="shared" si="389"/>
        <v>#NAME?</v>
      </c>
      <c r="BX293" s="13"/>
      <c r="BY293" s="13" t="e">
        <f t="shared" si="390"/>
        <v>#NAME?</v>
      </c>
      <c r="BZ293" s="13" t="e">
        <f t="shared" si="391"/>
        <v>#NAME?</v>
      </c>
      <c r="CA293" s="13" t="e">
        <f t="shared" si="392"/>
        <v>#NAME?</v>
      </c>
      <c r="CB293" s="13" t="e">
        <f t="shared" si="393"/>
        <v>#NAME?</v>
      </c>
      <c r="CC293" s="14">
        <f t="shared" si="394"/>
        <v>0</v>
      </c>
      <c r="CD293" s="14" t="e">
        <f t="shared" si="395"/>
        <v>#NAME?</v>
      </c>
      <c r="CE293" s="13">
        <f t="shared" si="396"/>
        <v>599179.48</v>
      </c>
      <c r="CF293" s="13" t="e">
        <f t="shared" si="397"/>
        <v>#NAME?</v>
      </c>
      <c r="CG293" s="13"/>
      <c r="CH293" s="13" t="e">
        <f t="shared" si="398"/>
        <v>#NAME?</v>
      </c>
      <c r="CI293" s="13" t="e">
        <f t="shared" si="399"/>
        <v>#NAME?</v>
      </c>
      <c r="CJ293" s="13" t="e">
        <f t="shared" si="400"/>
        <v>#NAME?</v>
      </c>
      <c r="CK293" s="13" t="e">
        <f t="shared" si="401"/>
        <v>#NAME?</v>
      </c>
      <c r="CL293">
        <f t="shared" si="402"/>
        <v>0</v>
      </c>
      <c r="CM293">
        <f t="shared" si="403"/>
        <v>0</v>
      </c>
      <c r="CN293">
        <v>0</v>
      </c>
      <c r="CO293">
        <f t="shared" si="404"/>
        <v>0</v>
      </c>
      <c r="CP293">
        <v>0</v>
      </c>
      <c r="CQ293">
        <v>0</v>
      </c>
      <c r="CR293">
        <v>0</v>
      </c>
      <c r="CS293">
        <v>0</v>
      </c>
      <c r="CT293">
        <v>0</v>
      </c>
      <c r="CU293">
        <v>0</v>
      </c>
      <c r="CV293">
        <v>0</v>
      </c>
      <c r="CW293">
        <v>0</v>
      </c>
      <c r="CX293">
        <v>0</v>
      </c>
      <c r="CY293" s="20" t="e">
        <f t="shared" si="405"/>
        <v>#NAME?</v>
      </c>
      <c r="CZ293" t="e">
        <f t="shared" si="406"/>
        <v>#NAME?</v>
      </c>
      <c r="DM293" t="s">
        <v>512</v>
      </c>
      <c r="DN293">
        <v>0</v>
      </c>
      <c r="DQ293" t="s">
        <v>493</v>
      </c>
      <c r="DR293">
        <v>0</v>
      </c>
      <c r="DU293">
        <v>1721</v>
      </c>
      <c r="DV293">
        <v>1940899.2981151419</v>
      </c>
      <c r="DX293" t="s">
        <v>487</v>
      </c>
      <c r="DY293">
        <v>0</v>
      </c>
      <c r="EA293" t="s">
        <v>487</v>
      </c>
      <c r="EB293">
        <v>0</v>
      </c>
      <c r="ED293" t="s">
        <v>487</v>
      </c>
      <c r="EE293">
        <v>0</v>
      </c>
      <c r="EI293">
        <v>1926</v>
      </c>
      <c r="EJ293">
        <v>1737.75</v>
      </c>
      <c r="GQ293" t="s">
        <v>511</v>
      </c>
      <c r="GR293">
        <v>644</v>
      </c>
      <c r="GU293">
        <v>737</v>
      </c>
      <c r="GV293" s="20">
        <v>83642.636834126199</v>
      </c>
      <c r="HM293">
        <v>644</v>
      </c>
      <c r="HN293" t="s">
        <v>511</v>
      </c>
      <c r="HO293">
        <v>599179.48</v>
      </c>
      <c r="HR293">
        <v>737</v>
      </c>
      <c r="HS293">
        <v>2014.75</v>
      </c>
    </row>
    <row r="294" spans="1:227">
      <c r="A294">
        <v>590</v>
      </c>
      <c r="D294" t="s">
        <v>513</v>
      </c>
      <c r="F294" s="13" t="e">
        <f t="shared" si="326"/>
        <v>#NAME?</v>
      </c>
      <c r="G294" s="13" t="e">
        <f t="shared" si="327"/>
        <v>#NAME?</v>
      </c>
      <c r="H294" s="13" t="e">
        <f t="shared" si="328"/>
        <v>#NAME?</v>
      </c>
      <c r="I294" s="13" t="e">
        <f t="shared" si="329"/>
        <v>#NAME?</v>
      </c>
      <c r="J294" s="13"/>
      <c r="K294" s="13" t="e">
        <f t="shared" si="330"/>
        <v>#NAME?</v>
      </c>
      <c r="L294" s="13" t="e">
        <f t="shared" si="331"/>
        <v>#NAME?</v>
      </c>
      <c r="M294" s="13" t="e">
        <f t="shared" si="332"/>
        <v>#NAME?</v>
      </c>
      <c r="N294" s="13" t="e">
        <f t="shared" si="333"/>
        <v>#NAME?</v>
      </c>
      <c r="O294" s="13" t="e">
        <f t="shared" si="334"/>
        <v>#NAME?</v>
      </c>
      <c r="P294" s="13" t="e">
        <f t="shared" si="335"/>
        <v>#NAME?</v>
      </c>
      <c r="Q294" s="13" t="e">
        <f t="shared" si="336"/>
        <v>#NAME?</v>
      </c>
      <c r="R294" s="13" t="e">
        <f t="shared" si="337"/>
        <v>#NAME?</v>
      </c>
      <c r="S294" s="13" t="e">
        <f t="shared" si="338"/>
        <v>#NAME?</v>
      </c>
      <c r="T294" s="13" t="e">
        <f t="shared" si="339"/>
        <v>#NAME?</v>
      </c>
      <c r="U294" s="13" t="e">
        <f t="shared" si="340"/>
        <v>#NAME?</v>
      </c>
      <c r="V294" s="13" t="e">
        <f t="shared" si="341"/>
        <v>#NAME?</v>
      </c>
      <c r="W294" s="13" t="e">
        <f t="shared" si="342"/>
        <v>#NAME?</v>
      </c>
      <c r="X294" s="13" t="e">
        <f t="shared" si="343"/>
        <v>#NAME?</v>
      </c>
      <c r="Y294" s="13" t="e">
        <f t="shared" si="344"/>
        <v>#NAME?</v>
      </c>
      <c r="Z294" s="13" t="e">
        <f t="shared" si="345"/>
        <v>#NAME?</v>
      </c>
      <c r="AA294" s="13" t="e">
        <f t="shared" si="346"/>
        <v>#NAME?</v>
      </c>
      <c r="AB294" s="13"/>
      <c r="AC294" s="13"/>
      <c r="AD294" s="13" t="e">
        <f t="shared" si="347"/>
        <v>#NAME?</v>
      </c>
      <c r="AE294" s="13" t="e">
        <f t="shared" si="348"/>
        <v>#NAME?</v>
      </c>
      <c r="AF294" s="13" t="e">
        <f t="shared" si="349"/>
        <v>#NAME?</v>
      </c>
      <c r="AG294" s="13" t="e">
        <f t="shared" si="350"/>
        <v>#NAME?</v>
      </c>
      <c r="AH294" s="13" t="e">
        <f t="shared" si="351"/>
        <v>#NAME?</v>
      </c>
      <c r="AI294" s="13" t="e">
        <f t="shared" si="352"/>
        <v>#NAME?</v>
      </c>
      <c r="AJ294" s="13" t="e">
        <f t="shared" si="353"/>
        <v>#NAME?</v>
      </c>
      <c r="AK294" s="13" t="e">
        <f t="shared" si="354"/>
        <v>#NAME?</v>
      </c>
      <c r="AL294" s="13" t="e">
        <f t="shared" si="355"/>
        <v>#NAME?</v>
      </c>
      <c r="AM294" s="13" t="e">
        <f t="shared" si="356"/>
        <v>#NAME?</v>
      </c>
      <c r="AN294" s="13" t="e">
        <f t="shared" si="357"/>
        <v>#NAME?</v>
      </c>
      <c r="AO294" s="13" t="e">
        <f t="shared" si="358"/>
        <v>#NAME?</v>
      </c>
      <c r="AP294" s="13" t="e">
        <f t="shared" si="359"/>
        <v>#NAME?</v>
      </c>
      <c r="AQ294" s="13" t="e">
        <f t="shared" si="360"/>
        <v>#NAME?</v>
      </c>
      <c r="AR294" s="13" t="e">
        <f t="shared" si="361"/>
        <v>#NAME?</v>
      </c>
      <c r="AS294" s="13" t="e">
        <f t="shared" si="362"/>
        <v>#NAME?</v>
      </c>
      <c r="AT294" s="13" t="e">
        <f t="shared" si="363"/>
        <v>#NAME?</v>
      </c>
      <c r="AU294" s="13" t="e">
        <f t="shared" si="364"/>
        <v>#NAME?</v>
      </c>
      <c r="AV294" s="13" t="e">
        <f t="shared" si="365"/>
        <v>#NAME?</v>
      </c>
      <c r="AW294" s="13" t="e">
        <f t="shared" si="366"/>
        <v>#NAME?</v>
      </c>
      <c r="AX294" s="13" t="e">
        <f t="shared" si="367"/>
        <v>#NAME?</v>
      </c>
      <c r="AY294" s="13" t="e">
        <f t="shared" si="368"/>
        <v>#NAME?</v>
      </c>
      <c r="AZ294" s="13" t="e">
        <f t="shared" si="369"/>
        <v>#NAME?</v>
      </c>
      <c r="BA294" s="13" t="e">
        <f t="shared" si="370"/>
        <v>#NAME?</v>
      </c>
      <c r="BB294" s="13" t="e">
        <f t="shared" si="371"/>
        <v>#NAME?</v>
      </c>
      <c r="BC294" s="13" t="e">
        <f t="shared" si="372"/>
        <v>#NAME?</v>
      </c>
      <c r="BD294" s="13" t="e">
        <f t="shared" si="373"/>
        <v>#NAME?</v>
      </c>
      <c r="BE294" s="13" t="e">
        <f t="shared" si="374"/>
        <v>#NAME?</v>
      </c>
      <c r="BF294" s="13" t="e">
        <f t="shared" si="375"/>
        <v>#NAME?</v>
      </c>
      <c r="BG294" s="13" t="e">
        <f t="shared" si="376"/>
        <v>#NAME?</v>
      </c>
      <c r="BH294" s="13" t="e">
        <f t="shared" si="377"/>
        <v>#NAME?</v>
      </c>
      <c r="BI294" s="13" t="e">
        <f t="shared" si="378"/>
        <v>#NAME?</v>
      </c>
      <c r="BJ294" s="13" t="e">
        <f t="shared" si="379"/>
        <v>#NAME?</v>
      </c>
      <c r="BK294" s="13" t="e">
        <f t="shared" si="380"/>
        <v>#NAME?</v>
      </c>
      <c r="BL294" s="13" t="e">
        <f t="shared" si="381"/>
        <v>#NAME?</v>
      </c>
      <c r="BM294" s="13" t="e">
        <f t="shared" si="382"/>
        <v>#NAME?</v>
      </c>
      <c r="BN294" s="13"/>
      <c r="BO294" s="15"/>
      <c r="BP294" s="13" t="e">
        <f t="shared" si="383"/>
        <v>#NAME?</v>
      </c>
      <c r="BQ294" s="13" t="e">
        <f t="shared" si="384"/>
        <v>#NAME?</v>
      </c>
      <c r="BR294" s="13" t="e">
        <f t="shared" si="385"/>
        <v>#NAME?</v>
      </c>
      <c r="BS294" s="13" t="e">
        <f t="shared" si="386"/>
        <v>#NAME?</v>
      </c>
      <c r="BT294" s="13" t="e">
        <f t="shared" si="387"/>
        <v>#NAME?</v>
      </c>
      <c r="BU294" s="13" t="e">
        <f t="shared" si="388"/>
        <v>#NAME?</v>
      </c>
      <c r="BV294" s="13"/>
      <c r="BW294" s="13" t="e">
        <f t="shared" si="389"/>
        <v>#NAME?</v>
      </c>
      <c r="BX294" s="13"/>
      <c r="BY294" s="13" t="e">
        <f t="shared" si="390"/>
        <v>#NAME?</v>
      </c>
      <c r="BZ294" s="13" t="e">
        <f t="shared" si="391"/>
        <v>#NAME?</v>
      </c>
      <c r="CA294" s="13" t="e">
        <f t="shared" si="392"/>
        <v>#NAME?</v>
      </c>
      <c r="CB294" s="13" t="e">
        <f t="shared" si="393"/>
        <v>#NAME?</v>
      </c>
      <c r="CC294" s="14">
        <f t="shared" si="394"/>
        <v>0</v>
      </c>
      <c r="CD294" s="14" t="e">
        <f t="shared" si="395"/>
        <v>#NAME?</v>
      </c>
      <c r="CE294" s="13">
        <f t="shared" si="396"/>
        <v>2264252.46</v>
      </c>
      <c r="CF294" s="13" t="e">
        <f t="shared" si="397"/>
        <v>#NAME?</v>
      </c>
      <c r="CG294" s="13"/>
      <c r="CH294" s="13" t="e">
        <f t="shared" si="398"/>
        <v>#NAME?</v>
      </c>
      <c r="CI294" s="13" t="e">
        <f t="shared" si="399"/>
        <v>#NAME?</v>
      </c>
      <c r="CJ294" s="13" t="e">
        <f t="shared" si="400"/>
        <v>#NAME?</v>
      </c>
      <c r="CK294" s="13" t="e">
        <f t="shared" si="401"/>
        <v>#NAME?</v>
      </c>
      <c r="CL294">
        <f t="shared" si="402"/>
        <v>0</v>
      </c>
      <c r="CM294">
        <f t="shared" si="403"/>
        <v>0</v>
      </c>
      <c r="CN294">
        <v>0</v>
      </c>
      <c r="CO294">
        <f t="shared" si="404"/>
        <v>0</v>
      </c>
      <c r="CP294">
        <v>0</v>
      </c>
      <c r="CQ294">
        <v>0</v>
      </c>
      <c r="CR294">
        <v>0</v>
      </c>
      <c r="CS294">
        <v>0</v>
      </c>
      <c r="CT294">
        <v>0</v>
      </c>
      <c r="CU294">
        <v>0</v>
      </c>
      <c r="CV294">
        <v>0</v>
      </c>
      <c r="CW294">
        <v>0</v>
      </c>
      <c r="CX294">
        <v>0</v>
      </c>
      <c r="CY294" s="20" t="e">
        <f t="shared" si="405"/>
        <v>#NAME?</v>
      </c>
      <c r="CZ294" t="e">
        <f t="shared" si="406"/>
        <v>#NAME?</v>
      </c>
      <c r="DM294" t="s">
        <v>510</v>
      </c>
      <c r="DN294">
        <v>0</v>
      </c>
      <c r="DQ294" t="s">
        <v>495</v>
      </c>
      <c r="DR294">
        <v>0</v>
      </c>
      <c r="DU294">
        <v>86</v>
      </c>
      <c r="DV294">
        <v>2739857.665870185</v>
      </c>
      <c r="DX294" t="s">
        <v>488</v>
      </c>
      <c r="DY294">
        <v>0</v>
      </c>
      <c r="EA294" t="s">
        <v>488</v>
      </c>
      <c r="EB294">
        <v>0</v>
      </c>
      <c r="ED294" t="s">
        <v>488</v>
      </c>
      <c r="EE294">
        <v>0</v>
      </c>
      <c r="EI294">
        <v>595</v>
      </c>
      <c r="EJ294">
        <v>440.5</v>
      </c>
      <c r="GQ294" t="s">
        <v>513</v>
      </c>
      <c r="GR294">
        <v>590</v>
      </c>
      <c r="GU294">
        <v>738</v>
      </c>
      <c r="GV294" s="20">
        <v>26138.324010664437</v>
      </c>
      <c r="HM294">
        <v>589</v>
      </c>
      <c r="HN294" t="s">
        <v>410</v>
      </c>
      <c r="HO294">
        <v>738202.6</v>
      </c>
      <c r="HR294">
        <v>738</v>
      </c>
      <c r="HS294">
        <v>503.75</v>
      </c>
    </row>
    <row r="295" spans="1:227">
      <c r="A295">
        <v>1926</v>
      </c>
      <c r="D295" t="s">
        <v>514</v>
      </c>
      <c r="F295" s="13" t="e">
        <f t="shared" si="326"/>
        <v>#NAME?</v>
      </c>
      <c r="G295" s="13" t="e">
        <f t="shared" si="327"/>
        <v>#NAME?</v>
      </c>
      <c r="H295" s="13" t="e">
        <f t="shared" si="328"/>
        <v>#NAME?</v>
      </c>
      <c r="I295" s="13" t="e">
        <f t="shared" si="329"/>
        <v>#NAME?</v>
      </c>
      <c r="J295" s="13"/>
      <c r="K295" s="13" t="e">
        <f t="shared" si="330"/>
        <v>#NAME?</v>
      </c>
      <c r="L295" s="13" t="e">
        <f t="shared" si="331"/>
        <v>#NAME?</v>
      </c>
      <c r="M295" s="13" t="e">
        <f t="shared" si="332"/>
        <v>#NAME?</v>
      </c>
      <c r="N295" s="13" t="e">
        <f t="shared" si="333"/>
        <v>#NAME?</v>
      </c>
      <c r="O295" s="13" t="e">
        <f t="shared" si="334"/>
        <v>#NAME?</v>
      </c>
      <c r="P295" s="13" t="e">
        <f t="shared" si="335"/>
        <v>#NAME?</v>
      </c>
      <c r="Q295" s="13" t="e">
        <f t="shared" si="336"/>
        <v>#NAME?</v>
      </c>
      <c r="R295" s="13" t="e">
        <f t="shared" si="337"/>
        <v>#NAME?</v>
      </c>
      <c r="S295" s="13" t="e">
        <f t="shared" si="338"/>
        <v>#NAME?</v>
      </c>
      <c r="T295" s="13" t="e">
        <f t="shared" si="339"/>
        <v>#NAME?</v>
      </c>
      <c r="U295" s="13" t="e">
        <f t="shared" si="340"/>
        <v>#NAME?</v>
      </c>
      <c r="V295" s="13" t="e">
        <f t="shared" si="341"/>
        <v>#NAME?</v>
      </c>
      <c r="W295" s="13" t="e">
        <f t="shared" si="342"/>
        <v>#NAME?</v>
      </c>
      <c r="X295" s="13" t="e">
        <f t="shared" si="343"/>
        <v>#NAME?</v>
      </c>
      <c r="Y295" s="13" t="e">
        <f t="shared" si="344"/>
        <v>#NAME?</v>
      </c>
      <c r="Z295" s="13" t="e">
        <f t="shared" si="345"/>
        <v>#NAME?</v>
      </c>
      <c r="AA295" s="13" t="e">
        <f t="shared" si="346"/>
        <v>#NAME?</v>
      </c>
      <c r="AB295" s="13"/>
      <c r="AC295" s="13"/>
      <c r="AD295" s="13" t="e">
        <f t="shared" si="347"/>
        <v>#NAME?</v>
      </c>
      <c r="AE295" s="13" t="e">
        <f t="shared" si="348"/>
        <v>#NAME?</v>
      </c>
      <c r="AF295" s="13" t="e">
        <f t="shared" si="349"/>
        <v>#NAME?</v>
      </c>
      <c r="AG295" s="13" t="e">
        <f t="shared" si="350"/>
        <v>#NAME?</v>
      </c>
      <c r="AH295" s="13" t="e">
        <f t="shared" si="351"/>
        <v>#NAME?</v>
      </c>
      <c r="AI295" s="13" t="e">
        <f t="shared" si="352"/>
        <v>#NAME?</v>
      </c>
      <c r="AJ295" s="13" t="e">
        <f t="shared" si="353"/>
        <v>#NAME?</v>
      </c>
      <c r="AK295" s="13" t="e">
        <f t="shared" si="354"/>
        <v>#NAME?</v>
      </c>
      <c r="AL295" s="13" t="e">
        <f t="shared" si="355"/>
        <v>#NAME?</v>
      </c>
      <c r="AM295" s="13" t="e">
        <f t="shared" si="356"/>
        <v>#NAME?</v>
      </c>
      <c r="AN295" s="13" t="e">
        <f t="shared" si="357"/>
        <v>#NAME?</v>
      </c>
      <c r="AO295" s="13" t="e">
        <f t="shared" si="358"/>
        <v>#NAME?</v>
      </c>
      <c r="AP295" s="13" t="e">
        <f t="shared" si="359"/>
        <v>#NAME?</v>
      </c>
      <c r="AQ295" s="13" t="e">
        <f t="shared" si="360"/>
        <v>#NAME?</v>
      </c>
      <c r="AR295" s="13" t="e">
        <f t="shared" si="361"/>
        <v>#NAME?</v>
      </c>
      <c r="AS295" s="13" t="e">
        <f t="shared" si="362"/>
        <v>#NAME?</v>
      </c>
      <c r="AT295" s="13" t="e">
        <f t="shared" si="363"/>
        <v>#NAME?</v>
      </c>
      <c r="AU295" s="13" t="e">
        <f t="shared" si="364"/>
        <v>#NAME?</v>
      </c>
      <c r="AV295" s="13" t="e">
        <f t="shared" si="365"/>
        <v>#NAME?</v>
      </c>
      <c r="AW295" s="13" t="e">
        <f t="shared" si="366"/>
        <v>#NAME?</v>
      </c>
      <c r="AX295" s="13" t="e">
        <f t="shared" si="367"/>
        <v>#NAME?</v>
      </c>
      <c r="AY295" s="13" t="e">
        <f t="shared" si="368"/>
        <v>#NAME?</v>
      </c>
      <c r="AZ295" s="13" t="e">
        <f t="shared" si="369"/>
        <v>#NAME?</v>
      </c>
      <c r="BA295" s="13" t="e">
        <f t="shared" si="370"/>
        <v>#NAME?</v>
      </c>
      <c r="BB295" s="13" t="e">
        <f t="shared" si="371"/>
        <v>#NAME?</v>
      </c>
      <c r="BC295" s="13" t="e">
        <f t="shared" si="372"/>
        <v>#NAME?</v>
      </c>
      <c r="BD295" s="13" t="e">
        <f t="shared" si="373"/>
        <v>#NAME?</v>
      </c>
      <c r="BE295" s="13" t="e">
        <f t="shared" si="374"/>
        <v>#NAME?</v>
      </c>
      <c r="BF295" s="13" t="e">
        <f t="shared" si="375"/>
        <v>#NAME?</v>
      </c>
      <c r="BG295" s="13" t="e">
        <f t="shared" si="376"/>
        <v>#NAME?</v>
      </c>
      <c r="BH295" s="13" t="e">
        <f t="shared" si="377"/>
        <v>#NAME?</v>
      </c>
      <c r="BI295" s="13" t="e">
        <f t="shared" si="378"/>
        <v>#NAME?</v>
      </c>
      <c r="BJ295" s="13" t="e">
        <f t="shared" si="379"/>
        <v>#NAME?</v>
      </c>
      <c r="BK295" s="13" t="e">
        <f t="shared" si="380"/>
        <v>#NAME?</v>
      </c>
      <c r="BL295" s="13" t="e">
        <f t="shared" si="381"/>
        <v>#NAME?</v>
      </c>
      <c r="BM295" s="13" t="e">
        <f t="shared" si="382"/>
        <v>#NAME?</v>
      </c>
      <c r="BN295" s="13"/>
      <c r="BO295" s="15"/>
      <c r="BP295" s="13" t="e">
        <f t="shared" si="383"/>
        <v>#NAME?</v>
      </c>
      <c r="BQ295" s="13" t="e">
        <f t="shared" si="384"/>
        <v>#NAME?</v>
      </c>
      <c r="BR295" s="13" t="e">
        <f t="shared" si="385"/>
        <v>#NAME?</v>
      </c>
      <c r="BS295" s="13" t="e">
        <f t="shared" si="386"/>
        <v>#NAME?</v>
      </c>
      <c r="BT295" s="13" t="e">
        <f t="shared" si="387"/>
        <v>#NAME?</v>
      </c>
      <c r="BU295" s="13" t="e">
        <f t="shared" si="388"/>
        <v>#NAME?</v>
      </c>
      <c r="BV295" s="13"/>
      <c r="BW295" s="13" t="e">
        <f t="shared" si="389"/>
        <v>#NAME?</v>
      </c>
      <c r="BX295" s="13"/>
      <c r="BY295" s="13" t="e">
        <f t="shared" si="390"/>
        <v>#NAME?</v>
      </c>
      <c r="BZ295" s="13" t="e">
        <f t="shared" si="391"/>
        <v>#NAME?</v>
      </c>
      <c r="CA295" s="13" t="e">
        <f t="shared" si="392"/>
        <v>#NAME?</v>
      </c>
      <c r="CB295" s="13" t="e">
        <f t="shared" si="393"/>
        <v>#NAME?</v>
      </c>
      <c r="CC295" s="14">
        <f t="shared" si="394"/>
        <v>0</v>
      </c>
      <c r="CD295" s="14" t="e">
        <f t="shared" si="395"/>
        <v>#NAME?</v>
      </c>
      <c r="CE295" s="13">
        <f t="shared" si="396"/>
        <v>2051072.98</v>
      </c>
      <c r="CF295" s="13" t="e">
        <f t="shared" si="397"/>
        <v>#NAME?</v>
      </c>
      <c r="CG295" s="13"/>
      <c r="CH295" s="13" t="e">
        <f t="shared" si="398"/>
        <v>#NAME?</v>
      </c>
      <c r="CI295" s="13" t="e">
        <f t="shared" si="399"/>
        <v>#NAME?</v>
      </c>
      <c r="CJ295" s="13" t="e">
        <f t="shared" si="400"/>
        <v>#NAME?</v>
      </c>
      <c r="CK295" s="13" t="e">
        <f t="shared" si="401"/>
        <v>#NAME?</v>
      </c>
      <c r="CL295">
        <f t="shared" si="402"/>
        <v>0</v>
      </c>
      <c r="CM295">
        <f t="shared" si="403"/>
        <v>0</v>
      </c>
      <c r="CN295">
        <v>0</v>
      </c>
      <c r="CO295">
        <f t="shared" si="404"/>
        <v>0</v>
      </c>
      <c r="CP295">
        <v>0</v>
      </c>
      <c r="CQ295">
        <v>0</v>
      </c>
      <c r="CR295">
        <v>0</v>
      </c>
      <c r="CS295">
        <v>0</v>
      </c>
      <c r="CT295">
        <v>0</v>
      </c>
      <c r="CU295">
        <v>0</v>
      </c>
      <c r="CV295">
        <v>0</v>
      </c>
      <c r="CW295">
        <v>0</v>
      </c>
      <c r="CX295">
        <v>0</v>
      </c>
      <c r="CY295" s="20" t="e">
        <f t="shared" si="405"/>
        <v>#NAME?</v>
      </c>
      <c r="CZ295" t="e">
        <f t="shared" si="406"/>
        <v>#NAME?</v>
      </c>
      <c r="DM295" t="s">
        <v>360</v>
      </c>
      <c r="DN295">
        <v>0</v>
      </c>
      <c r="DQ295" t="s">
        <v>496</v>
      </c>
      <c r="DR295">
        <v>0</v>
      </c>
      <c r="DU295">
        <v>899</v>
      </c>
      <c r="DV295">
        <v>4096301.4152402021</v>
      </c>
      <c r="DX295" t="s">
        <v>492</v>
      </c>
      <c r="DY295">
        <v>0</v>
      </c>
      <c r="EA295" t="s">
        <v>492</v>
      </c>
      <c r="EB295">
        <v>0</v>
      </c>
      <c r="ED295" t="s">
        <v>492</v>
      </c>
      <c r="EE295">
        <v>0</v>
      </c>
      <c r="EI295">
        <v>597</v>
      </c>
      <c r="EJ295">
        <v>2436.75</v>
      </c>
      <c r="GQ295" t="s">
        <v>514</v>
      </c>
      <c r="GR295">
        <v>1926</v>
      </c>
      <c r="GU295">
        <v>743</v>
      </c>
      <c r="GV295" s="20">
        <v>36593.653614930212</v>
      </c>
      <c r="HM295">
        <v>1734</v>
      </c>
      <c r="HN295" t="s">
        <v>362</v>
      </c>
      <c r="HO295">
        <v>2744110.03</v>
      </c>
      <c r="HR295">
        <v>743</v>
      </c>
      <c r="HS295">
        <v>1094.75</v>
      </c>
    </row>
    <row r="296" spans="1:227">
      <c r="A296">
        <v>595</v>
      </c>
      <c r="D296" t="s">
        <v>515</v>
      </c>
      <c r="F296" s="13" t="e">
        <f t="shared" si="326"/>
        <v>#NAME?</v>
      </c>
      <c r="G296" s="13" t="e">
        <f t="shared" si="327"/>
        <v>#NAME?</v>
      </c>
      <c r="H296" s="13" t="e">
        <f t="shared" si="328"/>
        <v>#NAME?</v>
      </c>
      <c r="I296" s="13" t="e">
        <f t="shared" si="329"/>
        <v>#NAME?</v>
      </c>
      <c r="J296" s="13"/>
      <c r="K296" s="13" t="e">
        <f t="shared" si="330"/>
        <v>#NAME?</v>
      </c>
      <c r="L296" s="13" t="e">
        <f t="shared" si="331"/>
        <v>#NAME?</v>
      </c>
      <c r="M296" s="13" t="e">
        <f t="shared" si="332"/>
        <v>#NAME?</v>
      </c>
      <c r="N296" s="13" t="e">
        <f t="shared" si="333"/>
        <v>#NAME?</v>
      </c>
      <c r="O296" s="13" t="e">
        <f t="shared" si="334"/>
        <v>#NAME?</v>
      </c>
      <c r="P296" s="13" t="e">
        <f t="shared" si="335"/>
        <v>#NAME?</v>
      </c>
      <c r="Q296" s="13" t="e">
        <f t="shared" si="336"/>
        <v>#NAME?</v>
      </c>
      <c r="R296" s="13" t="e">
        <f t="shared" si="337"/>
        <v>#NAME?</v>
      </c>
      <c r="S296" s="13" t="e">
        <f t="shared" si="338"/>
        <v>#NAME?</v>
      </c>
      <c r="T296" s="13" t="e">
        <f t="shared" si="339"/>
        <v>#NAME?</v>
      </c>
      <c r="U296" s="13" t="e">
        <f t="shared" si="340"/>
        <v>#NAME?</v>
      </c>
      <c r="V296" s="13" t="e">
        <f t="shared" si="341"/>
        <v>#NAME?</v>
      </c>
      <c r="W296" s="13" t="e">
        <f t="shared" si="342"/>
        <v>#NAME?</v>
      </c>
      <c r="X296" s="13" t="e">
        <f t="shared" si="343"/>
        <v>#NAME?</v>
      </c>
      <c r="Y296" s="13" t="e">
        <f t="shared" si="344"/>
        <v>#NAME?</v>
      </c>
      <c r="Z296" s="13" t="e">
        <f t="shared" si="345"/>
        <v>#NAME?</v>
      </c>
      <c r="AA296" s="13" t="e">
        <f t="shared" si="346"/>
        <v>#NAME?</v>
      </c>
      <c r="AB296" s="13"/>
      <c r="AC296" s="13"/>
      <c r="AD296" s="13" t="e">
        <f t="shared" si="347"/>
        <v>#NAME?</v>
      </c>
      <c r="AE296" s="13" t="e">
        <f t="shared" si="348"/>
        <v>#NAME?</v>
      </c>
      <c r="AF296" s="13" t="e">
        <f t="shared" si="349"/>
        <v>#NAME?</v>
      </c>
      <c r="AG296" s="13" t="e">
        <f t="shared" si="350"/>
        <v>#NAME?</v>
      </c>
      <c r="AH296" s="13" t="e">
        <f t="shared" si="351"/>
        <v>#NAME?</v>
      </c>
      <c r="AI296" s="13" t="e">
        <f t="shared" si="352"/>
        <v>#NAME?</v>
      </c>
      <c r="AJ296" s="13" t="e">
        <f t="shared" si="353"/>
        <v>#NAME?</v>
      </c>
      <c r="AK296" s="13" t="e">
        <f t="shared" si="354"/>
        <v>#NAME?</v>
      </c>
      <c r="AL296" s="13" t="e">
        <f t="shared" si="355"/>
        <v>#NAME?</v>
      </c>
      <c r="AM296" s="13" t="e">
        <f t="shared" si="356"/>
        <v>#NAME?</v>
      </c>
      <c r="AN296" s="13" t="e">
        <f t="shared" si="357"/>
        <v>#NAME?</v>
      </c>
      <c r="AO296" s="13" t="e">
        <f t="shared" si="358"/>
        <v>#NAME?</v>
      </c>
      <c r="AP296" s="13" t="e">
        <f t="shared" si="359"/>
        <v>#NAME?</v>
      </c>
      <c r="AQ296" s="13" t="e">
        <f t="shared" si="360"/>
        <v>#NAME?</v>
      </c>
      <c r="AR296" s="13" t="e">
        <f t="shared" si="361"/>
        <v>#NAME?</v>
      </c>
      <c r="AS296" s="13" t="e">
        <f t="shared" si="362"/>
        <v>#NAME?</v>
      </c>
      <c r="AT296" s="13" t="e">
        <f t="shared" si="363"/>
        <v>#NAME?</v>
      </c>
      <c r="AU296" s="13" t="e">
        <f t="shared" si="364"/>
        <v>#NAME?</v>
      </c>
      <c r="AV296" s="13" t="e">
        <f t="shared" si="365"/>
        <v>#NAME?</v>
      </c>
      <c r="AW296" s="13" t="e">
        <f t="shared" si="366"/>
        <v>#NAME?</v>
      </c>
      <c r="AX296" s="13" t="e">
        <f t="shared" si="367"/>
        <v>#NAME?</v>
      </c>
      <c r="AY296" s="13" t="e">
        <f t="shared" si="368"/>
        <v>#NAME?</v>
      </c>
      <c r="AZ296" s="13" t="e">
        <f t="shared" si="369"/>
        <v>#NAME?</v>
      </c>
      <c r="BA296" s="13" t="e">
        <f t="shared" si="370"/>
        <v>#NAME?</v>
      </c>
      <c r="BB296" s="13" t="e">
        <f t="shared" si="371"/>
        <v>#NAME?</v>
      </c>
      <c r="BC296" s="13" t="e">
        <f t="shared" si="372"/>
        <v>#NAME?</v>
      </c>
      <c r="BD296" s="13" t="e">
        <f t="shared" si="373"/>
        <v>#NAME?</v>
      </c>
      <c r="BE296" s="13" t="e">
        <f t="shared" si="374"/>
        <v>#NAME?</v>
      </c>
      <c r="BF296" s="13" t="e">
        <f t="shared" si="375"/>
        <v>#NAME?</v>
      </c>
      <c r="BG296" s="13" t="e">
        <f t="shared" si="376"/>
        <v>#NAME?</v>
      </c>
      <c r="BH296" s="13" t="e">
        <f t="shared" si="377"/>
        <v>#NAME?</v>
      </c>
      <c r="BI296" s="13" t="e">
        <f t="shared" si="378"/>
        <v>#NAME?</v>
      </c>
      <c r="BJ296" s="13" t="e">
        <f t="shared" si="379"/>
        <v>#NAME?</v>
      </c>
      <c r="BK296" s="13" t="e">
        <f t="shared" si="380"/>
        <v>#NAME?</v>
      </c>
      <c r="BL296" s="13" t="e">
        <f t="shared" si="381"/>
        <v>#NAME?</v>
      </c>
      <c r="BM296" s="13" t="e">
        <f t="shared" si="382"/>
        <v>#NAME?</v>
      </c>
      <c r="BN296" s="13"/>
      <c r="BO296" s="15"/>
      <c r="BP296" s="13" t="e">
        <f t="shared" si="383"/>
        <v>#NAME?</v>
      </c>
      <c r="BQ296" s="13" t="e">
        <f t="shared" si="384"/>
        <v>#NAME?</v>
      </c>
      <c r="BR296" s="13" t="e">
        <f t="shared" si="385"/>
        <v>#NAME?</v>
      </c>
      <c r="BS296" s="13" t="e">
        <f t="shared" si="386"/>
        <v>#NAME?</v>
      </c>
      <c r="BT296" s="13" t="e">
        <f t="shared" si="387"/>
        <v>#NAME?</v>
      </c>
      <c r="BU296" s="13" t="e">
        <f t="shared" si="388"/>
        <v>#NAME?</v>
      </c>
      <c r="BV296" s="13"/>
      <c r="BW296" s="13" t="e">
        <f t="shared" si="389"/>
        <v>#NAME?</v>
      </c>
      <c r="BX296" s="13"/>
      <c r="BY296" s="13" t="e">
        <f t="shared" si="390"/>
        <v>#NAME?</v>
      </c>
      <c r="BZ296" s="13" t="e">
        <f t="shared" si="391"/>
        <v>#NAME?</v>
      </c>
      <c r="CA296" s="13" t="e">
        <f t="shared" si="392"/>
        <v>#NAME?</v>
      </c>
      <c r="CB296" s="13" t="e">
        <f t="shared" si="393"/>
        <v>#NAME?</v>
      </c>
      <c r="CC296" s="14">
        <f t="shared" si="394"/>
        <v>0</v>
      </c>
      <c r="CD296" s="14" t="e">
        <f t="shared" si="395"/>
        <v>#NAME?</v>
      </c>
      <c r="CE296" s="13">
        <f t="shared" si="396"/>
        <v>851049.17</v>
      </c>
      <c r="CF296" s="13" t="e">
        <f t="shared" si="397"/>
        <v>#NAME?</v>
      </c>
      <c r="CG296" s="13"/>
      <c r="CH296" s="13" t="e">
        <f t="shared" si="398"/>
        <v>#NAME?</v>
      </c>
      <c r="CI296" s="13" t="e">
        <f t="shared" si="399"/>
        <v>#NAME?</v>
      </c>
      <c r="CJ296" s="13" t="e">
        <f t="shared" si="400"/>
        <v>#NAME?</v>
      </c>
      <c r="CK296" s="13" t="e">
        <f t="shared" si="401"/>
        <v>#NAME?</v>
      </c>
      <c r="CL296">
        <f t="shared" si="402"/>
        <v>0</v>
      </c>
      <c r="CM296">
        <f t="shared" si="403"/>
        <v>0</v>
      </c>
      <c r="CN296">
        <v>0</v>
      </c>
      <c r="CO296">
        <f t="shared" si="404"/>
        <v>0</v>
      </c>
      <c r="CP296">
        <v>0</v>
      </c>
      <c r="CQ296">
        <v>0</v>
      </c>
      <c r="CR296">
        <v>0</v>
      </c>
      <c r="CS296">
        <v>0</v>
      </c>
      <c r="CT296">
        <v>0</v>
      </c>
      <c r="CU296">
        <v>0</v>
      </c>
      <c r="CV296">
        <v>0</v>
      </c>
      <c r="CW296">
        <v>0</v>
      </c>
      <c r="CX296">
        <v>0</v>
      </c>
      <c r="CY296" s="20" t="e">
        <f t="shared" si="405"/>
        <v>#NAME?</v>
      </c>
      <c r="CZ296" t="e">
        <f t="shared" si="406"/>
        <v>#NAME?</v>
      </c>
      <c r="DM296" t="s">
        <v>459</v>
      </c>
      <c r="DN296">
        <v>0</v>
      </c>
      <c r="DQ296" t="s">
        <v>497</v>
      </c>
      <c r="DR296">
        <v>0</v>
      </c>
      <c r="DU296">
        <v>1586</v>
      </c>
      <c r="DV296">
        <v>2404462.8307407587</v>
      </c>
      <c r="DX296" t="s">
        <v>493</v>
      </c>
      <c r="DY296">
        <v>0</v>
      </c>
      <c r="EA296" t="s">
        <v>493</v>
      </c>
      <c r="EB296">
        <v>0</v>
      </c>
      <c r="ED296" t="s">
        <v>493</v>
      </c>
      <c r="EE296">
        <v>0</v>
      </c>
      <c r="EI296">
        <v>1672</v>
      </c>
      <c r="EJ296">
        <v>701.25</v>
      </c>
      <c r="GQ296" t="s">
        <v>515</v>
      </c>
      <c r="GR296">
        <v>595</v>
      </c>
      <c r="GU296">
        <v>744</v>
      </c>
      <c r="GV296" s="20">
        <v>23524.491609597993</v>
      </c>
      <c r="HM296">
        <v>590</v>
      </c>
      <c r="HN296" t="s">
        <v>513</v>
      </c>
      <c r="HO296">
        <v>2264252.46</v>
      </c>
      <c r="HR296">
        <v>744</v>
      </c>
      <c r="HS296">
        <v>444.75</v>
      </c>
    </row>
    <row r="297" spans="1:227">
      <c r="A297">
        <v>597</v>
      </c>
      <c r="D297" t="s">
        <v>516</v>
      </c>
      <c r="F297" s="13" t="e">
        <f t="shared" si="326"/>
        <v>#NAME?</v>
      </c>
      <c r="G297" s="13" t="e">
        <f t="shared" si="327"/>
        <v>#NAME?</v>
      </c>
      <c r="H297" s="13" t="e">
        <f t="shared" si="328"/>
        <v>#NAME?</v>
      </c>
      <c r="I297" s="13" t="e">
        <f t="shared" si="329"/>
        <v>#NAME?</v>
      </c>
      <c r="J297" s="13"/>
      <c r="K297" s="13" t="e">
        <f t="shared" si="330"/>
        <v>#NAME?</v>
      </c>
      <c r="L297" s="13" t="e">
        <f t="shared" si="331"/>
        <v>#NAME?</v>
      </c>
      <c r="M297" s="13" t="e">
        <f t="shared" si="332"/>
        <v>#NAME?</v>
      </c>
      <c r="N297" s="13" t="e">
        <f t="shared" si="333"/>
        <v>#NAME?</v>
      </c>
      <c r="O297" s="13" t="e">
        <f t="shared" si="334"/>
        <v>#NAME?</v>
      </c>
      <c r="P297" s="13" t="e">
        <f t="shared" si="335"/>
        <v>#NAME?</v>
      </c>
      <c r="Q297" s="13" t="e">
        <f t="shared" si="336"/>
        <v>#NAME?</v>
      </c>
      <c r="R297" s="13" t="e">
        <f t="shared" si="337"/>
        <v>#NAME?</v>
      </c>
      <c r="S297" s="13" t="e">
        <f t="shared" si="338"/>
        <v>#NAME?</v>
      </c>
      <c r="T297" s="13" t="e">
        <f t="shared" si="339"/>
        <v>#NAME?</v>
      </c>
      <c r="U297" s="13" t="e">
        <f t="shared" si="340"/>
        <v>#NAME?</v>
      </c>
      <c r="V297" s="13" t="e">
        <f t="shared" si="341"/>
        <v>#NAME?</v>
      </c>
      <c r="W297" s="13" t="e">
        <f t="shared" si="342"/>
        <v>#NAME?</v>
      </c>
      <c r="X297" s="13" t="e">
        <f t="shared" si="343"/>
        <v>#NAME?</v>
      </c>
      <c r="Y297" s="13" t="e">
        <f t="shared" si="344"/>
        <v>#NAME?</v>
      </c>
      <c r="Z297" s="13" t="e">
        <f t="shared" si="345"/>
        <v>#NAME?</v>
      </c>
      <c r="AA297" s="13" t="e">
        <f t="shared" si="346"/>
        <v>#NAME?</v>
      </c>
      <c r="AB297" s="13"/>
      <c r="AC297" s="13"/>
      <c r="AD297" s="13" t="e">
        <f t="shared" si="347"/>
        <v>#NAME?</v>
      </c>
      <c r="AE297" s="13" t="e">
        <f t="shared" si="348"/>
        <v>#NAME?</v>
      </c>
      <c r="AF297" s="13" t="e">
        <f t="shared" si="349"/>
        <v>#NAME?</v>
      </c>
      <c r="AG297" s="13" t="e">
        <f t="shared" si="350"/>
        <v>#NAME?</v>
      </c>
      <c r="AH297" s="13" t="e">
        <f t="shared" si="351"/>
        <v>#NAME?</v>
      </c>
      <c r="AI297" s="13" t="e">
        <f t="shared" si="352"/>
        <v>#NAME?</v>
      </c>
      <c r="AJ297" s="13" t="e">
        <f t="shared" si="353"/>
        <v>#NAME?</v>
      </c>
      <c r="AK297" s="13" t="e">
        <f t="shared" si="354"/>
        <v>#NAME?</v>
      </c>
      <c r="AL297" s="13" t="e">
        <f t="shared" si="355"/>
        <v>#NAME?</v>
      </c>
      <c r="AM297" s="13" t="e">
        <f t="shared" si="356"/>
        <v>#NAME?</v>
      </c>
      <c r="AN297" s="13" t="e">
        <f t="shared" si="357"/>
        <v>#NAME?</v>
      </c>
      <c r="AO297" s="13" t="e">
        <f t="shared" si="358"/>
        <v>#NAME?</v>
      </c>
      <c r="AP297" s="13" t="e">
        <f t="shared" si="359"/>
        <v>#NAME?</v>
      </c>
      <c r="AQ297" s="13" t="e">
        <f t="shared" si="360"/>
        <v>#NAME?</v>
      </c>
      <c r="AR297" s="13" t="e">
        <f t="shared" si="361"/>
        <v>#NAME?</v>
      </c>
      <c r="AS297" s="13" t="e">
        <f t="shared" si="362"/>
        <v>#NAME?</v>
      </c>
      <c r="AT297" s="13" t="e">
        <f t="shared" si="363"/>
        <v>#NAME?</v>
      </c>
      <c r="AU297" s="13" t="e">
        <f t="shared" si="364"/>
        <v>#NAME?</v>
      </c>
      <c r="AV297" s="13" t="e">
        <f t="shared" si="365"/>
        <v>#NAME?</v>
      </c>
      <c r="AW297" s="13" t="e">
        <f t="shared" si="366"/>
        <v>#NAME?</v>
      </c>
      <c r="AX297" s="13" t="e">
        <f t="shared" si="367"/>
        <v>#NAME?</v>
      </c>
      <c r="AY297" s="13" t="e">
        <f t="shared" si="368"/>
        <v>#NAME?</v>
      </c>
      <c r="AZ297" s="13" t="e">
        <f t="shared" si="369"/>
        <v>#NAME?</v>
      </c>
      <c r="BA297" s="13" t="e">
        <f t="shared" si="370"/>
        <v>#NAME?</v>
      </c>
      <c r="BB297" s="13" t="e">
        <f t="shared" si="371"/>
        <v>#NAME?</v>
      </c>
      <c r="BC297" s="13" t="e">
        <f t="shared" si="372"/>
        <v>#NAME?</v>
      </c>
      <c r="BD297" s="13" t="e">
        <f t="shared" si="373"/>
        <v>#NAME?</v>
      </c>
      <c r="BE297" s="13" t="e">
        <f t="shared" si="374"/>
        <v>#NAME?</v>
      </c>
      <c r="BF297" s="13" t="e">
        <f t="shared" si="375"/>
        <v>#NAME?</v>
      </c>
      <c r="BG297" s="13" t="e">
        <f t="shared" si="376"/>
        <v>#NAME?</v>
      </c>
      <c r="BH297" s="13" t="e">
        <f t="shared" si="377"/>
        <v>#NAME?</v>
      </c>
      <c r="BI297" s="13" t="e">
        <f t="shared" si="378"/>
        <v>#NAME?</v>
      </c>
      <c r="BJ297" s="13" t="e">
        <f t="shared" si="379"/>
        <v>#NAME?</v>
      </c>
      <c r="BK297" s="13" t="e">
        <f t="shared" si="380"/>
        <v>#NAME?</v>
      </c>
      <c r="BL297" s="13" t="e">
        <f t="shared" si="381"/>
        <v>#NAME?</v>
      </c>
      <c r="BM297" s="13" t="e">
        <f t="shared" si="382"/>
        <v>#NAME?</v>
      </c>
      <c r="BN297" s="13"/>
      <c r="BO297" s="15"/>
      <c r="BP297" s="13" t="e">
        <f t="shared" si="383"/>
        <v>#NAME?</v>
      </c>
      <c r="BQ297" s="13" t="e">
        <f t="shared" si="384"/>
        <v>#NAME?</v>
      </c>
      <c r="BR297" s="13" t="e">
        <f t="shared" si="385"/>
        <v>#NAME?</v>
      </c>
      <c r="BS297" s="13" t="e">
        <f t="shared" si="386"/>
        <v>#NAME?</v>
      </c>
      <c r="BT297" s="13" t="e">
        <f t="shared" si="387"/>
        <v>#NAME?</v>
      </c>
      <c r="BU297" s="13" t="e">
        <f t="shared" si="388"/>
        <v>#NAME?</v>
      </c>
      <c r="BV297" s="13"/>
      <c r="BW297" s="13" t="e">
        <f t="shared" si="389"/>
        <v>#NAME?</v>
      </c>
      <c r="BX297" s="13"/>
      <c r="BY297" s="13" t="e">
        <f t="shared" si="390"/>
        <v>#NAME?</v>
      </c>
      <c r="BZ297" s="13" t="e">
        <f t="shared" si="391"/>
        <v>#NAME?</v>
      </c>
      <c r="CA297" s="13" t="e">
        <f t="shared" si="392"/>
        <v>#NAME?</v>
      </c>
      <c r="CB297" s="13" t="e">
        <f t="shared" si="393"/>
        <v>#NAME?</v>
      </c>
      <c r="CC297" s="14">
        <f t="shared" si="394"/>
        <v>0</v>
      </c>
      <c r="CD297" s="14" t="e">
        <f t="shared" si="395"/>
        <v>#NAME?</v>
      </c>
      <c r="CE297" s="13">
        <f t="shared" si="396"/>
        <v>4579974.3</v>
      </c>
      <c r="CF297" s="13" t="e">
        <f t="shared" si="397"/>
        <v>#NAME?</v>
      </c>
      <c r="CG297" s="13"/>
      <c r="CH297" s="13" t="e">
        <f t="shared" si="398"/>
        <v>#NAME?</v>
      </c>
      <c r="CI297" s="13" t="e">
        <f t="shared" si="399"/>
        <v>#NAME?</v>
      </c>
      <c r="CJ297" s="13" t="e">
        <f t="shared" si="400"/>
        <v>#NAME?</v>
      </c>
      <c r="CK297" s="13" t="e">
        <f t="shared" si="401"/>
        <v>#NAME?</v>
      </c>
      <c r="CL297">
        <f t="shared" si="402"/>
        <v>0</v>
      </c>
      <c r="CM297">
        <f t="shared" si="403"/>
        <v>0</v>
      </c>
      <c r="CN297">
        <v>0</v>
      </c>
      <c r="CO297">
        <f t="shared" si="404"/>
        <v>0</v>
      </c>
      <c r="CP297">
        <v>0</v>
      </c>
      <c r="CQ297">
        <v>0</v>
      </c>
      <c r="CR297">
        <v>0</v>
      </c>
      <c r="CS297">
        <v>0</v>
      </c>
      <c r="CT297">
        <v>0</v>
      </c>
      <c r="CU297">
        <v>0</v>
      </c>
      <c r="CV297">
        <v>0</v>
      </c>
      <c r="CW297">
        <v>0</v>
      </c>
      <c r="CX297">
        <v>0</v>
      </c>
      <c r="CY297" s="20" t="e">
        <f t="shared" si="405"/>
        <v>#NAME?</v>
      </c>
      <c r="CZ297" t="e">
        <f t="shared" si="406"/>
        <v>#NAME?</v>
      </c>
      <c r="DM297" t="s">
        <v>511</v>
      </c>
      <c r="DN297">
        <v>0</v>
      </c>
      <c r="DQ297" t="s">
        <v>500</v>
      </c>
      <c r="DR297">
        <v>0</v>
      </c>
      <c r="DU297">
        <v>757</v>
      </c>
      <c r="DV297">
        <v>2465177.4792835908</v>
      </c>
      <c r="DX297" t="s">
        <v>495</v>
      </c>
      <c r="DY297">
        <v>0</v>
      </c>
      <c r="EA297" t="s">
        <v>495</v>
      </c>
      <c r="EB297">
        <v>0</v>
      </c>
      <c r="ED297" t="s">
        <v>495</v>
      </c>
      <c r="EE297">
        <v>0</v>
      </c>
      <c r="EI297">
        <v>603</v>
      </c>
      <c r="EJ297">
        <v>3445</v>
      </c>
      <c r="GQ297" t="s">
        <v>516</v>
      </c>
      <c r="GR297">
        <v>597</v>
      </c>
      <c r="GU297">
        <v>748</v>
      </c>
      <c r="GV297" s="20">
        <v>198651.26248104972</v>
      </c>
      <c r="HM297">
        <v>765</v>
      </c>
      <c r="HN297" t="s">
        <v>178</v>
      </c>
      <c r="HO297">
        <v>1716071.87</v>
      </c>
      <c r="HR297">
        <v>748</v>
      </c>
      <c r="HS297">
        <v>5224.75</v>
      </c>
    </row>
    <row r="298" spans="1:227">
      <c r="A298">
        <v>1672</v>
      </c>
      <c r="D298" t="s">
        <v>517</v>
      </c>
      <c r="F298" s="13" t="e">
        <f t="shared" si="326"/>
        <v>#NAME?</v>
      </c>
      <c r="G298" s="13" t="e">
        <f t="shared" si="327"/>
        <v>#NAME?</v>
      </c>
      <c r="H298" s="13" t="e">
        <f t="shared" si="328"/>
        <v>#NAME?</v>
      </c>
      <c r="I298" s="13" t="e">
        <f t="shared" si="329"/>
        <v>#NAME?</v>
      </c>
      <c r="J298" s="13"/>
      <c r="K298" s="13" t="e">
        <f t="shared" si="330"/>
        <v>#NAME?</v>
      </c>
      <c r="L298" s="13" t="e">
        <f t="shared" si="331"/>
        <v>#NAME?</v>
      </c>
      <c r="M298" s="13" t="e">
        <f t="shared" si="332"/>
        <v>#NAME?</v>
      </c>
      <c r="N298" s="13" t="e">
        <f t="shared" si="333"/>
        <v>#NAME?</v>
      </c>
      <c r="O298" s="13" t="e">
        <f t="shared" si="334"/>
        <v>#NAME?</v>
      </c>
      <c r="P298" s="13" t="e">
        <f t="shared" si="335"/>
        <v>#NAME?</v>
      </c>
      <c r="Q298" s="13" t="e">
        <f t="shared" si="336"/>
        <v>#NAME?</v>
      </c>
      <c r="R298" s="13" t="e">
        <f t="shared" si="337"/>
        <v>#NAME?</v>
      </c>
      <c r="S298" s="13" t="e">
        <f t="shared" si="338"/>
        <v>#NAME?</v>
      </c>
      <c r="T298" s="13" t="e">
        <f t="shared" si="339"/>
        <v>#NAME?</v>
      </c>
      <c r="U298" s="13" t="e">
        <f t="shared" si="340"/>
        <v>#NAME?</v>
      </c>
      <c r="V298" s="13" t="e">
        <f t="shared" si="341"/>
        <v>#NAME?</v>
      </c>
      <c r="W298" s="13" t="e">
        <f t="shared" si="342"/>
        <v>#NAME?</v>
      </c>
      <c r="X298" s="13" t="e">
        <f t="shared" si="343"/>
        <v>#NAME?</v>
      </c>
      <c r="Y298" s="13" t="e">
        <f t="shared" si="344"/>
        <v>#NAME?</v>
      </c>
      <c r="Z298" s="13" t="e">
        <f t="shared" si="345"/>
        <v>#NAME?</v>
      </c>
      <c r="AA298" s="13" t="e">
        <f t="shared" si="346"/>
        <v>#NAME?</v>
      </c>
      <c r="AB298" s="13"/>
      <c r="AC298" s="13"/>
      <c r="AD298" s="13" t="e">
        <f t="shared" si="347"/>
        <v>#NAME?</v>
      </c>
      <c r="AE298" s="13" t="e">
        <f t="shared" si="348"/>
        <v>#NAME?</v>
      </c>
      <c r="AF298" s="13" t="e">
        <f t="shared" si="349"/>
        <v>#NAME?</v>
      </c>
      <c r="AG298" s="13" t="e">
        <f t="shared" si="350"/>
        <v>#NAME?</v>
      </c>
      <c r="AH298" s="13" t="e">
        <f t="shared" si="351"/>
        <v>#NAME?</v>
      </c>
      <c r="AI298" s="13" t="e">
        <f t="shared" si="352"/>
        <v>#NAME?</v>
      </c>
      <c r="AJ298" s="13" t="e">
        <f t="shared" si="353"/>
        <v>#NAME?</v>
      </c>
      <c r="AK298" s="13" t="e">
        <f t="shared" si="354"/>
        <v>#NAME?</v>
      </c>
      <c r="AL298" s="13" t="e">
        <f t="shared" si="355"/>
        <v>#NAME?</v>
      </c>
      <c r="AM298" s="13" t="e">
        <f t="shared" si="356"/>
        <v>#NAME?</v>
      </c>
      <c r="AN298" s="13" t="e">
        <f t="shared" si="357"/>
        <v>#NAME?</v>
      </c>
      <c r="AO298" s="13" t="e">
        <f t="shared" si="358"/>
        <v>#NAME?</v>
      </c>
      <c r="AP298" s="13" t="e">
        <f t="shared" si="359"/>
        <v>#NAME?</v>
      </c>
      <c r="AQ298" s="13" t="e">
        <f t="shared" si="360"/>
        <v>#NAME?</v>
      </c>
      <c r="AR298" s="13" t="e">
        <f t="shared" si="361"/>
        <v>#NAME?</v>
      </c>
      <c r="AS298" s="13" t="e">
        <f t="shared" si="362"/>
        <v>#NAME?</v>
      </c>
      <c r="AT298" s="13" t="e">
        <f t="shared" si="363"/>
        <v>#NAME?</v>
      </c>
      <c r="AU298" s="13" t="e">
        <f t="shared" si="364"/>
        <v>#NAME?</v>
      </c>
      <c r="AV298" s="13" t="e">
        <f t="shared" si="365"/>
        <v>#NAME?</v>
      </c>
      <c r="AW298" s="13" t="e">
        <f t="shared" si="366"/>
        <v>#NAME?</v>
      </c>
      <c r="AX298" s="13" t="e">
        <f t="shared" si="367"/>
        <v>#NAME?</v>
      </c>
      <c r="AY298" s="13" t="e">
        <f t="shared" si="368"/>
        <v>#NAME?</v>
      </c>
      <c r="AZ298" s="13" t="e">
        <f t="shared" si="369"/>
        <v>#NAME?</v>
      </c>
      <c r="BA298" s="13" t="e">
        <f t="shared" si="370"/>
        <v>#NAME?</v>
      </c>
      <c r="BB298" s="13" t="e">
        <f t="shared" si="371"/>
        <v>#NAME?</v>
      </c>
      <c r="BC298" s="13" t="e">
        <f t="shared" si="372"/>
        <v>#NAME?</v>
      </c>
      <c r="BD298" s="13" t="e">
        <f t="shared" si="373"/>
        <v>#NAME?</v>
      </c>
      <c r="BE298" s="13" t="e">
        <f t="shared" si="374"/>
        <v>#NAME?</v>
      </c>
      <c r="BF298" s="13" t="e">
        <f t="shared" si="375"/>
        <v>#NAME?</v>
      </c>
      <c r="BG298" s="13" t="e">
        <f t="shared" si="376"/>
        <v>#NAME?</v>
      </c>
      <c r="BH298" s="13" t="e">
        <f t="shared" si="377"/>
        <v>#NAME?</v>
      </c>
      <c r="BI298" s="13" t="e">
        <f t="shared" si="378"/>
        <v>#NAME?</v>
      </c>
      <c r="BJ298" s="13" t="e">
        <f t="shared" si="379"/>
        <v>#NAME?</v>
      </c>
      <c r="BK298" s="13" t="e">
        <f t="shared" si="380"/>
        <v>#NAME?</v>
      </c>
      <c r="BL298" s="13" t="e">
        <f t="shared" si="381"/>
        <v>#NAME?</v>
      </c>
      <c r="BM298" s="13" t="e">
        <f t="shared" si="382"/>
        <v>#NAME?</v>
      </c>
      <c r="BN298" s="13"/>
      <c r="BO298" s="15"/>
      <c r="BP298" s="13" t="e">
        <f t="shared" si="383"/>
        <v>#NAME?</v>
      </c>
      <c r="BQ298" s="13" t="e">
        <f t="shared" si="384"/>
        <v>#NAME?</v>
      </c>
      <c r="BR298" s="13" t="e">
        <f t="shared" si="385"/>
        <v>#NAME?</v>
      </c>
      <c r="BS298" s="13" t="e">
        <f t="shared" si="386"/>
        <v>#NAME?</v>
      </c>
      <c r="BT298" s="13" t="e">
        <f t="shared" si="387"/>
        <v>#NAME?</v>
      </c>
      <c r="BU298" s="13" t="e">
        <f t="shared" si="388"/>
        <v>#NAME?</v>
      </c>
      <c r="BV298" s="13"/>
      <c r="BW298" s="13" t="e">
        <f t="shared" si="389"/>
        <v>#NAME?</v>
      </c>
      <c r="BX298" s="13"/>
      <c r="BY298" s="13" t="e">
        <f t="shared" si="390"/>
        <v>#NAME?</v>
      </c>
      <c r="BZ298" s="13" t="e">
        <f t="shared" si="391"/>
        <v>#NAME?</v>
      </c>
      <c r="CA298" s="13" t="e">
        <f t="shared" si="392"/>
        <v>#NAME?</v>
      </c>
      <c r="CB298" s="13" t="e">
        <f t="shared" si="393"/>
        <v>#NAME?</v>
      </c>
      <c r="CC298" s="14">
        <f t="shared" si="394"/>
        <v>0</v>
      </c>
      <c r="CD298" s="14" t="e">
        <f t="shared" si="395"/>
        <v>#NAME?</v>
      </c>
      <c r="CE298" s="13">
        <f t="shared" si="396"/>
        <v>1098874.4099999999</v>
      </c>
      <c r="CF298" s="13" t="e">
        <f t="shared" si="397"/>
        <v>#NAME?</v>
      </c>
      <c r="CG298" s="13"/>
      <c r="CH298" s="13" t="e">
        <f t="shared" si="398"/>
        <v>#NAME?</v>
      </c>
      <c r="CI298" s="13" t="e">
        <f t="shared" si="399"/>
        <v>#NAME?</v>
      </c>
      <c r="CJ298" s="13" t="e">
        <f t="shared" si="400"/>
        <v>#NAME?</v>
      </c>
      <c r="CK298" s="13" t="e">
        <f t="shared" si="401"/>
        <v>#NAME?</v>
      </c>
      <c r="CL298">
        <f t="shared" si="402"/>
        <v>0</v>
      </c>
      <c r="CM298">
        <f t="shared" si="403"/>
        <v>0</v>
      </c>
      <c r="CN298">
        <v>0</v>
      </c>
      <c r="CO298">
        <f t="shared" si="404"/>
        <v>0</v>
      </c>
      <c r="CP298">
        <v>0</v>
      </c>
      <c r="CQ298">
        <v>0</v>
      </c>
      <c r="CR298">
        <v>0</v>
      </c>
      <c r="CS298">
        <v>0</v>
      </c>
      <c r="CT298">
        <v>0</v>
      </c>
      <c r="CU298">
        <v>0</v>
      </c>
      <c r="CV298">
        <v>0</v>
      </c>
      <c r="CW298">
        <v>0</v>
      </c>
      <c r="CX298">
        <v>0</v>
      </c>
      <c r="CY298" s="20" t="e">
        <f t="shared" si="405"/>
        <v>#NAME?</v>
      </c>
      <c r="CZ298" t="e">
        <f t="shared" si="406"/>
        <v>#NAME?</v>
      </c>
      <c r="DM298" t="s">
        <v>410</v>
      </c>
      <c r="DN298">
        <v>0</v>
      </c>
      <c r="DQ298" t="s">
        <v>501</v>
      </c>
      <c r="DR298">
        <v>0</v>
      </c>
      <c r="DU298">
        <v>858</v>
      </c>
      <c r="DV298">
        <v>2972306.1752057848</v>
      </c>
      <c r="DX298" t="s">
        <v>496</v>
      </c>
      <c r="DY298">
        <v>0</v>
      </c>
      <c r="EA298" t="s">
        <v>496</v>
      </c>
      <c r="EB298">
        <v>0</v>
      </c>
      <c r="ED298" t="s">
        <v>496</v>
      </c>
      <c r="EE298">
        <v>0</v>
      </c>
      <c r="EI298">
        <v>599</v>
      </c>
      <c r="EJ298">
        <v>62841.75</v>
      </c>
      <c r="GQ298" t="s">
        <v>517</v>
      </c>
      <c r="GR298">
        <v>1672</v>
      </c>
      <c r="GU298">
        <v>753</v>
      </c>
      <c r="GV298" s="20">
        <v>62731.977625594642</v>
      </c>
      <c r="HM298">
        <v>1926</v>
      </c>
      <c r="HN298" t="s">
        <v>514</v>
      </c>
      <c r="HO298">
        <v>2051072.98</v>
      </c>
      <c r="HR298">
        <v>753</v>
      </c>
      <c r="HS298">
        <v>1696.5</v>
      </c>
    </row>
    <row r="299" spans="1:227">
      <c r="A299">
        <v>603</v>
      </c>
      <c r="D299" t="s">
        <v>518</v>
      </c>
      <c r="F299" s="13" t="e">
        <f t="shared" si="326"/>
        <v>#NAME?</v>
      </c>
      <c r="G299" s="13" t="e">
        <f t="shared" si="327"/>
        <v>#NAME?</v>
      </c>
      <c r="H299" s="13" t="e">
        <f t="shared" si="328"/>
        <v>#NAME?</v>
      </c>
      <c r="I299" s="13" t="e">
        <f t="shared" si="329"/>
        <v>#NAME?</v>
      </c>
      <c r="J299" s="13"/>
      <c r="K299" s="13" t="e">
        <f t="shared" si="330"/>
        <v>#NAME?</v>
      </c>
      <c r="L299" s="13" t="e">
        <f t="shared" si="331"/>
        <v>#NAME?</v>
      </c>
      <c r="M299" s="13" t="e">
        <f t="shared" si="332"/>
        <v>#NAME?</v>
      </c>
      <c r="N299" s="13" t="e">
        <f t="shared" si="333"/>
        <v>#NAME?</v>
      </c>
      <c r="O299" s="13" t="e">
        <f t="shared" si="334"/>
        <v>#NAME?</v>
      </c>
      <c r="P299" s="13" t="e">
        <f t="shared" si="335"/>
        <v>#NAME?</v>
      </c>
      <c r="Q299" s="13" t="e">
        <f t="shared" si="336"/>
        <v>#NAME?</v>
      </c>
      <c r="R299" s="13" t="e">
        <f t="shared" si="337"/>
        <v>#NAME?</v>
      </c>
      <c r="S299" s="13" t="e">
        <f t="shared" si="338"/>
        <v>#NAME?</v>
      </c>
      <c r="T299" s="13" t="e">
        <f t="shared" si="339"/>
        <v>#NAME?</v>
      </c>
      <c r="U299" s="13" t="e">
        <f t="shared" si="340"/>
        <v>#NAME?</v>
      </c>
      <c r="V299" s="13" t="e">
        <f t="shared" si="341"/>
        <v>#NAME?</v>
      </c>
      <c r="W299" s="13" t="e">
        <f t="shared" si="342"/>
        <v>#NAME?</v>
      </c>
      <c r="X299" s="13" t="e">
        <f t="shared" si="343"/>
        <v>#NAME?</v>
      </c>
      <c r="Y299" s="13" t="e">
        <f t="shared" si="344"/>
        <v>#NAME?</v>
      </c>
      <c r="Z299" s="13" t="e">
        <f t="shared" si="345"/>
        <v>#NAME?</v>
      </c>
      <c r="AA299" s="13" t="e">
        <f t="shared" si="346"/>
        <v>#NAME?</v>
      </c>
      <c r="AB299" s="13"/>
      <c r="AC299" s="13"/>
      <c r="AD299" s="13" t="e">
        <f t="shared" si="347"/>
        <v>#NAME?</v>
      </c>
      <c r="AE299" s="13" t="e">
        <f t="shared" si="348"/>
        <v>#NAME?</v>
      </c>
      <c r="AF299" s="13" t="e">
        <f t="shared" si="349"/>
        <v>#NAME?</v>
      </c>
      <c r="AG299" s="13" t="e">
        <f t="shared" si="350"/>
        <v>#NAME?</v>
      </c>
      <c r="AH299" s="13" t="e">
        <f t="shared" si="351"/>
        <v>#NAME?</v>
      </c>
      <c r="AI299" s="13" t="e">
        <f t="shared" si="352"/>
        <v>#NAME?</v>
      </c>
      <c r="AJ299" s="13" t="e">
        <f t="shared" si="353"/>
        <v>#NAME?</v>
      </c>
      <c r="AK299" s="13" t="e">
        <f t="shared" si="354"/>
        <v>#NAME?</v>
      </c>
      <c r="AL299" s="13" t="e">
        <f t="shared" si="355"/>
        <v>#NAME?</v>
      </c>
      <c r="AM299" s="13" t="e">
        <f t="shared" si="356"/>
        <v>#NAME?</v>
      </c>
      <c r="AN299" s="13" t="e">
        <f t="shared" si="357"/>
        <v>#NAME?</v>
      </c>
      <c r="AO299" s="13" t="e">
        <f t="shared" si="358"/>
        <v>#NAME?</v>
      </c>
      <c r="AP299" s="13" t="e">
        <f t="shared" si="359"/>
        <v>#NAME?</v>
      </c>
      <c r="AQ299" s="13" t="e">
        <f t="shared" si="360"/>
        <v>#NAME?</v>
      </c>
      <c r="AR299" s="13" t="e">
        <f t="shared" si="361"/>
        <v>#NAME?</v>
      </c>
      <c r="AS299" s="13" t="e">
        <f t="shared" si="362"/>
        <v>#NAME?</v>
      </c>
      <c r="AT299" s="13" t="e">
        <f t="shared" si="363"/>
        <v>#NAME?</v>
      </c>
      <c r="AU299" s="13" t="e">
        <f t="shared" si="364"/>
        <v>#NAME?</v>
      </c>
      <c r="AV299" s="13" t="e">
        <f t="shared" si="365"/>
        <v>#NAME?</v>
      </c>
      <c r="AW299" s="13" t="e">
        <f t="shared" si="366"/>
        <v>#NAME?</v>
      </c>
      <c r="AX299" s="13" t="e">
        <f t="shared" si="367"/>
        <v>#NAME?</v>
      </c>
      <c r="AY299" s="13" t="e">
        <f t="shared" si="368"/>
        <v>#NAME?</v>
      </c>
      <c r="AZ299" s="13" t="e">
        <f t="shared" si="369"/>
        <v>#NAME?</v>
      </c>
      <c r="BA299" s="13" t="e">
        <f t="shared" si="370"/>
        <v>#NAME?</v>
      </c>
      <c r="BB299" s="13" t="e">
        <f t="shared" si="371"/>
        <v>#NAME?</v>
      </c>
      <c r="BC299" s="13" t="e">
        <f t="shared" si="372"/>
        <v>#NAME?</v>
      </c>
      <c r="BD299" s="13" t="e">
        <f t="shared" si="373"/>
        <v>#NAME?</v>
      </c>
      <c r="BE299" s="13" t="e">
        <f t="shared" si="374"/>
        <v>#NAME?</v>
      </c>
      <c r="BF299" s="13" t="e">
        <f t="shared" si="375"/>
        <v>#NAME?</v>
      </c>
      <c r="BG299" s="13" t="e">
        <f t="shared" si="376"/>
        <v>#NAME?</v>
      </c>
      <c r="BH299" s="13" t="e">
        <f t="shared" si="377"/>
        <v>#NAME?</v>
      </c>
      <c r="BI299" s="13" t="e">
        <f t="shared" si="378"/>
        <v>#NAME?</v>
      </c>
      <c r="BJ299" s="13" t="e">
        <f t="shared" si="379"/>
        <v>#NAME?</v>
      </c>
      <c r="BK299" s="13" t="e">
        <f t="shared" si="380"/>
        <v>#NAME?</v>
      </c>
      <c r="BL299" s="13" t="e">
        <f t="shared" si="381"/>
        <v>#NAME?</v>
      </c>
      <c r="BM299" s="13" t="e">
        <f t="shared" si="382"/>
        <v>#NAME?</v>
      </c>
      <c r="BN299" s="13"/>
      <c r="BO299" s="15"/>
      <c r="BP299" s="13" t="e">
        <f t="shared" si="383"/>
        <v>#NAME?</v>
      </c>
      <c r="BQ299" s="13" t="e">
        <f t="shared" si="384"/>
        <v>#NAME?</v>
      </c>
      <c r="BR299" s="13" t="e">
        <f t="shared" si="385"/>
        <v>#NAME?</v>
      </c>
      <c r="BS299" s="13" t="e">
        <f t="shared" si="386"/>
        <v>#NAME?</v>
      </c>
      <c r="BT299" s="13" t="e">
        <f t="shared" si="387"/>
        <v>#NAME?</v>
      </c>
      <c r="BU299" s="13" t="e">
        <f t="shared" si="388"/>
        <v>#NAME?</v>
      </c>
      <c r="BV299" s="13"/>
      <c r="BW299" s="13" t="e">
        <f t="shared" si="389"/>
        <v>#NAME?</v>
      </c>
      <c r="BX299" s="13"/>
      <c r="BY299" s="13" t="e">
        <f t="shared" si="390"/>
        <v>#NAME?</v>
      </c>
      <c r="BZ299" s="13" t="e">
        <f t="shared" si="391"/>
        <v>#NAME?</v>
      </c>
      <c r="CA299" s="13" t="e">
        <f t="shared" si="392"/>
        <v>#NAME?</v>
      </c>
      <c r="CB299" s="13" t="e">
        <f t="shared" si="393"/>
        <v>#NAME?</v>
      </c>
      <c r="CC299" s="14">
        <f t="shared" si="394"/>
        <v>0</v>
      </c>
      <c r="CD299" s="14" t="e">
        <f t="shared" si="395"/>
        <v>#NAME?</v>
      </c>
      <c r="CE299" s="13">
        <f t="shared" si="396"/>
        <v>6484976.4900000002</v>
      </c>
      <c r="CF299" s="13" t="e">
        <f t="shared" si="397"/>
        <v>#NAME?</v>
      </c>
      <c r="CG299" s="13"/>
      <c r="CH299" s="13" t="e">
        <f t="shared" si="398"/>
        <v>#NAME?</v>
      </c>
      <c r="CI299" s="13" t="e">
        <f t="shared" si="399"/>
        <v>#NAME?</v>
      </c>
      <c r="CJ299" s="13" t="e">
        <f t="shared" si="400"/>
        <v>#NAME?</v>
      </c>
      <c r="CK299" s="13" t="e">
        <f t="shared" si="401"/>
        <v>#NAME?</v>
      </c>
      <c r="CL299">
        <f t="shared" si="402"/>
        <v>0</v>
      </c>
      <c r="CM299">
        <f t="shared" si="403"/>
        <v>0</v>
      </c>
      <c r="CN299">
        <v>0</v>
      </c>
      <c r="CO299">
        <f t="shared" si="404"/>
        <v>0</v>
      </c>
      <c r="CP299">
        <v>0</v>
      </c>
      <c r="CQ299">
        <v>0</v>
      </c>
      <c r="CR299" t="e">
        <f>VLOOKUP(A299,pola,4,FALSE)</f>
        <v>#NAME?</v>
      </c>
      <c r="CS299">
        <v>0</v>
      </c>
      <c r="CT299">
        <v>0</v>
      </c>
      <c r="CU299">
        <v>0</v>
      </c>
      <c r="CV299">
        <v>0</v>
      </c>
      <c r="CW299">
        <v>0</v>
      </c>
      <c r="CX299">
        <v>0</v>
      </c>
      <c r="CY299" s="20" t="e">
        <f t="shared" si="405"/>
        <v>#NAME?</v>
      </c>
      <c r="CZ299" t="e">
        <f t="shared" si="406"/>
        <v>#NAME?</v>
      </c>
      <c r="DM299" t="s">
        <v>362</v>
      </c>
      <c r="DN299">
        <v>0</v>
      </c>
      <c r="DQ299" t="s">
        <v>504</v>
      </c>
      <c r="DR299">
        <v>0</v>
      </c>
      <c r="DU299">
        <v>373</v>
      </c>
      <c r="DV299">
        <v>3139248.6376443277</v>
      </c>
      <c r="DX299" t="s">
        <v>497</v>
      </c>
      <c r="DY299">
        <v>0</v>
      </c>
      <c r="EA299" t="s">
        <v>497</v>
      </c>
      <c r="EB299">
        <v>0</v>
      </c>
      <c r="ED299" t="s">
        <v>497</v>
      </c>
      <c r="EE299">
        <v>0</v>
      </c>
      <c r="EI299">
        <v>600</v>
      </c>
      <c r="EJ299">
        <v>737.75</v>
      </c>
      <c r="GQ299" t="s">
        <v>518</v>
      </c>
      <c r="GR299">
        <v>603</v>
      </c>
      <c r="GU299">
        <v>755</v>
      </c>
      <c r="GV299" s="20">
        <v>18296.826807465106</v>
      </c>
      <c r="HM299">
        <v>439</v>
      </c>
      <c r="HN299" t="s">
        <v>163</v>
      </c>
      <c r="HO299">
        <v>7370582.04</v>
      </c>
      <c r="HR299">
        <v>755</v>
      </c>
      <c r="HS299">
        <v>730</v>
      </c>
    </row>
    <row r="300" spans="1:227">
      <c r="A300">
        <v>599</v>
      </c>
      <c r="D300" t="s">
        <v>179</v>
      </c>
      <c r="F300" s="13" t="e">
        <f t="shared" si="326"/>
        <v>#NAME?</v>
      </c>
      <c r="G300" s="13" t="e">
        <f t="shared" si="327"/>
        <v>#NAME?</v>
      </c>
      <c r="H300" s="13" t="e">
        <f t="shared" si="328"/>
        <v>#NAME?</v>
      </c>
      <c r="I300" s="13" t="e">
        <f t="shared" si="329"/>
        <v>#NAME?</v>
      </c>
      <c r="J300" s="13"/>
      <c r="K300" s="13" t="e">
        <f t="shared" si="330"/>
        <v>#NAME?</v>
      </c>
      <c r="L300" s="13" t="e">
        <f t="shared" si="331"/>
        <v>#NAME?</v>
      </c>
      <c r="M300" s="13" t="e">
        <f t="shared" si="332"/>
        <v>#NAME?</v>
      </c>
      <c r="N300" s="13" t="e">
        <f t="shared" si="333"/>
        <v>#NAME?</v>
      </c>
      <c r="O300" s="13" t="e">
        <f t="shared" si="334"/>
        <v>#NAME?</v>
      </c>
      <c r="P300" s="13" t="e">
        <f t="shared" si="335"/>
        <v>#NAME?</v>
      </c>
      <c r="Q300" s="13" t="e">
        <f t="shared" si="336"/>
        <v>#NAME?</v>
      </c>
      <c r="R300" s="13" t="e">
        <f t="shared" si="337"/>
        <v>#NAME?</v>
      </c>
      <c r="S300" s="13" t="e">
        <f t="shared" si="338"/>
        <v>#NAME?</v>
      </c>
      <c r="T300" s="13" t="e">
        <f t="shared" si="339"/>
        <v>#NAME?</v>
      </c>
      <c r="U300" s="13" t="e">
        <f t="shared" si="340"/>
        <v>#NAME?</v>
      </c>
      <c r="V300" s="13" t="e">
        <f t="shared" si="341"/>
        <v>#NAME?</v>
      </c>
      <c r="W300" s="13" t="e">
        <f t="shared" si="342"/>
        <v>#NAME?</v>
      </c>
      <c r="X300" s="13" t="e">
        <f t="shared" si="343"/>
        <v>#NAME?</v>
      </c>
      <c r="Y300" s="13" t="e">
        <f t="shared" si="344"/>
        <v>#NAME?</v>
      </c>
      <c r="Z300" s="13" t="e">
        <f t="shared" si="345"/>
        <v>#NAME?</v>
      </c>
      <c r="AA300" s="13" t="e">
        <f t="shared" si="346"/>
        <v>#NAME?</v>
      </c>
      <c r="AB300" s="13"/>
      <c r="AC300" s="13"/>
      <c r="AD300" s="13" t="e">
        <f t="shared" si="347"/>
        <v>#NAME?</v>
      </c>
      <c r="AE300" s="13" t="e">
        <f t="shared" si="348"/>
        <v>#NAME?</v>
      </c>
      <c r="AF300" s="13" t="e">
        <f t="shared" si="349"/>
        <v>#NAME?</v>
      </c>
      <c r="AG300" s="13" t="e">
        <f t="shared" si="350"/>
        <v>#NAME?</v>
      </c>
      <c r="AH300" s="13" t="e">
        <f t="shared" si="351"/>
        <v>#NAME?</v>
      </c>
      <c r="AI300" s="13" t="e">
        <f t="shared" si="352"/>
        <v>#NAME?</v>
      </c>
      <c r="AJ300" s="13" t="e">
        <f t="shared" si="353"/>
        <v>#NAME?</v>
      </c>
      <c r="AK300" s="13" t="e">
        <f t="shared" si="354"/>
        <v>#NAME?</v>
      </c>
      <c r="AL300" s="13" t="e">
        <f t="shared" si="355"/>
        <v>#NAME?</v>
      </c>
      <c r="AM300" s="13" t="e">
        <f t="shared" si="356"/>
        <v>#NAME?</v>
      </c>
      <c r="AN300" s="13" t="e">
        <f t="shared" si="357"/>
        <v>#NAME?</v>
      </c>
      <c r="AO300" s="13" t="e">
        <f t="shared" si="358"/>
        <v>#NAME?</v>
      </c>
      <c r="AP300" s="13" t="e">
        <f t="shared" si="359"/>
        <v>#NAME?</v>
      </c>
      <c r="AQ300" s="13" t="e">
        <f t="shared" si="360"/>
        <v>#NAME?</v>
      </c>
      <c r="AR300" s="13" t="e">
        <f t="shared" si="361"/>
        <v>#NAME?</v>
      </c>
      <c r="AS300" s="13" t="e">
        <f t="shared" si="362"/>
        <v>#NAME?</v>
      </c>
      <c r="AT300" s="13" t="e">
        <f t="shared" si="363"/>
        <v>#NAME?</v>
      </c>
      <c r="AU300" s="13" t="e">
        <f t="shared" si="364"/>
        <v>#NAME?</v>
      </c>
      <c r="AV300" s="13" t="e">
        <f t="shared" si="365"/>
        <v>#NAME?</v>
      </c>
      <c r="AW300" s="13" t="e">
        <f t="shared" si="366"/>
        <v>#NAME?</v>
      </c>
      <c r="AX300" s="13" t="e">
        <f t="shared" si="367"/>
        <v>#NAME?</v>
      </c>
      <c r="AY300" s="13" t="e">
        <f t="shared" si="368"/>
        <v>#NAME?</v>
      </c>
      <c r="AZ300" s="13" t="e">
        <f t="shared" si="369"/>
        <v>#NAME?</v>
      </c>
      <c r="BA300" s="13" t="e">
        <f t="shared" si="370"/>
        <v>#NAME?</v>
      </c>
      <c r="BB300" s="13" t="e">
        <f t="shared" si="371"/>
        <v>#NAME?</v>
      </c>
      <c r="BC300" s="13" t="e">
        <f t="shared" si="372"/>
        <v>#NAME?</v>
      </c>
      <c r="BD300" s="13" t="e">
        <f t="shared" si="373"/>
        <v>#NAME?</v>
      </c>
      <c r="BE300" s="13" t="e">
        <f t="shared" si="374"/>
        <v>#NAME?</v>
      </c>
      <c r="BF300" s="13" t="e">
        <f t="shared" si="375"/>
        <v>#NAME?</v>
      </c>
      <c r="BG300" s="13" t="e">
        <f t="shared" si="376"/>
        <v>#NAME?</v>
      </c>
      <c r="BH300" s="13" t="e">
        <f t="shared" si="377"/>
        <v>#NAME?</v>
      </c>
      <c r="BI300" s="13" t="e">
        <f t="shared" si="378"/>
        <v>#NAME?</v>
      </c>
      <c r="BJ300" s="13" t="e">
        <f t="shared" si="379"/>
        <v>#NAME?</v>
      </c>
      <c r="BK300" s="13" t="e">
        <f t="shared" si="380"/>
        <v>#NAME?</v>
      </c>
      <c r="BL300" s="13" t="e">
        <f t="shared" si="381"/>
        <v>#NAME?</v>
      </c>
      <c r="BM300" s="13" t="e">
        <f t="shared" si="382"/>
        <v>#NAME?</v>
      </c>
      <c r="BN300" s="13"/>
      <c r="BO300" s="15"/>
      <c r="BP300" s="13" t="e">
        <f t="shared" si="383"/>
        <v>#NAME?</v>
      </c>
      <c r="BQ300" s="13" t="e">
        <f t="shared" si="384"/>
        <v>#NAME?</v>
      </c>
      <c r="BR300" s="13" t="e">
        <f t="shared" si="385"/>
        <v>#NAME?</v>
      </c>
      <c r="BS300" s="13" t="e">
        <f t="shared" si="386"/>
        <v>#NAME?</v>
      </c>
      <c r="BT300" s="13" t="e">
        <f t="shared" si="387"/>
        <v>#NAME?</v>
      </c>
      <c r="BU300" s="13" t="e">
        <f t="shared" si="388"/>
        <v>#NAME?</v>
      </c>
      <c r="BV300" s="13"/>
      <c r="BW300" s="13" t="e">
        <f t="shared" si="389"/>
        <v>#NAME?</v>
      </c>
      <c r="BX300" s="13"/>
      <c r="BY300" s="13" t="e">
        <f t="shared" si="390"/>
        <v>#NAME?</v>
      </c>
      <c r="BZ300" s="13" t="e">
        <f t="shared" si="391"/>
        <v>#NAME?</v>
      </c>
      <c r="CA300" s="13" t="e">
        <f t="shared" si="392"/>
        <v>#NAME?</v>
      </c>
      <c r="CB300" s="13" t="e">
        <f t="shared" si="393"/>
        <v>#NAME?</v>
      </c>
      <c r="CC300" s="14">
        <f t="shared" si="394"/>
        <v>255227</v>
      </c>
      <c r="CD300" s="14" t="e">
        <f t="shared" si="395"/>
        <v>#NAME?</v>
      </c>
      <c r="CE300" s="13">
        <f t="shared" si="396"/>
        <v>67194158.430000007</v>
      </c>
      <c r="CF300" s="13" t="e">
        <f t="shared" si="397"/>
        <v>#NAME?</v>
      </c>
      <c r="CG300" s="13"/>
      <c r="CH300" s="13" t="e">
        <f t="shared" si="398"/>
        <v>#NAME?</v>
      </c>
      <c r="CI300" s="13" t="e">
        <f t="shared" si="399"/>
        <v>#NAME?</v>
      </c>
      <c r="CJ300" s="13" t="e">
        <f t="shared" si="400"/>
        <v>#NAME?</v>
      </c>
      <c r="CK300" s="13" t="e">
        <f t="shared" si="401"/>
        <v>#NAME?</v>
      </c>
      <c r="CL300">
        <f t="shared" si="402"/>
        <v>83300</v>
      </c>
      <c r="CM300">
        <f t="shared" si="403"/>
        <v>50000</v>
      </c>
      <c r="CN300" t="e">
        <f>VLOOKUP(A300,sport,6,FALSE)</f>
        <v>#NAME?</v>
      </c>
      <c r="CO300">
        <f t="shared" si="404"/>
        <v>2880000</v>
      </c>
      <c r="CP300" t="e">
        <f>VLOOKUP(A300,taal,5,FALSE)</f>
        <v>#NAME?</v>
      </c>
      <c r="CQ300">
        <v>0</v>
      </c>
      <c r="CR300" t="e">
        <f>VLOOKUP(A300,pola,4,FALSE)</f>
        <v>#NAME?</v>
      </c>
      <c r="CS300">
        <v>0</v>
      </c>
      <c r="CT300" t="e">
        <f>VLOOKUP(A300,w_g31,3,FALSE)</f>
        <v>#NAME?</v>
      </c>
      <c r="CU300" t="e">
        <f>VLOOKUP(A300,actie,3,FALSE)</f>
        <v>#NAME?</v>
      </c>
      <c r="CV300">
        <v>0</v>
      </c>
      <c r="CW300">
        <v>0</v>
      </c>
      <c r="CX300" t="e">
        <f>VLOOKUP(A300,gemeng,3,FALSE)</f>
        <v>#NAME?</v>
      </c>
      <c r="CY300" s="20" t="e">
        <f t="shared" si="405"/>
        <v>#NAME?</v>
      </c>
      <c r="CZ300" t="e">
        <f t="shared" si="406"/>
        <v>#NAME?</v>
      </c>
      <c r="DM300" t="s">
        <v>513</v>
      </c>
      <c r="DN300">
        <v>0</v>
      </c>
      <c r="DQ300" t="s">
        <v>509</v>
      </c>
      <c r="DR300">
        <v>0</v>
      </c>
      <c r="DU300">
        <v>1699</v>
      </c>
      <c r="DV300">
        <v>2982241.8031717786</v>
      </c>
      <c r="DX300" t="s">
        <v>500</v>
      </c>
      <c r="DY300">
        <v>0</v>
      </c>
      <c r="EA300" t="s">
        <v>500</v>
      </c>
      <c r="EB300">
        <v>0</v>
      </c>
      <c r="ED300" t="s">
        <v>500</v>
      </c>
      <c r="EE300">
        <v>0</v>
      </c>
      <c r="EI300">
        <v>606</v>
      </c>
      <c r="EJ300">
        <v>6096</v>
      </c>
      <c r="GQ300" t="s">
        <v>179</v>
      </c>
      <c r="GR300">
        <v>599</v>
      </c>
      <c r="GU300">
        <v>756</v>
      </c>
      <c r="GV300" s="20">
        <v>62731.977625594642</v>
      </c>
      <c r="HM300">
        <v>273</v>
      </c>
      <c r="HN300" t="s">
        <v>364</v>
      </c>
      <c r="HO300">
        <v>1732022.99</v>
      </c>
      <c r="HR300">
        <v>756</v>
      </c>
      <c r="HS300">
        <v>2127</v>
      </c>
    </row>
    <row r="301" spans="1:227">
      <c r="A301">
        <v>600</v>
      </c>
      <c r="D301" t="s">
        <v>519</v>
      </c>
      <c r="F301" s="13" t="e">
        <f t="shared" si="326"/>
        <v>#NAME?</v>
      </c>
      <c r="G301" s="13" t="e">
        <f t="shared" si="327"/>
        <v>#NAME?</v>
      </c>
      <c r="H301" s="13" t="e">
        <f t="shared" si="328"/>
        <v>#NAME?</v>
      </c>
      <c r="I301" s="13" t="e">
        <f t="shared" si="329"/>
        <v>#NAME?</v>
      </c>
      <c r="J301" s="13"/>
      <c r="K301" s="13" t="e">
        <f t="shared" si="330"/>
        <v>#NAME?</v>
      </c>
      <c r="L301" s="13" t="e">
        <f t="shared" si="331"/>
        <v>#NAME?</v>
      </c>
      <c r="M301" s="13" t="e">
        <f t="shared" si="332"/>
        <v>#NAME?</v>
      </c>
      <c r="N301" s="13" t="e">
        <f t="shared" si="333"/>
        <v>#NAME?</v>
      </c>
      <c r="O301" s="13" t="e">
        <f t="shared" si="334"/>
        <v>#NAME?</v>
      </c>
      <c r="P301" s="13" t="e">
        <f t="shared" si="335"/>
        <v>#NAME?</v>
      </c>
      <c r="Q301" s="13" t="e">
        <f t="shared" si="336"/>
        <v>#NAME?</v>
      </c>
      <c r="R301" s="13" t="e">
        <f t="shared" si="337"/>
        <v>#NAME?</v>
      </c>
      <c r="S301" s="13" t="e">
        <f t="shared" si="338"/>
        <v>#NAME?</v>
      </c>
      <c r="T301" s="13" t="e">
        <f t="shared" si="339"/>
        <v>#NAME?</v>
      </c>
      <c r="U301" s="13" t="e">
        <f t="shared" si="340"/>
        <v>#NAME?</v>
      </c>
      <c r="V301" s="13" t="e">
        <f t="shared" si="341"/>
        <v>#NAME?</v>
      </c>
      <c r="W301" s="13" t="e">
        <f t="shared" si="342"/>
        <v>#NAME?</v>
      </c>
      <c r="X301" s="13" t="e">
        <f t="shared" si="343"/>
        <v>#NAME?</v>
      </c>
      <c r="Y301" s="13" t="e">
        <f t="shared" si="344"/>
        <v>#NAME?</v>
      </c>
      <c r="Z301" s="13" t="e">
        <f t="shared" si="345"/>
        <v>#NAME?</v>
      </c>
      <c r="AA301" s="13" t="e">
        <f t="shared" si="346"/>
        <v>#NAME?</v>
      </c>
      <c r="AB301" s="13"/>
      <c r="AC301" s="13"/>
      <c r="AD301" s="13" t="e">
        <f t="shared" si="347"/>
        <v>#NAME?</v>
      </c>
      <c r="AE301" s="13" t="e">
        <f t="shared" si="348"/>
        <v>#NAME?</v>
      </c>
      <c r="AF301" s="13" t="e">
        <f t="shared" si="349"/>
        <v>#NAME?</v>
      </c>
      <c r="AG301" s="13" t="e">
        <f t="shared" si="350"/>
        <v>#NAME?</v>
      </c>
      <c r="AH301" s="13" t="e">
        <f t="shared" si="351"/>
        <v>#NAME?</v>
      </c>
      <c r="AI301" s="13" t="e">
        <f t="shared" si="352"/>
        <v>#NAME?</v>
      </c>
      <c r="AJ301" s="13" t="e">
        <f t="shared" si="353"/>
        <v>#NAME?</v>
      </c>
      <c r="AK301" s="13" t="e">
        <f t="shared" si="354"/>
        <v>#NAME?</v>
      </c>
      <c r="AL301" s="13" t="e">
        <f t="shared" si="355"/>
        <v>#NAME?</v>
      </c>
      <c r="AM301" s="13" t="e">
        <f t="shared" si="356"/>
        <v>#NAME?</v>
      </c>
      <c r="AN301" s="13" t="e">
        <f t="shared" si="357"/>
        <v>#NAME?</v>
      </c>
      <c r="AO301" s="13" t="e">
        <f t="shared" si="358"/>
        <v>#NAME?</v>
      </c>
      <c r="AP301" s="13" t="e">
        <f t="shared" si="359"/>
        <v>#NAME?</v>
      </c>
      <c r="AQ301" s="13" t="e">
        <f t="shared" si="360"/>
        <v>#NAME?</v>
      </c>
      <c r="AR301" s="13" t="e">
        <f t="shared" si="361"/>
        <v>#NAME?</v>
      </c>
      <c r="AS301" s="13" t="e">
        <f t="shared" si="362"/>
        <v>#NAME?</v>
      </c>
      <c r="AT301" s="13" t="e">
        <f t="shared" si="363"/>
        <v>#NAME?</v>
      </c>
      <c r="AU301" s="13" t="e">
        <f t="shared" si="364"/>
        <v>#NAME?</v>
      </c>
      <c r="AV301" s="13" t="e">
        <f t="shared" si="365"/>
        <v>#NAME?</v>
      </c>
      <c r="AW301" s="13" t="e">
        <f t="shared" si="366"/>
        <v>#NAME?</v>
      </c>
      <c r="AX301" s="13" t="e">
        <f t="shared" si="367"/>
        <v>#NAME?</v>
      </c>
      <c r="AY301" s="13" t="e">
        <f t="shared" si="368"/>
        <v>#NAME?</v>
      </c>
      <c r="AZ301" s="13" t="e">
        <f t="shared" si="369"/>
        <v>#NAME?</v>
      </c>
      <c r="BA301" s="13" t="e">
        <f t="shared" si="370"/>
        <v>#NAME?</v>
      </c>
      <c r="BB301" s="13" t="e">
        <f t="shared" si="371"/>
        <v>#NAME?</v>
      </c>
      <c r="BC301" s="13" t="e">
        <f t="shared" si="372"/>
        <v>#NAME?</v>
      </c>
      <c r="BD301" s="13" t="e">
        <f t="shared" si="373"/>
        <v>#NAME?</v>
      </c>
      <c r="BE301" s="13" t="e">
        <f t="shared" si="374"/>
        <v>#NAME?</v>
      </c>
      <c r="BF301" s="13" t="e">
        <f t="shared" si="375"/>
        <v>#NAME?</v>
      </c>
      <c r="BG301" s="13" t="e">
        <f t="shared" si="376"/>
        <v>#NAME?</v>
      </c>
      <c r="BH301" s="13" t="e">
        <f t="shared" si="377"/>
        <v>#NAME?</v>
      </c>
      <c r="BI301" s="13" t="e">
        <f t="shared" si="378"/>
        <v>#NAME?</v>
      </c>
      <c r="BJ301" s="13" t="e">
        <f t="shared" si="379"/>
        <v>#NAME?</v>
      </c>
      <c r="BK301" s="13" t="e">
        <f t="shared" si="380"/>
        <v>#NAME?</v>
      </c>
      <c r="BL301" s="13" t="e">
        <f t="shared" si="381"/>
        <v>#NAME?</v>
      </c>
      <c r="BM301" s="13" t="e">
        <f t="shared" si="382"/>
        <v>#NAME?</v>
      </c>
      <c r="BN301" s="13"/>
      <c r="BO301" s="15"/>
      <c r="BP301" s="13" t="e">
        <f t="shared" si="383"/>
        <v>#NAME?</v>
      </c>
      <c r="BQ301" s="13" t="e">
        <f t="shared" si="384"/>
        <v>#NAME?</v>
      </c>
      <c r="BR301" s="13" t="e">
        <f t="shared" si="385"/>
        <v>#NAME?</v>
      </c>
      <c r="BS301" s="13" t="e">
        <f t="shared" si="386"/>
        <v>#NAME?</v>
      </c>
      <c r="BT301" s="13" t="e">
        <f t="shared" si="387"/>
        <v>#NAME?</v>
      </c>
      <c r="BU301" s="13" t="e">
        <f t="shared" si="388"/>
        <v>#NAME?</v>
      </c>
      <c r="BV301" s="13"/>
      <c r="BW301" s="13" t="e">
        <f t="shared" si="389"/>
        <v>#NAME?</v>
      </c>
      <c r="BX301" s="13"/>
      <c r="BY301" s="13" t="e">
        <f t="shared" si="390"/>
        <v>#NAME?</v>
      </c>
      <c r="BZ301" s="13" t="e">
        <f t="shared" si="391"/>
        <v>#NAME?</v>
      </c>
      <c r="CA301" s="13" t="e">
        <f t="shared" si="392"/>
        <v>#NAME?</v>
      </c>
      <c r="CB301" s="13" t="e">
        <f t="shared" si="393"/>
        <v>#NAME?</v>
      </c>
      <c r="CC301" s="14">
        <f t="shared" si="394"/>
        <v>0</v>
      </c>
      <c r="CD301" s="14" t="e">
        <f t="shared" si="395"/>
        <v>#NAME?</v>
      </c>
      <c r="CE301" s="13">
        <f t="shared" si="396"/>
        <v>996915.16</v>
      </c>
      <c r="CF301" s="13" t="e">
        <f t="shared" si="397"/>
        <v>#NAME?</v>
      </c>
      <c r="CG301" s="13"/>
      <c r="CH301" s="13" t="e">
        <f t="shared" si="398"/>
        <v>#NAME?</v>
      </c>
      <c r="CI301" s="13" t="e">
        <f t="shared" si="399"/>
        <v>#NAME?</v>
      </c>
      <c r="CJ301" s="13" t="e">
        <f t="shared" si="400"/>
        <v>#NAME?</v>
      </c>
      <c r="CK301" s="13" t="e">
        <f t="shared" si="401"/>
        <v>#NAME?</v>
      </c>
      <c r="CL301">
        <f t="shared" si="402"/>
        <v>0</v>
      </c>
      <c r="CM301">
        <f t="shared" si="403"/>
        <v>0</v>
      </c>
      <c r="CN301" t="e">
        <f>VLOOKUP(A301,sport,6,FALSE)</f>
        <v>#NAME?</v>
      </c>
      <c r="CO301">
        <f t="shared" si="404"/>
        <v>0</v>
      </c>
      <c r="CP301">
        <v>0</v>
      </c>
      <c r="CQ301">
        <v>0</v>
      </c>
      <c r="CR301">
        <v>0</v>
      </c>
      <c r="CS301">
        <v>0</v>
      </c>
      <c r="CT301">
        <v>0</v>
      </c>
      <c r="CU301">
        <v>0</v>
      </c>
      <c r="CV301">
        <v>0</v>
      </c>
      <c r="CW301">
        <v>0</v>
      </c>
      <c r="CX301">
        <v>0</v>
      </c>
      <c r="CY301" s="20" t="e">
        <f t="shared" si="405"/>
        <v>#NAME?</v>
      </c>
      <c r="CZ301" t="e">
        <f t="shared" si="406"/>
        <v>#NAME?</v>
      </c>
      <c r="DM301" t="s">
        <v>178</v>
      </c>
      <c r="DN301">
        <v>0</v>
      </c>
      <c r="DQ301" t="s">
        <v>510</v>
      </c>
      <c r="DR301">
        <v>0</v>
      </c>
      <c r="DU301">
        <v>556</v>
      </c>
      <c r="DV301">
        <v>2883711.9517746889</v>
      </c>
      <c r="DX301" t="s">
        <v>501</v>
      </c>
      <c r="DY301">
        <v>0</v>
      </c>
      <c r="EA301" t="s">
        <v>501</v>
      </c>
      <c r="EB301">
        <v>0</v>
      </c>
      <c r="ED301" t="s">
        <v>501</v>
      </c>
      <c r="EE301">
        <v>0</v>
      </c>
      <c r="EI301">
        <v>608</v>
      </c>
      <c r="EJ301">
        <v>702</v>
      </c>
      <c r="GQ301" t="s">
        <v>519</v>
      </c>
      <c r="GR301">
        <v>600</v>
      </c>
      <c r="GU301">
        <v>757</v>
      </c>
      <c r="GV301" s="20">
        <v>73187.307229860424</v>
      </c>
      <c r="HM301">
        <v>177</v>
      </c>
      <c r="HN301" t="s">
        <v>305</v>
      </c>
      <c r="HO301">
        <v>2914774.48</v>
      </c>
      <c r="HR301">
        <v>757</v>
      </c>
      <c r="HS301">
        <v>2644</v>
      </c>
    </row>
    <row r="302" spans="1:227">
      <c r="A302">
        <v>606</v>
      </c>
      <c r="D302" t="s">
        <v>162</v>
      </c>
      <c r="F302" s="13" t="e">
        <f t="shared" si="326"/>
        <v>#NAME?</v>
      </c>
      <c r="G302" s="13" t="e">
        <f t="shared" si="327"/>
        <v>#NAME?</v>
      </c>
      <c r="H302" s="13" t="e">
        <f t="shared" si="328"/>
        <v>#NAME?</v>
      </c>
      <c r="I302" s="13" t="e">
        <f t="shared" si="329"/>
        <v>#NAME?</v>
      </c>
      <c r="J302" s="13"/>
      <c r="K302" s="13" t="e">
        <f t="shared" si="330"/>
        <v>#NAME?</v>
      </c>
      <c r="L302" s="13" t="e">
        <f t="shared" si="331"/>
        <v>#NAME?</v>
      </c>
      <c r="M302" s="13" t="e">
        <f t="shared" si="332"/>
        <v>#NAME?</v>
      </c>
      <c r="N302" s="13" t="e">
        <f t="shared" si="333"/>
        <v>#NAME?</v>
      </c>
      <c r="O302" s="13" t="e">
        <f t="shared" si="334"/>
        <v>#NAME?</v>
      </c>
      <c r="P302" s="13" t="e">
        <f t="shared" si="335"/>
        <v>#NAME?</v>
      </c>
      <c r="Q302" s="13" t="e">
        <f t="shared" si="336"/>
        <v>#NAME?</v>
      </c>
      <c r="R302" s="13" t="e">
        <f t="shared" si="337"/>
        <v>#NAME?</v>
      </c>
      <c r="S302" s="13" t="e">
        <f t="shared" si="338"/>
        <v>#NAME?</v>
      </c>
      <c r="T302" s="13" t="e">
        <f t="shared" si="339"/>
        <v>#NAME?</v>
      </c>
      <c r="U302" s="13" t="e">
        <f t="shared" si="340"/>
        <v>#NAME?</v>
      </c>
      <c r="V302" s="13" t="e">
        <f t="shared" si="341"/>
        <v>#NAME?</v>
      </c>
      <c r="W302" s="13" t="e">
        <f t="shared" si="342"/>
        <v>#NAME?</v>
      </c>
      <c r="X302" s="13" t="e">
        <f t="shared" si="343"/>
        <v>#NAME?</v>
      </c>
      <c r="Y302" s="13" t="e">
        <f t="shared" si="344"/>
        <v>#NAME?</v>
      </c>
      <c r="Z302" s="13" t="e">
        <f t="shared" si="345"/>
        <v>#NAME?</v>
      </c>
      <c r="AA302" s="13" t="e">
        <f t="shared" si="346"/>
        <v>#NAME?</v>
      </c>
      <c r="AB302" s="13"/>
      <c r="AC302" s="13"/>
      <c r="AD302" s="13" t="e">
        <f t="shared" si="347"/>
        <v>#NAME?</v>
      </c>
      <c r="AE302" s="13" t="e">
        <f t="shared" si="348"/>
        <v>#NAME?</v>
      </c>
      <c r="AF302" s="13" t="e">
        <f t="shared" si="349"/>
        <v>#NAME?</v>
      </c>
      <c r="AG302" s="13" t="e">
        <f t="shared" si="350"/>
        <v>#NAME?</v>
      </c>
      <c r="AH302" s="13" t="e">
        <f t="shared" si="351"/>
        <v>#NAME?</v>
      </c>
      <c r="AI302" s="13" t="e">
        <f t="shared" si="352"/>
        <v>#NAME?</v>
      </c>
      <c r="AJ302" s="13" t="e">
        <f t="shared" si="353"/>
        <v>#NAME?</v>
      </c>
      <c r="AK302" s="13" t="e">
        <f t="shared" si="354"/>
        <v>#NAME?</v>
      </c>
      <c r="AL302" s="13" t="e">
        <f t="shared" si="355"/>
        <v>#NAME?</v>
      </c>
      <c r="AM302" s="13" t="e">
        <f t="shared" si="356"/>
        <v>#NAME?</v>
      </c>
      <c r="AN302" s="13" t="e">
        <f t="shared" si="357"/>
        <v>#NAME?</v>
      </c>
      <c r="AO302" s="13" t="e">
        <f t="shared" si="358"/>
        <v>#NAME?</v>
      </c>
      <c r="AP302" s="13" t="e">
        <f t="shared" si="359"/>
        <v>#NAME?</v>
      </c>
      <c r="AQ302" s="13" t="e">
        <f t="shared" si="360"/>
        <v>#NAME?</v>
      </c>
      <c r="AR302" s="13" t="e">
        <f t="shared" si="361"/>
        <v>#NAME?</v>
      </c>
      <c r="AS302" s="13" t="e">
        <f t="shared" si="362"/>
        <v>#NAME?</v>
      </c>
      <c r="AT302" s="13" t="e">
        <f t="shared" si="363"/>
        <v>#NAME?</v>
      </c>
      <c r="AU302" s="13" t="e">
        <f t="shared" si="364"/>
        <v>#NAME?</v>
      </c>
      <c r="AV302" s="13" t="e">
        <f t="shared" si="365"/>
        <v>#NAME?</v>
      </c>
      <c r="AW302" s="13" t="e">
        <f t="shared" si="366"/>
        <v>#NAME?</v>
      </c>
      <c r="AX302" s="13" t="e">
        <f t="shared" si="367"/>
        <v>#NAME?</v>
      </c>
      <c r="AY302" s="13" t="e">
        <f t="shared" si="368"/>
        <v>#NAME?</v>
      </c>
      <c r="AZ302" s="13" t="e">
        <f t="shared" si="369"/>
        <v>#NAME?</v>
      </c>
      <c r="BA302" s="13" t="e">
        <f t="shared" si="370"/>
        <v>#NAME?</v>
      </c>
      <c r="BB302" s="13" t="e">
        <f t="shared" si="371"/>
        <v>#NAME?</v>
      </c>
      <c r="BC302" s="13" t="e">
        <f t="shared" si="372"/>
        <v>#NAME?</v>
      </c>
      <c r="BD302" s="13" t="e">
        <f t="shared" si="373"/>
        <v>#NAME?</v>
      </c>
      <c r="BE302" s="13" t="e">
        <f t="shared" si="374"/>
        <v>#NAME?</v>
      </c>
      <c r="BF302" s="13" t="e">
        <f t="shared" si="375"/>
        <v>#NAME?</v>
      </c>
      <c r="BG302" s="13" t="e">
        <f t="shared" si="376"/>
        <v>#NAME?</v>
      </c>
      <c r="BH302" s="13" t="e">
        <f t="shared" si="377"/>
        <v>#NAME?</v>
      </c>
      <c r="BI302" s="13" t="e">
        <f t="shared" si="378"/>
        <v>#NAME?</v>
      </c>
      <c r="BJ302" s="13" t="e">
        <f t="shared" si="379"/>
        <v>#NAME?</v>
      </c>
      <c r="BK302" s="13" t="e">
        <f t="shared" si="380"/>
        <v>#NAME?</v>
      </c>
      <c r="BL302" s="13" t="e">
        <f t="shared" si="381"/>
        <v>#NAME?</v>
      </c>
      <c r="BM302" s="13" t="e">
        <f t="shared" si="382"/>
        <v>#NAME?</v>
      </c>
      <c r="BN302" s="13"/>
      <c r="BO302" s="15"/>
      <c r="BP302" s="13" t="e">
        <f t="shared" si="383"/>
        <v>#NAME?</v>
      </c>
      <c r="BQ302" s="13" t="e">
        <f t="shared" si="384"/>
        <v>#NAME?</v>
      </c>
      <c r="BR302" s="13" t="e">
        <f t="shared" si="385"/>
        <v>#NAME?</v>
      </c>
      <c r="BS302" s="13" t="e">
        <f t="shared" si="386"/>
        <v>#NAME?</v>
      </c>
      <c r="BT302" s="13" t="e">
        <f t="shared" si="387"/>
        <v>#NAME?</v>
      </c>
      <c r="BU302" s="13" t="e">
        <f t="shared" si="388"/>
        <v>#NAME?</v>
      </c>
      <c r="BV302" s="13"/>
      <c r="BW302" s="13" t="e">
        <f t="shared" si="389"/>
        <v>#NAME?</v>
      </c>
      <c r="BX302" s="13"/>
      <c r="BY302" s="13" t="e">
        <f t="shared" si="390"/>
        <v>#NAME?</v>
      </c>
      <c r="BZ302" s="13" t="e">
        <f t="shared" si="391"/>
        <v>#NAME?</v>
      </c>
      <c r="CA302" s="13" t="e">
        <f t="shared" si="392"/>
        <v>#NAME?</v>
      </c>
      <c r="CB302" s="13" t="e">
        <f t="shared" si="393"/>
        <v>#NAME?</v>
      </c>
      <c r="CC302" s="14">
        <f t="shared" si="394"/>
        <v>0</v>
      </c>
      <c r="CD302" s="14" t="e">
        <f t="shared" si="395"/>
        <v>#NAME?</v>
      </c>
      <c r="CE302" s="13">
        <f t="shared" si="396"/>
        <v>8055968.5700000003</v>
      </c>
      <c r="CF302" s="13" t="e">
        <f t="shared" si="397"/>
        <v>#NAME?</v>
      </c>
      <c r="CG302" s="13"/>
      <c r="CH302" s="13" t="e">
        <f t="shared" si="398"/>
        <v>#NAME?</v>
      </c>
      <c r="CI302" s="13" t="e">
        <f t="shared" si="399"/>
        <v>#NAME?</v>
      </c>
      <c r="CJ302" s="13" t="e">
        <f t="shared" si="400"/>
        <v>#NAME?</v>
      </c>
      <c r="CK302" s="13" t="e">
        <f t="shared" si="401"/>
        <v>#NAME?</v>
      </c>
      <c r="CL302">
        <f t="shared" si="402"/>
        <v>0</v>
      </c>
      <c r="CM302">
        <f t="shared" si="403"/>
        <v>0</v>
      </c>
      <c r="CN302">
        <v>0</v>
      </c>
      <c r="CO302">
        <f t="shared" si="404"/>
        <v>180000</v>
      </c>
      <c r="CP302" t="e">
        <f>VLOOKUP(A302,taal,5,FALSE)</f>
        <v>#NAME?</v>
      </c>
      <c r="CQ302">
        <v>0</v>
      </c>
      <c r="CR302">
        <v>0</v>
      </c>
      <c r="CS302">
        <v>0</v>
      </c>
      <c r="CT302" t="e">
        <f>VLOOKUP(A302,w_g31,3,FALSE)</f>
        <v>#NAME?</v>
      </c>
      <c r="CU302" t="e">
        <f>VLOOKUP(A302,actie,3,FALSE)</f>
        <v>#NAME?</v>
      </c>
      <c r="CV302" t="e">
        <f>VLOOKUP(A302,delta,3,FALSE)</f>
        <v>#NAME?</v>
      </c>
      <c r="CW302">
        <v>0</v>
      </c>
      <c r="CX302">
        <v>0</v>
      </c>
      <c r="CY302" s="20" t="e">
        <f t="shared" si="405"/>
        <v>#NAME?</v>
      </c>
      <c r="CZ302" t="e">
        <f t="shared" si="406"/>
        <v>#NAME?</v>
      </c>
      <c r="DM302" t="s">
        <v>514</v>
      </c>
      <c r="DN302">
        <v>0</v>
      </c>
      <c r="DQ302" t="s">
        <v>511</v>
      </c>
      <c r="DR302">
        <v>0</v>
      </c>
      <c r="DU302">
        <v>119</v>
      </c>
      <c r="DV302">
        <v>3027828.1478225682</v>
      </c>
      <c r="DX302" t="s">
        <v>504</v>
      </c>
      <c r="DY302">
        <v>0</v>
      </c>
      <c r="EA302" t="s">
        <v>504</v>
      </c>
      <c r="EB302">
        <v>0</v>
      </c>
      <c r="ED302" t="s">
        <v>504</v>
      </c>
      <c r="EE302">
        <v>0</v>
      </c>
      <c r="EI302">
        <v>518</v>
      </c>
      <c r="EJ302">
        <v>45798.5</v>
      </c>
      <c r="GQ302" t="s">
        <v>162</v>
      </c>
      <c r="GR302">
        <v>606</v>
      </c>
      <c r="GU302">
        <v>758</v>
      </c>
      <c r="GV302" s="20">
        <v>533221.80981755443</v>
      </c>
      <c r="HM302">
        <v>595</v>
      </c>
      <c r="HN302" t="s">
        <v>515</v>
      </c>
      <c r="HO302">
        <v>851049.17</v>
      </c>
      <c r="HR302">
        <v>758</v>
      </c>
      <c r="HS302">
        <v>12234.25</v>
      </c>
    </row>
    <row r="303" spans="1:227">
      <c r="A303">
        <v>608</v>
      </c>
      <c r="D303" t="s">
        <v>520</v>
      </c>
      <c r="F303" s="13" t="e">
        <f t="shared" si="326"/>
        <v>#NAME?</v>
      </c>
      <c r="G303" s="13" t="e">
        <f t="shared" si="327"/>
        <v>#NAME?</v>
      </c>
      <c r="H303" s="13" t="e">
        <f t="shared" si="328"/>
        <v>#NAME?</v>
      </c>
      <c r="I303" s="13" t="e">
        <f t="shared" si="329"/>
        <v>#NAME?</v>
      </c>
      <c r="J303" s="13"/>
      <c r="K303" s="13" t="e">
        <f t="shared" si="330"/>
        <v>#NAME?</v>
      </c>
      <c r="L303" s="13" t="e">
        <f t="shared" si="331"/>
        <v>#NAME?</v>
      </c>
      <c r="M303" s="13" t="e">
        <f t="shared" si="332"/>
        <v>#NAME?</v>
      </c>
      <c r="N303" s="13" t="e">
        <f t="shared" si="333"/>
        <v>#NAME?</v>
      </c>
      <c r="O303" s="13" t="e">
        <f t="shared" si="334"/>
        <v>#NAME?</v>
      </c>
      <c r="P303" s="13" t="e">
        <f t="shared" si="335"/>
        <v>#NAME?</v>
      </c>
      <c r="Q303" s="13" t="e">
        <f t="shared" si="336"/>
        <v>#NAME?</v>
      </c>
      <c r="R303" s="13" t="e">
        <f t="shared" si="337"/>
        <v>#NAME?</v>
      </c>
      <c r="S303" s="13" t="e">
        <f t="shared" si="338"/>
        <v>#NAME?</v>
      </c>
      <c r="T303" s="13" t="e">
        <f t="shared" si="339"/>
        <v>#NAME?</v>
      </c>
      <c r="U303" s="13" t="e">
        <f t="shared" si="340"/>
        <v>#NAME?</v>
      </c>
      <c r="V303" s="13" t="e">
        <f t="shared" si="341"/>
        <v>#NAME?</v>
      </c>
      <c r="W303" s="13" t="e">
        <f t="shared" si="342"/>
        <v>#NAME?</v>
      </c>
      <c r="X303" s="13" t="e">
        <f t="shared" si="343"/>
        <v>#NAME?</v>
      </c>
      <c r="Y303" s="13" t="e">
        <f t="shared" si="344"/>
        <v>#NAME?</v>
      </c>
      <c r="Z303" s="13" t="e">
        <f t="shared" si="345"/>
        <v>#NAME?</v>
      </c>
      <c r="AA303" s="13" t="e">
        <f t="shared" si="346"/>
        <v>#NAME?</v>
      </c>
      <c r="AB303" s="13"/>
      <c r="AC303" s="13"/>
      <c r="AD303" s="13" t="e">
        <f t="shared" si="347"/>
        <v>#NAME?</v>
      </c>
      <c r="AE303" s="13" t="e">
        <f t="shared" si="348"/>
        <v>#NAME?</v>
      </c>
      <c r="AF303" s="13" t="e">
        <f t="shared" si="349"/>
        <v>#NAME?</v>
      </c>
      <c r="AG303" s="13" t="e">
        <f t="shared" si="350"/>
        <v>#NAME?</v>
      </c>
      <c r="AH303" s="13" t="e">
        <f t="shared" si="351"/>
        <v>#NAME?</v>
      </c>
      <c r="AI303" s="13" t="e">
        <f t="shared" si="352"/>
        <v>#NAME?</v>
      </c>
      <c r="AJ303" s="13" t="e">
        <f t="shared" si="353"/>
        <v>#NAME?</v>
      </c>
      <c r="AK303" s="13" t="e">
        <f t="shared" si="354"/>
        <v>#NAME?</v>
      </c>
      <c r="AL303" s="13" t="e">
        <f t="shared" si="355"/>
        <v>#NAME?</v>
      </c>
      <c r="AM303" s="13" t="e">
        <f t="shared" si="356"/>
        <v>#NAME?</v>
      </c>
      <c r="AN303" s="13" t="e">
        <f t="shared" si="357"/>
        <v>#NAME?</v>
      </c>
      <c r="AO303" s="13" t="e">
        <f t="shared" si="358"/>
        <v>#NAME?</v>
      </c>
      <c r="AP303" s="13" t="e">
        <f t="shared" si="359"/>
        <v>#NAME?</v>
      </c>
      <c r="AQ303" s="13" t="e">
        <f t="shared" si="360"/>
        <v>#NAME?</v>
      </c>
      <c r="AR303" s="13" t="e">
        <f t="shared" si="361"/>
        <v>#NAME?</v>
      </c>
      <c r="AS303" s="13" t="e">
        <f t="shared" si="362"/>
        <v>#NAME?</v>
      </c>
      <c r="AT303" s="13" t="e">
        <f t="shared" si="363"/>
        <v>#NAME?</v>
      </c>
      <c r="AU303" s="13" t="e">
        <f t="shared" si="364"/>
        <v>#NAME?</v>
      </c>
      <c r="AV303" s="13" t="e">
        <f t="shared" si="365"/>
        <v>#NAME?</v>
      </c>
      <c r="AW303" s="13" t="e">
        <f t="shared" si="366"/>
        <v>#NAME?</v>
      </c>
      <c r="AX303" s="13" t="e">
        <f t="shared" si="367"/>
        <v>#NAME?</v>
      </c>
      <c r="AY303" s="13" t="e">
        <f t="shared" si="368"/>
        <v>#NAME?</v>
      </c>
      <c r="AZ303" s="13" t="e">
        <f t="shared" si="369"/>
        <v>#NAME?</v>
      </c>
      <c r="BA303" s="13" t="e">
        <f t="shared" si="370"/>
        <v>#NAME?</v>
      </c>
      <c r="BB303" s="13" t="e">
        <f t="shared" si="371"/>
        <v>#NAME?</v>
      </c>
      <c r="BC303" s="13" t="e">
        <f t="shared" si="372"/>
        <v>#NAME?</v>
      </c>
      <c r="BD303" s="13" t="e">
        <f t="shared" si="373"/>
        <v>#NAME?</v>
      </c>
      <c r="BE303" s="13" t="e">
        <f t="shared" si="374"/>
        <v>#NAME?</v>
      </c>
      <c r="BF303" s="13" t="e">
        <f t="shared" si="375"/>
        <v>#NAME?</v>
      </c>
      <c r="BG303" s="13" t="e">
        <f t="shared" si="376"/>
        <v>#NAME?</v>
      </c>
      <c r="BH303" s="13" t="e">
        <f t="shared" si="377"/>
        <v>#NAME?</v>
      </c>
      <c r="BI303" s="13" t="e">
        <f t="shared" si="378"/>
        <v>#NAME?</v>
      </c>
      <c r="BJ303" s="13" t="e">
        <f t="shared" si="379"/>
        <v>#NAME?</v>
      </c>
      <c r="BK303" s="13" t="e">
        <f t="shared" si="380"/>
        <v>#NAME?</v>
      </c>
      <c r="BL303" s="13" t="e">
        <f t="shared" si="381"/>
        <v>#NAME?</v>
      </c>
      <c r="BM303" s="13" t="e">
        <f t="shared" si="382"/>
        <v>#NAME?</v>
      </c>
      <c r="BN303" s="13"/>
      <c r="BO303" s="15"/>
      <c r="BP303" s="13" t="e">
        <f t="shared" si="383"/>
        <v>#NAME?</v>
      </c>
      <c r="BQ303" s="13" t="e">
        <f t="shared" si="384"/>
        <v>#NAME?</v>
      </c>
      <c r="BR303" s="13" t="e">
        <f t="shared" si="385"/>
        <v>#NAME?</v>
      </c>
      <c r="BS303" s="13" t="e">
        <f t="shared" si="386"/>
        <v>#NAME?</v>
      </c>
      <c r="BT303" s="13" t="e">
        <f t="shared" si="387"/>
        <v>#NAME?</v>
      </c>
      <c r="BU303" s="13" t="e">
        <f t="shared" si="388"/>
        <v>#NAME?</v>
      </c>
      <c r="BV303" s="13"/>
      <c r="BW303" s="13" t="e">
        <f t="shared" si="389"/>
        <v>#NAME?</v>
      </c>
      <c r="BX303" s="13"/>
      <c r="BY303" s="13" t="e">
        <f t="shared" si="390"/>
        <v>#NAME?</v>
      </c>
      <c r="BZ303" s="13" t="e">
        <f t="shared" si="391"/>
        <v>#NAME?</v>
      </c>
      <c r="CA303" s="13" t="e">
        <f t="shared" si="392"/>
        <v>#NAME?</v>
      </c>
      <c r="CB303" s="13" t="e">
        <f t="shared" si="393"/>
        <v>#NAME?</v>
      </c>
      <c r="CC303" s="14">
        <f t="shared" si="394"/>
        <v>0</v>
      </c>
      <c r="CD303" s="14" t="e">
        <f t="shared" si="395"/>
        <v>#NAME?</v>
      </c>
      <c r="CE303" s="13">
        <f t="shared" si="396"/>
        <v>972626.51</v>
      </c>
      <c r="CF303" s="13" t="e">
        <f t="shared" si="397"/>
        <v>#NAME?</v>
      </c>
      <c r="CG303" s="13"/>
      <c r="CH303" s="13" t="e">
        <f t="shared" si="398"/>
        <v>#NAME?</v>
      </c>
      <c r="CI303" s="13" t="e">
        <f t="shared" si="399"/>
        <v>#NAME?</v>
      </c>
      <c r="CJ303" s="13" t="e">
        <f t="shared" si="400"/>
        <v>#NAME?</v>
      </c>
      <c r="CK303" s="13" t="e">
        <f t="shared" si="401"/>
        <v>#NAME?</v>
      </c>
      <c r="CL303">
        <f t="shared" si="402"/>
        <v>0</v>
      </c>
      <c r="CM303">
        <f t="shared" si="403"/>
        <v>0</v>
      </c>
      <c r="CN303">
        <v>0</v>
      </c>
      <c r="CO303">
        <f t="shared" si="404"/>
        <v>0</v>
      </c>
      <c r="CP303">
        <v>0</v>
      </c>
      <c r="CQ303">
        <v>0</v>
      </c>
      <c r="CR303">
        <v>0</v>
      </c>
      <c r="CS303">
        <v>0</v>
      </c>
      <c r="CT303">
        <v>0</v>
      </c>
      <c r="CU303">
        <v>0</v>
      </c>
      <c r="CV303">
        <v>0</v>
      </c>
      <c r="CW303">
        <v>0</v>
      </c>
      <c r="CX303">
        <v>0</v>
      </c>
      <c r="CY303" s="20" t="e">
        <f t="shared" si="405"/>
        <v>#NAME?</v>
      </c>
      <c r="CZ303" t="e">
        <f t="shared" si="406"/>
        <v>#NAME?</v>
      </c>
      <c r="DM303" t="s">
        <v>163</v>
      </c>
      <c r="DN303">
        <v>0</v>
      </c>
      <c r="DQ303" t="s">
        <v>513</v>
      </c>
      <c r="DR303">
        <v>0</v>
      </c>
      <c r="DU303">
        <v>590</v>
      </c>
      <c r="DV303">
        <v>2289772.6361786411</v>
      </c>
      <c r="DX303" t="s">
        <v>509</v>
      </c>
      <c r="DY303">
        <v>0</v>
      </c>
      <c r="EA303" t="s">
        <v>509</v>
      </c>
      <c r="EB303">
        <v>0</v>
      </c>
      <c r="ED303" t="s">
        <v>509</v>
      </c>
      <c r="EE303">
        <v>0</v>
      </c>
      <c r="EI303">
        <v>610</v>
      </c>
      <c r="EJ303">
        <v>1783.25</v>
      </c>
      <c r="GQ303" t="s">
        <v>520</v>
      </c>
      <c r="GR303">
        <v>608</v>
      </c>
      <c r="GU303">
        <v>762</v>
      </c>
      <c r="GV303" s="20">
        <v>70573.474828793987</v>
      </c>
      <c r="HM303">
        <v>1661</v>
      </c>
      <c r="HN303" t="s">
        <v>180</v>
      </c>
      <c r="HO303">
        <v>1008293.92</v>
      </c>
      <c r="HR303">
        <v>762</v>
      </c>
      <c r="HS303">
        <v>2495.5</v>
      </c>
    </row>
    <row r="304" spans="1:227">
      <c r="A304">
        <v>518</v>
      </c>
      <c r="D304" t="s">
        <v>177</v>
      </c>
      <c r="F304" s="13" t="e">
        <f t="shared" si="326"/>
        <v>#NAME?</v>
      </c>
      <c r="G304" s="13" t="e">
        <f t="shared" si="327"/>
        <v>#NAME?</v>
      </c>
      <c r="H304" s="13" t="e">
        <f t="shared" si="328"/>
        <v>#NAME?</v>
      </c>
      <c r="I304" s="13" t="e">
        <f t="shared" si="329"/>
        <v>#NAME?</v>
      </c>
      <c r="J304" s="13"/>
      <c r="K304" s="13" t="e">
        <f t="shared" si="330"/>
        <v>#NAME?</v>
      </c>
      <c r="L304" s="13" t="e">
        <f t="shared" si="331"/>
        <v>#NAME?</v>
      </c>
      <c r="M304" s="13" t="e">
        <f t="shared" si="332"/>
        <v>#NAME?</v>
      </c>
      <c r="N304" s="13" t="e">
        <f t="shared" si="333"/>
        <v>#NAME?</v>
      </c>
      <c r="O304" s="13" t="e">
        <f t="shared" si="334"/>
        <v>#NAME?</v>
      </c>
      <c r="P304" s="13" t="e">
        <f t="shared" si="335"/>
        <v>#NAME?</v>
      </c>
      <c r="Q304" s="13" t="e">
        <f t="shared" si="336"/>
        <v>#NAME?</v>
      </c>
      <c r="R304" s="13" t="e">
        <f t="shared" si="337"/>
        <v>#NAME?</v>
      </c>
      <c r="S304" s="13" t="e">
        <f t="shared" si="338"/>
        <v>#NAME?</v>
      </c>
      <c r="T304" s="13" t="e">
        <f t="shared" si="339"/>
        <v>#NAME?</v>
      </c>
      <c r="U304" s="13" t="e">
        <f t="shared" si="340"/>
        <v>#NAME?</v>
      </c>
      <c r="V304" s="13" t="e">
        <f t="shared" si="341"/>
        <v>#NAME?</v>
      </c>
      <c r="W304" s="13" t="e">
        <f t="shared" si="342"/>
        <v>#NAME?</v>
      </c>
      <c r="X304" s="13" t="e">
        <f t="shared" si="343"/>
        <v>#NAME?</v>
      </c>
      <c r="Y304" s="13" t="e">
        <f t="shared" si="344"/>
        <v>#NAME?</v>
      </c>
      <c r="Z304" s="13" t="e">
        <f t="shared" si="345"/>
        <v>#NAME?</v>
      </c>
      <c r="AA304" s="13" t="e">
        <f t="shared" si="346"/>
        <v>#NAME?</v>
      </c>
      <c r="AB304" s="13"/>
      <c r="AC304" s="13"/>
      <c r="AD304" s="13" t="e">
        <f t="shared" si="347"/>
        <v>#NAME?</v>
      </c>
      <c r="AE304" s="13" t="e">
        <f t="shared" si="348"/>
        <v>#NAME?</v>
      </c>
      <c r="AF304" s="13" t="e">
        <f t="shared" si="349"/>
        <v>#NAME?</v>
      </c>
      <c r="AG304" s="13" t="e">
        <f t="shared" si="350"/>
        <v>#NAME?</v>
      </c>
      <c r="AH304" s="13" t="e">
        <f t="shared" si="351"/>
        <v>#NAME?</v>
      </c>
      <c r="AI304" s="13" t="e">
        <f t="shared" si="352"/>
        <v>#NAME?</v>
      </c>
      <c r="AJ304" s="13" t="e">
        <f t="shared" si="353"/>
        <v>#NAME?</v>
      </c>
      <c r="AK304" s="13" t="e">
        <f t="shared" si="354"/>
        <v>#NAME?</v>
      </c>
      <c r="AL304" s="13" t="e">
        <f t="shared" si="355"/>
        <v>#NAME?</v>
      </c>
      <c r="AM304" s="13" t="e">
        <f t="shared" si="356"/>
        <v>#NAME?</v>
      </c>
      <c r="AN304" s="13" t="e">
        <f t="shared" si="357"/>
        <v>#NAME?</v>
      </c>
      <c r="AO304" s="13" t="e">
        <f t="shared" si="358"/>
        <v>#NAME?</v>
      </c>
      <c r="AP304" s="13" t="e">
        <f t="shared" si="359"/>
        <v>#NAME?</v>
      </c>
      <c r="AQ304" s="13" t="e">
        <f t="shared" si="360"/>
        <v>#NAME?</v>
      </c>
      <c r="AR304" s="13" t="e">
        <f t="shared" si="361"/>
        <v>#NAME?</v>
      </c>
      <c r="AS304" s="13" t="e">
        <f t="shared" si="362"/>
        <v>#NAME?</v>
      </c>
      <c r="AT304" s="13" t="e">
        <f t="shared" si="363"/>
        <v>#NAME?</v>
      </c>
      <c r="AU304" s="13" t="e">
        <f t="shared" si="364"/>
        <v>#NAME?</v>
      </c>
      <c r="AV304" s="13" t="e">
        <f t="shared" si="365"/>
        <v>#NAME?</v>
      </c>
      <c r="AW304" s="13" t="e">
        <f t="shared" si="366"/>
        <v>#NAME?</v>
      </c>
      <c r="AX304" s="13" t="e">
        <f t="shared" si="367"/>
        <v>#NAME?</v>
      </c>
      <c r="AY304" s="13" t="e">
        <f t="shared" si="368"/>
        <v>#NAME?</v>
      </c>
      <c r="AZ304" s="13" t="e">
        <f t="shared" si="369"/>
        <v>#NAME?</v>
      </c>
      <c r="BA304" s="13" t="e">
        <f t="shared" si="370"/>
        <v>#NAME?</v>
      </c>
      <c r="BB304" s="13" t="e">
        <f t="shared" si="371"/>
        <v>#NAME?</v>
      </c>
      <c r="BC304" s="13" t="e">
        <f t="shared" si="372"/>
        <v>#NAME?</v>
      </c>
      <c r="BD304" s="13" t="e">
        <f t="shared" si="373"/>
        <v>#NAME?</v>
      </c>
      <c r="BE304" s="13" t="e">
        <f t="shared" si="374"/>
        <v>#NAME?</v>
      </c>
      <c r="BF304" s="13" t="e">
        <f t="shared" si="375"/>
        <v>#NAME?</v>
      </c>
      <c r="BG304" s="13" t="e">
        <f t="shared" si="376"/>
        <v>#NAME?</v>
      </c>
      <c r="BH304" s="13" t="e">
        <f t="shared" si="377"/>
        <v>#NAME?</v>
      </c>
      <c r="BI304" s="13" t="e">
        <f t="shared" si="378"/>
        <v>#NAME?</v>
      </c>
      <c r="BJ304" s="13" t="e">
        <f t="shared" si="379"/>
        <v>#NAME?</v>
      </c>
      <c r="BK304" s="13" t="e">
        <f t="shared" si="380"/>
        <v>#NAME?</v>
      </c>
      <c r="BL304" s="13" t="e">
        <f t="shared" si="381"/>
        <v>#NAME?</v>
      </c>
      <c r="BM304" s="13" t="e">
        <f t="shared" si="382"/>
        <v>#NAME?</v>
      </c>
      <c r="BN304" s="13"/>
      <c r="BO304" s="15"/>
      <c r="BP304" s="13" t="e">
        <f t="shared" si="383"/>
        <v>#NAME?</v>
      </c>
      <c r="BQ304" s="13" t="e">
        <f t="shared" si="384"/>
        <v>#NAME?</v>
      </c>
      <c r="BR304" s="13" t="e">
        <f t="shared" si="385"/>
        <v>#NAME?</v>
      </c>
      <c r="BS304" s="13" t="e">
        <f t="shared" si="386"/>
        <v>#NAME?</v>
      </c>
      <c r="BT304" s="13" t="e">
        <f t="shared" si="387"/>
        <v>#NAME?</v>
      </c>
      <c r="BU304" s="13" t="e">
        <f t="shared" si="388"/>
        <v>#NAME?</v>
      </c>
      <c r="BV304" s="13"/>
      <c r="BW304" s="13" t="e">
        <f t="shared" si="389"/>
        <v>#NAME?</v>
      </c>
      <c r="BX304" s="13"/>
      <c r="BY304" s="13" t="e">
        <f t="shared" si="390"/>
        <v>#NAME?</v>
      </c>
      <c r="BZ304" s="13" t="e">
        <f t="shared" si="391"/>
        <v>#NAME?</v>
      </c>
      <c r="CA304" s="13" t="e">
        <f t="shared" si="392"/>
        <v>#NAME?</v>
      </c>
      <c r="CB304" s="13" t="e">
        <f t="shared" si="393"/>
        <v>#NAME?</v>
      </c>
      <c r="CC304" s="14">
        <f t="shared" si="394"/>
        <v>308462</v>
      </c>
      <c r="CD304" s="14" t="e">
        <f t="shared" si="395"/>
        <v>#NAME?</v>
      </c>
      <c r="CE304" s="13">
        <f t="shared" si="396"/>
        <v>47387114.710000001</v>
      </c>
      <c r="CF304" s="13" t="e">
        <f t="shared" si="397"/>
        <v>#NAME?</v>
      </c>
      <c r="CG304" s="13"/>
      <c r="CH304" s="13" t="e">
        <f t="shared" si="398"/>
        <v>#NAME?</v>
      </c>
      <c r="CI304" s="13" t="e">
        <f t="shared" si="399"/>
        <v>#NAME?</v>
      </c>
      <c r="CJ304" s="13" t="e">
        <f t="shared" si="400"/>
        <v>#NAME?</v>
      </c>
      <c r="CK304" s="13" t="e">
        <f t="shared" si="401"/>
        <v>#NAME?</v>
      </c>
      <c r="CL304">
        <f t="shared" si="402"/>
        <v>83300</v>
      </c>
      <c r="CM304">
        <f t="shared" si="403"/>
        <v>50000</v>
      </c>
      <c r="CN304">
        <v>0</v>
      </c>
      <c r="CO304">
        <f t="shared" si="404"/>
        <v>1250000</v>
      </c>
      <c r="CP304" t="e">
        <f>VLOOKUP(A304,taal,5,FALSE)</f>
        <v>#NAME?</v>
      </c>
      <c r="CQ304">
        <v>0</v>
      </c>
      <c r="CR304" t="e">
        <f>VLOOKUP(A304,pola,4,FALSE)</f>
        <v>#NAME?</v>
      </c>
      <c r="CS304">
        <v>0</v>
      </c>
      <c r="CT304" t="e">
        <f>VLOOKUP(A304,w_g31,3,FALSE)</f>
        <v>#NAME?</v>
      </c>
      <c r="CU304" t="e">
        <f>VLOOKUP(A304,actie,3,FALSE)</f>
        <v>#NAME?</v>
      </c>
      <c r="CV304">
        <v>0</v>
      </c>
      <c r="CW304">
        <v>0</v>
      </c>
      <c r="CX304" t="e">
        <f>VLOOKUP(A304,gemeng,3,FALSE)</f>
        <v>#NAME?</v>
      </c>
      <c r="CY304" s="20" t="e">
        <f t="shared" si="405"/>
        <v>#NAME?</v>
      </c>
      <c r="CZ304" t="e">
        <f t="shared" si="406"/>
        <v>#NAME?</v>
      </c>
      <c r="DM304" t="s">
        <v>364</v>
      </c>
      <c r="DN304">
        <v>0</v>
      </c>
      <c r="DQ304" t="s">
        <v>514</v>
      </c>
      <c r="DR304">
        <v>0</v>
      </c>
      <c r="DU304">
        <v>173</v>
      </c>
      <c r="DV304">
        <v>2904168.4906822089</v>
      </c>
      <c r="DX304" t="s">
        <v>510</v>
      </c>
      <c r="DY304">
        <v>0</v>
      </c>
      <c r="EA304" t="s">
        <v>510</v>
      </c>
      <c r="EB304">
        <v>0</v>
      </c>
      <c r="ED304" t="s">
        <v>510</v>
      </c>
      <c r="EE304">
        <v>0</v>
      </c>
      <c r="EI304">
        <v>612</v>
      </c>
      <c r="EJ304">
        <v>5678.75</v>
      </c>
      <c r="GQ304" t="s">
        <v>177</v>
      </c>
      <c r="GR304">
        <v>518</v>
      </c>
      <c r="GU304">
        <v>765</v>
      </c>
      <c r="GV304" s="20">
        <v>60118.145224528205</v>
      </c>
      <c r="HM304">
        <v>703</v>
      </c>
      <c r="HN304" t="s">
        <v>524</v>
      </c>
      <c r="HO304">
        <v>1812804.43</v>
      </c>
      <c r="HR304">
        <v>765</v>
      </c>
      <c r="HS304">
        <v>1738.5</v>
      </c>
    </row>
    <row r="305" spans="1:227">
      <c r="A305">
        <v>610</v>
      </c>
      <c r="D305" t="s">
        <v>521</v>
      </c>
      <c r="F305" s="13" t="e">
        <f t="shared" si="326"/>
        <v>#NAME?</v>
      </c>
      <c r="G305" s="13" t="e">
        <f t="shared" si="327"/>
        <v>#NAME?</v>
      </c>
      <c r="H305" s="13" t="e">
        <f t="shared" si="328"/>
        <v>#NAME?</v>
      </c>
      <c r="I305" s="13" t="e">
        <f t="shared" si="329"/>
        <v>#NAME?</v>
      </c>
      <c r="J305" s="13"/>
      <c r="K305" s="13" t="e">
        <f t="shared" si="330"/>
        <v>#NAME?</v>
      </c>
      <c r="L305" s="13" t="e">
        <f t="shared" si="331"/>
        <v>#NAME?</v>
      </c>
      <c r="M305" s="13" t="e">
        <f t="shared" si="332"/>
        <v>#NAME?</v>
      </c>
      <c r="N305" s="13" t="e">
        <f t="shared" si="333"/>
        <v>#NAME?</v>
      </c>
      <c r="O305" s="13" t="e">
        <f t="shared" si="334"/>
        <v>#NAME?</v>
      </c>
      <c r="P305" s="13" t="e">
        <f t="shared" si="335"/>
        <v>#NAME?</v>
      </c>
      <c r="Q305" s="13" t="e">
        <f t="shared" si="336"/>
        <v>#NAME?</v>
      </c>
      <c r="R305" s="13" t="e">
        <f t="shared" si="337"/>
        <v>#NAME?</v>
      </c>
      <c r="S305" s="13" t="e">
        <f t="shared" si="338"/>
        <v>#NAME?</v>
      </c>
      <c r="T305" s="13" t="e">
        <f t="shared" si="339"/>
        <v>#NAME?</v>
      </c>
      <c r="U305" s="13" t="e">
        <f t="shared" si="340"/>
        <v>#NAME?</v>
      </c>
      <c r="V305" s="13" t="e">
        <f t="shared" si="341"/>
        <v>#NAME?</v>
      </c>
      <c r="W305" s="13" t="e">
        <f t="shared" si="342"/>
        <v>#NAME?</v>
      </c>
      <c r="X305" s="13" t="e">
        <f t="shared" si="343"/>
        <v>#NAME?</v>
      </c>
      <c r="Y305" s="13" t="e">
        <f t="shared" si="344"/>
        <v>#NAME?</v>
      </c>
      <c r="Z305" s="13" t="e">
        <f t="shared" si="345"/>
        <v>#NAME?</v>
      </c>
      <c r="AA305" s="13" t="e">
        <f t="shared" si="346"/>
        <v>#NAME?</v>
      </c>
      <c r="AB305" s="13"/>
      <c r="AC305" s="13"/>
      <c r="AD305" s="13" t="e">
        <f t="shared" si="347"/>
        <v>#NAME?</v>
      </c>
      <c r="AE305" s="13" t="e">
        <f t="shared" si="348"/>
        <v>#NAME?</v>
      </c>
      <c r="AF305" s="13" t="e">
        <f t="shared" si="349"/>
        <v>#NAME?</v>
      </c>
      <c r="AG305" s="13" t="e">
        <f t="shared" si="350"/>
        <v>#NAME?</v>
      </c>
      <c r="AH305" s="13" t="e">
        <f t="shared" si="351"/>
        <v>#NAME?</v>
      </c>
      <c r="AI305" s="13" t="e">
        <f t="shared" si="352"/>
        <v>#NAME?</v>
      </c>
      <c r="AJ305" s="13" t="e">
        <f t="shared" si="353"/>
        <v>#NAME?</v>
      </c>
      <c r="AK305" s="13" t="e">
        <f t="shared" si="354"/>
        <v>#NAME?</v>
      </c>
      <c r="AL305" s="13" t="e">
        <f t="shared" si="355"/>
        <v>#NAME?</v>
      </c>
      <c r="AM305" s="13" t="e">
        <f t="shared" si="356"/>
        <v>#NAME?</v>
      </c>
      <c r="AN305" s="13" t="e">
        <f t="shared" si="357"/>
        <v>#NAME?</v>
      </c>
      <c r="AO305" s="13" t="e">
        <f t="shared" si="358"/>
        <v>#NAME?</v>
      </c>
      <c r="AP305" s="13" t="e">
        <f t="shared" si="359"/>
        <v>#NAME?</v>
      </c>
      <c r="AQ305" s="13" t="e">
        <f t="shared" si="360"/>
        <v>#NAME?</v>
      </c>
      <c r="AR305" s="13" t="e">
        <f t="shared" si="361"/>
        <v>#NAME?</v>
      </c>
      <c r="AS305" s="13" t="e">
        <f t="shared" si="362"/>
        <v>#NAME?</v>
      </c>
      <c r="AT305" s="13" t="e">
        <f t="shared" si="363"/>
        <v>#NAME?</v>
      </c>
      <c r="AU305" s="13" t="e">
        <f t="shared" si="364"/>
        <v>#NAME?</v>
      </c>
      <c r="AV305" s="13" t="e">
        <f t="shared" si="365"/>
        <v>#NAME?</v>
      </c>
      <c r="AW305" s="13" t="e">
        <f t="shared" si="366"/>
        <v>#NAME?</v>
      </c>
      <c r="AX305" s="13" t="e">
        <f t="shared" si="367"/>
        <v>#NAME?</v>
      </c>
      <c r="AY305" s="13" t="e">
        <f t="shared" si="368"/>
        <v>#NAME?</v>
      </c>
      <c r="AZ305" s="13" t="e">
        <f t="shared" si="369"/>
        <v>#NAME?</v>
      </c>
      <c r="BA305" s="13" t="e">
        <f t="shared" si="370"/>
        <v>#NAME?</v>
      </c>
      <c r="BB305" s="13" t="e">
        <f t="shared" si="371"/>
        <v>#NAME?</v>
      </c>
      <c r="BC305" s="13" t="e">
        <f t="shared" si="372"/>
        <v>#NAME?</v>
      </c>
      <c r="BD305" s="13" t="e">
        <f t="shared" si="373"/>
        <v>#NAME?</v>
      </c>
      <c r="BE305" s="13" t="e">
        <f t="shared" si="374"/>
        <v>#NAME?</v>
      </c>
      <c r="BF305" s="13" t="e">
        <f t="shared" si="375"/>
        <v>#NAME?</v>
      </c>
      <c r="BG305" s="13" t="e">
        <f t="shared" si="376"/>
        <v>#NAME?</v>
      </c>
      <c r="BH305" s="13" t="e">
        <f t="shared" si="377"/>
        <v>#NAME?</v>
      </c>
      <c r="BI305" s="13" t="e">
        <f t="shared" si="378"/>
        <v>#NAME?</v>
      </c>
      <c r="BJ305" s="13" t="e">
        <f t="shared" si="379"/>
        <v>#NAME?</v>
      </c>
      <c r="BK305" s="13" t="e">
        <f t="shared" si="380"/>
        <v>#NAME?</v>
      </c>
      <c r="BL305" s="13" t="e">
        <f t="shared" si="381"/>
        <v>#NAME?</v>
      </c>
      <c r="BM305" s="13" t="e">
        <f t="shared" si="382"/>
        <v>#NAME?</v>
      </c>
      <c r="BN305" s="13"/>
      <c r="BO305" s="15"/>
      <c r="BP305" s="13" t="e">
        <f t="shared" si="383"/>
        <v>#NAME?</v>
      </c>
      <c r="BQ305" s="13" t="e">
        <f t="shared" si="384"/>
        <v>#NAME?</v>
      </c>
      <c r="BR305" s="13" t="e">
        <f t="shared" si="385"/>
        <v>#NAME?</v>
      </c>
      <c r="BS305" s="13" t="e">
        <f t="shared" si="386"/>
        <v>#NAME?</v>
      </c>
      <c r="BT305" s="13" t="e">
        <f t="shared" si="387"/>
        <v>#NAME?</v>
      </c>
      <c r="BU305" s="13" t="e">
        <f t="shared" si="388"/>
        <v>#NAME?</v>
      </c>
      <c r="BV305" s="13"/>
      <c r="BW305" s="13" t="e">
        <f t="shared" si="389"/>
        <v>#NAME?</v>
      </c>
      <c r="BX305" s="13"/>
      <c r="BY305" s="13" t="e">
        <f t="shared" si="390"/>
        <v>#NAME?</v>
      </c>
      <c r="BZ305" s="13" t="e">
        <f t="shared" si="391"/>
        <v>#NAME?</v>
      </c>
      <c r="CA305" s="13" t="e">
        <f t="shared" si="392"/>
        <v>#NAME?</v>
      </c>
      <c r="CB305" s="13" t="e">
        <f t="shared" si="393"/>
        <v>#NAME?</v>
      </c>
      <c r="CC305" s="14">
        <f t="shared" si="394"/>
        <v>0</v>
      </c>
      <c r="CD305" s="14" t="e">
        <f t="shared" si="395"/>
        <v>#NAME?</v>
      </c>
      <c r="CE305" s="13">
        <f t="shared" si="396"/>
        <v>2827393.17</v>
      </c>
      <c r="CF305" s="13" t="e">
        <f t="shared" si="397"/>
        <v>#NAME?</v>
      </c>
      <c r="CG305" s="13"/>
      <c r="CH305" s="13" t="e">
        <f t="shared" si="398"/>
        <v>#NAME?</v>
      </c>
      <c r="CI305" s="13" t="e">
        <f t="shared" si="399"/>
        <v>#NAME?</v>
      </c>
      <c r="CJ305" s="13" t="e">
        <f t="shared" si="400"/>
        <v>#NAME?</v>
      </c>
      <c r="CK305" s="13" t="e">
        <f t="shared" si="401"/>
        <v>#NAME?</v>
      </c>
      <c r="CL305">
        <f t="shared" si="402"/>
        <v>0</v>
      </c>
      <c r="CM305">
        <f t="shared" si="403"/>
        <v>0</v>
      </c>
      <c r="CN305">
        <v>0</v>
      </c>
      <c r="CO305">
        <f t="shared" si="404"/>
        <v>0</v>
      </c>
      <c r="CP305">
        <v>0</v>
      </c>
      <c r="CQ305">
        <v>0</v>
      </c>
      <c r="CR305">
        <v>0</v>
      </c>
      <c r="CS305">
        <v>0</v>
      </c>
      <c r="CT305">
        <v>0</v>
      </c>
      <c r="CU305">
        <v>0</v>
      </c>
      <c r="CV305">
        <v>0</v>
      </c>
      <c r="CW305">
        <v>0</v>
      </c>
      <c r="CX305">
        <v>0</v>
      </c>
      <c r="CY305" s="20" t="e">
        <f t="shared" si="405"/>
        <v>#NAME?</v>
      </c>
      <c r="CZ305" t="e">
        <f t="shared" si="406"/>
        <v>#NAME?</v>
      </c>
      <c r="DM305" t="s">
        <v>305</v>
      </c>
      <c r="DN305">
        <v>0</v>
      </c>
      <c r="DQ305" t="s">
        <v>515</v>
      </c>
      <c r="DR305">
        <v>0</v>
      </c>
      <c r="DU305">
        <v>762</v>
      </c>
      <c r="DV305">
        <v>2497903.2844315269</v>
      </c>
      <c r="DX305" t="s">
        <v>511</v>
      </c>
      <c r="DY305">
        <v>0</v>
      </c>
      <c r="EA305" t="s">
        <v>511</v>
      </c>
      <c r="EB305">
        <v>0</v>
      </c>
      <c r="ED305" t="s">
        <v>511</v>
      </c>
      <c r="EE305">
        <v>0</v>
      </c>
      <c r="EI305">
        <v>617</v>
      </c>
      <c r="EJ305">
        <v>405.25</v>
      </c>
      <c r="GQ305" t="s">
        <v>521</v>
      </c>
      <c r="GR305">
        <v>610</v>
      </c>
      <c r="GU305">
        <v>766</v>
      </c>
      <c r="GV305" s="20">
        <v>57504.312823461762</v>
      </c>
      <c r="HM305">
        <v>274</v>
      </c>
      <c r="HN305" t="s">
        <v>366</v>
      </c>
      <c r="HO305">
        <v>4154792.53</v>
      </c>
      <c r="HR305">
        <v>766</v>
      </c>
      <c r="HS305">
        <v>1479.25</v>
      </c>
    </row>
    <row r="306" spans="1:227">
      <c r="A306">
        <v>612</v>
      </c>
      <c r="D306" t="s">
        <v>195</v>
      </c>
      <c r="F306" s="13" t="e">
        <f t="shared" si="326"/>
        <v>#NAME?</v>
      </c>
      <c r="G306" s="13" t="e">
        <f t="shared" si="327"/>
        <v>#NAME?</v>
      </c>
      <c r="H306" s="13" t="e">
        <f t="shared" si="328"/>
        <v>#NAME?</v>
      </c>
      <c r="I306" s="13" t="e">
        <f t="shared" si="329"/>
        <v>#NAME?</v>
      </c>
      <c r="J306" s="13"/>
      <c r="K306" s="13" t="e">
        <f t="shared" si="330"/>
        <v>#NAME?</v>
      </c>
      <c r="L306" s="13" t="e">
        <f t="shared" si="331"/>
        <v>#NAME?</v>
      </c>
      <c r="M306" s="13" t="e">
        <f t="shared" si="332"/>
        <v>#NAME?</v>
      </c>
      <c r="N306" s="13" t="e">
        <f t="shared" si="333"/>
        <v>#NAME?</v>
      </c>
      <c r="O306" s="13" t="e">
        <f t="shared" si="334"/>
        <v>#NAME?</v>
      </c>
      <c r="P306" s="13" t="e">
        <f t="shared" si="335"/>
        <v>#NAME?</v>
      </c>
      <c r="Q306" s="13" t="e">
        <f t="shared" si="336"/>
        <v>#NAME?</v>
      </c>
      <c r="R306" s="13" t="e">
        <f t="shared" si="337"/>
        <v>#NAME?</v>
      </c>
      <c r="S306" s="13" t="e">
        <f t="shared" si="338"/>
        <v>#NAME?</v>
      </c>
      <c r="T306" s="13" t="e">
        <f t="shared" si="339"/>
        <v>#NAME?</v>
      </c>
      <c r="U306" s="13" t="e">
        <f t="shared" si="340"/>
        <v>#NAME?</v>
      </c>
      <c r="V306" s="13" t="e">
        <f t="shared" si="341"/>
        <v>#NAME?</v>
      </c>
      <c r="W306" s="13" t="e">
        <f t="shared" si="342"/>
        <v>#NAME?</v>
      </c>
      <c r="X306" s="13" t="e">
        <f t="shared" si="343"/>
        <v>#NAME?</v>
      </c>
      <c r="Y306" s="13" t="e">
        <f t="shared" si="344"/>
        <v>#NAME?</v>
      </c>
      <c r="Z306" s="13" t="e">
        <f t="shared" si="345"/>
        <v>#NAME?</v>
      </c>
      <c r="AA306" s="13" t="e">
        <f t="shared" si="346"/>
        <v>#NAME?</v>
      </c>
      <c r="AB306" s="13"/>
      <c r="AC306" s="13"/>
      <c r="AD306" s="13" t="e">
        <f t="shared" si="347"/>
        <v>#NAME?</v>
      </c>
      <c r="AE306" s="13" t="e">
        <f t="shared" si="348"/>
        <v>#NAME?</v>
      </c>
      <c r="AF306" s="13" t="e">
        <f t="shared" si="349"/>
        <v>#NAME?</v>
      </c>
      <c r="AG306" s="13" t="e">
        <f t="shared" si="350"/>
        <v>#NAME?</v>
      </c>
      <c r="AH306" s="13" t="e">
        <f t="shared" si="351"/>
        <v>#NAME?</v>
      </c>
      <c r="AI306" s="13" t="e">
        <f t="shared" si="352"/>
        <v>#NAME?</v>
      </c>
      <c r="AJ306" s="13" t="e">
        <f t="shared" si="353"/>
        <v>#NAME?</v>
      </c>
      <c r="AK306" s="13" t="e">
        <f t="shared" si="354"/>
        <v>#NAME?</v>
      </c>
      <c r="AL306" s="13" t="e">
        <f t="shared" si="355"/>
        <v>#NAME?</v>
      </c>
      <c r="AM306" s="13" t="e">
        <f t="shared" si="356"/>
        <v>#NAME?</v>
      </c>
      <c r="AN306" s="13" t="e">
        <f t="shared" si="357"/>
        <v>#NAME?</v>
      </c>
      <c r="AO306" s="13" t="e">
        <f t="shared" si="358"/>
        <v>#NAME?</v>
      </c>
      <c r="AP306" s="13" t="e">
        <f t="shared" si="359"/>
        <v>#NAME?</v>
      </c>
      <c r="AQ306" s="13" t="e">
        <f t="shared" si="360"/>
        <v>#NAME?</v>
      </c>
      <c r="AR306" s="13" t="e">
        <f t="shared" si="361"/>
        <v>#NAME?</v>
      </c>
      <c r="AS306" s="13" t="e">
        <f t="shared" si="362"/>
        <v>#NAME?</v>
      </c>
      <c r="AT306" s="13" t="e">
        <f t="shared" si="363"/>
        <v>#NAME?</v>
      </c>
      <c r="AU306" s="13" t="e">
        <f t="shared" si="364"/>
        <v>#NAME?</v>
      </c>
      <c r="AV306" s="13" t="e">
        <f t="shared" si="365"/>
        <v>#NAME?</v>
      </c>
      <c r="AW306" s="13" t="e">
        <f t="shared" si="366"/>
        <v>#NAME?</v>
      </c>
      <c r="AX306" s="13" t="e">
        <f t="shared" si="367"/>
        <v>#NAME?</v>
      </c>
      <c r="AY306" s="13" t="e">
        <f t="shared" si="368"/>
        <v>#NAME?</v>
      </c>
      <c r="AZ306" s="13" t="e">
        <f t="shared" si="369"/>
        <v>#NAME?</v>
      </c>
      <c r="BA306" s="13" t="e">
        <f t="shared" si="370"/>
        <v>#NAME?</v>
      </c>
      <c r="BB306" s="13" t="e">
        <f t="shared" si="371"/>
        <v>#NAME?</v>
      </c>
      <c r="BC306" s="13" t="e">
        <f t="shared" si="372"/>
        <v>#NAME?</v>
      </c>
      <c r="BD306" s="13" t="e">
        <f t="shared" si="373"/>
        <v>#NAME?</v>
      </c>
      <c r="BE306" s="13" t="e">
        <f t="shared" si="374"/>
        <v>#NAME?</v>
      </c>
      <c r="BF306" s="13" t="e">
        <f t="shared" si="375"/>
        <v>#NAME?</v>
      </c>
      <c r="BG306" s="13" t="e">
        <f t="shared" si="376"/>
        <v>#NAME?</v>
      </c>
      <c r="BH306" s="13" t="e">
        <f t="shared" si="377"/>
        <v>#NAME?</v>
      </c>
      <c r="BI306" s="13" t="e">
        <f t="shared" si="378"/>
        <v>#NAME?</v>
      </c>
      <c r="BJ306" s="13" t="e">
        <f t="shared" si="379"/>
        <v>#NAME?</v>
      </c>
      <c r="BK306" s="13" t="e">
        <f t="shared" si="380"/>
        <v>#NAME?</v>
      </c>
      <c r="BL306" s="13" t="e">
        <f t="shared" si="381"/>
        <v>#NAME?</v>
      </c>
      <c r="BM306" s="13" t="e">
        <f t="shared" si="382"/>
        <v>#NAME?</v>
      </c>
      <c r="BN306" s="13"/>
      <c r="BO306" s="15"/>
      <c r="BP306" s="13" t="e">
        <f t="shared" si="383"/>
        <v>#NAME?</v>
      </c>
      <c r="BQ306" s="13" t="e">
        <f t="shared" si="384"/>
        <v>#NAME?</v>
      </c>
      <c r="BR306" s="13" t="e">
        <f t="shared" si="385"/>
        <v>#NAME?</v>
      </c>
      <c r="BS306" s="13" t="e">
        <f t="shared" si="386"/>
        <v>#NAME?</v>
      </c>
      <c r="BT306" s="13" t="e">
        <f t="shared" si="387"/>
        <v>#NAME?</v>
      </c>
      <c r="BU306" s="13" t="e">
        <f t="shared" si="388"/>
        <v>#NAME?</v>
      </c>
      <c r="BV306" s="13"/>
      <c r="BW306" s="13" t="e">
        <f t="shared" si="389"/>
        <v>#NAME?</v>
      </c>
      <c r="BX306" s="13"/>
      <c r="BY306" s="13" t="e">
        <f t="shared" si="390"/>
        <v>#NAME?</v>
      </c>
      <c r="BZ306" s="13" t="e">
        <f t="shared" si="391"/>
        <v>#NAME?</v>
      </c>
      <c r="CA306" s="13" t="e">
        <f t="shared" si="392"/>
        <v>#NAME?</v>
      </c>
      <c r="CB306" s="13" t="e">
        <f t="shared" si="393"/>
        <v>#NAME?</v>
      </c>
      <c r="CC306" s="14">
        <f t="shared" si="394"/>
        <v>0</v>
      </c>
      <c r="CD306" s="14" t="e">
        <f t="shared" si="395"/>
        <v>#NAME?</v>
      </c>
      <c r="CE306" s="13">
        <f t="shared" si="396"/>
        <v>5236268.97</v>
      </c>
      <c r="CF306" s="13" t="e">
        <f t="shared" si="397"/>
        <v>#NAME?</v>
      </c>
      <c r="CG306" s="13"/>
      <c r="CH306" s="13" t="e">
        <f t="shared" si="398"/>
        <v>#NAME?</v>
      </c>
      <c r="CI306" s="13" t="e">
        <f t="shared" si="399"/>
        <v>#NAME?</v>
      </c>
      <c r="CJ306" s="13" t="e">
        <f t="shared" si="400"/>
        <v>#NAME?</v>
      </c>
      <c r="CK306" s="13" t="e">
        <f t="shared" si="401"/>
        <v>#NAME?</v>
      </c>
      <c r="CL306">
        <f t="shared" si="402"/>
        <v>83300</v>
      </c>
      <c r="CM306">
        <f t="shared" si="403"/>
        <v>0</v>
      </c>
      <c r="CN306">
        <v>0</v>
      </c>
      <c r="CO306">
        <f t="shared" si="404"/>
        <v>0</v>
      </c>
      <c r="CP306" t="e">
        <f>VLOOKUP(A306,taal,5,FALSE)</f>
        <v>#NAME?</v>
      </c>
      <c r="CQ306">
        <v>0</v>
      </c>
      <c r="CR306">
        <v>0</v>
      </c>
      <c r="CS306">
        <v>0</v>
      </c>
      <c r="CT306">
        <v>0</v>
      </c>
      <c r="CU306">
        <v>0</v>
      </c>
      <c r="CV306" t="e">
        <f>VLOOKUP(A306,delta,3,FALSE)</f>
        <v>#NAME?</v>
      </c>
      <c r="CW306">
        <v>0</v>
      </c>
      <c r="CX306">
        <v>0</v>
      </c>
      <c r="CY306" s="20" t="e">
        <f t="shared" si="405"/>
        <v>#NAME?</v>
      </c>
      <c r="CZ306" t="e">
        <f t="shared" si="406"/>
        <v>#NAME?</v>
      </c>
      <c r="DM306" t="s">
        <v>515</v>
      </c>
      <c r="DN306">
        <v>0</v>
      </c>
      <c r="DQ306" t="s">
        <v>516</v>
      </c>
      <c r="DR306">
        <v>0</v>
      </c>
      <c r="DU306">
        <v>381</v>
      </c>
      <c r="DV306">
        <v>3791453.5671183644</v>
      </c>
      <c r="DX306" t="s">
        <v>513</v>
      </c>
      <c r="DY306">
        <v>0</v>
      </c>
      <c r="EA306" t="s">
        <v>513</v>
      </c>
      <c r="EB306">
        <v>0</v>
      </c>
      <c r="ED306" t="s">
        <v>513</v>
      </c>
      <c r="EE306">
        <v>0</v>
      </c>
      <c r="EI306">
        <v>1525</v>
      </c>
      <c r="EJ306">
        <v>1384.25</v>
      </c>
      <c r="GQ306" t="s">
        <v>195</v>
      </c>
      <c r="GR306">
        <v>612</v>
      </c>
      <c r="GU306">
        <v>770</v>
      </c>
      <c r="GV306" s="20">
        <v>31365.988812797321</v>
      </c>
      <c r="HM306">
        <v>339</v>
      </c>
      <c r="HN306" t="s">
        <v>412</v>
      </c>
      <c r="HO306">
        <v>263047.53000000003</v>
      </c>
      <c r="HR306">
        <v>770</v>
      </c>
      <c r="HS306">
        <v>1261.25</v>
      </c>
    </row>
    <row r="307" spans="1:227">
      <c r="A307">
        <v>617</v>
      </c>
      <c r="D307" t="s">
        <v>522</v>
      </c>
      <c r="F307" s="13" t="e">
        <f t="shared" si="326"/>
        <v>#NAME?</v>
      </c>
      <c r="G307" s="13" t="e">
        <f t="shared" si="327"/>
        <v>#NAME?</v>
      </c>
      <c r="H307" s="13" t="e">
        <f t="shared" si="328"/>
        <v>#NAME?</v>
      </c>
      <c r="I307" s="13" t="e">
        <f t="shared" si="329"/>
        <v>#NAME?</v>
      </c>
      <c r="J307" s="13"/>
      <c r="K307" s="13" t="e">
        <f t="shared" si="330"/>
        <v>#NAME?</v>
      </c>
      <c r="L307" s="13" t="e">
        <f t="shared" si="331"/>
        <v>#NAME?</v>
      </c>
      <c r="M307" s="13" t="e">
        <f t="shared" si="332"/>
        <v>#NAME?</v>
      </c>
      <c r="N307" s="13" t="e">
        <f t="shared" si="333"/>
        <v>#NAME?</v>
      </c>
      <c r="O307" s="13" t="e">
        <f t="shared" si="334"/>
        <v>#NAME?</v>
      </c>
      <c r="P307" s="13" t="e">
        <f t="shared" si="335"/>
        <v>#NAME?</v>
      </c>
      <c r="Q307" s="13" t="e">
        <f t="shared" si="336"/>
        <v>#NAME?</v>
      </c>
      <c r="R307" s="13" t="e">
        <f t="shared" si="337"/>
        <v>#NAME?</v>
      </c>
      <c r="S307" s="13" t="e">
        <f t="shared" si="338"/>
        <v>#NAME?</v>
      </c>
      <c r="T307" s="13" t="e">
        <f t="shared" si="339"/>
        <v>#NAME?</v>
      </c>
      <c r="U307" s="13" t="e">
        <f t="shared" si="340"/>
        <v>#NAME?</v>
      </c>
      <c r="V307" s="13" t="e">
        <f t="shared" si="341"/>
        <v>#NAME?</v>
      </c>
      <c r="W307" s="13" t="e">
        <f t="shared" si="342"/>
        <v>#NAME?</v>
      </c>
      <c r="X307" s="13" t="e">
        <f t="shared" si="343"/>
        <v>#NAME?</v>
      </c>
      <c r="Y307" s="13" t="e">
        <f t="shared" si="344"/>
        <v>#NAME?</v>
      </c>
      <c r="Z307" s="13" t="e">
        <f t="shared" si="345"/>
        <v>#NAME?</v>
      </c>
      <c r="AA307" s="13" t="e">
        <f t="shared" si="346"/>
        <v>#NAME?</v>
      </c>
      <c r="AB307" s="13"/>
      <c r="AC307" s="13"/>
      <c r="AD307" s="13" t="e">
        <f t="shared" si="347"/>
        <v>#NAME?</v>
      </c>
      <c r="AE307" s="13" t="e">
        <f t="shared" si="348"/>
        <v>#NAME?</v>
      </c>
      <c r="AF307" s="13" t="e">
        <f t="shared" si="349"/>
        <v>#NAME?</v>
      </c>
      <c r="AG307" s="13" t="e">
        <f t="shared" si="350"/>
        <v>#NAME?</v>
      </c>
      <c r="AH307" s="13" t="e">
        <f t="shared" si="351"/>
        <v>#NAME?</v>
      </c>
      <c r="AI307" s="13" t="e">
        <f t="shared" si="352"/>
        <v>#NAME?</v>
      </c>
      <c r="AJ307" s="13" t="e">
        <f t="shared" si="353"/>
        <v>#NAME?</v>
      </c>
      <c r="AK307" s="13" t="e">
        <f t="shared" si="354"/>
        <v>#NAME?</v>
      </c>
      <c r="AL307" s="13" t="e">
        <f t="shared" si="355"/>
        <v>#NAME?</v>
      </c>
      <c r="AM307" s="13" t="e">
        <f t="shared" si="356"/>
        <v>#NAME?</v>
      </c>
      <c r="AN307" s="13" t="e">
        <f t="shared" si="357"/>
        <v>#NAME?</v>
      </c>
      <c r="AO307" s="13" t="e">
        <f t="shared" si="358"/>
        <v>#NAME?</v>
      </c>
      <c r="AP307" s="13" t="e">
        <f t="shared" si="359"/>
        <v>#NAME?</v>
      </c>
      <c r="AQ307" s="13" t="e">
        <f t="shared" si="360"/>
        <v>#NAME?</v>
      </c>
      <c r="AR307" s="13" t="e">
        <f t="shared" si="361"/>
        <v>#NAME?</v>
      </c>
      <c r="AS307" s="13" t="e">
        <f t="shared" si="362"/>
        <v>#NAME?</v>
      </c>
      <c r="AT307" s="13" t="e">
        <f t="shared" si="363"/>
        <v>#NAME?</v>
      </c>
      <c r="AU307" s="13" t="e">
        <f t="shared" si="364"/>
        <v>#NAME?</v>
      </c>
      <c r="AV307" s="13" t="e">
        <f t="shared" si="365"/>
        <v>#NAME?</v>
      </c>
      <c r="AW307" s="13" t="e">
        <f t="shared" si="366"/>
        <v>#NAME?</v>
      </c>
      <c r="AX307" s="13" t="e">
        <f t="shared" si="367"/>
        <v>#NAME?</v>
      </c>
      <c r="AY307" s="13" t="e">
        <f t="shared" si="368"/>
        <v>#NAME?</v>
      </c>
      <c r="AZ307" s="13" t="e">
        <f t="shared" si="369"/>
        <v>#NAME?</v>
      </c>
      <c r="BA307" s="13" t="e">
        <f t="shared" si="370"/>
        <v>#NAME?</v>
      </c>
      <c r="BB307" s="13" t="e">
        <f t="shared" si="371"/>
        <v>#NAME?</v>
      </c>
      <c r="BC307" s="13" t="e">
        <f t="shared" si="372"/>
        <v>#NAME?</v>
      </c>
      <c r="BD307" s="13" t="e">
        <f t="shared" si="373"/>
        <v>#NAME?</v>
      </c>
      <c r="BE307" s="13" t="e">
        <f t="shared" si="374"/>
        <v>#NAME?</v>
      </c>
      <c r="BF307" s="13" t="e">
        <f t="shared" si="375"/>
        <v>#NAME?</v>
      </c>
      <c r="BG307" s="13" t="e">
        <f t="shared" si="376"/>
        <v>#NAME?</v>
      </c>
      <c r="BH307" s="13" t="e">
        <f t="shared" si="377"/>
        <v>#NAME?</v>
      </c>
      <c r="BI307" s="13" t="e">
        <f t="shared" si="378"/>
        <v>#NAME?</v>
      </c>
      <c r="BJ307" s="13" t="e">
        <f t="shared" si="379"/>
        <v>#NAME?</v>
      </c>
      <c r="BK307" s="13" t="e">
        <f t="shared" si="380"/>
        <v>#NAME?</v>
      </c>
      <c r="BL307" s="13" t="e">
        <f t="shared" si="381"/>
        <v>#NAME?</v>
      </c>
      <c r="BM307" s="13" t="e">
        <f t="shared" si="382"/>
        <v>#NAME?</v>
      </c>
      <c r="BN307" s="13"/>
      <c r="BO307" s="15"/>
      <c r="BP307" s="13" t="e">
        <f t="shared" si="383"/>
        <v>#NAME?</v>
      </c>
      <c r="BQ307" s="13" t="e">
        <f t="shared" si="384"/>
        <v>#NAME?</v>
      </c>
      <c r="BR307" s="13" t="e">
        <f t="shared" si="385"/>
        <v>#NAME?</v>
      </c>
      <c r="BS307" s="13" t="e">
        <f t="shared" si="386"/>
        <v>#NAME?</v>
      </c>
      <c r="BT307" s="13" t="e">
        <f t="shared" si="387"/>
        <v>#NAME?</v>
      </c>
      <c r="BU307" s="13" t="e">
        <f t="shared" si="388"/>
        <v>#NAME?</v>
      </c>
      <c r="BV307" s="13"/>
      <c r="BW307" s="13" t="e">
        <f t="shared" si="389"/>
        <v>#NAME?</v>
      </c>
      <c r="BX307" s="13"/>
      <c r="BY307" s="13" t="e">
        <f t="shared" si="390"/>
        <v>#NAME?</v>
      </c>
      <c r="BZ307" s="13" t="e">
        <f t="shared" si="391"/>
        <v>#NAME?</v>
      </c>
      <c r="CA307" s="13" t="e">
        <f t="shared" si="392"/>
        <v>#NAME?</v>
      </c>
      <c r="CB307" s="13" t="e">
        <f t="shared" si="393"/>
        <v>#NAME?</v>
      </c>
      <c r="CC307" s="14">
        <f t="shared" si="394"/>
        <v>0</v>
      </c>
      <c r="CD307" s="14" t="e">
        <f t="shared" si="395"/>
        <v>#NAME?</v>
      </c>
      <c r="CE307" s="13">
        <f t="shared" si="396"/>
        <v>768104.23</v>
      </c>
      <c r="CF307" s="13" t="e">
        <f t="shared" si="397"/>
        <v>#NAME?</v>
      </c>
      <c r="CG307" s="13"/>
      <c r="CH307" s="13" t="e">
        <f t="shared" si="398"/>
        <v>#NAME?</v>
      </c>
      <c r="CI307" s="13" t="e">
        <f t="shared" si="399"/>
        <v>#NAME?</v>
      </c>
      <c r="CJ307" s="13" t="e">
        <f t="shared" si="400"/>
        <v>#NAME?</v>
      </c>
      <c r="CK307" s="13" t="e">
        <f t="shared" si="401"/>
        <v>#NAME?</v>
      </c>
      <c r="CL307">
        <f t="shared" si="402"/>
        <v>0</v>
      </c>
      <c r="CM307">
        <f t="shared" si="403"/>
        <v>0</v>
      </c>
      <c r="CN307">
        <v>0</v>
      </c>
      <c r="CO307">
        <f t="shared" si="404"/>
        <v>0</v>
      </c>
      <c r="CP307">
        <v>0</v>
      </c>
      <c r="CQ307">
        <v>0</v>
      </c>
      <c r="CR307">
        <v>0</v>
      </c>
      <c r="CS307">
        <v>0</v>
      </c>
      <c r="CT307">
        <v>0</v>
      </c>
      <c r="CU307">
        <v>0</v>
      </c>
      <c r="CV307">
        <v>0</v>
      </c>
      <c r="CW307">
        <v>0</v>
      </c>
      <c r="CX307">
        <v>0</v>
      </c>
      <c r="CY307" s="20" t="e">
        <f t="shared" si="405"/>
        <v>#NAME?</v>
      </c>
      <c r="CZ307" t="e">
        <f t="shared" si="406"/>
        <v>#NAME?</v>
      </c>
      <c r="DM307" t="s">
        <v>180</v>
      </c>
      <c r="DN307">
        <v>0</v>
      </c>
      <c r="DQ307" t="s">
        <v>517</v>
      </c>
      <c r="DR307">
        <v>0</v>
      </c>
      <c r="DU307">
        <v>274</v>
      </c>
      <c r="DV307">
        <v>4128614.7338073952</v>
      </c>
      <c r="DX307" t="s">
        <v>514</v>
      </c>
      <c r="DY307">
        <v>0</v>
      </c>
      <c r="EA307" t="s">
        <v>514</v>
      </c>
      <c r="EB307">
        <v>0</v>
      </c>
      <c r="ED307" t="s">
        <v>514</v>
      </c>
      <c r="EE307">
        <v>0</v>
      </c>
      <c r="EI307">
        <v>622</v>
      </c>
      <c r="EJ307">
        <v>5506.75</v>
      </c>
      <c r="GQ307" t="s">
        <v>522</v>
      </c>
      <c r="GR307">
        <v>617</v>
      </c>
      <c r="GU307">
        <v>772</v>
      </c>
      <c r="GV307" s="20">
        <v>755397.56390820222</v>
      </c>
      <c r="HM307">
        <v>1667</v>
      </c>
      <c r="HN307" t="s">
        <v>527</v>
      </c>
      <c r="HO307">
        <v>850057.71</v>
      </c>
      <c r="HR307">
        <v>772</v>
      </c>
      <c r="HS307">
        <v>18186.25</v>
      </c>
    </row>
    <row r="308" spans="1:227">
      <c r="A308">
        <v>1525</v>
      </c>
      <c r="D308" t="s">
        <v>523</v>
      </c>
      <c r="F308" s="13" t="e">
        <f t="shared" si="326"/>
        <v>#NAME?</v>
      </c>
      <c r="G308" s="13" t="e">
        <f t="shared" si="327"/>
        <v>#NAME?</v>
      </c>
      <c r="H308" s="13" t="e">
        <f t="shared" si="328"/>
        <v>#NAME?</v>
      </c>
      <c r="I308" s="13" t="e">
        <f t="shared" si="329"/>
        <v>#NAME?</v>
      </c>
      <c r="J308" s="13"/>
      <c r="K308" s="13" t="e">
        <f t="shared" si="330"/>
        <v>#NAME?</v>
      </c>
      <c r="L308" s="13" t="e">
        <f t="shared" si="331"/>
        <v>#NAME?</v>
      </c>
      <c r="M308" s="13" t="e">
        <f t="shared" si="332"/>
        <v>#NAME?</v>
      </c>
      <c r="N308" s="13" t="e">
        <f t="shared" si="333"/>
        <v>#NAME?</v>
      </c>
      <c r="O308" s="13" t="e">
        <f t="shared" si="334"/>
        <v>#NAME?</v>
      </c>
      <c r="P308" s="13" t="e">
        <f t="shared" si="335"/>
        <v>#NAME?</v>
      </c>
      <c r="Q308" s="13" t="e">
        <f t="shared" si="336"/>
        <v>#NAME?</v>
      </c>
      <c r="R308" s="13" t="e">
        <f t="shared" si="337"/>
        <v>#NAME?</v>
      </c>
      <c r="S308" s="13" t="e">
        <f t="shared" si="338"/>
        <v>#NAME?</v>
      </c>
      <c r="T308" s="13" t="e">
        <f t="shared" si="339"/>
        <v>#NAME?</v>
      </c>
      <c r="U308" s="13" t="e">
        <f t="shared" si="340"/>
        <v>#NAME?</v>
      </c>
      <c r="V308" s="13" t="e">
        <f t="shared" si="341"/>
        <v>#NAME?</v>
      </c>
      <c r="W308" s="13" t="e">
        <f t="shared" si="342"/>
        <v>#NAME?</v>
      </c>
      <c r="X308" s="13" t="e">
        <f t="shared" si="343"/>
        <v>#NAME?</v>
      </c>
      <c r="Y308" s="13" t="e">
        <f t="shared" si="344"/>
        <v>#NAME?</v>
      </c>
      <c r="Z308" s="13" t="e">
        <f t="shared" si="345"/>
        <v>#NAME?</v>
      </c>
      <c r="AA308" s="13" t="e">
        <f t="shared" si="346"/>
        <v>#NAME?</v>
      </c>
      <c r="AB308" s="13"/>
      <c r="AC308" s="13"/>
      <c r="AD308" s="13" t="e">
        <f t="shared" si="347"/>
        <v>#NAME?</v>
      </c>
      <c r="AE308" s="13" t="e">
        <f t="shared" si="348"/>
        <v>#NAME?</v>
      </c>
      <c r="AF308" s="13" t="e">
        <f t="shared" si="349"/>
        <v>#NAME?</v>
      </c>
      <c r="AG308" s="13" t="e">
        <f t="shared" si="350"/>
        <v>#NAME?</v>
      </c>
      <c r="AH308" s="13" t="e">
        <f t="shared" si="351"/>
        <v>#NAME?</v>
      </c>
      <c r="AI308" s="13" t="e">
        <f t="shared" si="352"/>
        <v>#NAME?</v>
      </c>
      <c r="AJ308" s="13" t="e">
        <f t="shared" si="353"/>
        <v>#NAME?</v>
      </c>
      <c r="AK308" s="13" t="e">
        <f t="shared" si="354"/>
        <v>#NAME?</v>
      </c>
      <c r="AL308" s="13" t="e">
        <f t="shared" si="355"/>
        <v>#NAME?</v>
      </c>
      <c r="AM308" s="13" t="e">
        <f t="shared" si="356"/>
        <v>#NAME?</v>
      </c>
      <c r="AN308" s="13" t="e">
        <f t="shared" si="357"/>
        <v>#NAME?</v>
      </c>
      <c r="AO308" s="13" t="e">
        <f t="shared" si="358"/>
        <v>#NAME?</v>
      </c>
      <c r="AP308" s="13" t="e">
        <f t="shared" si="359"/>
        <v>#NAME?</v>
      </c>
      <c r="AQ308" s="13" t="e">
        <f t="shared" si="360"/>
        <v>#NAME?</v>
      </c>
      <c r="AR308" s="13" t="e">
        <f t="shared" si="361"/>
        <v>#NAME?</v>
      </c>
      <c r="AS308" s="13" t="e">
        <f t="shared" si="362"/>
        <v>#NAME?</v>
      </c>
      <c r="AT308" s="13" t="e">
        <f t="shared" si="363"/>
        <v>#NAME?</v>
      </c>
      <c r="AU308" s="13" t="e">
        <f t="shared" si="364"/>
        <v>#NAME?</v>
      </c>
      <c r="AV308" s="13" t="e">
        <f t="shared" si="365"/>
        <v>#NAME?</v>
      </c>
      <c r="AW308" s="13" t="e">
        <f t="shared" si="366"/>
        <v>#NAME?</v>
      </c>
      <c r="AX308" s="13" t="e">
        <f t="shared" si="367"/>
        <v>#NAME?</v>
      </c>
      <c r="AY308" s="13" t="e">
        <f t="shared" si="368"/>
        <v>#NAME?</v>
      </c>
      <c r="AZ308" s="13" t="e">
        <f t="shared" si="369"/>
        <v>#NAME?</v>
      </c>
      <c r="BA308" s="13" t="e">
        <f t="shared" si="370"/>
        <v>#NAME?</v>
      </c>
      <c r="BB308" s="13" t="e">
        <f t="shared" si="371"/>
        <v>#NAME?</v>
      </c>
      <c r="BC308" s="13" t="e">
        <f t="shared" si="372"/>
        <v>#NAME?</v>
      </c>
      <c r="BD308" s="13" t="e">
        <f t="shared" si="373"/>
        <v>#NAME?</v>
      </c>
      <c r="BE308" s="13" t="e">
        <f t="shared" si="374"/>
        <v>#NAME?</v>
      </c>
      <c r="BF308" s="13" t="e">
        <f t="shared" si="375"/>
        <v>#NAME?</v>
      </c>
      <c r="BG308" s="13" t="e">
        <f t="shared" si="376"/>
        <v>#NAME?</v>
      </c>
      <c r="BH308" s="13" t="e">
        <f t="shared" si="377"/>
        <v>#NAME?</v>
      </c>
      <c r="BI308" s="13" t="e">
        <f t="shared" si="378"/>
        <v>#NAME?</v>
      </c>
      <c r="BJ308" s="13" t="e">
        <f t="shared" si="379"/>
        <v>#NAME?</v>
      </c>
      <c r="BK308" s="13" t="e">
        <f t="shared" si="380"/>
        <v>#NAME?</v>
      </c>
      <c r="BL308" s="13" t="e">
        <f t="shared" si="381"/>
        <v>#NAME?</v>
      </c>
      <c r="BM308" s="13" t="e">
        <f t="shared" si="382"/>
        <v>#NAME?</v>
      </c>
      <c r="BN308" s="13"/>
      <c r="BO308" s="15"/>
      <c r="BP308" s="13" t="e">
        <f t="shared" si="383"/>
        <v>#NAME?</v>
      </c>
      <c r="BQ308" s="13" t="e">
        <f t="shared" si="384"/>
        <v>#NAME?</v>
      </c>
      <c r="BR308" s="13" t="e">
        <f t="shared" si="385"/>
        <v>#NAME?</v>
      </c>
      <c r="BS308" s="13" t="e">
        <f t="shared" si="386"/>
        <v>#NAME?</v>
      </c>
      <c r="BT308" s="13" t="e">
        <f t="shared" si="387"/>
        <v>#NAME?</v>
      </c>
      <c r="BU308" s="13" t="e">
        <f t="shared" si="388"/>
        <v>#NAME?</v>
      </c>
      <c r="BV308" s="13"/>
      <c r="BW308" s="13" t="e">
        <f t="shared" si="389"/>
        <v>#NAME?</v>
      </c>
      <c r="BX308" s="13"/>
      <c r="BY308" s="13" t="e">
        <f t="shared" si="390"/>
        <v>#NAME?</v>
      </c>
      <c r="BZ308" s="13" t="e">
        <f t="shared" si="391"/>
        <v>#NAME?</v>
      </c>
      <c r="CA308" s="13" t="e">
        <f t="shared" si="392"/>
        <v>#NAME?</v>
      </c>
      <c r="CB308" s="13" t="e">
        <f t="shared" si="393"/>
        <v>#NAME?</v>
      </c>
      <c r="CC308" s="14">
        <f t="shared" si="394"/>
        <v>0</v>
      </c>
      <c r="CD308" s="14" t="e">
        <f t="shared" si="395"/>
        <v>#NAME?</v>
      </c>
      <c r="CE308" s="13">
        <f t="shared" si="396"/>
        <v>2355763.5299999998</v>
      </c>
      <c r="CF308" s="13" t="e">
        <f t="shared" si="397"/>
        <v>#NAME?</v>
      </c>
      <c r="CG308" s="13"/>
      <c r="CH308" s="13" t="e">
        <f t="shared" si="398"/>
        <v>#NAME?</v>
      </c>
      <c r="CI308" s="13" t="e">
        <f t="shared" si="399"/>
        <v>#NAME?</v>
      </c>
      <c r="CJ308" s="13" t="e">
        <f t="shared" si="400"/>
        <v>#NAME?</v>
      </c>
      <c r="CK308" s="13" t="e">
        <f t="shared" si="401"/>
        <v>#NAME?</v>
      </c>
      <c r="CL308">
        <f t="shared" si="402"/>
        <v>0</v>
      </c>
      <c r="CM308">
        <f t="shared" si="403"/>
        <v>0</v>
      </c>
      <c r="CN308">
        <v>0</v>
      </c>
      <c r="CO308">
        <f t="shared" si="404"/>
        <v>0</v>
      </c>
      <c r="CP308">
        <v>0</v>
      </c>
      <c r="CQ308">
        <v>0</v>
      </c>
      <c r="CR308">
        <v>0</v>
      </c>
      <c r="CS308">
        <v>0</v>
      </c>
      <c r="CT308">
        <v>0</v>
      </c>
      <c r="CU308">
        <v>0</v>
      </c>
      <c r="CV308">
        <v>0</v>
      </c>
      <c r="CW308">
        <v>0</v>
      </c>
      <c r="CX308">
        <v>0</v>
      </c>
      <c r="CY308" s="20" t="e">
        <f t="shared" si="405"/>
        <v>#NAME?</v>
      </c>
      <c r="CZ308" t="e">
        <f t="shared" si="406"/>
        <v>#NAME?</v>
      </c>
      <c r="DM308" t="s">
        <v>524</v>
      </c>
      <c r="DN308">
        <v>0</v>
      </c>
      <c r="DQ308" t="s">
        <v>518</v>
      </c>
      <c r="DR308">
        <v>0</v>
      </c>
      <c r="DU308">
        <v>299</v>
      </c>
      <c r="DV308">
        <v>2826624.0421152827</v>
      </c>
      <c r="DX308" t="s">
        <v>515</v>
      </c>
      <c r="DY308">
        <v>0</v>
      </c>
      <c r="EA308" t="s">
        <v>515</v>
      </c>
      <c r="EB308">
        <v>0</v>
      </c>
      <c r="ED308" t="s">
        <v>515</v>
      </c>
      <c r="EE308">
        <v>0</v>
      </c>
      <c r="EI308">
        <v>623</v>
      </c>
      <c r="EJ308">
        <v>382.5</v>
      </c>
      <c r="GQ308" t="s">
        <v>523</v>
      </c>
      <c r="GR308">
        <v>1525</v>
      </c>
      <c r="GU308">
        <v>777</v>
      </c>
      <c r="GV308" s="20">
        <v>99325.631240524861</v>
      </c>
      <c r="HM308">
        <v>275</v>
      </c>
      <c r="HN308" t="s">
        <v>368</v>
      </c>
      <c r="HO308">
        <v>5735673.8700000001</v>
      </c>
      <c r="HR308">
        <v>777</v>
      </c>
      <c r="HS308">
        <v>2815</v>
      </c>
    </row>
    <row r="309" spans="1:227">
      <c r="A309">
        <v>622</v>
      </c>
      <c r="D309" t="s">
        <v>198</v>
      </c>
      <c r="F309" s="13" t="e">
        <f t="shared" si="326"/>
        <v>#NAME?</v>
      </c>
      <c r="G309" s="13" t="e">
        <f t="shared" si="327"/>
        <v>#NAME?</v>
      </c>
      <c r="H309" s="13" t="e">
        <f t="shared" si="328"/>
        <v>#NAME?</v>
      </c>
      <c r="I309" s="13" t="e">
        <f t="shared" si="329"/>
        <v>#NAME?</v>
      </c>
      <c r="J309" s="13"/>
      <c r="K309" s="13" t="e">
        <f t="shared" si="330"/>
        <v>#NAME?</v>
      </c>
      <c r="L309" s="13" t="e">
        <f t="shared" si="331"/>
        <v>#NAME?</v>
      </c>
      <c r="M309" s="13" t="e">
        <f t="shared" si="332"/>
        <v>#NAME?</v>
      </c>
      <c r="N309" s="13" t="e">
        <f t="shared" si="333"/>
        <v>#NAME?</v>
      </c>
      <c r="O309" s="13" t="e">
        <f t="shared" si="334"/>
        <v>#NAME?</v>
      </c>
      <c r="P309" s="13" t="e">
        <f t="shared" si="335"/>
        <v>#NAME?</v>
      </c>
      <c r="Q309" s="13" t="e">
        <f t="shared" si="336"/>
        <v>#NAME?</v>
      </c>
      <c r="R309" s="13" t="e">
        <f t="shared" si="337"/>
        <v>#NAME?</v>
      </c>
      <c r="S309" s="13" t="e">
        <f t="shared" si="338"/>
        <v>#NAME?</v>
      </c>
      <c r="T309" s="13" t="e">
        <f t="shared" si="339"/>
        <v>#NAME?</v>
      </c>
      <c r="U309" s="13" t="e">
        <f t="shared" si="340"/>
        <v>#NAME?</v>
      </c>
      <c r="V309" s="13" t="e">
        <f t="shared" si="341"/>
        <v>#NAME?</v>
      </c>
      <c r="W309" s="13" t="e">
        <f t="shared" si="342"/>
        <v>#NAME?</v>
      </c>
      <c r="X309" s="13" t="e">
        <f t="shared" si="343"/>
        <v>#NAME?</v>
      </c>
      <c r="Y309" s="13" t="e">
        <f t="shared" si="344"/>
        <v>#NAME?</v>
      </c>
      <c r="Z309" s="13" t="e">
        <f t="shared" si="345"/>
        <v>#NAME?</v>
      </c>
      <c r="AA309" s="13" t="e">
        <f t="shared" si="346"/>
        <v>#NAME?</v>
      </c>
      <c r="AB309" s="13"/>
      <c r="AC309" s="13"/>
      <c r="AD309" s="13" t="e">
        <f t="shared" si="347"/>
        <v>#NAME?</v>
      </c>
      <c r="AE309" s="13" t="e">
        <f t="shared" si="348"/>
        <v>#NAME?</v>
      </c>
      <c r="AF309" s="13" t="e">
        <f t="shared" si="349"/>
        <v>#NAME?</v>
      </c>
      <c r="AG309" s="13" t="e">
        <f t="shared" si="350"/>
        <v>#NAME?</v>
      </c>
      <c r="AH309" s="13" t="e">
        <f t="shared" si="351"/>
        <v>#NAME?</v>
      </c>
      <c r="AI309" s="13" t="e">
        <f t="shared" si="352"/>
        <v>#NAME?</v>
      </c>
      <c r="AJ309" s="13" t="e">
        <f t="shared" si="353"/>
        <v>#NAME?</v>
      </c>
      <c r="AK309" s="13" t="e">
        <f t="shared" si="354"/>
        <v>#NAME?</v>
      </c>
      <c r="AL309" s="13" t="e">
        <f t="shared" si="355"/>
        <v>#NAME?</v>
      </c>
      <c r="AM309" s="13" t="e">
        <f t="shared" si="356"/>
        <v>#NAME?</v>
      </c>
      <c r="AN309" s="13" t="e">
        <f t="shared" si="357"/>
        <v>#NAME?</v>
      </c>
      <c r="AO309" s="13" t="e">
        <f t="shared" si="358"/>
        <v>#NAME?</v>
      </c>
      <c r="AP309" s="13" t="e">
        <f t="shared" si="359"/>
        <v>#NAME?</v>
      </c>
      <c r="AQ309" s="13" t="e">
        <f t="shared" si="360"/>
        <v>#NAME?</v>
      </c>
      <c r="AR309" s="13" t="e">
        <f t="shared" si="361"/>
        <v>#NAME?</v>
      </c>
      <c r="AS309" s="13" t="e">
        <f t="shared" si="362"/>
        <v>#NAME?</v>
      </c>
      <c r="AT309" s="13" t="e">
        <f t="shared" si="363"/>
        <v>#NAME?</v>
      </c>
      <c r="AU309" s="13" t="e">
        <f t="shared" si="364"/>
        <v>#NAME?</v>
      </c>
      <c r="AV309" s="13" t="e">
        <f t="shared" si="365"/>
        <v>#NAME?</v>
      </c>
      <c r="AW309" s="13" t="e">
        <f t="shared" si="366"/>
        <v>#NAME?</v>
      </c>
      <c r="AX309" s="13" t="e">
        <f t="shared" si="367"/>
        <v>#NAME?</v>
      </c>
      <c r="AY309" s="13" t="e">
        <f t="shared" si="368"/>
        <v>#NAME?</v>
      </c>
      <c r="AZ309" s="13" t="e">
        <f t="shared" si="369"/>
        <v>#NAME?</v>
      </c>
      <c r="BA309" s="13" t="e">
        <f t="shared" si="370"/>
        <v>#NAME?</v>
      </c>
      <c r="BB309" s="13" t="e">
        <f t="shared" si="371"/>
        <v>#NAME?</v>
      </c>
      <c r="BC309" s="13" t="e">
        <f t="shared" si="372"/>
        <v>#NAME?</v>
      </c>
      <c r="BD309" s="13" t="e">
        <f t="shared" si="373"/>
        <v>#NAME?</v>
      </c>
      <c r="BE309" s="13" t="e">
        <f t="shared" si="374"/>
        <v>#NAME?</v>
      </c>
      <c r="BF309" s="13" t="e">
        <f t="shared" si="375"/>
        <v>#NAME?</v>
      </c>
      <c r="BG309" s="13" t="e">
        <f t="shared" si="376"/>
        <v>#NAME?</v>
      </c>
      <c r="BH309" s="13" t="e">
        <f t="shared" si="377"/>
        <v>#NAME?</v>
      </c>
      <c r="BI309" s="13" t="e">
        <f t="shared" si="378"/>
        <v>#NAME?</v>
      </c>
      <c r="BJ309" s="13" t="e">
        <f t="shared" si="379"/>
        <v>#NAME?</v>
      </c>
      <c r="BK309" s="13" t="e">
        <f t="shared" si="380"/>
        <v>#NAME?</v>
      </c>
      <c r="BL309" s="13" t="e">
        <f t="shared" si="381"/>
        <v>#NAME?</v>
      </c>
      <c r="BM309" s="13" t="e">
        <f t="shared" si="382"/>
        <v>#NAME?</v>
      </c>
      <c r="BN309" s="13"/>
      <c r="BO309" s="15"/>
      <c r="BP309" s="13" t="e">
        <f t="shared" si="383"/>
        <v>#NAME?</v>
      </c>
      <c r="BQ309" s="13" t="e">
        <f t="shared" si="384"/>
        <v>#NAME?</v>
      </c>
      <c r="BR309" s="13" t="e">
        <f t="shared" si="385"/>
        <v>#NAME?</v>
      </c>
      <c r="BS309" s="13" t="e">
        <f t="shared" si="386"/>
        <v>#NAME?</v>
      </c>
      <c r="BT309" s="13" t="e">
        <f t="shared" si="387"/>
        <v>#NAME?</v>
      </c>
      <c r="BU309" s="13" t="e">
        <f t="shared" si="388"/>
        <v>#NAME?</v>
      </c>
      <c r="BV309" s="13"/>
      <c r="BW309" s="13" t="e">
        <f t="shared" si="389"/>
        <v>#NAME?</v>
      </c>
      <c r="BX309" s="13"/>
      <c r="BY309" s="13" t="e">
        <f t="shared" si="390"/>
        <v>#NAME?</v>
      </c>
      <c r="BZ309" s="13" t="e">
        <f t="shared" si="391"/>
        <v>#NAME?</v>
      </c>
      <c r="CA309" s="13" t="e">
        <f t="shared" si="392"/>
        <v>#NAME?</v>
      </c>
      <c r="CB309" s="13" t="e">
        <f t="shared" si="393"/>
        <v>#NAME?</v>
      </c>
      <c r="CC309" s="14">
        <f t="shared" si="394"/>
        <v>0</v>
      </c>
      <c r="CD309" s="14" t="e">
        <f t="shared" si="395"/>
        <v>#NAME?</v>
      </c>
      <c r="CE309" s="13">
        <f t="shared" si="396"/>
        <v>8717911.4800000004</v>
      </c>
      <c r="CF309" s="13" t="e">
        <f t="shared" si="397"/>
        <v>#NAME?</v>
      </c>
      <c r="CG309" s="13"/>
      <c r="CH309" s="13" t="e">
        <f t="shared" si="398"/>
        <v>#NAME?</v>
      </c>
      <c r="CI309" s="13" t="e">
        <f t="shared" si="399"/>
        <v>#NAME?</v>
      </c>
      <c r="CJ309" s="13" t="e">
        <f t="shared" si="400"/>
        <v>#NAME?</v>
      </c>
      <c r="CK309" s="13" t="e">
        <f t="shared" si="401"/>
        <v>#NAME?</v>
      </c>
      <c r="CL309">
        <f t="shared" si="402"/>
        <v>83300</v>
      </c>
      <c r="CM309">
        <f t="shared" si="403"/>
        <v>0</v>
      </c>
      <c r="CN309">
        <v>0</v>
      </c>
      <c r="CO309">
        <f t="shared" si="404"/>
        <v>0</v>
      </c>
      <c r="CP309" t="e">
        <f>VLOOKUP(A309,taal,5,FALSE)</f>
        <v>#NAME?</v>
      </c>
      <c r="CQ309">
        <v>0</v>
      </c>
      <c r="CR309">
        <v>0</v>
      </c>
      <c r="CS309">
        <v>0</v>
      </c>
      <c r="CT309">
        <v>0</v>
      </c>
      <c r="CU309">
        <v>0</v>
      </c>
      <c r="CV309" t="e">
        <f>VLOOKUP(A309,delta,3,FALSE)</f>
        <v>#NAME?</v>
      </c>
      <c r="CW309">
        <v>0</v>
      </c>
      <c r="CX309">
        <v>0</v>
      </c>
      <c r="CY309" s="20" t="e">
        <f t="shared" si="405"/>
        <v>#NAME?</v>
      </c>
      <c r="CZ309" t="e">
        <f t="shared" si="406"/>
        <v>#NAME?</v>
      </c>
      <c r="DM309" t="s">
        <v>366</v>
      </c>
      <c r="DN309">
        <v>0</v>
      </c>
      <c r="DQ309" t="s">
        <v>519</v>
      </c>
      <c r="DR309">
        <v>0</v>
      </c>
      <c r="DU309">
        <v>1730</v>
      </c>
      <c r="DV309">
        <v>3158699.9758175444</v>
      </c>
      <c r="DX309" t="s">
        <v>516</v>
      </c>
      <c r="DY309">
        <v>0</v>
      </c>
      <c r="EA309" t="s">
        <v>516</v>
      </c>
      <c r="EB309">
        <v>0</v>
      </c>
      <c r="ED309" t="s">
        <v>516</v>
      </c>
      <c r="EE309">
        <v>0</v>
      </c>
      <c r="EI309">
        <v>626</v>
      </c>
      <c r="EJ309">
        <v>1028.75</v>
      </c>
      <c r="GQ309" t="s">
        <v>198</v>
      </c>
      <c r="GR309">
        <v>622</v>
      </c>
      <c r="GU309">
        <v>779</v>
      </c>
      <c r="GV309" s="20">
        <v>47048.983219195987</v>
      </c>
      <c r="HM309">
        <v>340</v>
      </c>
      <c r="HN309" t="s">
        <v>413</v>
      </c>
      <c r="HO309">
        <v>1580804.29</v>
      </c>
      <c r="HR309">
        <v>779</v>
      </c>
      <c r="HS309">
        <v>1317.5</v>
      </c>
    </row>
    <row r="310" spans="1:227">
      <c r="A310">
        <v>623</v>
      </c>
      <c r="D310" t="s">
        <v>525</v>
      </c>
      <c r="F310" s="13" t="e">
        <f t="shared" si="326"/>
        <v>#NAME?</v>
      </c>
      <c r="G310" s="13" t="e">
        <f t="shared" si="327"/>
        <v>#NAME?</v>
      </c>
      <c r="H310" s="13" t="e">
        <f t="shared" si="328"/>
        <v>#NAME?</v>
      </c>
      <c r="I310" s="13" t="e">
        <f t="shared" si="329"/>
        <v>#NAME?</v>
      </c>
      <c r="K310" s="13" t="e">
        <f t="shared" si="330"/>
        <v>#NAME?</v>
      </c>
      <c r="L310" s="13" t="e">
        <f t="shared" si="331"/>
        <v>#NAME?</v>
      </c>
      <c r="M310" s="13" t="e">
        <f t="shared" si="332"/>
        <v>#NAME?</v>
      </c>
      <c r="N310" s="13" t="e">
        <f t="shared" si="333"/>
        <v>#NAME?</v>
      </c>
      <c r="O310" s="13" t="e">
        <f t="shared" si="334"/>
        <v>#NAME?</v>
      </c>
      <c r="P310" s="13" t="e">
        <f t="shared" si="335"/>
        <v>#NAME?</v>
      </c>
      <c r="Q310" s="13" t="e">
        <f t="shared" si="336"/>
        <v>#NAME?</v>
      </c>
      <c r="R310" s="13" t="e">
        <f t="shared" si="337"/>
        <v>#NAME?</v>
      </c>
      <c r="S310" s="13" t="e">
        <f t="shared" si="338"/>
        <v>#NAME?</v>
      </c>
      <c r="T310" s="13" t="e">
        <f t="shared" si="339"/>
        <v>#NAME?</v>
      </c>
      <c r="U310" s="13" t="e">
        <f t="shared" si="340"/>
        <v>#NAME?</v>
      </c>
      <c r="V310" s="13" t="e">
        <f t="shared" si="341"/>
        <v>#NAME?</v>
      </c>
      <c r="W310" s="13" t="e">
        <f t="shared" si="342"/>
        <v>#NAME?</v>
      </c>
      <c r="X310" s="13" t="e">
        <f t="shared" si="343"/>
        <v>#NAME?</v>
      </c>
      <c r="Y310" s="13" t="e">
        <f t="shared" si="344"/>
        <v>#NAME?</v>
      </c>
      <c r="Z310" s="13" t="e">
        <f t="shared" si="345"/>
        <v>#NAME?</v>
      </c>
      <c r="AA310" s="13" t="e">
        <f t="shared" si="346"/>
        <v>#NAME?</v>
      </c>
      <c r="AB310" s="13"/>
      <c r="AC310" s="13"/>
      <c r="AD310" s="13" t="e">
        <f t="shared" si="347"/>
        <v>#NAME?</v>
      </c>
      <c r="AE310" s="13" t="e">
        <f t="shared" si="348"/>
        <v>#NAME?</v>
      </c>
      <c r="AF310" s="13" t="e">
        <f t="shared" si="349"/>
        <v>#NAME?</v>
      </c>
      <c r="AG310" s="13" t="e">
        <f t="shared" si="350"/>
        <v>#NAME?</v>
      </c>
      <c r="AH310" s="13" t="e">
        <f t="shared" si="351"/>
        <v>#NAME?</v>
      </c>
      <c r="AI310" s="13" t="e">
        <f t="shared" si="352"/>
        <v>#NAME?</v>
      </c>
      <c r="AJ310" s="13" t="e">
        <f t="shared" si="353"/>
        <v>#NAME?</v>
      </c>
      <c r="AK310" s="13" t="e">
        <f t="shared" si="354"/>
        <v>#NAME?</v>
      </c>
      <c r="AL310" s="13" t="e">
        <f t="shared" si="355"/>
        <v>#NAME?</v>
      </c>
      <c r="AM310" s="13" t="e">
        <f t="shared" si="356"/>
        <v>#NAME?</v>
      </c>
      <c r="AN310" s="13" t="e">
        <f t="shared" si="357"/>
        <v>#NAME?</v>
      </c>
      <c r="AO310" s="13" t="e">
        <f t="shared" si="358"/>
        <v>#NAME?</v>
      </c>
      <c r="AP310" s="13" t="e">
        <f t="shared" si="359"/>
        <v>#NAME?</v>
      </c>
      <c r="AQ310" s="13" t="e">
        <f t="shared" si="360"/>
        <v>#NAME?</v>
      </c>
      <c r="AR310" s="13" t="e">
        <f t="shared" si="361"/>
        <v>#NAME?</v>
      </c>
      <c r="AS310" s="13" t="e">
        <f t="shared" si="362"/>
        <v>#NAME?</v>
      </c>
      <c r="AT310" s="13" t="e">
        <f t="shared" si="363"/>
        <v>#NAME?</v>
      </c>
      <c r="AU310" s="13" t="e">
        <f t="shared" si="364"/>
        <v>#NAME?</v>
      </c>
      <c r="AV310" s="13" t="e">
        <f t="shared" si="365"/>
        <v>#NAME?</v>
      </c>
      <c r="AW310" s="13" t="e">
        <f t="shared" si="366"/>
        <v>#NAME?</v>
      </c>
      <c r="AX310" s="13" t="e">
        <f t="shared" si="367"/>
        <v>#NAME?</v>
      </c>
      <c r="AY310" s="13" t="e">
        <f t="shared" si="368"/>
        <v>#NAME?</v>
      </c>
      <c r="AZ310" s="13" t="e">
        <f t="shared" si="369"/>
        <v>#NAME?</v>
      </c>
      <c r="BA310" s="13" t="e">
        <f t="shared" si="370"/>
        <v>#NAME?</v>
      </c>
      <c r="BB310" s="13" t="e">
        <f t="shared" si="371"/>
        <v>#NAME?</v>
      </c>
      <c r="BC310" s="13" t="e">
        <f t="shared" si="372"/>
        <v>#NAME?</v>
      </c>
      <c r="BD310" s="13" t="e">
        <f t="shared" si="373"/>
        <v>#NAME?</v>
      </c>
      <c r="BE310" s="13" t="e">
        <f t="shared" si="374"/>
        <v>#NAME?</v>
      </c>
      <c r="BF310" s="13" t="e">
        <f t="shared" si="375"/>
        <v>#NAME?</v>
      </c>
      <c r="BG310" s="13" t="e">
        <f t="shared" si="376"/>
        <v>#NAME?</v>
      </c>
      <c r="BH310" s="13" t="e">
        <f t="shared" si="377"/>
        <v>#NAME?</v>
      </c>
      <c r="BI310" s="13" t="e">
        <f t="shared" si="378"/>
        <v>#NAME?</v>
      </c>
      <c r="BJ310" s="13" t="e">
        <f t="shared" si="379"/>
        <v>#NAME?</v>
      </c>
      <c r="BK310" s="13" t="e">
        <f t="shared" si="380"/>
        <v>#NAME?</v>
      </c>
      <c r="BL310" s="13" t="e">
        <f t="shared" si="381"/>
        <v>#NAME?</v>
      </c>
      <c r="BM310" s="13" t="e">
        <f t="shared" si="382"/>
        <v>#NAME?</v>
      </c>
      <c r="BN310" s="13"/>
      <c r="BO310" s="15"/>
      <c r="BP310" s="13" t="e">
        <f t="shared" si="383"/>
        <v>#NAME?</v>
      </c>
      <c r="BQ310" s="13" t="e">
        <f t="shared" si="384"/>
        <v>#NAME?</v>
      </c>
      <c r="BR310" s="13" t="e">
        <f t="shared" si="385"/>
        <v>#NAME?</v>
      </c>
      <c r="BS310" s="13" t="e">
        <f t="shared" si="386"/>
        <v>#NAME?</v>
      </c>
      <c r="BT310" s="13" t="e">
        <f t="shared" si="387"/>
        <v>#NAME?</v>
      </c>
      <c r="BU310" s="13" t="e">
        <f t="shared" si="388"/>
        <v>#NAME?</v>
      </c>
      <c r="BV310" s="13"/>
      <c r="BW310" s="13" t="e">
        <f t="shared" si="389"/>
        <v>#NAME?</v>
      </c>
      <c r="BX310" s="13"/>
      <c r="BY310" s="13" t="e">
        <f t="shared" si="390"/>
        <v>#NAME?</v>
      </c>
      <c r="BZ310" s="13" t="e">
        <f t="shared" si="391"/>
        <v>#NAME?</v>
      </c>
      <c r="CA310" s="13" t="e">
        <f t="shared" si="392"/>
        <v>#NAME?</v>
      </c>
      <c r="CB310" s="13" t="e">
        <f t="shared" si="393"/>
        <v>#NAME?</v>
      </c>
      <c r="CC310" s="14">
        <f t="shared" si="394"/>
        <v>0</v>
      </c>
      <c r="CD310" s="14" t="e">
        <f t="shared" si="395"/>
        <v>#NAME?</v>
      </c>
      <c r="CE310" s="13">
        <f t="shared" si="396"/>
        <v>743683.71</v>
      </c>
      <c r="CF310" s="13" t="e">
        <f t="shared" si="397"/>
        <v>#NAME?</v>
      </c>
      <c r="CG310" s="13"/>
      <c r="CH310" s="13" t="e">
        <f t="shared" si="398"/>
        <v>#NAME?</v>
      </c>
      <c r="CI310" s="13" t="e">
        <f t="shared" si="399"/>
        <v>#NAME?</v>
      </c>
      <c r="CJ310" s="13" t="e">
        <f t="shared" si="400"/>
        <v>#NAME?</v>
      </c>
      <c r="CK310" s="13" t="e">
        <f t="shared" si="401"/>
        <v>#NAME?</v>
      </c>
      <c r="CL310">
        <f t="shared" si="402"/>
        <v>0</v>
      </c>
      <c r="CM310">
        <f t="shared" si="403"/>
        <v>0</v>
      </c>
      <c r="CN310">
        <v>0</v>
      </c>
      <c r="CO310">
        <f t="shared" si="404"/>
        <v>0</v>
      </c>
      <c r="CP310">
        <v>0</v>
      </c>
      <c r="CQ310">
        <v>0</v>
      </c>
      <c r="CR310">
        <v>0</v>
      </c>
      <c r="CS310">
        <v>0</v>
      </c>
      <c r="CT310">
        <v>0</v>
      </c>
      <c r="CU310">
        <v>0</v>
      </c>
      <c r="CV310">
        <v>0</v>
      </c>
      <c r="CW310">
        <v>0</v>
      </c>
      <c r="CX310">
        <v>0</v>
      </c>
      <c r="CY310" s="20" t="e">
        <f t="shared" si="405"/>
        <v>#NAME?</v>
      </c>
      <c r="CZ310" t="e">
        <f t="shared" si="406"/>
        <v>#NAME?</v>
      </c>
      <c r="DM310" t="s">
        <v>412</v>
      </c>
      <c r="DN310">
        <v>0</v>
      </c>
      <c r="DQ310" t="s">
        <v>162</v>
      </c>
      <c r="DR310">
        <v>0</v>
      </c>
      <c r="DU310">
        <v>1711</v>
      </c>
      <c r="DV310">
        <v>3427334.1883847942</v>
      </c>
      <c r="DX310" t="s">
        <v>517</v>
      </c>
      <c r="DY310">
        <v>0</v>
      </c>
      <c r="EA310" t="s">
        <v>517</v>
      </c>
      <c r="EB310">
        <v>0</v>
      </c>
      <c r="ED310" t="s">
        <v>517</v>
      </c>
      <c r="EE310">
        <v>0</v>
      </c>
      <c r="EI310">
        <v>627</v>
      </c>
      <c r="EJ310">
        <v>1303.75</v>
      </c>
      <c r="GQ310" t="s">
        <v>525</v>
      </c>
      <c r="GR310">
        <v>623</v>
      </c>
      <c r="GU310">
        <v>784</v>
      </c>
      <c r="GV310" s="20">
        <v>54890.480422395318</v>
      </c>
      <c r="HM310">
        <v>597</v>
      </c>
      <c r="HN310" t="s">
        <v>516</v>
      </c>
      <c r="HO310">
        <v>4579974.3</v>
      </c>
      <c r="HR310">
        <v>784</v>
      </c>
      <c r="HS310">
        <v>1571.25</v>
      </c>
    </row>
    <row r="311" spans="1:227">
      <c r="A311">
        <v>626</v>
      </c>
      <c r="D311" t="s">
        <v>526</v>
      </c>
      <c r="F311" s="13" t="e">
        <f t="shared" si="326"/>
        <v>#NAME?</v>
      </c>
      <c r="G311" s="13" t="e">
        <f t="shared" si="327"/>
        <v>#NAME?</v>
      </c>
      <c r="H311" s="13" t="e">
        <f t="shared" si="328"/>
        <v>#NAME?</v>
      </c>
      <c r="I311" s="13" t="e">
        <f t="shared" si="329"/>
        <v>#NAME?</v>
      </c>
      <c r="J311" s="13"/>
      <c r="K311" s="13" t="e">
        <f t="shared" si="330"/>
        <v>#NAME?</v>
      </c>
      <c r="L311" s="13" t="e">
        <f t="shared" si="331"/>
        <v>#NAME?</v>
      </c>
      <c r="M311" s="13" t="e">
        <f t="shared" si="332"/>
        <v>#NAME?</v>
      </c>
      <c r="N311" s="13" t="e">
        <f t="shared" si="333"/>
        <v>#NAME?</v>
      </c>
      <c r="O311" s="13" t="e">
        <f t="shared" si="334"/>
        <v>#NAME?</v>
      </c>
      <c r="P311" s="13" t="e">
        <f t="shared" si="335"/>
        <v>#NAME?</v>
      </c>
      <c r="Q311" s="13" t="e">
        <f t="shared" si="336"/>
        <v>#NAME?</v>
      </c>
      <c r="R311" s="13" t="e">
        <f t="shared" si="337"/>
        <v>#NAME?</v>
      </c>
      <c r="S311" s="13" t="e">
        <f t="shared" si="338"/>
        <v>#NAME?</v>
      </c>
      <c r="T311" s="13" t="e">
        <f t="shared" si="339"/>
        <v>#NAME?</v>
      </c>
      <c r="U311" s="13" t="e">
        <f t="shared" si="340"/>
        <v>#NAME?</v>
      </c>
      <c r="V311" s="13" t="e">
        <f t="shared" si="341"/>
        <v>#NAME?</v>
      </c>
      <c r="W311" s="13" t="e">
        <f t="shared" si="342"/>
        <v>#NAME?</v>
      </c>
      <c r="X311" s="13" t="e">
        <f t="shared" si="343"/>
        <v>#NAME?</v>
      </c>
      <c r="Y311" s="13" t="e">
        <f t="shared" si="344"/>
        <v>#NAME?</v>
      </c>
      <c r="Z311" s="13" t="e">
        <f t="shared" si="345"/>
        <v>#NAME?</v>
      </c>
      <c r="AA311" s="13" t="e">
        <f t="shared" si="346"/>
        <v>#NAME?</v>
      </c>
      <c r="AB311" s="13"/>
      <c r="AC311" s="13"/>
      <c r="AD311" s="13" t="e">
        <f t="shared" si="347"/>
        <v>#NAME?</v>
      </c>
      <c r="AE311" s="13" t="e">
        <f t="shared" si="348"/>
        <v>#NAME?</v>
      </c>
      <c r="AF311" s="13" t="e">
        <f t="shared" si="349"/>
        <v>#NAME?</v>
      </c>
      <c r="AG311" s="13" t="e">
        <f t="shared" si="350"/>
        <v>#NAME?</v>
      </c>
      <c r="AH311" s="13" t="e">
        <f t="shared" si="351"/>
        <v>#NAME?</v>
      </c>
      <c r="AI311" s="13" t="e">
        <f t="shared" si="352"/>
        <v>#NAME?</v>
      </c>
      <c r="AJ311" s="13" t="e">
        <f t="shared" si="353"/>
        <v>#NAME?</v>
      </c>
      <c r="AK311" s="13" t="e">
        <f t="shared" si="354"/>
        <v>#NAME?</v>
      </c>
      <c r="AL311" s="13" t="e">
        <f t="shared" si="355"/>
        <v>#NAME?</v>
      </c>
      <c r="AM311" s="13" t="e">
        <f t="shared" si="356"/>
        <v>#NAME?</v>
      </c>
      <c r="AN311" s="13" t="e">
        <f t="shared" si="357"/>
        <v>#NAME?</v>
      </c>
      <c r="AO311" s="13" t="e">
        <f t="shared" si="358"/>
        <v>#NAME?</v>
      </c>
      <c r="AP311" s="13" t="e">
        <f t="shared" si="359"/>
        <v>#NAME?</v>
      </c>
      <c r="AQ311" s="13" t="e">
        <f t="shared" si="360"/>
        <v>#NAME?</v>
      </c>
      <c r="AR311" s="13" t="e">
        <f t="shared" si="361"/>
        <v>#NAME?</v>
      </c>
      <c r="AS311" s="13" t="e">
        <f t="shared" si="362"/>
        <v>#NAME?</v>
      </c>
      <c r="AT311" s="13" t="e">
        <f t="shared" si="363"/>
        <v>#NAME?</v>
      </c>
      <c r="AU311" s="13" t="e">
        <f t="shared" si="364"/>
        <v>#NAME?</v>
      </c>
      <c r="AV311" s="13" t="e">
        <f t="shared" si="365"/>
        <v>#NAME?</v>
      </c>
      <c r="AW311" s="13" t="e">
        <f t="shared" si="366"/>
        <v>#NAME?</v>
      </c>
      <c r="AX311" s="13" t="e">
        <f t="shared" si="367"/>
        <v>#NAME?</v>
      </c>
      <c r="AY311" s="13" t="e">
        <f t="shared" si="368"/>
        <v>#NAME?</v>
      </c>
      <c r="AZ311" s="13" t="e">
        <f t="shared" si="369"/>
        <v>#NAME?</v>
      </c>
      <c r="BA311" s="13" t="e">
        <f t="shared" si="370"/>
        <v>#NAME?</v>
      </c>
      <c r="BB311" s="13" t="e">
        <f t="shared" si="371"/>
        <v>#NAME?</v>
      </c>
      <c r="BC311" s="13" t="e">
        <f t="shared" si="372"/>
        <v>#NAME?</v>
      </c>
      <c r="BD311" s="13" t="e">
        <f t="shared" si="373"/>
        <v>#NAME?</v>
      </c>
      <c r="BE311" s="13" t="e">
        <f t="shared" si="374"/>
        <v>#NAME?</v>
      </c>
      <c r="BF311" s="13" t="e">
        <f t="shared" si="375"/>
        <v>#NAME?</v>
      </c>
      <c r="BG311" s="13" t="e">
        <f t="shared" si="376"/>
        <v>#NAME?</v>
      </c>
      <c r="BH311" s="13" t="e">
        <f t="shared" si="377"/>
        <v>#NAME?</v>
      </c>
      <c r="BI311" s="13" t="e">
        <f t="shared" si="378"/>
        <v>#NAME?</v>
      </c>
      <c r="BJ311" s="13" t="e">
        <f t="shared" si="379"/>
        <v>#NAME?</v>
      </c>
      <c r="BK311" s="13" t="e">
        <f t="shared" si="380"/>
        <v>#NAME?</v>
      </c>
      <c r="BL311" s="13" t="e">
        <f t="shared" si="381"/>
        <v>#NAME?</v>
      </c>
      <c r="BM311" s="13" t="e">
        <f t="shared" si="382"/>
        <v>#NAME?</v>
      </c>
      <c r="BN311" s="13"/>
      <c r="BO311" s="15"/>
      <c r="BP311" s="13" t="e">
        <f t="shared" si="383"/>
        <v>#NAME?</v>
      </c>
      <c r="BQ311" s="13" t="e">
        <f t="shared" si="384"/>
        <v>#NAME?</v>
      </c>
      <c r="BR311" s="13" t="e">
        <f t="shared" si="385"/>
        <v>#NAME?</v>
      </c>
      <c r="BS311" s="13" t="e">
        <f t="shared" si="386"/>
        <v>#NAME?</v>
      </c>
      <c r="BT311" s="13" t="e">
        <f t="shared" si="387"/>
        <v>#NAME?</v>
      </c>
      <c r="BU311" s="13" t="e">
        <f t="shared" si="388"/>
        <v>#NAME?</v>
      </c>
      <c r="BV311" s="13"/>
      <c r="BW311" s="13" t="e">
        <f t="shared" si="389"/>
        <v>#NAME?</v>
      </c>
      <c r="BX311" s="13"/>
      <c r="BY311" s="13" t="e">
        <f t="shared" si="390"/>
        <v>#NAME?</v>
      </c>
      <c r="BZ311" s="13" t="e">
        <f t="shared" si="391"/>
        <v>#NAME?</v>
      </c>
      <c r="CA311" s="13" t="e">
        <f t="shared" si="392"/>
        <v>#NAME?</v>
      </c>
      <c r="CB311" s="13" t="e">
        <f t="shared" si="393"/>
        <v>#NAME?</v>
      </c>
      <c r="CC311" s="14">
        <f t="shared" si="394"/>
        <v>0</v>
      </c>
      <c r="CD311" s="14" t="e">
        <f t="shared" si="395"/>
        <v>#NAME?</v>
      </c>
      <c r="CE311" s="13">
        <f t="shared" si="396"/>
        <v>2048860.93</v>
      </c>
      <c r="CF311" s="13" t="e">
        <f t="shared" si="397"/>
        <v>#NAME?</v>
      </c>
      <c r="CG311" s="13"/>
      <c r="CH311" s="13" t="e">
        <f t="shared" si="398"/>
        <v>#NAME?</v>
      </c>
      <c r="CI311" s="13" t="e">
        <f t="shared" si="399"/>
        <v>#NAME?</v>
      </c>
      <c r="CJ311" s="13" t="e">
        <f t="shared" si="400"/>
        <v>#NAME?</v>
      </c>
      <c r="CK311" s="13" t="e">
        <f t="shared" si="401"/>
        <v>#NAME?</v>
      </c>
      <c r="CL311">
        <f t="shared" si="402"/>
        <v>0</v>
      </c>
      <c r="CM311">
        <f t="shared" si="403"/>
        <v>0</v>
      </c>
      <c r="CN311">
        <v>0</v>
      </c>
      <c r="CO311">
        <f t="shared" si="404"/>
        <v>0</v>
      </c>
      <c r="CP311">
        <v>0</v>
      </c>
      <c r="CQ311">
        <v>0</v>
      </c>
      <c r="CR311">
        <v>0</v>
      </c>
      <c r="CS311">
        <v>0</v>
      </c>
      <c r="CT311">
        <v>0</v>
      </c>
      <c r="CU311">
        <v>0</v>
      </c>
      <c r="CV311">
        <v>0</v>
      </c>
      <c r="CW311">
        <v>0</v>
      </c>
      <c r="CX311">
        <v>0</v>
      </c>
      <c r="CY311" s="20" t="e">
        <f t="shared" si="405"/>
        <v>#NAME?</v>
      </c>
      <c r="CZ311" t="e">
        <f t="shared" si="406"/>
        <v>#NAME?</v>
      </c>
      <c r="DM311" t="s">
        <v>527</v>
      </c>
      <c r="DN311">
        <v>0</v>
      </c>
      <c r="DQ311" t="s">
        <v>520</v>
      </c>
      <c r="DR311">
        <v>0</v>
      </c>
      <c r="DU311">
        <v>737</v>
      </c>
      <c r="DV311">
        <v>2937504.8398846327</v>
      </c>
      <c r="DX311" t="s">
        <v>518</v>
      </c>
      <c r="DY311">
        <v>0</v>
      </c>
      <c r="EA311" t="s">
        <v>518</v>
      </c>
      <c r="EB311">
        <v>0</v>
      </c>
      <c r="ED311" t="s">
        <v>518</v>
      </c>
      <c r="EE311">
        <v>0</v>
      </c>
      <c r="EI311">
        <v>629</v>
      </c>
      <c r="EJ311">
        <v>1027</v>
      </c>
      <c r="GQ311" t="s">
        <v>526</v>
      </c>
      <c r="GR311">
        <v>626</v>
      </c>
      <c r="GU311">
        <v>785</v>
      </c>
      <c r="GV311" s="20">
        <v>49662.81562026243</v>
      </c>
      <c r="HM311">
        <v>196</v>
      </c>
      <c r="HN311" t="s">
        <v>370</v>
      </c>
      <c r="HO311">
        <v>872022.38</v>
      </c>
      <c r="HR311">
        <v>785</v>
      </c>
      <c r="HS311">
        <v>1461.75</v>
      </c>
    </row>
    <row r="312" spans="1:227">
      <c r="A312">
        <v>627</v>
      </c>
      <c r="D312" t="s">
        <v>528</v>
      </c>
      <c r="F312" s="13" t="e">
        <f t="shared" si="326"/>
        <v>#NAME?</v>
      </c>
      <c r="G312" s="13" t="e">
        <f t="shared" si="327"/>
        <v>#NAME?</v>
      </c>
      <c r="H312" s="13" t="e">
        <f t="shared" si="328"/>
        <v>#NAME?</v>
      </c>
      <c r="I312" s="13" t="e">
        <f t="shared" si="329"/>
        <v>#NAME?</v>
      </c>
      <c r="J312" s="13"/>
      <c r="K312" s="13" t="e">
        <f t="shared" si="330"/>
        <v>#NAME?</v>
      </c>
      <c r="L312" s="13" t="e">
        <f t="shared" si="331"/>
        <v>#NAME?</v>
      </c>
      <c r="M312" s="13" t="e">
        <f t="shared" si="332"/>
        <v>#NAME?</v>
      </c>
      <c r="N312" s="13" t="e">
        <f t="shared" si="333"/>
        <v>#NAME?</v>
      </c>
      <c r="O312" s="13" t="e">
        <f t="shared" si="334"/>
        <v>#NAME?</v>
      </c>
      <c r="P312" s="13" t="e">
        <f t="shared" si="335"/>
        <v>#NAME?</v>
      </c>
      <c r="Q312" s="13" t="e">
        <f t="shared" si="336"/>
        <v>#NAME?</v>
      </c>
      <c r="R312" s="13" t="e">
        <f t="shared" si="337"/>
        <v>#NAME?</v>
      </c>
      <c r="S312" s="13" t="e">
        <f t="shared" si="338"/>
        <v>#NAME?</v>
      </c>
      <c r="T312" s="13" t="e">
        <f t="shared" si="339"/>
        <v>#NAME?</v>
      </c>
      <c r="U312" s="13" t="e">
        <f t="shared" si="340"/>
        <v>#NAME?</v>
      </c>
      <c r="V312" s="13" t="e">
        <f t="shared" si="341"/>
        <v>#NAME?</v>
      </c>
      <c r="W312" s="13" t="e">
        <f t="shared" si="342"/>
        <v>#NAME?</v>
      </c>
      <c r="X312" s="13" t="e">
        <f t="shared" si="343"/>
        <v>#NAME?</v>
      </c>
      <c r="Y312" s="13" t="e">
        <f t="shared" si="344"/>
        <v>#NAME?</v>
      </c>
      <c r="Z312" s="13" t="e">
        <f t="shared" si="345"/>
        <v>#NAME?</v>
      </c>
      <c r="AA312" s="13" t="e">
        <f t="shared" si="346"/>
        <v>#NAME?</v>
      </c>
      <c r="AB312" s="13"/>
      <c r="AC312" s="13"/>
      <c r="AD312" s="13" t="e">
        <f t="shared" si="347"/>
        <v>#NAME?</v>
      </c>
      <c r="AE312" s="13" t="e">
        <f t="shared" si="348"/>
        <v>#NAME?</v>
      </c>
      <c r="AF312" s="13" t="e">
        <f t="shared" si="349"/>
        <v>#NAME?</v>
      </c>
      <c r="AG312" s="13" t="e">
        <f t="shared" si="350"/>
        <v>#NAME?</v>
      </c>
      <c r="AH312" s="13" t="e">
        <f t="shared" si="351"/>
        <v>#NAME?</v>
      </c>
      <c r="AI312" s="13" t="e">
        <f t="shared" si="352"/>
        <v>#NAME?</v>
      </c>
      <c r="AJ312" s="13" t="e">
        <f t="shared" si="353"/>
        <v>#NAME?</v>
      </c>
      <c r="AK312" s="13" t="e">
        <f t="shared" si="354"/>
        <v>#NAME?</v>
      </c>
      <c r="AL312" s="13" t="e">
        <f t="shared" si="355"/>
        <v>#NAME?</v>
      </c>
      <c r="AM312" s="13" t="e">
        <f t="shared" si="356"/>
        <v>#NAME?</v>
      </c>
      <c r="AN312" s="13" t="e">
        <f t="shared" si="357"/>
        <v>#NAME?</v>
      </c>
      <c r="AO312" s="13" t="e">
        <f t="shared" si="358"/>
        <v>#NAME?</v>
      </c>
      <c r="AP312" s="13" t="e">
        <f t="shared" si="359"/>
        <v>#NAME?</v>
      </c>
      <c r="AQ312" s="13" t="e">
        <f t="shared" si="360"/>
        <v>#NAME?</v>
      </c>
      <c r="AR312" s="13" t="e">
        <f t="shared" si="361"/>
        <v>#NAME?</v>
      </c>
      <c r="AS312" s="13" t="e">
        <f t="shared" si="362"/>
        <v>#NAME?</v>
      </c>
      <c r="AT312" s="13" t="e">
        <f t="shared" si="363"/>
        <v>#NAME?</v>
      </c>
      <c r="AU312" s="13" t="e">
        <f t="shared" si="364"/>
        <v>#NAME?</v>
      </c>
      <c r="AV312" s="13" t="e">
        <f t="shared" si="365"/>
        <v>#NAME?</v>
      </c>
      <c r="AW312" s="13" t="e">
        <f t="shared" si="366"/>
        <v>#NAME?</v>
      </c>
      <c r="AX312" s="13" t="e">
        <f t="shared" si="367"/>
        <v>#NAME?</v>
      </c>
      <c r="AY312" s="13" t="e">
        <f t="shared" si="368"/>
        <v>#NAME?</v>
      </c>
      <c r="AZ312" s="13" t="e">
        <f t="shared" si="369"/>
        <v>#NAME?</v>
      </c>
      <c r="BA312" s="13" t="e">
        <f t="shared" si="370"/>
        <v>#NAME?</v>
      </c>
      <c r="BB312" s="13" t="e">
        <f t="shared" si="371"/>
        <v>#NAME?</v>
      </c>
      <c r="BC312" s="13" t="e">
        <f t="shared" si="372"/>
        <v>#NAME?</v>
      </c>
      <c r="BD312" s="13" t="e">
        <f t="shared" si="373"/>
        <v>#NAME?</v>
      </c>
      <c r="BE312" s="13" t="e">
        <f t="shared" si="374"/>
        <v>#NAME?</v>
      </c>
      <c r="BF312" s="13" t="e">
        <f t="shared" si="375"/>
        <v>#NAME?</v>
      </c>
      <c r="BG312" s="13" t="e">
        <f t="shared" si="376"/>
        <v>#NAME?</v>
      </c>
      <c r="BH312" s="13" t="e">
        <f t="shared" si="377"/>
        <v>#NAME?</v>
      </c>
      <c r="BI312" s="13" t="e">
        <f t="shared" si="378"/>
        <v>#NAME?</v>
      </c>
      <c r="BJ312" s="13" t="e">
        <f t="shared" si="379"/>
        <v>#NAME?</v>
      </c>
      <c r="BK312" s="13" t="e">
        <f t="shared" si="380"/>
        <v>#NAME?</v>
      </c>
      <c r="BL312" s="13" t="e">
        <f t="shared" si="381"/>
        <v>#NAME?</v>
      </c>
      <c r="BM312" s="13" t="e">
        <f t="shared" si="382"/>
        <v>#NAME?</v>
      </c>
      <c r="BN312" s="13"/>
      <c r="BO312" s="15"/>
      <c r="BP312" s="13" t="e">
        <f t="shared" si="383"/>
        <v>#NAME?</v>
      </c>
      <c r="BQ312" s="13" t="e">
        <f t="shared" si="384"/>
        <v>#NAME?</v>
      </c>
      <c r="BR312" s="13" t="e">
        <f t="shared" si="385"/>
        <v>#NAME?</v>
      </c>
      <c r="BS312" s="13" t="e">
        <f t="shared" si="386"/>
        <v>#NAME?</v>
      </c>
      <c r="BT312" s="13" t="e">
        <f t="shared" si="387"/>
        <v>#NAME?</v>
      </c>
      <c r="BU312" s="13" t="e">
        <f t="shared" si="388"/>
        <v>#NAME?</v>
      </c>
      <c r="BV312" s="13"/>
      <c r="BW312" s="13" t="e">
        <f t="shared" si="389"/>
        <v>#NAME?</v>
      </c>
      <c r="BX312" s="13"/>
      <c r="BY312" s="13" t="e">
        <f t="shared" si="390"/>
        <v>#NAME?</v>
      </c>
      <c r="BZ312" s="13" t="e">
        <f t="shared" si="391"/>
        <v>#NAME?</v>
      </c>
      <c r="CA312" s="13" t="e">
        <f t="shared" si="392"/>
        <v>#NAME?</v>
      </c>
      <c r="CB312" s="13" t="e">
        <f t="shared" si="393"/>
        <v>#NAME?</v>
      </c>
      <c r="CC312" s="14">
        <f t="shared" si="394"/>
        <v>0</v>
      </c>
      <c r="CD312" s="14" t="e">
        <f t="shared" si="395"/>
        <v>#NAME?</v>
      </c>
      <c r="CE312" s="13">
        <f t="shared" si="396"/>
        <v>1869525.34</v>
      </c>
      <c r="CF312" s="13" t="e">
        <f t="shared" si="397"/>
        <v>#NAME?</v>
      </c>
      <c r="CG312" s="13"/>
      <c r="CH312" s="13" t="e">
        <f t="shared" si="398"/>
        <v>#NAME?</v>
      </c>
      <c r="CI312" s="13" t="e">
        <f t="shared" si="399"/>
        <v>#NAME?</v>
      </c>
      <c r="CJ312" s="13" t="e">
        <f t="shared" si="400"/>
        <v>#NAME?</v>
      </c>
      <c r="CK312" s="13" t="e">
        <f t="shared" si="401"/>
        <v>#NAME?</v>
      </c>
      <c r="CL312">
        <f t="shared" si="402"/>
        <v>0</v>
      </c>
      <c r="CM312">
        <f t="shared" si="403"/>
        <v>0</v>
      </c>
      <c r="CN312">
        <v>0</v>
      </c>
      <c r="CO312">
        <f t="shared" si="404"/>
        <v>0</v>
      </c>
      <c r="CP312">
        <v>0</v>
      </c>
      <c r="CQ312">
        <v>0</v>
      </c>
      <c r="CR312">
        <v>0</v>
      </c>
      <c r="CS312">
        <v>0</v>
      </c>
      <c r="CT312">
        <v>0</v>
      </c>
      <c r="CU312">
        <v>0</v>
      </c>
      <c r="CV312">
        <v>0</v>
      </c>
      <c r="CW312">
        <v>0</v>
      </c>
      <c r="CX312">
        <v>0</v>
      </c>
      <c r="CY312" s="20" t="e">
        <f t="shared" si="405"/>
        <v>#NAME?</v>
      </c>
      <c r="CZ312" t="e">
        <f t="shared" si="406"/>
        <v>#NAME?</v>
      </c>
      <c r="DM312" t="s">
        <v>368</v>
      </c>
      <c r="DN312">
        <v>0</v>
      </c>
      <c r="DQ312" t="s">
        <v>521</v>
      </c>
      <c r="DR312">
        <v>0</v>
      </c>
      <c r="DU312">
        <v>232</v>
      </c>
      <c r="DV312">
        <v>3318066.6512361532</v>
      </c>
      <c r="DX312" t="s">
        <v>519</v>
      </c>
      <c r="DY312">
        <v>0</v>
      </c>
      <c r="EA312" t="s">
        <v>519</v>
      </c>
      <c r="EB312">
        <v>0</v>
      </c>
      <c r="ED312" t="s">
        <v>519</v>
      </c>
      <c r="EE312">
        <v>0</v>
      </c>
      <c r="EI312">
        <v>1783</v>
      </c>
      <c r="EJ312">
        <v>4943</v>
      </c>
      <c r="GQ312" t="s">
        <v>528</v>
      </c>
      <c r="GR312">
        <v>627</v>
      </c>
      <c r="GU312">
        <v>786</v>
      </c>
      <c r="GV312" s="20">
        <v>28752.156411730881</v>
      </c>
      <c r="HM312">
        <v>1672</v>
      </c>
      <c r="HN312" t="s">
        <v>517</v>
      </c>
      <c r="HO312">
        <v>1098874.4099999999</v>
      </c>
      <c r="HR312">
        <v>786</v>
      </c>
      <c r="HS312">
        <v>966</v>
      </c>
    </row>
    <row r="313" spans="1:227">
      <c r="A313">
        <v>629</v>
      </c>
      <c r="D313" t="s">
        <v>529</v>
      </c>
      <c r="F313" s="13" t="e">
        <f t="shared" si="326"/>
        <v>#NAME?</v>
      </c>
      <c r="G313" s="13" t="e">
        <f t="shared" si="327"/>
        <v>#NAME?</v>
      </c>
      <c r="H313" s="13" t="e">
        <f t="shared" si="328"/>
        <v>#NAME?</v>
      </c>
      <c r="I313" s="13" t="e">
        <f t="shared" si="329"/>
        <v>#NAME?</v>
      </c>
      <c r="J313" s="13"/>
      <c r="K313" s="13" t="e">
        <f t="shared" si="330"/>
        <v>#NAME?</v>
      </c>
      <c r="L313" s="13" t="e">
        <f t="shared" si="331"/>
        <v>#NAME?</v>
      </c>
      <c r="M313" s="13" t="e">
        <f t="shared" si="332"/>
        <v>#NAME?</v>
      </c>
      <c r="N313" s="13" t="e">
        <f t="shared" si="333"/>
        <v>#NAME?</v>
      </c>
      <c r="O313" s="13" t="e">
        <f t="shared" si="334"/>
        <v>#NAME?</v>
      </c>
      <c r="P313" s="13" t="e">
        <f t="shared" si="335"/>
        <v>#NAME?</v>
      </c>
      <c r="Q313" s="13" t="e">
        <f t="shared" si="336"/>
        <v>#NAME?</v>
      </c>
      <c r="R313" s="13" t="e">
        <f t="shared" si="337"/>
        <v>#NAME?</v>
      </c>
      <c r="S313" s="13" t="e">
        <f t="shared" si="338"/>
        <v>#NAME?</v>
      </c>
      <c r="T313" s="13" t="e">
        <f t="shared" si="339"/>
        <v>#NAME?</v>
      </c>
      <c r="U313" s="13" t="e">
        <f t="shared" si="340"/>
        <v>#NAME?</v>
      </c>
      <c r="V313" s="13" t="e">
        <f t="shared" si="341"/>
        <v>#NAME?</v>
      </c>
      <c r="W313" s="13" t="e">
        <f t="shared" si="342"/>
        <v>#NAME?</v>
      </c>
      <c r="X313" s="13" t="e">
        <f t="shared" si="343"/>
        <v>#NAME?</v>
      </c>
      <c r="Y313" s="13" t="e">
        <f t="shared" si="344"/>
        <v>#NAME?</v>
      </c>
      <c r="Z313" s="13" t="e">
        <f t="shared" si="345"/>
        <v>#NAME?</v>
      </c>
      <c r="AA313" s="13" t="e">
        <f t="shared" si="346"/>
        <v>#NAME?</v>
      </c>
      <c r="AB313" s="13"/>
      <c r="AC313" s="13"/>
      <c r="AD313" s="13" t="e">
        <f t="shared" si="347"/>
        <v>#NAME?</v>
      </c>
      <c r="AE313" s="13" t="e">
        <f t="shared" si="348"/>
        <v>#NAME?</v>
      </c>
      <c r="AF313" s="13" t="e">
        <f t="shared" si="349"/>
        <v>#NAME?</v>
      </c>
      <c r="AG313" s="13" t="e">
        <f t="shared" si="350"/>
        <v>#NAME?</v>
      </c>
      <c r="AH313" s="13" t="e">
        <f t="shared" si="351"/>
        <v>#NAME?</v>
      </c>
      <c r="AI313" s="13" t="e">
        <f t="shared" si="352"/>
        <v>#NAME?</v>
      </c>
      <c r="AJ313" s="13" t="e">
        <f t="shared" si="353"/>
        <v>#NAME?</v>
      </c>
      <c r="AK313" s="13" t="e">
        <f t="shared" si="354"/>
        <v>#NAME?</v>
      </c>
      <c r="AL313" s="13" t="e">
        <f t="shared" si="355"/>
        <v>#NAME?</v>
      </c>
      <c r="AM313" s="13" t="e">
        <f t="shared" si="356"/>
        <v>#NAME?</v>
      </c>
      <c r="AN313" s="13" t="e">
        <f t="shared" si="357"/>
        <v>#NAME?</v>
      </c>
      <c r="AO313" s="13" t="e">
        <f t="shared" si="358"/>
        <v>#NAME?</v>
      </c>
      <c r="AP313" s="13" t="e">
        <f t="shared" si="359"/>
        <v>#NAME?</v>
      </c>
      <c r="AQ313" s="13" t="e">
        <f t="shared" si="360"/>
        <v>#NAME?</v>
      </c>
      <c r="AR313" s="13" t="e">
        <f t="shared" si="361"/>
        <v>#NAME?</v>
      </c>
      <c r="AS313" s="13" t="e">
        <f t="shared" si="362"/>
        <v>#NAME?</v>
      </c>
      <c r="AT313" s="13" t="e">
        <f t="shared" si="363"/>
        <v>#NAME?</v>
      </c>
      <c r="AU313" s="13" t="e">
        <f t="shared" si="364"/>
        <v>#NAME?</v>
      </c>
      <c r="AV313" s="13" t="e">
        <f t="shared" si="365"/>
        <v>#NAME?</v>
      </c>
      <c r="AW313" s="13" t="e">
        <f t="shared" si="366"/>
        <v>#NAME?</v>
      </c>
      <c r="AX313" s="13" t="e">
        <f t="shared" si="367"/>
        <v>#NAME?</v>
      </c>
      <c r="AY313" s="13" t="e">
        <f t="shared" si="368"/>
        <v>#NAME?</v>
      </c>
      <c r="AZ313" s="13" t="e">
        <f t="shared" si="369"/>
        <v>#NAME?</v>
      </c>
      <c r="BA313" s="13" t="e">
        <f t="shared" si="370"/>
        <v>#NAME?</v>
      </c>
      <c r="BB313" s="13" t="e">
        <f t="shared" si="371"/>
        <v>#NAME?</v>
      </c>
      <c r="BC313" s="13" t="e">
        <f t="shared" si="372"/>
        <v>#NAME?</v>
      </c>
      <c r="BD313" s="13" t="e">
        <f t="shared" si="373"/>
        <v>#NAME?</v>
      </c>
      <c r="BE313" s="13" t="e">
        <f t="shared" si="374"/>
        <v>#NAME?</v>
      </c>
      <c r="BF313" s="13" t="e">
        <f t="shared" si="375"/>
        <v>#NAME?</v>
      </c>
      <c r="BG313" s="13" t="e">
        <f t="shared" si="376"/>
        <v>#NAME?</v>
      </c>
      <c r="BH313" s="13" t="e">
        <f t="shared" si="377"/>
        <v>#NAME?</v>
      </c>
      <c r="BI313" s="13" t="e">
        <f t="shared" si="378"/>
        <v>#NAME?</v>
      </c>
      <c r="BJ313" s="13" t="e">
        <f t="shared" si="379"/>
        <v>#NAME?</v>
      </c>
      <c r="BK313" s="13" t="e">
        <f t="shared" si="380"/>
        <v>#NAME?</v>
      </c>
      <c r="BL313" s="13" t="e">
        <f t="shared" si="381"/>
        <v>#NAME?</v>
      </c>
      <c r="BM313" s="13" t="e">
        <f t="shared" si="382"/>
        <v>#NAME?</v>
      </c>
      <c r="BN313" s="13"/>
      <c r="BO313" s="15"/>
      <c r="BP313" s="13" t="e">
        <f t="shared" si="383"/>
        <v>#NAME?</v>
      </c>
      <c r="BQ313" s="13" t="e">
        <f t="shared" si="384"/>
        <v>#NAME?</v>
      </c>
      <c r="BR313" s="13" t="e">
        <f t="shared" si="385"/>
        <v>#NAME?</v>
      </c>
      <c r="BS313" s="13" t="e">
        <f t="shared" si="386"/>
        <v>#NAME?</v>
      </c>
      <c r="BT313" s="13" t="e">
        <f t="shared" si="387"/>
        <v>#NAME?</v>
      </c>
      <c r="BU313" s="13" t="e">
        <f t="shared" si="388"/>
        <v>#NAME?</v>
      </c>
      <c r="BV313" s="13"/>
      <c r="BW313" s="13" t="e">
        <f t="shared" si="389"/>
        <v>#NAME?</v>
      </c>
      <c r="BX313" s="13"/>
      <c r="BY313" s="13" t="e">
        <f t="shared" si="390"/>
        <v>#NAME?</v>
      </c>
      <c r="BZ313" s="13" t="e">
        <f t="shared" si="391"/>
        <v>#NAME?</v>
      </c>
      <c r="CA313" s="13" t="e">
        <f t="shared" si="392"/>
        <v>#NAME?</v>
      </c>
      <c r="CB313" s="13" t="e">
        <f t="shared" si="393"/>
        <v>#NAME?</v>
      </c>
      <c r="CC313" s="14">
        <f t="shared" si="394"/>
        <v>0</v>
      </c>
      <c r="CD313" s="14" t="e">
        <f t="shared" si="395"/>
        <v>#NAME?</v>
      </c>
      <c r="CE313" s="13">
        <f t="shared" si="396"/>
        <v>2670746.84</v>
      </c>
      <c r="CF313" s="13" t="e">
        <f t="shared" si="397"/>
        <v>#NAME?</v>
      </c>
      <c r="CG313" s="13"/>
      <c r="CH313" s="13" t="e">
        <f t="shared" si="398"/>
        <v>#NAME?</v>
      </c>
      <c r="CI313" s="13" t="e">
        <f t="shared" si="399"/>
        <v>#NAME?</v>
      </c>
      <c r="CJ313" s="13" t="e">
        <f t="shared" si="400"/>
        <v>#NAME?</v>
      </c>
      <c r="CK313" s="13" t="e">
        <f t="shared" si="401"/>
        <v>#NAME?</v>
      </c>
      <c r="CL313">
        <f t="shared" si="402"/>
        <v>0</v>
      </c>
      <c r="CM313">
        <f t="shared" si="403"/>
        <v>0</v>
      </c>
      <c r="CN313">
        <v>0</v>
      </c>
      <c r="CO313">
        <f t="shared" si="404"/>
        <v>0</v>
      </c>
      <c r="CP313">
        <v>0</v>
      </c>
      <c r="CQ313">
        <v>0</v>
      </c>
      <c r="CR313">
        <v>0</v>
      </c>
      <c r="CS313">
        <v>0</v>
      </c>
      <c r="CT313">
        <v>0</v>
      </c>
      <c r="CU313">
        <v>0</v>
      </c>
      <c r="CV313">
        <v>0</v>
      </c>
      <c r="CW313">
        <v>0</v>
      </c>
      <c r="CX313">
        <v>0</v>
      </c>
      <c r="CY313" s="20" t="e">
        <f t="shared" si="405"/>
        <v>#NAME?</v>
      </c>
      <c r="CZ313" t="e">
        <f t="shared" si="406"/>
        <v>#NAME?</v>
      </c>
      <c r="DM313" t="s">
        <v>413</v>
      </c>
      <c r="DN313">
        <v>0</v>
      </c>
      <c r="DQ313" t="s">
        <v>195</v>
      </c>
      <c r="DR313">
        <v>0</v>
      </c>
      <c r="DU313">
        <v>262</v>
      </c>
      <c r="DV313">
        <v>3300347.1091287597</v>
      </c>
      <c r="DX313" t="s">
        <v>162</v>
      </c>
      <c r="DY313">
        <v>0</v>
      </c>
      <c r="EA313" t="s">
        <v>162</v>
      </c>
      <c r="EB313">
        <v>0</v>
      </c>
      <c r="ED313" t="s">
        <v>162</v>
      </c>
      <c r="EE313">
        <v>0</v>
      </c>
      <c r="EI313">
        <v>614</v>
      </c>
      <c r="EJ313">
        <v>591.25</v>
      </c>
      <c r="GQ313" t="s">
        <v>529</v>
      </c>
      <c r="GR313">
        <v>629</v>
      </c>
      <c r="GU313">
        <v>788</v>
      </c>
      <c r="GV313" s="20">
        <v>26138.324010664437</v>
      </c>
      <c r="HM313">
        <v>1742</v>
      </c>
      <c r="HN313" t="s">
        <v>307</v>
      </c>
      <c r="HO313">
        <v>2788601.27</v>
      </c>
      <c r="HR313">
        <v>788</v>
      </c>
      <c r="HS313">
        <v>1062</v>
      </c>
    </row>
    <row r="314" spans="1:227">
      <c r="A314">
        <v>1783</v>
      </c>
      <c r="D314" t="s">
        <v>530</v>
      </c>
      <c r="F314" s="13" t="e">
        <f t="shared" si="326"/>
        <v>#NAME?</v>
      </c>
      <c r="G314" s="13" t="e">
        <f t="shared" si="327"/>
        <v>#NAME?</v>
      </c>
      <c r="H314" s="13" t="e">
        <f t="shared" si="328"/>
        <v>#NAME?</v>
      </c>
      <c r="I314" s="13" t="e">
        <f t="shared" si="329"/>
        <v>#NAME?</v>
      </c>
      <c r="J314" s="13"/>
      <c r="K314" s="13" t="e">
        <f t="shared" si="330"/>
        <v>#NAME?</v>
      </c>
      <c r="L314" s="13" t="e">
        <f t="shared" si="331"/>
        <v>#NAME?</v>
      </c>
      <c r="M314" s="13" t="e">
        <f t="shared" si="332"/>
        <v>#NAME?</v>
      </c>
      <c r="N314" s="13" t="e">
        <f t="shared" si="333"/>
        <v>#NAME?</v>
      </c>
      <c r="O314" s="13" t="e">
        <f t="shared" si="334"/>
        <v>#NAME?</v>
      </c>
      <c r="P314" s="13" t="e">
        <f t="shared" si="335"/>
        <v>#NAME?</v>
      </c>
      <c r="Q314" s="13" t="e">
        <f t="shared" si="336"/>
        <v>#NAME?</v>
      </c>
      <c r="R314" s="13" t="e">
        <f t="shared" si="337"/>
        <v>#NAME?</v>
      </c>
      <c r="S314" s="13" t="e">
        <f t="shared" si="338"/>
        <v>#NAME?</v>
      </c>
      <c r="T314" s="13" t="e">
        <f t="shared" si="339"/>
        <v>#NAME?</v>
      </c>
      <c r="U314" s="13" t="e">
        <f t="shared" si="340"/>
        <v>#NAME?</v>
      </c>
      <c r="V314" s="13" t="e">
        <f t="shared" si="341"/>
        <v>#NAME?</v>
      </c>
      <c r="W314" s="13" t="e">
        <f t="shared" si="342"/>
        <v>#NAME?</v>
      </c>
      <c r="X314" s="13" t="e">
        <f t="shared" si="343"/>
        <v>#NAME?</v>
      </c>
      <c r="Y314" s="13" t="e">
        <f t="shared" si="344"/>
        <v>#NAME?</v>
      </c>
      <c r="Z314" s="13" t="e">
        <f t="shared" si="345"/>
        <v>#NAME?</v>
      </c>
      <c r="AA314" s="13" t="e">
        <f t="shared" si="346"/>
        <v>#NAME?</v>
      </c>
      <c r="AB314" s="13"/>
      <c r="AC314" s="13"/>
      <c r="AD314" s="13" t="e">
        <f t="shared" si="347"/>
        <v>#NAME?</v>
      </c>
      <c r="AE314" s="13" t="e">
        <f t="shared" si="348"/>
        <v>#NAME?</v>
      </c>
      <c r="AF314" s="13" t="e">
        <f t="shared" si="349"/>
        <v>#NAME?</v>
      </c>
      <c r="AG314" s="13" t="e">
        <f t="shared" si="350"/>
        <v>#NAME?</v>
      </c>
      <c r="AH314" s="13" t="e">
        <f t="shared" si="351"/>
        <v>#NAME?</v>
      </c>
      <c r="AI314" s="13" t="e">
        <f t="shared" si="352"/>
        <v>#NAME?</v>
      </c>
      <c r="AJ314" s="13" t="e">
        <f t="shared" si="353"/>
        <v>#NAME?</v>
      </c>
      <c r="AK314" s="13" t="e">
        <f t="shared" si="354"/>
        <v>#NAME?</v>
      </c>
      <c r="AL314" s="13" t="e">
        <f t="shared" si="355"/>
        <v>#NAME?</v>
      </c>
      <c r="AM314" s="13" t="e">
        <f t="shared" si="356"/>
        <v>#NAME?</v>
      </c>
      <c r="AN314" s="13" t="e">
        <f t="shared" si="357"/>
        <v>#NAME?</v>
      </c>
      <c r="AO314" s="13" t="e">
        <f t="shared" si="358"/>
        <v>#NAME?</v>
      </c>
      <c r="AP314" s="13" t="e">
        <f t="shared" si="359"/>
        <v>#NAME?</v>
      </c>
      <c r="AQ314" s="13" t="e">
        <f t="shared" si="360"/>
        <v>#NAME?</v>
      </c>
      <c r="AR314" s="13" t="e">
        <f t="shared" si="361"/>
        <v>#NAME?</v>
      </c>
      <c r="AS314" s="13" t="e">
        <f t="shared" si="362"/>
        <v>#NAME?</v>
      </c>
      <c r="AT314" s="13" t="e">
        <f t="shared" si="363"/>
        <v>#NAME?</v>
      </c>
      <c r="AU314" s="13" t="e">
        <f t="shared" si="364"/>
        <v>#NAME?</v>
      </c>
      <c r="AV314" s="13" t="e">
        <f t="shared" si="365"/>
        <v>#NAME?</v>
      </c>
      <c r="AW314" s="13" t="e">
        <f t="shared" si="366"/>
        <v>#NAME?</v>
      </c>
      <c r="AX314" s="13" t="e">
        <f t="shared" si="367"/>
        <v>#NAME?</v>
      </c>
      <c r="AY314" s="13" t="e">
        <f t="shared" si="368"/>
        <v>#NAME?</v>
      </c>
      <c r="AZ314" s="13" t="e">
        <f t="shared" si="369"/>
        <v>#NAME?</v>
      </c>
      <c r="BA314" s="13" t="e">
        <f t="shared" si="370"/>
        <v>#NAME?</v>
      </c>
      <c r="BB314" s="13" t="e">
        <f t="shared" si="371"/>
        <v>#NAME?</v>
      </c>
      <c r="BC314" s="13" t="e">
        <f t="shared" si="372"/>
        <v>#NAME?</v>
      </c>
      <c r="BD314" s="13" t="e">
        <f t="shared" si="373"/>
        <v>#NAME?</v>
      </c>
      <c r="BE314" s="13" t="e">
        <f t="shared" si="374"/>
        <v>#NAME?</v>
      </c>
      <c r="BF314" s="13" t="e">
        <f t="shared" si="375"/>
        <v>#NAME?</v>
      </c>
      <c r="BG314" s="13" t="e">
        <f t="shared" si="376"/>
        <v>#NAME?</v>
      </c>
      <c r="BH314" s="13" t="e">
        <f t="shared" si="377"/>
        <v>#NAME?</v>
      </c>
      <c r="BI314" s="13" t="e">
        <f t="shared" si="378"/>
        <v>#NAME?</v>
      </c>
      <c r="BJ314" s="13" t="e">
        <f t="shared" si="379"/>
        <v>#NAME?</v>
      </c>
      <c r="BK314" s="13" t="e">
        <f t="shared" si="380"/>
        <v>#NAME?</v>
      </c>
      <c r="BL314" s="13" t="e">
        <f t="shared" si="381"/>
        <v>#NAME?</v>
      </c>
      <c r="BM314" s="13" t="e">
        <f t="shared" si="382"/>
        <v>#NAME?</v>
      </c>
      <c r="BN314" s="13"/>
      <c r="BO314" s="15"/>
      <c r="BP314" s="13" t="e">
        <f t="shared" si="383"/>
        <v>#NAME?</v>
      </c>
      <c r="BQ314" s="13" t="e">
        <f t="shared" si="384"/>
        <v>#NAME?</v>
      </c>
      <c r="BR314" s="13" t="e">
        <f t="shared" si="385"/>
        <v>#NAME?</v>
      </c>
      <c r="BS314" s="13" t="e">
        <f t="shared" si="386"/>
        <v>#NAME?</v>
      </c>
      <c r="BT314" s="13" t="e">
        <f t="shared" si="387"/>
        <v>#NAME?</v>
      </c>
      <c r="BU314" s="13" t="e">
        <f t="shared" si="388"/>
        <v>#NAME?</v>
      </c>
      <c r="BV314" s="13"/>
      <c r="BW314" s="13" t="e">
        <f t="shared" si="389"/>
        <v>#NAME?</v>
      </c>
      <c r="BX314" s="13"/>
      <c r="BY314" s="13" t="e">
        <f t="shared" si="390"/>
        <v>#NAME?</v>
      </c>
      <c r="BZ314" s="13" t="e">
        <f t="shared" si="391"/>
        <v>#NAME?</v>
      </c>
      <c r="CA314" s="13" t="e">
        <f t="shared" si="392"/>
        <v>#NAME?</v>
      </c>
      <c r="CB314" s="13" t="e">
        <f t="shared" si="393"/>
        <v>#NAME?</v>
      </c>
      <c r="CC314" s="14">
        <f t="shared" si="394"/>
        <v>0</v>
      </c>
      <c r="CD314" s="14" t="e">
        <f t="shared" si="395"/>
        <v>#NAME?</v>
      </c>
      <c r="CE314" s="13">
        <f t="shared" si="396"/>
        <v>6920845.96</v>
      </c>
      <c r="CF314" s="13" t="e">
        <f t="shared" si="397"/>
        <v>#NAME?</v>
      </c>
      <c r="CG314" s="13"/>
      <c r="CH314" s="13" t="e">
        <f t="shared" si="398"/>
        <v>#NAME?</v>
      </c>
      <c r="CI314" s="13" t="e">
        <f t="shared" si="399"/>
        <v>#NAME?</v>
      </c>
      <c r="CJ314" s="13" t="e">
        <f t="shared" si="400"/>
        <v>#NAME?</v>
      </c>
      <c r="CK314" s="13" t="e">
        <f t="shared" si="401"/>
        <v>#NAME?</v>
      </c>
      <c r="CL314">
        <f t="shared" si="402"/>
        <v>0</v>
      </c>
      <c r="CM314">
        <f t="shared" si="403"/>
        <v>0</v>
      </c>
      <c r="CN314">
        <v>0</v>
      </c>
      <c r="CO314">
        <f t="shared" si="404"/>
        <v>0</v>
      </c>
      <c r="CP314">
        <v>0</v>
      </c>
      <c r="CQ314">
        <v>0</v>
      </c>
      <c r="CR314">
        <v>0</v>
      </c>
      <c r="CS314">
        <v>0</v>
      </c>
      <c r="CT314">
        <v>0</v>
      </c>
      <c r="CU314">
        <v>0</v>
      </c>
      <c r="CV314">
        <v>0</v>
      </c>
      <c r="CW314">
        <v>0</v>
      </c>
      <c r="CX314">
        <v>0</v>
      </c>
      <c r="CY314" s="20" t="e">
        <f t="shared" si="405"/>
        <v>#NAME?</v>
      </c>
      <c r="CZ314" t="e">
        <f t="shared" si="406"/>
        <v>#NAME?</v>
      </c>
      <c r="DM314" t="s">
        <v>516</v>
      </c>
      <c r="DN314">
        <v>0</v>
      </c>
      <c r="DQ314" t="s">
        <v>522</v>
      </c>
      <c r="DR314">
        <v>0</v>
      </c>
      <c r="DU314">
        <v>91</v>
      </c>
      <c r="DV314">
        <v>3575219.1665033787</v>
      </c>
      <c r="DX314" t="s">
        <v>520</v>
      </c>
      <c r="DY314">
        <v>0</v>
      </c>
      <c r="EA314" t="s">
        <v>520</v>
      </c>
      <c r="EB314">
        <v>0</v>
      </c>
      <c r="ED314" t="s">
        <v>520</v>
      </c>
      <c r="EE314">
        <v>0</v>
      </c>
      <c r="EI314">
        <v>707</v>
      </c>
      <c r="EJ314">
        <v>538.5</v>
      </c>
      <c r="GQ314" t="s">
        <v>530</v>
      </c>
      <c r="GR314">
        <v>1783</v>
      </c>
      <c r="GU314">
        <v>794</v>
      </c>
      <c r="GV314" s="20">
        <v>311046.05572690681</v>
      </c>
      <c r="HM314">
        <v>603</v>
      </c>
      <c r="HN314" t="s">
        <v>518</v>
      </c>
      <c r="HO314">
        <v>6484976.4900000002</v>
      </c>
      <c r="HR314">
        <v>794</v>
      </c>
      <c r="HS314">
        <v>8579.25</v>
      </c>
    </row>
    <row r="315" spans="1:227">
      <c r="A315">
        <v>614</v>
      </c>
      <c r="D315" t="s">
        <v>531</v>
      </c>
      <c r="F315" s="13" t="e">
        <f t="shared" si="326"/>
        <v>#NAME?</v>
      </c>
      <c r="G315" s="13" t="e">
        <f t="shared" si="327"/>
        <v>#NAME?</v>
      </c>
      <c r="H315" s="13" t="e">
        <f t="shared" si="328"/>
        <v>#NAME?</v>
      </c>
      <c r="I315" s="13" t="e">
        <f t="shared" si="329"/>
        <v>#NAME?</v>
      </c>
      <c r="J315" s="13"/>
      <c r="K315" s="13" t="e">
        <f t="shared" si="330"/>
        <v>#NAME?</v>
      </c>
      <c r="L315" s="13" t="e">
        <f t="shared" si="331"/>
        <v>#NAME?</v>
      </c>
      <c r="M315" s="13" t="e">
        <f t="shared" si="332"/>
        <v>#NAME?</v>
      </c>
      <c r="N315" s="13" t="e">
        <f t="shared" si="333"/>
        <v>#NAME?</v>
      </c>
      <c r="O315" s="13" t="e">
        <f t="shared" si="334"/>
        <v>#NAME?</v>
      </c>
      <c r="P315" s="13" t="e">
        <f t="shared" si="335"/>
        <v>#NAME?</v>
      </c>
      <c r="Q315" s="13" t="e">
        <f t="shared" si="336"/>
        <v>#NAME?</v>
      </c>
      <c r="R315" s="13" t="e">
        <f t="shared" si="337"/>
        <v>#NAME?</v>
      </c>
      <c r="S315" s="13" t="e">
        <f t="shared" si="338"/>
        <v>#NAME?</v>
      </c>
      <c r="T315" s="13" t="e">
        <f t="shared" si="339"/>
        <v>#NAME?</v>
      </c>
      <c r="U315" s="13" t="e">
        <f t="shared" si="340"/>
        <v>#NAME?</v>
      </c>
      <c r="V315" s="13" t="e">
        <f t="shared" si="341"/>
        <v>#NAME?</v>
      </c>
      <c r="W315" s="13" t="e">
        <f t="shared" si="342"/>
        <v>#NAME?</v>
      </c>
      <c r="X315" s="13" t="e">
        <f t="shared" si="343"/>
        <v>#NAME?</v>
      </c>
      <c r="Y315" s="13" t="e">
        <f t="shared" si="344"/>
        <v>#NAME?</v>
      </c>
      <c r="Z315" s="13" t="e">
        <f t="shared" si="345"/>
        <v>#NAME?</v>
      </c>
      <c r="AA315" s="13" t="e">
        <f t="shared" si="346"/>
        <v>#NAME?</v>
      </c>
      <c r="AB315" s="13"/>
      <c r="AC315" s="13"/>
      <c r="AD315" s="13" t="e">
        <f t="shared" si="347"/>
        <v>#NAME?</v>
      </c>
      <c r="AE315" s="13" t="e">
        <f t="shared" si="348"/>
        <v>#NAME?</v>
      </c>
      <c r="AF315" s="13" t="e">
        <f t="shared" si="349"/>
        <v>#NAME?</v>
      </c>
      <c r="AG315" s="13" t="e">
        <f t="shared" si="350"/>
        <v>#NAME?</v>
      </c>
      <c r="AH315" s="13" t="e">
        <f t="shared" si="351"/>
        <v>#NAME?</v>
      </c>
      <c r="AI315" s="13" t="e">
        <f t="shared" si="352"/>
        <v>#NAME?</v>
      </c>
      <c r="AJ315" s="13" t="e">
        <f t="shared" si="353"/>
        <v>#NAME?</v>
      </c>
      <c r="AK315" s="13" t="e">
        <f t="shared" si="354"/>
        <v>#NAME?</v>
      </c>
      <c r="AL315" s="13" t="e">
        <f t="shared" si="355"/>
        <v>#NAME?</v>
      </c>
      <c r="AM315" s="13" t="e">
        <f t="shared" si="356"/>
        <v>#NAME?</v>
      </c>
      <c r="AN315" s="13" t="e">
        <f t="shared" si="357"/>
        <v>#NAME?</v>
      </c>
      <c r="AO315" s="13" t="e">
        <f t="shared" si="358"/>
        <v>#NAME?</v>
      </c>
      <c r="AP315" s="13" t="e">
        <f t="shared" si="359"/>
        <v>#NAME?</v>
      </c>
      <c r="AQ315" s="13" t="e">
        <f t="shared" si="360"/>
        <v>#NAME?</v>
      </c>
      <c r="AR315" s="13" t="e">
        <f t="shared" si="361"/>
        <v>#NAME?</v>
      </c>
      <c r="AS315" s="13" t="e">
        <f t="shared" si="362"/>
        <v>#NAME?</v>
      </c>
      <c r="AT315" s="13" t="e">
        <f t="shared" si="363"/>
        <v>#NAME?</v>
      </c>
      <c r="AU315" s="13" t="e">
        <f t="shared" si="364"/>
        <v>#NAME?</v>
      </c>
      <c r="AV315" s="13" t="e">
        <f t="shared" si="365"/>
        <v>#NAME?</v>
      </c>
      <c r="AW315" s="13" t="e">
        <f t="shared" si="366"/>
        <v>#NAME?</v>
      </c>
      <c r="AX315" s="13" t="e">
        <f t="shared" si="367"/>
        <v>#NAME?</v>
      </c>
      <c r="AY315" s="13" t="e">
        <f t="shared" si="368"/>
        <v>#NAME?</v>
      </c>
      <c r="AZ315" s="13" t="e">
        <f t="shared" si="369"/>
        <v>#NAME?</v>
      </c>
      <c r="BA315" s="13" t="e">
        <f t="shared" si="370"/>
        <v>#NAME?</v>
      </c>
      <c r="BB315" s="13" t="e">
        <f t="shared" si="371"/>
        <v>#NAME?</v>
      </c>
      <c r="BC315" s="13" t="e">
        <f t="shared" si="372"/>
        <v>#NAME?</v>
      </c>
      <c r="BD315" s="13" t="e">
        <f t="shared" si="373"/>
        <v>#NAME?</v>
      </c>
      <c r="BE315" s="13" t="e">
        <f t="shared" si="374"/>
        <v>#NAME?</v>
      </c>
      <c r="BF315" s="13" t="e">
        <f t="shared" si="375"/>
        <v>#NAME?</v>
      </c>
      <c r="BG315" s="13" t="e">
        <f t="shared" si="376"/>
        <v>#NAME?</v>
      </c>
      <c r="BH315" s="13" t="e">
        <f t="shared" si="377"/>
        <v>#NAME?</v>
      </c>
      <c r="BI315" s="13" t="e">
        <f t="shared" si="378"/>
        <v>#NAME?</v>
      </c>
      <c r="BJ315" s="13" t="e">
        <f t="shared" si="379"/>
        <v>#NAME?</v>
      </c>
      <c r="BK315" s="13" t="e">
        <f t="shared" si="380"/>
        <v>#NAME?</v>
      </c>
      <c r="BL315" s="13" t="e">
        <f t="shared" si="381"/>
        <v>#NAME?</v>
      </c>
      <c r="BM315" s="13" t="e">
        <f t="shared" si="382"/>
        <v>#NAME?</v>
      </c>
      <c r="BN315" s="13"/>
      <c r="BO315" s="15"/>
      <c r="BP315" s="13" t="e">
        <f t="shared" si="383"/>
        <v>#NAME?</v>
      </c>
      <c r="BQ315" s="13" t="e">
        <f t="shared" si="384"/>
        <v>#NAME?</v>
      </c>
      <c r="BR315" s="13" t="e">
        <f t="shared" si="385"/>
        <v>#NAME?</v>
      </c>
      <c r="BS315" s="13" t="e">
        <f t="shared" si="386"/>
        <v>#NAME?</v>
      </c>
      <c r="BT315" s="13" t="e">
        <f t="shared" si="387"/>
        <v>#NAME?</v>
      </c>
      <c r="BU315" s="13" t="e">
        <f t="shared" si="388"/>
        <v>#NAME?</v>
      </c>
      <c r="BV315" s="13"/>
      <c r="BW315" s="13" t="e">
        <f t="shared" si="389"/>
        <v>#NAME?</v>
      </c>
      <c r="BX315" s="13"/>
      <c r="BY315" s="13" t="e">
        <f t="shared" si="390"/>
        <v>#NAME?</v>
      </c>
      <c r="BZ315" s="13" t="e">
        <f t="shared" si="391"/>
        <v>#NAME?</v>
      </c>
      <c r="CA315" s="13" t="e">
        <f t="shared" si="392"/>
        <v>#NAME?</v>
      </c>
      <c r="CB315" s="13" t="e">
        <f t="shared" si="393"/>
        <v>#NAME?</v>
      </c>
      <c r="CC315" s="14">
        <f t="shared" si="394"/>
        <v>0</v>
      </c>
      <c r="CD315" s="14" t="e">
        <f t="shared" si="395"/>
        <v>#NAME?</v>
      </c>
      <c r="CE315" s="13">
        <f t="shared" si="396"/>
        <v>1061709.82</v>
      </c>
      <c r="CF315" s="13" t="e">
        <f t="shared" si="397"/>
        <v>#NAME?</v>
      </c>
      <c r="CG315" s="13"/>
      <c r="CH315" s="13" t="e">
        <f t="shared" si="398"/>
        <v>#NAME?</v>
      </c>
      <c r="CI315" s="13" t="e">
        <f t="shared" si="399"/>
        <v>#NAME?</v>
      </c>
      <c r="CJ315" s="13" t="e">
        <f t="shared" si="400"/>
        <v>#NAME?</v>
      </c>
      <c r="CK315" s="13" t="e">
        <f t="shared" si="401"/>
        <v>#NAME?</v>
      </c>
      <c r="CL315">
        <f t="shared" si="402"/>
        <v>0</v>
      </c>
      <c r="CM315">
        <f t="shared" si="403"/>
        <v>0</v>
      </c>
      <c r="CN315">
        <v>0</v>
      </c>
      <c r="CO315">
        <f t="shared" si="404"/>
        <v>0</v>
      </c>
      <c r="CP315">
        <v>0</v>
      </c>
      <c r="CQ315">
        <v>0</v>
      </c>
      <c r="CR315">
        <v>0</v>
      </c>
      <c r="CS315">
        <v>0</v>
      </c>
      <c r="CT315">
        <v>0</v>
      </c>
      <c r="CU315">
        <v>0</v>
      </c>
      <c r="CV315">
        <v>0</v>
      </c>
      <c r="CW315">
        <v>0</v>
      </c>
      <c r="CX315">
        <v>0</v>
      </c>
      <c r="CY315" s="20" t="e">
        <f t="shared" si="405"/>
        <v>#NAME?</v>
      </c>
      <c r="CZ315" t="e">
        <f t="shared" si="406"/>
        <v>#NAME?</v>
      </c>
      <c r="DM315" t="s">
        <v>370</v>
      </c>
      <c r="DN315">
        <v>0</v>
      </c>
      <c r="DQ315" t="s">
        <v>523</v>
      </c>
      <c r="DR315">
        <v>0</v>
      </c>
      <c r="DU315">
        <v>1700</v>
      </c>
      <c r="DV315">
        <v>2641191.3014199557</v>
      </c>
      <c r="DX315" t="s">
        <v>521</v>
      </c>
      <c r="DY315">
        <v>0</v>
      </c>
      <c r="EA315" t="s">
        <v>521</v>
      </c>
      <c r="EB315">
        <v>0</v>
      </c>
      <c r="ED315" t="s">
        <v>521</v>
      </c>
      <c r="EE315">
        <v>0</v>
      </c>
      <c r="EI315">
        <v>1666</v>
      </c>
      <c r="EJ315">
        <v>448.25</v>
      </c>
      <c r="GQ315" t="s">
        <v>531</v>
      </c>
      <c r="GR315">
        <v>614</v>
      </c>
      <c r="GU315">
        <v>796</v>
      </c>
      <c r="GV315" s="20">
        <v>436510.01097809605</v>
      </c>
      <c r="HM315">
        <v>1669</v>
      </c>
      <c r="HN315" t="s">
        <v>536</v>
      </c>
      <c r="HO315">
        <v>1813926.7</v>
      </c>
      <c r="HR315">
        <v>796</v>
      </c>
      <c r="HS315">
        <v>12109.75</v>
      </c>
    </row>
    <row r="316" spans="1:227">
      <c r="A316">
        <v>707</v>
      </c>
      <c r="D316" t="s">
        <v>532</v>
      </c>
      <c r="F316" s="13" t="e">
        <f t="shared" si="326"/>
        <v>#NAME?</v>
      </c>
      <c r="G316" s="13" t="e">
        <f t="shared" si="327"/>
        <v>#NAME?</v>
      </c>
      <c r="H316" s="13" t="e">
        <f t="shared" si="328"/>
        <v>#NAME?</v>
      </c>
      <c r="I316" s="13" t="e">
        <f t="shared" si="329"/>
        <v>#NAME?</v>
      </c>
      <c r="J316" s="13"/>
      <c r="K316" s="13" t="e">
        <f t="shared" si="330"/>
        <v>#NAME?</v>
      </c>
      <c r="L316" s="13" t="e">
        <f t="shared" si="331"/>
        <v>#NAME?</v>
      </c>
      <c r="M316" s="13" t="e">
        <f t="shared" si="332"/>
        <v>#NAME?</v>
      </c>
      <c r="N316" s="13" t="e">
        <f t="shared" si="333"/>
        <v>#NAME?</v>
      </c>
      <c r="O316" s="13" t="e">
        <f t="shared" si="334"/>
        <v>#NAME?</v>
      </c>
      <c r="P316" s="13" t="e">
        <f t="shared" si="335"/>
        <v>#NAME?</v>
      </c>
      <c r="Q316" s="13" t="e">
        <f t="shared" si="336"/>
        <v>#NAME?</v>
      </c>
      <c r="R316" s="13" t="e">
        <f t="shared" si="337"/>
        <v>#NAME?</v>
      </c>
      <c r="S316" s="13" t="e">
        <f t="shared" si="338"/>
        <v>#NAME?</v>
      </c>
      <c r="T316" s="13" t="e">
        <f t="shared" si="339"/>
        <v>#NAME?</v>
      </c>
      <c r="U316" s="13" t="e">
        <f t="shared" si="340"/>
        <v>#NAME?</v>
      </c>
      <c r="V316" s="13" t="e">
        <f t="shared" si="341"/>
        <v>#NAME?</v>
      </c>
      <c r="W316" s="13" t="e">
        <f t="shared" si="342"/>
        <v>#NAME?</v>
      </c>
      <c r="X316" s="13" t="e">
        <f t="shared" si="343"/>
        <v>#NAME?</v>
      </c>
      <c r="Y316" s="13" t="e">
        <f t="shared" si="344"/>
        <v>#NAME?</v>
      </c>
      <c r="Z316" s="13" t="e">
        <f t="shared" si="345"/>
        <v>#NAME?</v>
      </c>
      <c r="AA316" s="13" t="e">
        <f t="shared" si="346"/>
        <v>#NAME?</v>
      </c>
      <c r="AB316" s="13"/>
      <c r="AC316" s="13"/>
      <c r="AD316" s="13" t="e">
        <f t="shared" si="347"/>
        <v>#NAME?</v>
      </c>
      <c r="AE316" s="13" t="e">
        <f t="shared" si="348"/>
        <v>#NAME?</v>
      </c>
      <c r="AF316" s="13" t="e">
        <f t="shared" si="349"/>
        <v>#NAME?</v>
      </c>
      <c r="AG316" s="13" t="e">
        <f t="shared" si="350"/>
        <v>#NAME?</v>
      </c>
      <c r="AH316" s="13" t="e">
        <f t="shared" si="351"/>
        <v>#NAME?</v>
      </c>
      <c r="AI316" s="13" t="e">
        <f t="shared" si="352"/>
        <v>#NAME?</v>
      </c>
      <c r="AJ316" s="13" t="e">
        <f t="shared" si="353"/>
        <v>#NAME?</v>
      </c>
      <c r="AK316" s="13" t="e">
        <f t="shared" si="354"/>
        <v>#NAME?</v>
      </c>
      <c r="AL316" s="13" t="e">
        <f t="shared" si="355"/>
        <v>#NAME?</v>
      </c>
      <c r="AM316" s="13" t="e">
        <f t="shared" si="356"/>
        <v>#NAME?</v>
      </c>
      <c r="AN316" s="13" t="e">
        <f t="shared" si="357"/>
        <v>#NAME?</v>
      </c>
      <c r="AO316" s="13" t="e">
        <f t="shared" si="358"/>
        <v>#NAME?</v>
      </c>
      <c r="AP316" s="13" t="e">
        <f t="shared" si="359"/>
        <v>#NAME?</v>
      </c>
      <c r="AQ316" s="13" t="e">
        <f t="shared" si="360"/>
        <v>#NAME?</v>
      </c>
      <c r="AR316" s="13" t="e">
        <f t="shared" si="361"/>
        <v>#NAME?</v>
      </c>
      <c r="AS316" s="13" t="e">
        <f t="shared" si="362"/>
        <v>#NAME?</v>
      </c>
      <c r="AT316" s="13" t="e">
        <f t="shared" si="363"/>
        <v>#NAME?</v>
      </c>
      <c r="AU316" s="13" t="e">
        <f t="shared" si="364"/>
        <v>#NAME?</v>
      </c>
      <c r="AV316" s="13" t="e">
        <f t="shared" si="365"/>
        <v>#NAME?</v>
      </c>
      <c r="AW316" s="13" t="e">
        <f t="shared" si="366"/>
        <v>#NAME?</v>
      </c>
      <c r="AX316" s="13" t="e">
        <f t="shared" si="367"/>
        <v>#NAME?</v>
      </c>
      <c r="AY316" s="13" t="e">
        <f t="shared" si="368"/>
        <v>#NAME?</v>
      </c>
      <c r="AZ316" s="13" t="e">
        <f t="shared" si="369"/>
        <v>#NAME?</v>
      </c>
      <c r="BA316" s="13" t="e">
        <f t="shared" si="370"/>
        <v>#NAME?</v>
      </c>
      <c r="BB316" s="13" t="e">
        <f t="shared" si="371"/>
        <v>#NAME?</v>
      </c>
      <c r="BC316" s="13" t="e">
        <f t="shared" si="372"/>
        <v>#NAME?</v>
      </c>
      <c r="BD316" s="13" t="e">
        <f t="shared" si="373"/>
        <v>#NAME?</v>
      </c>
      <c r="BE316" s="13" t="e">
        <f t="shared" si="374"/>
        <v>#NAME?</v>
      </c>
      <c r="BF316" s="13" t="e">
        <f t="shared" si="375"/>
        <v>#NAME?</v>
      </c>
      <c r="BG316" s="13" t="e">
        <f t="shared" si="376"/>
        <v>#NAME?</v>
      </c>
      <c r="BH316" s="13" t="e">
        <f t="shared" si="377"/>
        <v>#NAME?</v>
      </c>
      <c r="BI316" s="13" t="e">
        <f t="shared" si="378"/>
        <v>#NAME?</v>
      </c>
      <c r="BJ316" s="13" t="e">
        <f t="shared" si="379"/>
        <v>#NAME?</v>
      </c>
      <c r="BK316" s="13" t="e">
        <f t="shared" si="380"/>
        <v>#NAME?</v>
      </c>
      <c r="BL316" s="13" t="e">
        <f t="shared" si="381"/>
        <v>#NAME?</v>
      </c>
      <c r="BM316" s="13" t="e">
        <f t="shared" si="382"/>
        <v>#NAME?</v>
      </c>
      <c r="BN316" s="13"/>
      <c r="BO316" s="15"/>
      <c r="BP316" s="13" t="e">
        <f t="shared" si="383"/>
        <v>#NAME?</v>
      </c>
      <c r="BQ316" s="13" t="e">
        <f t="shared" si="384"/>
        <v>#NAME?</v>
      </c>
      <c r="BR316" s="13" t="e">
        <f t="shared" si="385"/>
        <v>#NAME?</v>
      </c>
      <c r="BS316" s="13" t="e">
        <f t="shared" si="386"/>
        <v>#NAME?</v>
      </c>
      <c r="BT316" s="13" t="e">
        <f t="shared" si="387"/>
        <v>#NAME?</v>
      </c>
      <c r="BU316" s="13" t="e">
        <f t="shared" si="388"/>
        <v>#NAME?</v>
      </c>
      <c r="BV316" s="13"/>
      <c r="BW316" s="13" t="e">
        <f t="shared" si="389"/>
        <v>#NAME?</v>
      </c>
      <c r="BX316" s="13"/>
      <c r="BY316" s="13" t="e">
        <f t="shared" si="390"/>
        <v>#NAME?</v>
      </c>
      <c r="BZ316" s="13" t="e">
        <f t="shared" si="391"/>
        <v>#NAME?</v>
      </c>
      <c r="CA316" s="13" t="e">
        <f t="shared" si="392"/>
        <v>#NAME?</v>
      </c>
      <c r="CB316" s="13" t="e">
        <f t="shared" si="393"/>
        <v>#NAME?</v>
      </c>
      <c r="CC316" s="14">
        <f t="shared" si="394"/>
        <v>0</v>
      </c>
      <c r="CD316" s="14" t="e">
        <f t="shared" si="395"/>
        <v>#NAME?</v>
      </c>
      <c r="CE316" s="13">
        <f t="shared" si="396"/>
        <v>922457.75</v>
      </c>
      <c r="CF316" s="13" t="e">
        <f t="shared" si="397"/>
        <v>#NAME?</v>
      </c>
      <c r="CG316" s="13"/>
      <c r="CH316" s="13" t="e">
        <f t="shared" si="398"/>
        <v>#NAME?</v>
      </c>
      <c r="CI316" s="13" t="e">
        <f t="shared" si="399"/>
        <v>#NAME?</v>
      </c>
      <c r="CJ316" s="13" t="e">
        <f t="shared" si="400"/>
        <v>#NAME?</v>
      </c>
      <c r="CK316" s="13" t="e">
        <f t="shared" si="401"/>
        <v>#NAME?</v>
      </c>
      <c r="CL316">
        <f t="shared" si="402"/>
        <v>0</v>
      </c>
      <c r="CM316">
        <f t="shared" si="403"/>
        <v>0</v>
      </c>
      <c r="CN316">
        <v>0</v>
      </c>
      <c r="CO316">
        <f t="shared" si="404"/>
        <v>0</v>
      </c>
      <c r="CP316">
        <v>0</v>
      </c>
      <c r="CQ316">
        <v>0</v>
      </c>
      <c r="CR316">
        <v>0</v>
      </c>
      <c r="CS316">
        <v>0</v>
      </c>
      <c r="CT316">
        <v>0</v>
      </c>
      <c r="CU316">
        <v>0</v>
      </c>
      <c r="CV316">
        <v>0</v>
      </c>
      <c r="CW316">
        <v>0</v>
      </c>
      <c r="CX316">
        <v>0</v>
      </c>
      <c r="CY316" s="20" t="e">
        <f t="shared" si="405"/>
        <v>#NAME?</v>
      </c>
      <c r="CZ316" t="e">
        <f t="shared" si="406"/>
        <v>#NAME?</v>
      </c>
      <c r="DM316" t="s">
        <v>517</v>
      </c>
      <c r="DN316">
        <v>0</v>
      </c>
      <c r="DQ316" t="s">
        <v>198</v>
      </c>
      <c r="DR316">
        <v>0</v>
      </c>
      <c r="DU316">
        <v>1731</v>
      </c>
      <c r="DV316">
        <v>3044326.2961662491</v>
      </c>
      <c r="DX316" t="s">
        <v>522</v>
      </c>
      <c r="DY316">
        <v>0</v>
      </c>
      <c r="EA316" t="s">
        <v>522</v>
      </c>
      <c r="EB316">
        <v>0</v>
      </c>
      <c r="ED316" t="s">
        <v>522</v>
      </c>
      <c r="EE316">
        <v>0</v>
      </c>
      <c r="EI316">
        <v>637</v>
      </c>
      <c r="EJ316">
        <v>8356</v>
      </c>
      <c r="GQ316" t="s">
        <v>532</v>
      </c>
      <c r="GR316">
        <v>707</v>
      </c>
      <c r="GU316">
        <v>797</v>
      </c>
      <c r="GV316" s="20">
        <v>91484.134037325537</v>
      </c>
      <c r="HM316">
        <v>957</v>
      </c>
      <c r="HN316" t="s">
        <v>538</v>
      </c>
      <c r="HO316">
        <v>5706099.9900000002</v>
      </c>
      <c r="HR316">
        <v>797</v>
      </c>
      <c r="HS316">
        <v>2677.75</v>
      </c>
    </row>
    <row r="317" spans="1:227">
      <c r="A317">
        <v>1666</v>
      </c>
      <c r="D317" t="s">
        <v>533</v>
      </c>
      <c r="F317" s="13" t="e">
        <f t="shared" si="326"/>
        <v>#NAME?</v>
      </c>
      <c r="G317" s="13" t="e">
        <f t="shared" si="327"/>
        <v>#NAME?</v>
      </c>
      <c r="H317" s="13" t="e">
        <f t="shared" si="328"/>
        <v>#NAME?</v>
      </c>
      <c r="I317" s="13" t="e">
        <f t="shared" si="329"/>
        <v>#NAME?</v>
      </c>
      <c r="J317" s="13"/>
      <c r="K317" s="13" t="e">
        <f t="shared" si="330"/>
        <v>#NAME?</v>
      </c>
      <c r="L317" s="13" t="e">
        <f t="shared" si="331"/>
        <v>#NAME?</v>
      </c>
      <c r="M317" s="13" t="e">
        <f t="shared" si="332"/>
        <v>#NAME?</v>
      </c>
      <c r="N317" s="13" t="e">
        <f t="shared" si="333"/>
        <v>#NAME?</v>
      </c>
      <c r="O317" s="13" t="e">
        <f t="shared" si="334"/>
        <v>#NAME?</v>
      </c>
      <c r="P317" s="13" t="e">
        <f t="shared" si="335"/>
        <v>#NAME?</v>
      </c>
      <c r="Q317" s="13" t="e">
        <f t="shared" si="336"/>
        <v>#NAME?</v>
      </c>
      <c r="R317" s="13" t="e">
        <f t="shared" si="337"/>
        <v>#NAME?</v>
      </c>
      <c r="S317" s="13" t="e">
        <f t="shared" si="338"/>
        <v>#NAME?</v>
      </c>
      <c r="T317" s="13" t="e">
        <f t="shared" si="339"/>
        <v>#NAME?</v>
      </c>
      <c r="U317" s="13" t="e">
        <f t="shared" si="340"/>
        <v>#NAME?</v>
      </c>
      <c r="V317" s="13" t="e">
        <f t="shared" si="341"/>
        <v>#NAME?</v>
      </c>
      <c r="W317" s="13" t="e">
        <f t="shared" si="342"/>
        <v>#NAME?</v>
      </c>
      <c r="X317" s="13" t="e">
        <f t="shared" si="343"/>
        <v>#NAME?</v>
      </c>
      <c r="Y317" s="13" t="e">
        <f t="shared" si="344"/>
        <v>#NAME?</v>
      </c>
      <c r="Z317" s="13" t="e">
        <f t="shared" si="345"/>
        <v>#NAME?</v>
      </c>
      <c r="AA317" s="13" t="e">
        <f t="shared" si="346"/>
        <v>#NAME?</v>
      </c>
      <c r="AB317" s="13"/>
      <c r="AC317" s="13"/>
      <c r="AD317" s="13" t="e">
        <f t="shared" si="347"/>
        <v>#NAME?</v>
      </c>
      <c r="AE317" s="13" t="e">
        <f t="shared" si="348"/>
        <v>#NAME?</v>
      </c>
      <c r="AF317" s="13" t="e">
        <f t="shared" si="349"/>
        <v>#NAME?</v>
      </c>
      <c r="AG317" s="13" t="e">
        <f t="shared" si="350"/>
        <v>#NAME?</v>
      </c>
      <c r="AH317" s="13" t="e">
        <f t="shared" si="351"/>
        <v>#NAME?</v>
      </c>
      <c r="AI317" s="13" t="e">
        <f t="shared" si="352"/>
        <v>#NAME?</v>
      </c>
      <c r="AJ317" s="13" t="e">
        <f t="shared" si="353"/>
        <v>#NAME?</v>
      </c>
      <c r="AK317" s="13" t="e">
        <f t="shared" si="354"/>
        <v>#NAME?</v>
      </c>
      <c r="AL317" s="13" t="e">
        <f t="shared" si="355"/>
        <v>#NAME?</v>
      </c>
      <c r="AM317" s="13" t="e">
        <f t="shared" si="356"/>
        <v>#NAME?</v>
      </c>
      <c r="AN317" s="13" t="e">
        <f t="shared" si="357"/>
        <v>#NAME?</v>
      </c>
      <c r="AO317" s="13" t="e">
        <f t="shared" si="358"/>
        <v>#NAME?</v>
      </c>
      <c r="AP317" s="13" t="e">
        <f t="shared" si="359"/>
        <v>#NAME?</v>
      </c>
      <c r="AQ317" s="13" t="e">
        <f t="shared" si="360"/>
        <v>#NAME?</v>
      </c>
      <c r="AR317" s="13" t="e">
        <f t="shared" si="361"/>
        <v>#NAME?</v>
      </c>
      <c r="AS317" s="13" t="e">
        <f t="shared" si="362"/>
        <v>#NAME?</v>
      </c>
      <c r="AT317" s="13" t="e">
        <f t="shared" si="363"/>
        <v>#NAME?</v>
      </c>
      <c r="AU317" s="13" t="e">
        <f t="shared" si="364"/>
        <v>#NAME?</v>
      </c>
      <c r="AV317" s="13" t="e">
        <f t="shared" si="365"/>
        <v>#NAME?</v>
      </c>
      <c r="AW317" s="13" t="e">
        <f t="shared" si="366"/>
        <v>#NAME?</v>
      </c>
      <c r="AX317" s="13" t="e">
        <f t="shared" si="367"/>
        <v>#NAME?</v>
      </c>
      <c r="AY317" s="13" t="e">
        <f t="shared" si="368"/>
        <v>#NAME?</v>
      </c>
      <c r="AZ317" s="13" t="e">
        <f t="shared" si="369"/>
        <v>#NAME?</v>
      </c>
      <c r="BA317" s="13" t="e">
        <f t="shared" si="370"/>
        <v>#NAME?</v>
      </c>
      <c r="BB317" s="13" t="e">
        <f t="shared" si="371"/>
        <v>#NAME?</v>
      </c>
      <c r="BC317" s="13" t="e">
        <f t="shared" si="372"/>
        <v>#NAME?</v>
      </c>
      <c r="BD317" s="13" t="e">
        <f t="shared" si="373"/>
        <v>#NAME?</v>
      </c>
      <c r="BE317" s="13" t="e">
        <f t="shared" si="374"/>
        <v>#NAME?</v>
      </c>
      <c r="BF317" s="13" t="e">
        <f t="shared" si="375"/>
        <v>#NAME?</v>
      </c>
      <c r="BG317" s="13" t="e">
        <f t="shared" si="376"/>
        <v>#NAME?</v>
      </c>
      <c r="BH317" s="13" t="e">
        <f t="shared" si="377"/>
        <v>#NAME?</v>
      </c>
      <c r="BI317" s="13" t="e">
        <f t="shared" si="378"/>
        <v>#NAME?</v>
      </c>
      <c r="BJ317" s="13" t="e">
        <f t="shared" si="379"/>
        <v>#NAME?</v>
      </c>
      <c r="BK317" s="13" t="e">
        <f t="shared" si="380"/>
        <v>#NAME?</v>
      </c>
      <c r="BL317" s="13" t="e">
        <f t="shared" si="381"/>
        <v>#NAME?</v>
      </c>
      <c r="BM317" s="13" t="e">
        <f t="shared" si="382"/>
        <v>#NAME?</v>
      </c>
      <c r="BN317" s="13"/>
      <c r="BO317" s="15"/>
      <c r="BP317" s="13" t="e">
        <f t="shared" si="383"/>
        <v>#NAME?</v>
      </c>
      <c r="BQ317" s="13" t="e">
        <f t="shared" si="384"/>
        <v>#NAME?</v>
      </c>
      <c r="BR317" s="13" t="e">
        <f t="shared" si="385"/>
        <v>#NAME?</v>
      </c>
      <c r="BS317" s="13" t="e">
        <f t="shared" si="386"/>
        <v>#NAME?</v>
      </c>
      <c r="BT317" s="13" t="e">
        <f t="shared" si="387"/>
        <v>#NAME?</v>
      </c>
      <c r="BU317" s="13" t="e">
        <f t="shared" si="388"/>
        <v>#NAME?</v>
      </c>
      <c r="BV317" s="13"/>
      <c r="BW317" s="13" t="e">
        <f t="shared" si="389"/>
        <v>#NAME?</v>
      </c>
      <c r="BX317" s="13"/>
      <c r="BY317" s="13" t="e">
        <f t="shared" si="390"/>
        <v>#NAME?</v>
      </c>
      <c r="BZ317" s="13" t="e">
        <f t="shared" si="391"/>
        <v>#NAME?</v>
      </c>
      <c r="CA317" s="13" t="e">
        <f t="shared" si="392"/>
        <v>#NAME?</v>
      </c>
      <c r="CB317" s="13" t="e">
        <f t="shared" si="393"/>
        <v>#NAME?</v>
      </c>
      <c r="CC317" s="14">
        <f t="shared" si="394"/>
        <v>0</v>
      </c>
      <c r="CD317" s="14" t="e">
        <f t="shared" si="395"/>
        <v>#NAME?</v>
      </c>
      <c r="CE317" s="13">
        <f t="shared" si="396"/>
        <v>757941.6</v>
      </c>
      <c r="CF317" s="13" t="e">
        <f t="shared" si="397"/>
        <v>#NAME?</v>
      </c>
      <c r="CG317" s="13"/>
      <c r="CH317" s="13" t="e">
        <f t="shared" si="398"/>
        <v>#NAME?</v>
      </c>
      <c r="CI317" s="13" t="e">
        <f t="shared" si="399"/>
        <v>#NAME?</v>
      </c>
      <c r="CJ317" s="13" t="e">
        <f t="shared" si="400"/>
        <v>#NAME?</v>
      </c>
      <c r="CK317" s="13" t="e">
        <f t="shared" si="401"/>
        <v>#NAME?</v>
      </c>
      <c r="CL317">
        <f t="shared" si="402"/>
        <v>0</v>
      </c>
      <c r="CM317">
        <f t="shared" si="403"/>
        <v>0</v>
      </c>
      <c r="CN317">
        <v>0</v>
      </c>
      <c r="CO317">
        <f t="shared" si="404"/>
        <v>0</v>
      </c>
      <c r="CP317">
        <v>0</v>
      </c>
      <c r="CQ317">
        <v>0</v>
      </c>
      <c r="CR317">
        <v>0</v>
      </c>
      <c r="CS317">
        <v>0</v>
      </c>
      <c r="CT317">
        <v>0</v>
      </c>
      <c r="CU317">
        <v>0</v>
      </c>
      <c r="CV317">
        <v>0</v>
      </c>
      <c r="CW317">
        <v>0</v>
      </c>
      <c r="CX317">
        <v>0</v>
      </c>
      <c r="CY317" s="20" t="e">
        <f t="shared" si="405"/>
        <v>#NAME?</v>
      </c>
      <c r="CZ317" t="e">
        <f t="shared" si="406"/>
        <v>#NAME?</v>
      </c>
      <c r="DM317" t="s">
        <v>307</v>
      </c>
      <c r="DN317">
        <v>0</v>
      </c>
      <c r="DQ317" t="s">
        <v>525</v>
      </c>
      <c r="DR317">
        <v>0</v>
      </c>
      <c r="DU317">
        <v>37</v>
      </c>
      <c r="DV317">
        <v>4486396.2845382355</v>
      </c>
      <c r="DX317" t="s">
        <v>523</v>
      </c>
      <c r="DY317">
        <v>0</v>
      </c>
      <c r="EA317" t="s">
        <v>523</v>
      </c>
      <c r="EB317">
        <v>0</v>
      </c>
      <c r="ED317" t="s">
        <v>523</v>
      </c>
      <c r="EE317">
        <v>0</v>
      </c>
      <c r="EI317">
        <v>638</v>
      </c>
      <c r="EJ317">
        <v>606.25</v>
      </c>
      <c r="GQ317" t="s">
        <v>533</v>
      </c>
      <c r="GR317">
        <v>1666</v>
      </c>
      <c r="GU317">
        <v>798</v>
      </c>
      <c r="GV317" s="20">
        <v>26138.324010664437</v>
      </c>
      <c r="HM317">
        <v>1674</v>
      </c>
      <c r="HN317" t="s">
        <v>539</v>
      </c>
      <c r="HO317">
        <v>7075639.7999999998</v>
      </c>
      <c r="HR317">
        <v>798</v>
      </c>
      <c r="HS317">
        <v>819.5</v>
      </c>
    </row>
    <row r="318" spans="1:227">
      <c r="A318">
        <v>637</v>
      </c>
      <c r="D318" t="s">
        <v>534</v>
      </c>
      <c r="F318" s="13" t="e">
        <f t="shared" si="326"/>
        <v>#NAME?</v>
      </c>
      <c r="G318" s="13" t="e">
        <f t="shared" si="327"/>
        <v>#NAME?</v>
      </c>
      <c r="H318" s="13" t="e">
        <f t="shared" si="328"/>
        <v>#NAME?</v>
      </c>
      <c r="I318" s="13" t="e">
        <f t="shared" si="329"/>
        <v>#NAME?</v>
      </c>
      <c r="J318" s="13"/>
      <c r="K318" s="13" t="e">
        <f t="shared" si="330"/>
        <v>#NAME?</v>
      </c>
      <c r="L318" s="13" t="e">
        <f t="shared" si="331"/>
        <v>#NAME?</v>
      </c>
      <c r="M318" s="13" t="e">
        <f t="shared" si="332"/>
        <v>#NAME?</v>
      </c>
      <c r="N318" s="13" t="e">
        <f t="shared" si="333"/>
        <v>#NAME?</v>
      </c>
      <c r="O318" s="13" t="e">
        <f t="shared" si="334"/>
        <v>#NAME?</v>
      </c>
      <c r="P318" s="13" t="e">
        <f t="shared" si="335"/>
        <v>#NAME?</v>
      </c>
      <c r="Q318" s="13" t="e">
        <f t="shared" si="336"/>
        <v>#NAME?</v>
      </c>
      <c r="R318" s="13" t="e">
        <f t="shared" si="337"/>
        <v>#NAME?</v>
      </c>
      <c r="S318" s="13" t="e">
        <f t="shared" si="338"/>
        <v>#NAME?</v>
      </c>
      <c r="T318" s="13" t="e">
        <f t="shared" si="339"/>
        <v>#NAME?</v>
      </c>
      <c r="U318" s="13" t="e">
        <f t="shared" si="340"/>
        <v>#NAME?</v>
      </c>
      <c r="V318" s="13" t="e">
        <f t="shared" si="341"/>
        <v>#NAME?</v>
      </c>
      <c r="W318" s="13" t="e">
        <f t="shared" si="342"/>
        <v>#NAME?</v>
      </c>
      <c r="X318" s="13" t="e">
        <f t="shared" si="343"/>
        <v>#NAME?</v>
      </c>
      <c r="Y318" s="13" t="e">
        <f t="shared" si="344"/>
        <v>#NAME?</v>
      </c>
      <c r="Z318" s="13" t="e">
        <f t="shared" si="345"/>
        <v>#NAME?</v>
      </c>
      <c r="AA318" s="13" t="e">
        <f t="shared" si="346"/>
        <v>#NAME?</v>
      </c>
      <c r="AB318" s="13"/>
      <c r="AC318" s="13"/>
      <c r="AD318" s="13" t="e">
        <f t="shared" si="347"/>
        <v>#NAME?</v>
      </c>
      <c r="AE318" s="13" t="e">
        <f t="shared" si="348"/>
        <v>#NAME?</v>
      </c>
      <c r="AF318" s="13" t="e">
        <f t="shared" si="349"/>
        <v>#NAME?</v>
      </c>
      <c r="AG318" s="13" t="e">
        <f t="shared" si="350"/>
        <v>#NAME?</v>
      </c>
      <c r="AH318" s="13" t="e">
        <f t="shared" si="351"/>
        <v>#NAME?</v>
      </c>
      <c r="AI318" s="13" t="e">
        <f t="shared" si="352"/>
        <v>#NAME?</v>
      </c>
      <c r="AJ318" s="13" t="e">
        <f t="shared" si="353"/>
        <v>#NAME?</v>
      </c>
      <c r="AK318" s="13" t="e">
        <f t="shared" si="354"/>
        <v>#NAME?</v>
      </c>
      <c r="AL318" s="13" t="e">
        <f t="shared" si="355"/>
        <v>#NAME?</v>
      </c>
      <c r="AM318" s="13" t="e">
        <f t="shared" si="356"/>
        <v>#NAME?</v>
      </c>
      <c r="AN318" s="13" t="e">
        <f t="shared" si="357"/>
        <v>#NAME?</v>
      </c>
      <c r="AO318" s="13" t="e">
        <f t="shared" si="358"/>
        <v>#NAME?</v>
      </c>
      <c r="AP318" s="13" t="e">
        <f t="shared" si="359"/>
        <v>#NAME?</v>
      </c>
      <c r="AQ318" s="13" t="e">
        <f t="shared" si="360"/>
        <v>#NAME?</v>
      </c>
      <c r="AR318" s="13" t="e">
        <f t="shared" si="361"/>
        <v>#NAME?</v>
      </c>
      <c r="AS318" s="13" t="e">
        <f t="shared" si="362"/>
        <v>#NAME?</v>
      </c>
      <c r="AT318" s="13" t="e">
        <f t="shared" si="363"/>
        <v>#NAME?</v>
      </c>
      <c r="AU318" s="13" t="e">
        <f t="shared" si="364"/>
        <v>#NAME?</v>
      </c>
      <c r="AV318" s="13" t="e">
        <f t="shared" si="365"/>
        <v>#NAME?</v>
      </c>
      <c r="AW318" s="13" t="e">
        <f t="shared" si="366"/>
        <v>#NAME?</v>
      </c>
      <c r="AX318" s="13" t="e">
        <f t="shared" si="367"/>
        <v>#NAME?</v>
      </c>
      <c r="AY318" s="13" t="e">
        <f t="shared" si="368"/>
        <v>#NAME?</v>
      </c>
      <c r="AZ318" s="13" t="e">
        <f t="shared" si="369"/>
        <v>#NAME?</v>
      </c>
      <c r="BA318" s="13" t="e">
        <f t="shared" si="370"/>
        <v>#NAME?</v>
      </c>
      <c r="BB318" s="13" t="e">
        <f t="shared" si="371"/>
        <v>#NAME?</v>
      </c>
      <c r="BC318" s="13" t="e">
        <f t="shared" si="372"/>
        <v>#NAME?</v>
      </c>
      <c r="BD318" s="13" t="e">
        <f t="shared" si="373"/>
        <v>#NAME?</v>
      </c>
      <c r="BE318" s="13" t="e">
        <f t="shared" si="374"/>
        <v>#NAME?</v>
      </c>
      <c r="BF318" s="13" t="e">
        <f t="shared" si="375"/>
        <v>#NAME?</v>
      </c>
      <c r="BG318" s="13" t="e">
        <f t="shared" si="376"/>
        <v>#NAME?</v>
      </c>
      <c r="BH318" s="13" t="e">
        <f t="shared" si="377"/>
        <v>#NAME?</v>
      </c>
      <c r="BI318" s="13" t="e">
        <f t="shared" si="378"/>
        <v>#NAME?</v>
      </c>
      <c r="BJ318" s="13" t="e">
        <f t="shared" si="379"/>
        <v>#NAME?</v>
      </c>
      <c r="BK318" s="13" t="e">
        <f t="shared" si="380"/>
        <v>#NAME?</v>
      </c>
      <c r="BL318" s="13" t="e">
        <f t="shared" si="381"/>
        <v>#NAME?</v>
      </c>
      <c r="BM318" s="13" t="e">
        <f t="shared" si="382"/>
        <v>#NAME?</v>
      </c>
      <c r="BN318" s="13"/>
      <c r="BO318" s="15"/>
      <c r="BP318" s="13" t="e">
        <f t="shared" si="383"/>
        <v>#NAME?</v>
      </c>
      <c r="BQ318" s="13" t="e">
        <f t="shared" si="384"/>
        <v>#NAME?</v>
      </c>
      <c r="BR318" s="13" t="e">
        <f t="shared" si="385"/>
        <v>#NAME?</v>
      </c>
      <c r="BS318" s="13" t="e">
        <f t="shared" si="386"/>
        <v>#NAME?</v>
      </c>
      <c r="BT318" s="13" t="e">
        <f t="shared" si="387"/>
        <v>#NAME?</v>
      </c>
      <c r="BU318" s="13" t="e">
        <f t="shared" si="388"/>
        <v>#NAME?</v>
      </c>
      <c r="BV318" s="13"/>
      <c r="BW318" s="13" t="e">
        <f t="shared" si="389"/>
        <v>#NAME?</v>
      </c>
      <c r="BX318" s="13"/>
      <c r="BY318" s="13" t="e">
        <f t="shared" si="390"/>
        <v>#NAME?</v>
      </c>
      <c r="BZ318" s="13" t="e">
        <f t="shared" si="391"/>
        <v>#NAME?</v>
      </c>
      <c r="CA318" s="13" t="e">
        <f t="shared" si="392"/>
        <v>#NAME?</v>
      </c>
      <c r="CB318" s="13" t="e">
        <f t="shared" si="393"/>
        <v>#NAME?</v>
      </c>
      <c r="CC318" s="14">
        <f t="shared" si="394"/>
        <v>0</v>
      </c>
      <c r="CD318" s="14" t="e">
        <f t="shared" si="395"/>
        <v>#NAME?</v>
      </c>
      <c r="CE318" s="13">
        <f t="shared" si="396"/>
        <v>7947123.5300000003</v>
      </c>
      <c r="CF318" s="13" t="e">
        <f t="shared" si="397"/>
        <v>#NAME?</v>
      </c>
      <c r="CG318" s="13"/>
      <c r="CH318" s="13" t="e">
        <f t="shared" si="398"/>
        <v>#NAME?</v>
      </c>
      <c r="CI318" s="13" t="e">
        <f t="shared" si="399"/>
        <v>#NAME?</v>
      </c>
      <c r="CJ318" s="13" t="e">
        <f t="shared" si="400"/>
        <v>#NAME?</v>
      </c>
      <c r="CK318" s="13" t="e">
        <f t="shared" si="401"/>
        <v>#NAME?</v>
      </c>
      <c r="CL318">
        <f t="shared" si="402"/>
        <v>0</v>
      </c>
      <c r="CM318">
        <f t="shared" si="403"/>
        <v>0</v>
      </c>
      <c r="CN318">
        <v>0</v>
      </c>
      <c r="CO318">
        <f t="shared" si="404"/>
        <v>0</v>
      </c>
      <c r="CP318" t="e">
        <f>VLOOKUP(A318,taal,5,FALSE)</f>
        <v>#NAME?</v>
      </c>
      <c r="CQ318">
        <v>0</v>
      </c>
      <c r="CR318" t="e">
        <f>VLOOKUP(A318,pola,4,FALSE)</f>
        <v>#NAME?</v>
      </c>
      <c r="CS318">
        <v>0</v>
      </c>
      <c r="CT318">
        <v>0</v>
      </c>
      <c r="CU318">
        <v>0</v>
      </c>
      <c r="CV318" t="e">
        <f>VLOOKUP(A318,delta,3,FALSE)</f>
        <v>#NAME?</v>
      </c>
      <c r="CW318">
        <v>0</v>
      </c>
      <c r="CX318">
        <v>0</v>
      </c>
      <c r="CY318" s="20" t="e">
        <f t="shared" si="405"/>
        <v>#NAME?</v>
      </c>
      <c r="CZ318" t="e">
        <f t="shared" si="406"/>
        <v>#NAME?</v>
      </c>
      <c r="DM318" t="s">
        <v>518</v>
      </c>
      <c r="DN318">
        <v>0</v>
      </c>
      <c r="DQ318" t="s">
        <v>526</v>
      </c>
      <c r="DR318">
        <v>0</v>
      </c>
      <c r="DU318">
        <v>1676</v>
      </c>
      <c r="DV318">
        <v>3227380.1653661695</v>
      </c>
      <c r="DX318" t="s">
        <v>525</v>
      </c>
      <c r="DY318">
        <v>0</v>
      </c>
      <c r="EA318" t="s">
        <v>525</v>
      </c>
      <c r="EB318">
        <v>0</v>
      </c>
      <c r="ED318" t="s">
        <v>525</v>
      </c>
      <c r="EE318">
        <v>0</v>
      </c>
      <c r="EI318">
        <v>642</v>
      </c>
      <c r="EJ318">
        <v>2670.75</v>
      </c>
      <c r="GQ318" t="s">
        <v>534</v>
      </c>
      <c r="GR318">
        <v>637</v>
      </c>
      <c r="GU318">
        <v>808</v>
      </c>
      <c r="GV318" s="20">
        <v>13069.162005332219</v>
      </c>
      <c r="HM318">
        <v>599</v>
      </c>
      <c r="HN318" t="s">
        <v>179</v>
      </c>
      <c r="HO318">
        <v>67194158.430000007</v>
      </c>
      <c r="HR318">
        <v>808</v>
      </c>
      <c r="HS318">
        <v>494.25</v>
      </c>
    </row>
    <row r="319" spans="1:227">
      <c r="A319">
        <v>638</v>
      </c>
      <c r="D319" t="s">
        <v>535</v>
      </c>
      <c r="F319" s="13" t="e">
        <f t="shared" si="326"/>
        <v>#NAME?</v>
      </c>
      <c r="G319" s="13" t="e">
        <f t="shared" si="327"/>
        <v>#NAME?</v>
      </c>
      <c r="H319" s="13" t="e">
        <f t="shared" si="328"/>
        <v>#NAME?</v>
      </c>
      <c r="I319" s="13" t="e">
        <f t="shared" si="329"/>
        <v>#NAME?</v>
      </c>
      <c r="J319" s="13"/>
      <c r="K319" s="13" t="e">
        <f t="shared" si="330"/>
        <v>#NAME?</v>
      </c>
      <c r="L319" s="13" t="e">
        <f t="shared" si="331"/>
        <v>#NAME?</v>
      </c>
      <c r="M319" s="13" t="e">
        <f t="shared" si="332"/>
        <v>#NAME?</v>
      </c>
      <c r="N319" s="13" t="e">
        <f t="shared" si="333"/>
        <v>#NAME?</v>
      </c>
      <c r="O319" s="13" t="e">
        <f t="shared" si="334"/>
        <v>#NAME?</v>
      </c>
      <c r="P319" s="13" t="e">
        <f t="shared" si="335"/>
        <v>#NAME?</v>
      </c>
      <c r="Q319" s="13" t="e">
        <f t="shared" si="336"/>
        <v>#NAME?</v>
      </c>
      <c r="R319" s="13" t="e">
        <f t="shared" si="337"/>
        <v>#NAME?</v>
      </c>
      <c r="S319" s="13" t="e">
        <f t="shared" si="338"/>
        <v>#NAME?</v>
      </c>
      <c r="T319" s="13" t="e">
        <f t="shared" si="339"/>
        <v>#NAME?</v>
      </c>
      <c r="U319" s="13" t="e">
        <f t="shared" si="340"/>
        <v>#NAME?</v>
      </c>
      <c r="V319" s="13" t="e">
        <f t="shared" si="341"/>
        <v>#NAME?</v>
      </c>
      <c r="W319" s="13" t="e">
        <f t="shared" si="342"/>
        <v>#NAME?</v>
      </c>
      <c r="X319" s="13" t="e">
        <f t="shared" si="343"/>
        <v>#NAME?</v>
      </c>
      <c r="Y319" s="13" t="e">
        <f t="shared" si="344"/>
        <v>#NAME?</v>
      </c>
      <c r="Z319" s="13" t="e">
        <f t="shared" si="345"/>
        <v>#NAME?</v>
      </c>
      <c r="AA319" s="13" t="e">
        <f t="shared" si="346"/>
        <v>#NAME?</v>
      </c>
      <c r="AB319" s="13"/>
      <c r="AC319" s="13"/>
      <c r="AD319" s="13" t="e">
        <f t="shared" si="347"/>
        <v>#NAME?</v>
      </c>
      <c r="AE319" s="13" t="e">
        <f t="shared" si="348"/>
        <v>#NAME?</v>
      </c>
      <c r="AF319" s="13" t="e">
        <f t="shared" si="349"/>
        <v>#NAME?</v>
      </c>
      <c r="AG319" s="13" t="e">
        <f t="shared" si="350"/>
        <v>#NAME?</v>
      </c>
      <c r="AH319" s="13" t="e">
        <f t="shared" si="351"/>
        <v>#NAME?</v>
      </c>
      <c r="AI319" s="13" t="e">
        <f t="shared" si="352"/>
        <v>#NAME?</v>
      </c>
      <c r="AJ319" s="13" t="e">
        <f t="shared" si="353"/>
        <v>#NAME?</v>
      </c>
      <c r="AK319" s="13" t="e">
        <f t="shared" si="354"/>
        <v>#NAME?</v>
      </c>
      <c r="AL319" s="13" t="e">
        <f t="shared" si="355"/>
        <v>#NAME?</v>
      </c>
      <c r="AM319" s="13" t="e">
        <f t="shared" si="356"/>
        <v>#NAME?</v>
      </c>
      <c r="AN319" s="13" t="e">
        <f t="shared" si="357"/>
        <v>#NAME?</v>
      </c>
      <c r="AO319" s="13" t="e">
        <f t="shared" si="358"/>
        <v>#NAME?</v>
      </c>
      <c r="AP319" s="13" t="e">
        <f t="shared" si="359"/>
        <v>#NAME?</v>
      </c>
      <c r="AQ319" s="13" t="e">
        <f t="shared" si="360"/>
        <v>#NAME?</v>
      </c>
      <c r="AR319" s="13" t="e">
        <f t="shared" si="361"/>
        <v>#NAME?</v>
      </c>
      <c r="AS319" s="13" t="e">
        <f t="shared" si="362"/>
        <v>#NAME?</v>
      </c>
      <c r="AT319" s="13" t="e">
        <f t="shared" si="363"/>
        <v>#NAME?</v>
      </c>
      <c r="AU319" s="13" t="e">
        <f t="shared" si="364"/>
        <v>#NAME?</v>
      </c>
      <c r="AV319" s="13" t="e">
        <f t="shared" si="365"/>
        <v>#NAME?</v>
      </c>
      <c r="AW319" s="13" t="e">
        <f t="shared" si="366"/>
        <v>#NAME?</v>
      </c>
      <c r="AX319" s="13" t="e">
        <f t="shared" si="367"/>
        <v>#NAME?</v>
      </c>
      <c r="AY319" s="13" t="e">
        <f t="shared" si="368"/>
        <v>#NAME?</v>
      </c>
      <c r="AZ319" s="13" t="e">
        <f t="shared" si="369"/>
        <v>#NAME?</v>
      </c>
      <c r="BA319" s="13" t="e">
        <f t="shared" si="370"/>
        <v>#NAME?</v>
      </c>
      <c r="BB319" s="13" t="e">
        <f t="shared" si="371"/>
        <v>#NAME?</v>
      </c>
      <c r="BC319" s="13" t="e">
        <f t="shared" si="372"/>
        <v>#NAME?</v>
      </c>
      <c r="BD319" s="13" t="e">
        <f t="shared" si="373"/>
        <v>#NAME?</v>
      </c>
      <c r="BE319" s="13" t="e">
        <f t="shared" si="374"/>
        <v>#NAME?</v>
      </c>
      <c r="BF319" s="13" t="e">
        <f t="shared" si="375"/>
        <v>#NAME?</v>
      </c>
      <c r="BG319" s="13" t="e">
        <f t="shared" si="376"/>
        <v>#NAME?</v>
      </c>
      <c r="BH319" s="13" t="e">
        <f t="shared" si="377"/>
        <v>#NAME?</v>
      </c>
      <c r="BI319" s="13" t="e">
        <f t="shared" si="378"/>
        <v>#NAME?</v>
      </c>
      <c r="BJ319" s="13" t="e">
        <f t="shared" si="379"/>
        <v>#NAME?</v>
      </c>
      <c r="BK319" s="13" t="e">
        <f t="shared" si="380"/>
        <v>#NAME?</v>
      </c>
      <c r="BL319" s="13" t="e">
        <f t="shared" si="381"/>
        <v>#NAME?</v>
      </c>
      <c r="BM319" s="13" t="e">
        <f t="shared" si="382"/>
        <v>#NAME?</v>
      </c>
      <c r="BN319" s="13"/>
      <c r="BO319" s="15"/>
      <c r="BP319" s="13" t="e">
        <f t="shared" si="383"/>
        <v>#NAME?</v>
      </c>
      <c r="BQ319" s="13" t="e">
        <f t="shared" si="384"/>
        <v>#NAME?</v>
      </c>
      <c r="BR319" s="13" t="e">
        <f t="shared" si="385"/>
        <v>#NAME?</v>
      </c>
      <c r="BS319" s="13" t="e">
        <f t="shared" si="386"/>
        <v>#NAME?</v>
      </c>
      <c r="BT319" s="13" t="e">
        <f t="shared" si="387"/>
        <v>#NAME?</v>
      </c>
      <c r="BU319" s="13" t="e">
        <f t="shared" si="388"/>
        <v>#NAME?</v>
      </c>
      <c r="BV319" s="13"/>
      <c r="BW319" s="13" t="e">
        <f t="shared" si="389"/>
        <v>#NAME?</v>
      </c>
      <c r="BX319" s="13"/>
      <c r="BY319" s="13" t="e">
        <f t="shared" si="390"/>
        <v>#NAME?</v>
      </c>
      <c r="BZ319" s="13" t="e">
        <f t="shared" si="391"/>
        <v>#NAME?</v>
      </c>
      <c r="CA319" s="13" t="e">
        <f t="shared" si="392"/>
        <v>#NAME?</v>
      </c>
      <c r="CB319" s="13" t="e">
        <f t="shared" si="393"/>
        <v>#NAME?</v>
      </c>
      <c r="CC319" s="14">
        <f t="shared" si="394"/>
        <v>0</v>
      </c>
      <c r="CD319" s="14" t="e">
        <f t="shared" si="395"/>
        <v>#NAME?</v>
      </c>
      <c r="CE319" s="13">
        <f t="shared" si="396"/>
        <v>725944.49</v>
      </c>
      <c r="CF319" s="13" t="e">
        <f t="shared" si="397"/>
        <v>#NAME?</v>
      </c>
      <c r="CG319" s="13"/>
      <c r="CH319" s="13" t="e">
        <f t="shared" si="398"/>
        <v>#NAME?</v>
      </c>
      <c r="CI319" s="13" t="e">
        <f t="shared" si="399"/>
        <v>#NAME?</v>
      </c>
      <c r="CJ319" s="13" t="e">
        <f t="shared" si="400"/>
        <v>#NAME?</v>
      </c>
      <c r="CK319" s="13" t="e">
        <f t="shared" si="401"/>
        <v>#NAME?</v>
      </c>
      <c r="CL319">
        <f t="shared" si="402"/>
        <v>0</v>
      </c>
      <c r="CM319">
        <f t="shared" si="403"/>
        <v>0</v>
      </c>
      <c r="CN319">
        <v>0</v>
      </c>
      <c r="CO319">
        <f t="shared" si="404"/>
        <v>0</v>
      </c>
      <c r="CP319">
        <v>0</v>
      </c>
      <c r="CQ319">
        <v>0</v>
      </c>
      <c r="CR319">
        <v>0</v>
      </c>
      <c r="CS319">
        <v>0</v>
      </c>
      <c r="CT319">
        <v>0</v>
      </c>
      <c r="CU319">
        <v>0</v>
      </c>
      <c r="CV319">
        <v>0</v>
      </c>
      <c r="CW319">
        <v>0</v>
      </c>
      <c r="CX319">
        <v>0</v>
      </c>
      <c r="CY319" s="20" t="e">
        <f t="shared" si="405"/>
        <v>#NAME?</v>
      </c>
      <c r="CZ319" t="e">
        <f t="shared" si="406"/>
        <v>#NAME?</v>
      </c>
      <c r="DM319" t="s">
        <v>536</v>
      </c>
      <c r="DN319">
        <v>0</v>
      </c>
      <c r="DQ319" t="s">
        <v>528</v>
      </c>
      <c r="DR319">
        <v>0</v>
      </c>
      <c r="DU319">
        <v>353</v>
      </c>
      <c r="DV319">
        <v>1990995.7740219017</v>
      </c>
      <c r="DX319" t="s">
        <v>526</v>
      </c>
      <c r="DY319">
        <v>0</v>
      </c>
      <c r="EA319" t="s">
        <v>526</v>
      </c>
      <c r="EB319">
        <v>0</v>
      </c>
      <c r="ED319" t="s">
        <v>526</v>
      </c>
      <c r="EE319">
        <v>0</v>
      </c>
      <c r="EI319">
        <v>654</v>
      </c>
      <c r="EJ319">
        <v>1067.5</v>
      </c>
      <c r="GQ319" t="s">
        <v>535</v>
      </c>
      <c r="GR319">
        <v>638</v>
      </c>
      <c r="GU319">
        <v>809</v>
      </c>
      <c r="GV319" s="20">
        <v>52276.648021328874</v>
      </c>
      <c r="HM319">
        <v>600</v>
      </c>
      <c r="HN319" t="s">
        <v>519</v>
      </c>
      <c r="HO319">
        <v>996915.16</v>
      </c>
      <c r="HR319">
        <v>809</v>
      </c>
      <c r="HS319">
        <v>1427</v>
      </c>
    </row>
    <row r="320" spans="1:227">
      <c r="A320">
        <v>642</v>
      </c>
      <c r="D320" t="s">
        <v>537</v>
      </c>
      <c r="F320" s="13" t="e">
        <f t="shared" si="326"/>
        <v>#NAME?</v>
      </c>
      <c r="G320" s="13" t="e">
        <f t="shared" si="327"/>
        <v>#NAME?</v>
      </c>
      <c r="H320" s="13" t="e">
        <f t="shared" si="328"/>
        <v>#NAME?</v>
      </c>
      <c r="I320" s="13" t="e">
        <f t="shared" si="329"/>
        <v>#NAME?</v>
      </c>
      <c r="J320" s="13"/>
      <c r="K320" s="13" t="e">
        <f t="shared" si="330"/>
        <v>#NAME?</v>
      </c>
      <c r="L320" s="13" t="e">
        <f t="shared" si="331"/>
        <v>#NAME?</v>
      </c>
      <c r="M320" s="13" t="e">
        <f t="shared" si="332"/>
        <v>#NAME?</v>
      </c>
      <c r="N320" s="13" t="e">
        <f t="shared" si="333"/>
        <v>#NAME?</v>
      </c>
      <c r="O320" s="13" t="e">
        <f t="shared" si="334"/>
        <v>#NAME?</v>
      </c>
      <c r="P320" s="13" t="e">
        <f t="shared" si="335"/>
        <v>#NAME?</v>
      </c>
      <c r="Q320" s="13" t="e">
        <f t="shared" si="336"/>
        <v>#NAME?</v>
      </c>
      <c r="R320" s="13" t="e">
        <f t="shared" si="337"/>
        <v>#NAME?</v>
      </c>
      <c r="S320" s="13" t="e">
        <f t="shared" si="338"/>
        <v>#NAME?</v>
      </c>
      <c r="T320" s="13" t="e">
        <f t="shared" si="339"/>
        <v>#NAME?</v>
      </c>
      <c r="U320" s="13" t="e">
        <f t="shared" si="340"/>
        <v>#NAME?</v>
      </c>
      <c r="V320" s="13" t="e">
        <f t="shared" si="341"/>
        <v>#NAME?</v>
      </c>
      <c r="W320" s="13" t="e">
        <f t="shared" si="342"/>
        <v>#NAME?</v>
      </c>
      <c r="X320" s="13" t="e">
        <f t="shared" si="343"/>
        <v>#NAME?</v>
      </c>
      <c r="Y320" s="13" t="e">
        <f t="shared" si="344"/>
        <v>#NAME?</v>
      </c>
      <c r="Z320" s="13" t="e">
        <f t="shared" si="345"/>
        <v>#NAME?</v>
      </c>
      <c r="AA320" s="13" t="e">
        <f t="shared" si="346"/>
        <v>#NAME?</v>
      </c>
      <c r="AB320" s="13"/>
      <c r="AC320" s="13"/>
      <c r="AD320" s="13" t="e">
        <f t="shared" si="347"/>
        <v>#NAME?</v>
      </c>
      <c r="AE320" s="13" t="e">
        <f t="shared" si="348"/>
        <v>#NAME?</v>
      </c>
      <c r="AF320" s="13" t="e">
        <f t="shared" si="349"/>
        <v>#NAME?</v>
      </c>
      <c r="AG320" s="13" t="e">
        <f t="shared" si="350"/>
        <v>#NAME?</v>
      </c>
      <c r="AH320" s="13" t="e">
        <f t="shared" si="351"/>
        <v>#NAME?</v>
      </c>
      <c r="AI320" s="13" t="e">
        <f t="shared" si="352"/>
        <v>#NAME?</v>
      </c>
      <c r="AJ320" s="13" t="e">
        <f t="shared" si="353"/>
        <v>#NAME?</v>
      </c>
      <c r="AK320" s="13" t="e">
        <f t="shared" si="354"/>
        <v>#NAME?</v>
      </c>
      <c r="AL320" s="13" t="e">
        <f t="shared" si="355"/>
        <v>#NAME?</v>
      </c>
      <c r="AM320" s="13" t="e">
        <f t="shared" si="356"/>
        <v>#NAME?</v>
      </c>
      <c r="AN320" s="13" t="e">
        <f t="shared" si="357"/>
        <v>#NAME?</v>
      </c>
      <c r="AO320" s="13" t="e">
        <f t="shared" si="358"/>
        <v>#NAME?</v>
      </c>
      <c r="AP320" s="13" t="e">
        <f t="shared" si="359"/>
        <v>#NAME?</v>
      </c>
      <c r="AQ320" s="13" t="e">
        <f t="shared" si="360"/>
        <v>#NAME?</v>
      </c>
      <c r="AR320" s="13" t="e">
        <f t="shared" si="361"/>
        <v>#NAME?</v>
      </c>
      <c r="AS320" s="13" t="e">
        <f t="shared" si="362"/>
        <v>#NAME?</v>
      </c>
      <c r="AT320" s="13" t="e">
        <f t="shared" si="363"/>
        <v>#NAME?</v>
      </c>
      <c r="AU320" s="13" t="e">
        <f t="shared" si="364"/>
        <v>#NAME?</v>
      </c>
      <c r="AV320" s="13" t="e">
        <f t="shared" si="365"/>
        <v>#NAME?</v>
      </c>
      <c r="AW320" s="13" t="e">
        <f t="shared" si="366"/>
        <v>#NAME?</v>
      </c>
      <c r="AX320" s="13" t="e">
        <f t="shared" si="367"/>
        <v>#NAME?</v>
      </c>
      <c r="AY320" s="13" t="e">
        <f t="shared" si="368"/>
        <v>#NAME?</v>
      </c>
      <c r="AZ320" s="13" t="e">
        <f t="shared" si="369"/>
        <v>#NAME?</v>
      </c>
      <c r="BA320" s="13" t="e">
        <f t="shared" si="370"/>
        <v>#NAME?</v>
      </c>
      <c r="BB320" s="13" t="e">
        <f t="shared" si="371"/>
        <v>#NAME?</v>
      </c>
      <c r="BC320" s="13" t="e">
        <f t="shared" si="372"/>
        <v>#NAME?</v>
      </c>
      <c r="BD320" s="13" t="e">
        <f t="shared" si="373"/>
        <v>#NAME?</v>
      </c>
      <c r="BE320" s="13" t="e">
        <f t="shared" si="374"/>
        <v>#NAME?</v>
      </c>
      <c r="BF320" s="13" t="e">
        <f t="shared" si="375"/>
        <v>#NAME?</v>
      </c>
      <c r="BG320" s="13" t="e">
        <f t="shared" si="376"/>
        <v>#NAME?</v>
      </c>
      <c r="BH320" s="13" t="e">
        <f t="shared" si="377"/>
        <v>#NAME?</v>
      </c>
      <c r="BI320" s="13" t="e">
        <f t="shared" si="378"/>
        <v>#NAME?</v>
      </c>
      <c r="BJ320" s="13" t="e">
        <f t="shared" si="379"/>
        <v>#NAME?</v>
      </c>
      <c r="BK320" s="13" t="e">
        <f t="shared" si="380"/>
        <v>#NAME?</v>
      </c>
      <c r="BL320" s="13" t="e">
        <f t="shared" si="381"/>
        <v>#NAME?</v>
      </c>
      <c r="BM320" s="13" t="e">
        <f t="shared" si="382"/>
        <v>#NAME?</v>
      </c>
      <c r="BN320" s="13"/>
      <c r="BO320" s="15"/>
      <c r="BP320" s="13" t="e">
        <f t="shared" si="383"/>
        <v>#NAME?</v>
      </c>
      <c r="BQ320" s="13" t="e">
        <f t="shared" si="384"/>
        <v>#NAME?</v>
      </c>
      <c r="BR320" s="13" t="e">
        <f t="shared" si="385"/>
        <v>#NAME?</v>
      </c>
      <c r="BS320" s="13" t="e">
        <f t="shared" si="386"/>
        <v>#NAME?</v>
      </c>
      <c r="BT320" s="13" t="e">
        <f t="shared" si="387"/>
        <v>#NAME?</v>
      </c>
      <c r="BU320" s="13" t="e">
        <f t="shared" si="388"/>
        <v>#NAME?</v>
      </c>
      <c r="BV320" s="13"/>
      <c r="BW320" s="13" t="e">
        <f t="shared" si="389"/>
        <v>#NAME?</v>
      </c>
      <c r="BX320" s="13"/>
      <c r="BY320" s="13" t="e">
        <f t="shared" si="390"/>
        <v>#NAME?</v>
      </c>
      <c r="BZ320" s="13" t="e">
        <f t="shared" si="391"/>
        <v>#NAME?</v>
      </c>
      <c r="CA320" s="13" t="e">
        <f t="shared" si="392"/>
        <v>#NAME?</v>
      </c>
      <c r="CB320" s="13" t="e">
        <f t="shared" si="393"/>
        <v>#NAME?</v>
      </c>
      <c r="CC320" s="14">
        <f t="shared" si="394"/>
        <v>0</v>
      </c>
      <c r="CD320" s="14" t="e">
        <f t="shared" si="395"/>
        <v>#NAME?</v>
      </c>
      <c r="CE320" s="13">
        <f t="shared" si="396"/>
        <v>4504466.72</v>
      </c>
      <c r="CF320" s="13" t="e">
        <f t="shared" si="397"/>
        <v>#NAME?</v>
      </c>
      <c r="CG320" s="13"/>
      <c r="CH320" s="13" t="e">
        <f t="shared" si="398"/>
        <v>#NAME?</v>
      </c>
      <c r="CI320" s="13" t="e">
        <f t="shared" si="399"/>
        <v>#NAME?</v>
      </c>
      <c r="CJ320" s="13" t="e">
        <f t="shared" si="400"/>
        <v>#NAME?</v>
      </c>
      <c r="CK320" s="13" t="e">
        <f t="shared" si="401"/>
        <v>#NAME?</v>
      </c>
      <c r="CL320">
        <f t="shared" si="402"/>
        <v>0</v>
      </c>
      <c r="CM320">
        <f t="shared" si="403"/>
        <v>0</v>
      </c>
      <c r="CN320">
        <v>0</v>
      </c>
      <c r="CO320">
        <f t="shared" si="404"/>
        <v>0</v>
      </c>
      <c r="CP320">
        <v>0</v>
      </c>
      <c r="CQ320">
        <v>0</v>
      </c>
      <c r="CR320">
        <v>0</v>
      </c>
      <c r="CS320">
        <v>0</v>
      </c>
      <c r="CT320">
        <v>0</v>
      </c>
      <c r="CU320">
        <v>0</v>
      </c>
      <c r="CV320">
        <v>0</v>
      </c>
      <c r="CW320">
        <v>0</v>
      </c>
      <c r="CX320">
        <v>0</v>
      </c>
      <c r="CY320" s="20" t="e">
        <f t="shared" si="405"/>
        <v>#NAME?</v>
      </c>
      <c r="CZ320" t="e">
        <f t="shared" si="406"/>
        <v>#NAME?</v>
      </c>
      <c r="DM320" t="s">
        <v>538</v>
      </c>
      <c r="DN320">
        <v>0</v>
      </c>
      <c r="DQ320" t="s">
        <v>529</v>
      </c>
      <c r="DR320">
        <v>0</v>
      </c>
      <c r="DU320">
        <v>18</v>
      </c>
      <c r="DV320">
        <v>4213784.7594240056</v>
      </c>
      <c r="DX320" t="s">
        <v>528</v>
      </c>
      <c r="DY320">
        <v>0</v>
      </c>
      <c r="EA320" t="s">
        <v>528</v>
      </c>
      <c r="EB320">
        <v>0</v>
      </c>
      <c r="ED320" t="s">
        <v>528</v>
      </c>
      <c r="EE320">
        <v>0</v>
      </c>
      <c r="EI320">
        <v>664</v>
      </c>
      <c r="EJ320">
        <v>2917.5</v>
      </c>
      <c r="GQ320" t="s">
        <v>537</v>
      </c>
      <c r="GR320">
        <v>642</v>
      </c>
      <c r="GU320">
        <v>815</v>
      </c>
      <c r="GV320" s="20">
        <v>26138.324010664437</v>
      </c>
      <c r="HM320">
        <v>277</v>
      </c>
      <c r="HN320" t="s">
        <v>372</v>
      </c>
      <c r="HO320">
        <v>145548.87</v>
      </c>
      <c r="HR320">
        <v>815</v>
      </c>
      <c r="HS320">
        <v>832.5</v>
      </c>
    </row>
    <row r="321" spans="1:227">
      <c r="A321">
        <v>654</v>
      </c>
      <c r="D321" t="s">
        <v>279</v>
      </c>
      <c r="F321" s="13" t="e">
        <f t="shared" si="326"/>
        <v>#NAME?</v>
      </c>
      <c r="G321" s="13" t="e">
        <f t="shared" si="327"/>
        <v>#NAME?</v>
      </c>
      <c r="H321" s="13" t="e">
        <f t="shared" si="328"/>
        <v>#NAME?</v>
      </c>
      <c r="I321" s="13" t="e">
        <f t="shared" si="329"/>
        <v>#NAME?</v>
      </c>
      <c r="J321" s="13"/>
      <c r="K321" s="13" t="e">
        <f t="shared" si="330"/>
        <v>#NAME?</v>
      </c>
      <c r="L321" s="13" t="e">
        <f t="shared" si="331"/>
        <v>#NAME?</v>
      </c>
      <c r="M321" s="13" t="e">
        <f t="shared" si="332"/>
        <v>#NAME?</v>
      </c>
      <c r="N321" s="13" t="e">
        <f t="shared" si="333"/>
        <v>#NAME?</v>
      </c>
      <c r="O321" s="13" t="e">
        <f t="shared" si="334"/>
        <v>#NAME?</v>
      </c>
      <c r="P321" s="13" t="e">
        <f t="shared" si="335"/>
        <v>#NAME?</v>
      </c>
      <c r="Q321" s="13" t="e">
        <f t="shared" si="336"/>
        <v>#NAME?</v>
      </c>
      <c r="R321" s="13" t="e">
        <f t="shared" si="337"/>
        <v>#NAME?</v>
      </c>
      <c r="S321" s="13" t="e">
        <f t="shared" si="338"/>
        <v>#NAME?</v>
      </c>
      <c r="T321" s="13" t="e">
        <f t="shared" si="339"/>
        <v>#NAME?</v>
      </c>
      <c r="U321" s="13" t="e">
        <f t="shared" si="340"/>
        <v>#NAME?</v>
      </c>
      <c r="V321" s="13" t="e">
        <f t="shared" si="341"/>
        <v>#NAME?</v>
      </c>
      <c r="W321" s="13" t="e">
        <f t="shared" si="342"/>
        <v>#NAME?</v>
      </c>
      <c r="X321" s="13" t="e">
        <f t="shared" si="343"/>
        <v>#NAME?</v>
      </c>
      <c r="Y321" s="13" t="e">
        <f t="shared" si="344"/>
        <v>#NAME?</v>
      </c>
      <c r="Z321" s="13" t="e">
        <f t="shared" si="345"/>
        <v>#NAME?</v>
      </c>
      <c r="AA321" s="13" t="e">
        <f t="shared" si="346"/>
        <v>#NAME?</v>
      </c>
      <c r="AB321" s="13"/>
      <c r="AC321" s="13"/>
      <c r="AD321" s="13" t="e">
        <f t="shared" si="347"/>
        <v>#NAME?</v>
      </c>
      <c r="AE321" s="13" t="e">
        <f t="shared" si="348"/>
        <v>#NAME?</v>
      </c>
      <c r="AF321" s="13" t="e">
        <f t="shared" si="349"/>
        <v>#NAME?</v>
      </c>
      <c r="AG321" s="13" t="e">
        <f t="shared" si="350"/>
        <v>#NAME?</v>
      </c>
      <c r="AH321" s="13" t="e">
        <f t="shared" si="351"/>
        <v>#NAME?</v>
      </c>
      <c r="AI321" s="13" t="e">
        <f t="shared" si="352"/>
        <v>#NAME?</v>
      </c>
      <c r="AJ321" s="13" t="e">
        <f t="shared" si="353"/>
        <v>#NAME?</v>
      </c>
      <c r="AK321" s="13" t="e">
        <f t="shared" si="354"/>
        <v>#NAME?</v>
      </c>
      <c r="AL321" s="13" t="e">
        <f t="shared" si="355"/>
        <v>#NAME?</v>
      </c>
      <c r="AM321" s="13" t="e">
        <f t="shared" si="356"/>
        <v>#NAME?</v>
      </c>
      <c r="AN321" s="13" t="e">
        <f t="shared" si="357"/>
        <v>#NAME?</v>
      </c>
      <c r="AO321" s="13" t="e">
        <f t="shared" si="358"/>
        <v>#NAME?</v>
      </c>
      <c r="AP321" s="13" t="e">
        <f t="shared" si="359"/>
        <v>#NAME?</v>
      </c>
      <c r="AQ321" s="13" t="e">
        <f t="shared" si="360"/>
        <v>#NAME?</v>
      </c>
      <c r="AR321" s="13" t="e">
        <f t="shared" si="361"/>
        <v>#NAME?</v>
      </c>
      <c r="AS321" s="13" t="e">
        <f t="shared" si="362"/>
        <v>#NAME?</v>
      </c>
      <c r="AT321" s="13" t="e">
        <f t="shared" si="363"/>
        <v>#NAME?</v>
      </c>
      <c r="AU321" s="13" t="e">
        <f t="shared" si="364"/>
        <v>#NAME?</v>
      </c>
      <c r="AV321" s="13" t="e">
        <f t="shared" si="365"/>
        <v>#NAME?</v>
      </c>
      <c r="AW321" s="13" t="e">
        <f t="shared" si="366"/>
        <v>#NAME?</v>
      </c>
      <c r="AX321" s="13" t="e">
        <f t="shared" si="367"/>
        <v>#NAME?</v>
      </c>
      <c r="AY321" s="13" t="e">
        <f t="shared" si="368"/>
        <v>#NAME?</v>
      </c>
      <c r="AZ321" s="13" t="e">
        <f t="shared" si="369"/>
        <v>#NAME?</v>
      </c>
      <c r="BA321" s="13" t="e">
        <f t="shared" si="370"/>
        <v>#NAME?</v>
      </c>
      <c r="BB321" s="13" t="e">
        <f t="shared" si="371"/>
        <v>#NAME?</v>
      </c>
      <c r="BC321" s="13" t="e">
        <f t="shared" si="372"/>
        <v>#NAME?</v>
      </c>
      <c r="BD321" s="13" t="e">
        <f t="shared" si="373"/>
        <v>#NAME?</v>
      </c>
      <c r="BE321" s="13" t="e">
        <f t="shared" si="374"/>
        <v>#NAME?</v>
      </c>
      <c r="BF321" s="13" t="e">
        <f t="shared" si="375"/>
        <v>#NAME?</v>
      </c>
      <c r="BG321" s="13" t="e">
        <f t="shared" si="376"/>
        <v>#NAME?</v>
      </c>
      <c r="BH321" s="13" t="e">
        <f t="shared" si="377"/>
        <v>#NAME?</v>
      </c>
      <c r="BI321" s="13" t="e">
        <f t="shared" si="378"/>
        <v>#NAME?</v>
      </c>
      <c r="BJ321" s="13" t="e">
        <f t="shared" si="379"/>
        <v>#NAME?</v>
      </c>
      <c r="BK321" s="13" t="e">
        <f t="shared" si="380"/>
        <v>#NAME?</v>
      </c>
      <c r="BL321" s="13" t="e">
        <f t="shared" si="381"/>
        <v>#NAME?</v>
      </c>
      <c r="BM321" s="13" t="e">
        <f t="shared" si="382"/>
        <v>#NAME?</v>
      </c>
      <c r="BN321" s="13"/>
      <c r="BO321" s="15"/>
      <c r="BP321" s="13" t="e">
        <f t="shared" si="383"/>
        <v>#NAME?</v>
      </c>
      <c r="BQ321" s="13" t="e">
        <f t="shared" si="384"/>
        <v>#NAME?</v>
      </c>
      <c r="BR321" s="13" t="e">
        <f t="shared" si="385"/>
        <v>#NAME?</v>
      </c>
      <c r="BS321" s="13" t="e">
        <f t="shared" si="386"/>
        <v>#NAME?</v>
      </c>
      <c r="BT321" s="13" t="e">
        <f t="shared" si="387"/>
        <v>#NAME?</v>
      </c>
      <c r="BU321" s="13" t="e">
        <f t="shared" si="388"/>
        <v>#NAME?</v>
      </c>
      <c r="BV321" s="13"/>
      <c r="BW321" s="13" t="e">
        <f t="shared" si="389"/>
        <v>#NAME?</v>
      </c>
      <c r="BX321" s="13"/>
      <c r="BY321" s="13" t="e">
        <f t="shared" si="390"/>
        <v>#NAME?</v>
      </c>
      <c r="BZ321" s="13" t="e">
        <f t="shared" si="391"/>
        <v>#NAME?</v>
      </c>
      <c r="CA321" s="13" t="e">
        <f t="shared" si="392"/>
        <v>#NAME?</v>
      </c>
      <c r="CB321" s="13" t="e">
        <f t="shared" si="393"/>
        <v>#NAME?</v>
      </c>
      <c r="CC321" s="14">
        <f t="shared" si="394"/>
        <v>0</v>
      </c>
      <c r="CD321" s="14" t="e">
        <f t="shared" si="395"/>
        <v>#NAME?</v>
      </c>
      <c r="CE321" s="13">
        <f t="shared" si="396"/>
        <v>1718740.7</v>
      </c>
      <c r="CF321" s="13" t="e">
        <f t="shared" si="397"/>
        <v>#NAME?</v>
      </c>
      <c r="CG321" s="13"/>
      <c r="CH321" s="13" t="e">
        <f t="shared" si="398"/>
        <v>#NAME?</v>
      </c>
      <c r="CI321" s="13" t="e">
        <f t="shared" si="399"/>
        <v>#NAME?</v>
      </c>
      <c r="CJ321" s="13" t="e">
        <f t="shared" si="400"/>
        <v>#NAME?</v>
      </c>
      <c r="CK321" s="13" t="e">
        <f t="shared" si="401"/>
        <v>#NAME?</v>
      </c>
      <c r="CL321">
        <f t="shared" si="402"/>
        <v>0</v>
      </c>
      <c r="CM321">
        <f t="shared" si="403"/>
        <v>0</v>
      </c>
      <c r="CN321">
        <v>0</v>
      </c>
      <c r="CO321">
        <f t="shared" si="404"/>
        <v>0</v>
      </c>
      <c r="CP321">
        <v>0</v>
      </c>
      <c r="CQ321">
        <v>0</v>
      </c>
      <c r="CR321">
        <v>0</v>
      </c>
      <c r="CS321">
        <v>0</v>
      </c>
      <c r="CT321">
        <v>0</v>
      </c>
      <c r="CU321">
        <v>0</v>
      </c>
      <c r="CV321">
        <v>0</v>
      </c>
      <c r="CW321">
        <v>0</v>
      </c>
      <c r="CX321">
        <v>0</v>
      </c>
      <c r="CY321" s="20" t="e">
        <f t="shared" si="405"/>
        <v>#NAME?</v>
      </c>
      <c r="CZ321" t="e">
        <f t="shared" si="406"/>
        <v>#NAME?</v>
      </c>
      <c r="DM321" t="s">
        <v>539</v>
      </c>
      <c r="DN321">
        <v>0</v>
      </c>
      <c r="DQ321" t="s">
        <v>530</v>
      </c>
      <c r="DR321">
        <v>0</v>
      </c>
      <c r="DU321">
        <v>512</v>
      </c>
      <c r="DV321">
        <v>3425860.2055145404</v>
      </c>
      <c r="DX321" t="s">
        <v>529</v>
      </c>
      <c r="DY321">
        <v>0</v>
      </c>
      <c r="EA321" t="s">
        <v>529</v>
      </c>
      <c r="EB321">
        <v>0</v>
      </c>
      <c r="ED321" t="s">
        <v>529</v>
      </c>
      <c r="EE321">
        <v>0</v>
      </c>
      <c r="EI321">
        <v>677</v>
      </c>
      <c r="EJ321">
        <v>2077.75</v>
      </c>
      <c r="GQ321" t="s">
        <v>279</v>
      </c>
      <c r="GR321">
        <v>654</v>
      </c>
      <c r="GU321">
        <v>820</v>
      </c>
      <c r="GV321" s="20">
        <v>39207.486015996656</v>
      </c>
      <c r="HM321">
        <v>840</v>
      </c>
      <c r="HN321" t="s">
        <v>540</v>
      </c>
      <c r="HO321">
        <v>1984736.06</v>
      </c>
      <c r="HR321">
        <v>820</v>
      </c>
      <c r="HS321">
        <v>1174</v>
      </c>
    </row>
    <row r="322" spans="1:227">
      <c r="A322">
        <v>664</v>
      </c>
      <c r="D322" t="s">
        <v>373</v>
      </c>
      <c r="F322" s="13" t="e">
        <f t="shared" si="326"/>
        <v>#NAME?</v>
      </c>
      <c r="G322" s="13" t="e">
        <f t="shared" si="327"/>
        <v>#NAME?</v>
      </c>
      <c r="H322" s="13" t="e">
        <f t="shared" si="328"/>
        <v>#NAME?</v>
      </c>
      <c r="I322" s="13" t="e">
        <f t="shared" si="329"/>
        <v>#NAME?</v>
      </c>
      <c r="J322" s="13"/>
      <c r="K322" s="13" t="e">
        <f t="shared" si="330"/>
        <v>#NAME?</v>
      </c>
      <c r="L322" s="13" t="e">
        <f t="shared" si="331"/>
        <v>#NAME?</v>
      </c>
      <c r="M322" s="13" t="e">
        <f t="shared" si="332"/>
        <v>#NAME?</v>
      </c>
      <c r="N322" s="13" t="e">
        <f t="shared" si="333"/>
        <v>#NAME?</v>
      </c>
      <c r="O322" s="13" t="e">
        <f t="shared" si="334"/>
        <v>#NAME?</v>
      </c>
      <c r="P322" s="13" t="e">
        <f t="shared" si="335"/>
        <v>#NAME?</v>
      </c>
      <c r="Q322" s="13" t="e">
        <f t="shared" si="336"/>
        <v>#NAME?</v>
      </c>
      <c r="R322" s="13" t="e">
        <f t="shared" si="337"/>
        <v>#NAME?</v>
      </c>
      <c r="S322" s="13" t="e">
        <f t="shared" si="338"/>
        <v>#NAME?</v>
      </c>
      <c r="T322" s="13" t="e">
        <f t="shared" si="339"/>
        <v>#NAME?</v>
      </c>
      <c r="U322" s="13" t="e">
        <f t="shared" si="340"/>
        <v>#NAME?</v>
      </c>
      <c r="V322" s="13" t="e">
        <f t="shared" si="341"/>
        <v>#NAME?</v>
      </c>
      <c r="W322" s="13" t="e">
        <f t="shared" si="342"/>
        <v>#NAME?</v>
      </c>
      <c r="X322" s="13" t="e">
        <f t="shared" si="343"/>
        <v>#NAME?</v>
      </c>
      <c r="Y322" s="13" t="e">
        <f t="shared" si="344"/>
        <v>#NAME?</v>
      </c>
      <c r="Z322" s="13" t="e">
        <f t="shared" si="345"/>
        <v>#NAME?</v>
      </c>
      <c r="AA322" s="13" t="e">
        <f t="shared" si="346"/>
        <v>#NAME?</v>
      </c>
      <c r="AB322" s="13"/>
      <c r="AC322" s="13"/>
      <c r="AD322" s="13" t="e">
        <f t="shared" si="347"/>
        <v>#NAME?</v>
      </c>
      <c r="AE322" s="13" t="e">
        <f t="shared" si="348"/>
        <v>#NAME?</v>
      </c>
      <c r="AF322" s="13" t="e">
        <f t="shared" si="349"/>
        <v>#NAME?</v>
      </c>
      <c r="AG322" s="13" t="e">
        <f t="shared" si="350"/>
        <v>#NAME?</v>
      </c>
      <c r="AH322" s="13" t="e">
        <f t="shared" si="351"/>
        <v>#NAME?</v>
      </c>
      <c r="AI322" s="13" t="e">
        <f t="shared" si="352"/>
        <v>#NAME?</v>
      </c>
      <c r="AJ322" s="13" t="e">
        <f t="shared" si="353"/>
        <v>#NAME?</v>
      </c>
      <c r="AK322" s="13" t="e">
        <f t="shared" si="354"/>
        <v>#NAME?</v>
      </c>
      <c r="AL322" s="13" t="e">
        <f t="shared" si="355"/>
        <v>#NAME?</v>
      </c>
      <c r="AM322" s="13" t="e">
        <f t="shared" si="356"/>
        <v>#NAME?</v>
      </c>
      <c r="AN322" s="13" t="e">
        <f t="shared" si="357"/>
        <v>#NAME?</v>
      </c>
      <c r="AO322" s="13" t="e">
        <f t="shared" si="358"/>
        <v>#NAME?</v>
      </c>
      <c r="AP322" s="13" t="e">
        <f t="shared" si="359"/>
        <v>#NAME?</v>
      </c>
      <c r="AQ322" s="13" t="e">
        <f t="shared" si="360"/>
        <v>#NAME?</v>
      </c>
      <c r="AR322" s="13" t="e">
        <f t="shared" si="361"/>
        <v>#NAME?</v>
      </c>
      <c r="AS322" s="13" t="e">
        <f t="shared" si="362"/>
        <v>#NAME?</v>
      </c>
      <c r="AT322" s="13" t="e">
        <f t="shared" si="363"/>
        <v>#NAME?</v>
      </c>
      <c r="AU322" s="13" t="e">
        <f t="shared" si="364"/>
        <v>#NAME?</v>
      </c>
      <c r="AV322" s="13" t="e">
        <f t="shared" si="365"/>
        <v>#NAME?</v>
      </c>
      <c r="AW322" s="13" t="e">
        <f t="shared" si="366"/>
        <v>#NAME?</v>
      </c>
      <c r="AX322" s="13" t="e">
        <f t="shared" si="367"/>
        <v>#NAME?</v>
      </c>
      <c r="AY322" s="13" t="e">
        <f t="shared" si="368"/>
        <v>#NAME?</v>
      </c>
      <c r="AZ322" s="13" t="e">
        <f t="shared" si="369"/>
        <v>#NAME?</v>
      </c>
      <c r="BA322" s="13" t="e">
        <f t="shared" si="370"/>
        <v>#NAME?</v>
      </c>
      <c r="BB322" s="13" t="e">
        <f t="shared" si="371"/>
        <v>#NAME?</v>
      </c>
      <c r="BC322" s="13" t="e">
        <f t="shared" si="372"/>
        <v>#NAME?</v>
      </c>
      <c r="BD322" s="13" t="e">
        <f t="shared" si="373"/>
        <v>#NAME?</v>
      </c>
      <c r="BE322" s="13" t="e">
        <f t="shared" si="374"/>
        <v>#NAME?</v>
      </c>
      <c r="BF322" s="13" t="e">
        <f t="shared" si="375"/>
        <v>#NAME?</v>
      </c>
      <c r="BG322" s="13" t="e">
        <f t="shared" si="376"/>
        <v>#NAME?</v>
      </c>
      <c r="BH322" s="13" t="e">
        <f t="shared" si="377"/>
        <v>#NAME?</v>
      </c>
      <c r="BI322" s="13" t="e">
        <f t="shared" si="378"/>
        <v>#NAME?</v>
      </c>
      <c r="BJ322" s="13" t="e">
        <f t="shared" si="379"/>
        <v>#NAME?</v>
      </c>
      <c r="BK322" s="13" t="e">
        <f t="shared" si="380"/>
        <v>#NAME?</v>
      </c>
      <c r="BL322" s="13" t="e">
        <f t="shared" si="381"/>
        <v>#NAME?</v>
      </c>
      <c r="BM322" s="13" t="e">
        <f t="shared" si="382"/>
        <v>#NAME?</v>
      </c>
      <c r="BN322" s="13"/>
      <c r="BO322" s="15"/>
      <c r="BP322" s="13" t="e">
        <f t="shared" si="383"/>
        <v>#NAME?</v>
      </c>
      <c r="BQ322" s="13" t="e">
        <f t="shared" si="384"/>
        <v>#NAME?</v>
      </c>
      <c r="BR322" s="13" t="e">
        <f t="shared" si="385"/>
        <v>#NAME?</v>
      </c>
      <c r="BS322" s="13" t="e">
        <f t="shared" si="386"/>
        <v>#NAME?</v>
      </c>
      <c r="BT322" s="13" t="e">
        <f t="shared" si="387"/>
        <v>#NAME?</v>
      </c>
      <c r="BU322" s="13" t="e">
        <f t="shared" si="388"/>
        <v>#NAME?</v>
      </c>
      <c r="BV322" s="13"/>
      <c r="BW322" s="13" t="e">
        <f t="shared" si="389"/>
        <v>#NAME?</v>
      </c>
      <c r="BX322" s="13"/>
      <c r="BY322" s="13" t="e">
        <f t="shared" si="390"/>
        <v>#NAME?</v>
      </c>
      <c r="BZ322" s="13" t="e">
        <f t="shared" si="391"/>
        <v>#NAME?</v>
      </c>
      <c r="CA322" s="13" t="e">
        <f t="shared" si="392"/>
        <v>#NAME?</v>
      </c>
      <c r="CB322" s="13" t="e">
        <f t="shared" si="393"/>
        <v>#NAME?</v>
      </c>
      <c r="CC322" s="14">
        <f t="shared" si="394"/>
        <v>0</v>
      </c>
      <c r="CD322" s="14" t="e">
        <f t="shared" si="395"/>
        <v>#NAME?</v>
      </c>
      <c r="CE322" s="13">
        <f t="shared" si="396"/>
        <v>4354351.59</v>
      </c>
      <c r="CF322" s="13" t="e">
        <f t="shared" si="397"/>
        <v>#NAME?</v>
      </c>
      <c r="CG322" s="13"/>
      <c r="CH322" s="13" t="e">
        <f t="shared" si="398"/>
        <v>#NAME?</v>
      </c>
      <c r="CI322" s="13" t="e">
        <f t="shared" si="399"/>
        <v>#NAME?</v>
      </c>
      <c r="CJ322" s="13" t="e">
        <f t="shared" si="400"/>
        <v>#NAME?</v>
      </c>
      <c r="CK322" s="13" t="e">
        <f t="shared" si="401"/>
        <v>#NAME?</v>
      </c>
      <c r="CL322">
        <f t="shared" si="402"/>
        <v>0</v>
      </c>
      <c r="CM322">
        <f t="shared" si="403"/>
        <v>0</v>
      </c>
      <c r="CN322">
        <v>0</v>
      </c>
      <c r="CO322">
        <f t="shared" si="404"/>
        <v>0</v>
      </c>
      <c r="CP322">
        <v>0</v>
      </c>
      <c r="CQ322">
        <v>0</v>
      </c>
      <c r="CR322">
        <v>0</v>
      </c>
      <c r="CS322">
        <v>0</v>
      </c>
      <c r="CT322">
        <v>0</v>
      </c>
      <c r="CU322">
        <v>0</v>
      </c>
      <c r="CV322">
        <v>0</v>
      </c>
      <c r="CW322">
        <v>0</v>
      </c>
      <c r="CX322">
        <v>0</v>
      </c>
      <c r="CY322" s="20" t="e">
        <f t="shared" si="405"/>
        <v>#NAME?</v>
      </c>
      <c r="CZ322" t="e">
        <f t="shared" si="406"/>
        <v>#NAME?</v>
      </c>
      <c r="DM322" t="s">
        <v>519</v>
      </c>
      <c r="DN322">
        <v>0</v>
      </c>
      <c r="DQ322" t="s">
        <v>531</v>
      </c>
      <c r="DR322">
        <v>0</v>
      </c>
      <c r="DU322">
        <v>736</v>
      </c>
      <c r="DV322">
        <v>2146339.5646321042</v>
      </c>
      <c r="DX322" t="s">
        <v>530</v>
      </c>
      <c r="DY322">
        <v>0</v>
      </c>
      <c r="EA322" t="s">
        <v>530</v>
      </c>
      <c r="EB322">
        <v>0</v>
      </c>
      <c r="ED322" t="s">
        <v>530</v>
      </c>
      <c r="EE322">
        <v>0</v>
      </c>
      <c r="EI322">
        <v>678</v>
      </c>
      <c r="EJ322">
        <v>536.25</v>
      </c>
      <c r="GQ322" t="s">
        <v>373</v>
      </c>
      <c r="GR322">
        <v>664</v>
      </c>
      <c r="GU322">
        <v>823</v>
      </c>
      <c r="GV322" s="20">
        <v>33979.821213863761</v>
      </c>
      <c r="HM322">
        <v>441</v>
      </c>
      <c r="HN322" t="s">
        <v>460</v>
      </c>
      <c r="HO322">
        <v>1811401.02</v>
      </c>
      <c r="HR322">
        <v>823</v>
      </c>
      <c r="HS322">
        <v>951.75</v>
      </c>
    </row>
    <row r="323" spans="1:227">
      <c r="A323">
        <v>677</v>
      </c>
      <c r="D323" t="s">
        <v>429</v>
      </c>
      <c r="F323" s="13" t="e">
        <f t="shared" si="326"/>
        <v>#NAME?</v>
      </c>
      <c r="G323" s="13" t="e">
        <f t="shared" si="327"/>
        <v>#NAME?</v>
      </c>
      <c r="H323" s="13" t="e">
        <f t="shared" si="328"/>
        <v>#NAME?</v>
      </c>
      <c r="I323" s="13" t="e">
        <f t="shared" si="329"/>
        <v>#NAME?</v>
      </c>
      <c r="J323" s="13"/>
      <c r="K323" s="13" t="e">
        <f t="shared" si="330"/>
        <v>#NAME?</v>
      </c>
      <c r="L323" s="13" t="e">
        <f t="shared" si="331"/>
        <v>#NAME?</v>
      </c>
      <c r="M323" s="13" t="e">
        <f t="shared" si="332"/>
        <v>#NAME?</v>
      </c>
      <c r="N323" s="13" t="e">
        <f t="shared" si="333"/>
        <v>#NAME?</v>
      </c>
      <c r="O323" s="13" t="e">
        <f t="shared" si="334"/>
        <v>#NAME?</v>
      </c>
      <c r="P323" s="13" t="e">
        <f t="shared" si="335"/>
        <v>#NAME?</v>
      </c>
      <c r="Q323" s="13" t="e">
        <f t="shared" si="336"/>
        <v>#NAME?</v>
      </c>
      <c r="R323" s="13" t="e">
        <f t="shared" si="337"/>
        <v>#NAME?</v>
      </c>
      <c r="S323" s="13" t="e">
        <f t="shared" si="338"/>
        <v>#NAME?</v>
      </c>
      <c r="T323" s="13" t="e">
        <f t="shared" si="339"/>
        <v>#NAME?</v>
      </c>
      <c r="U323" s="13" t="e">
        <f t="shared" si="340"/>
        <v>#NAME?</v>
      </c>
      <c r="V323" s="13" t="e">
        <f t="shared" si="341"/>
        <v>#NAME?</v>
      </c>
      <c r="W323" s="13" t="e">
        <f t="shared" si="342"/>
        <v>#NAME?</v>
      </c>
      <c r="X323" s="13" t="e">
        <f t="shared" si="343"/>
        <v>#NAME?</v>
      </c>
      <c r="Y323" s="13" t="e">
        <f t="shared" si="344"/>
        <v>#NAME?</v>
      </c>
      <c r="Z323" s="13" t="e">
        <f t="shared" si="345"/>
        <v>#NAME?</v>
      </c>
      <c r="AA323" s="13" t="e">
        <f t="shared" si="346"/>
        <v>#NAME?</v>
      </c>
      <c r="AB323" s="13"/>
      <c r="AC323" s="13"/>
      <c r="AD323" s="13" t="e">
        <f t="shared" si="347"/>
        <v>#NAME?</v>
      </c>
      <c r="AE323" s="13" t="e">
        <f t="shared" si="348"/>
        <v>#NAME?</v>
      </c>
      <c r="AF323" s="13" t="e">
        <f t="shared" si="349"/>
        <v>#NAME?</v>
      </c>
      <c r="AG323" s="13" t="e">
        <f t="shared" si="350"/>
        <v>#NAME?</v>
      </c>
      <c r="AH323" s="13" t="e">
        <f t="shared" si="351"/>
        <v>#NAME?</v>
      </c>
      <c r="AI323" s="13" t="e">
        <f t="shared" si="352"/>
        <v>#NAME?</v>
      </c>
      <c r="AJ323" s="13" t="e">
        <f t="shared" si="353"/>
        <v>#NAME?</v>
      </c>
      <c r="AK323" s="13" t="e">
        <f t="shared" si="354"/>
        <v>#NAME?</v>
      </c>
      <c r="AL323" s="13" t="e">
        <f t="shared" si="355"/>
        <v>#NAME?</v>
      </c>
      <c r="AM323" s="13" t="e">
        <f t="shared" si="356"/>
        <v>#NAME?</v>
      </c>
      <c r="AN323" s="13" t="e">
        <f t="shared" si="357"/>
        <v>#NAME?</v>
      </c>
      <c r="AO323" s="13" t="e">
        <f t="shared" si="358"/>
        <v>#NAME?</v>
      </c>
      <c r="AP323" s="13" t="e">
        <f t="shared" si="359"/>
        <v>#NAME?</v>
      </c>
      <c r="AQ323" s="13" t="e">
        <f t="shared" si="360"/>
        <v>#NAME?</v>
      </c>
      <c r="AR323" s="13" t="e">
        <f t="shared" si="361"/>
        <v>#NAME?</v>
      </c>
      <c r="AS323" s="13" t="e">
        <f t="shared" si="362"/>
        <v>#NAME?</v>
      </c>
      <c r="AT323" s="13" t="e">
        <f t="shared" si="363"/>
        <v>#NAME?</v>
      </c>
      <c r="AU323" s="13" t="e">
        <f t="shared" si="364"/>
        <v>#NAME?</v>
      </c>
      <c r="AV323" s="13" t="e">
        <f t="shared" si="365"/>
        <v>#NAME?</v>
      </c>
      <c r="AW323" s="13" t="e">
        <f t="shared" si="366"/>
        <v>#NAME?</v>
      </c>
      <c r="AX323" s="13" t="e">
        <f t="shared" si="367"/>
        <v>#NAME?</v>
      </c>
      <c r="AY323" s="13" t="e">
        <f t="shared" si="368"/>
        <v>#NAME?</v>
      </c>
      <c r="AZ323" s="13" t="e">
        <f t="shared" si="369"/>
        <v>#NAME?</v>
      </c>
      <c r="BA323" s="13" t="e">
        <f t="shared" si="370"/>
        <v>#NAME?</v>
      </c>
      <c r="BB323" s="13" t="e">
        <f t="shared" si="371"/>
        <v>#NAME?</v>
      </c>
      <c r="BC323" s="13" t="e">
        <f t="shared" si="372"/>
        <v>#NAME?</v>
      </c>
      <c r="BD323" s="13" t="e">
        <f t="shared" si="373"/>
        <v>#NAME?</v>
      </c>
      <c r="BE323" s="13" t="e">
        <f t="shared" si="374"/>
        <v>#NAME?</v>
      </c>
      <c r="BF323" s="13" t="e">
        <f t="shared" si="375"/>
        <v>#NAME?</v>
      </c>
      <c r="BG323" s="13" t="e">
        <f t="shared" si="376"/>
        <v>#NAME?</v>
      </c>
      <c r="BH323" s="13" t="e">
        <f t="shared" si="377"/>
        <v>#NAME?</v>
      </c>
      <c r="BI323" s="13" t="e">
        <f t="shared" si="378"/>
        <v>#NAME?</v>
      </c>
      <c r="BJ323" s="13" t="e">
        <f t="shared" si="379"/>
        <v>#NAME?</v>
      </c>
      <c r="BK323" s="13" t="e">
        <f t="shared" si="380"/>
        <v>#NAME?</v>
      </c>
      <c r="BL323" s="13" t="e">
        <f t="shared" si="381"/>
        <v>#NAME?</v>
      </c>
      <c r="BM323" s="13" t="e">
        <f t="shared" si="382"/>
        <v>#NAME?</v>
      </c>
      <c r="BN323" s="13"/>
      <c r="BO323" s="15"/>
      <c r="BP323" s="13" t="e">
        <f t="shared" si="383"/>
        <v>#NAME?</v>
      </c>
      <c r="BQ323" s="13" t="e">
        <f t="shared" si="384"/>
        <v>#NAME?</v>
      </c>
      <c r="BR323" s="13" t="e">
        <f t="shared" si="385"/>
        <v>#NAME?</v>
      </c>
      <c r="BS323" s="13" t="e">
        <f t="shared" si="386"/>
        <v>#NAME?</v>
      </c>
      <c r="BT323" s="13" t="e">
        <f t="shared" si="387"/>
        <v>#NAME?</v>
      </c>
      <c r="BU323" s="13" t="e">
        <f t="shared" si="388"/>
        <v>#NAME?</v>
      </c>
      <c r="BV323" s="13"/>
      <c r="BW323" s="13" t="e">
        <f t="shared" si="389"/>
        <v>#NAME?</v>
      </c>
      <c r="BX323" s="13"/>
      <c r="BY323" s="13" t="e">
        <f t="shared" si="390"/>
        <v>#NAME?</v>
      </c>
      <c r="BZ323" s="13" t="e">
        <f t="shared" si="391"/>
        <v>#NAME?</v>
      </c>
      <c r="CA323" s="13" t="e">
        <f t="shared" si="392"/>
        <v>#NAME?</v>
      </c>
      <c r="CB323" s="13" t="e">
        <f t="shared" si="393"/>
        <v>#NAME?</v>
      </c>
      <c r="CC323" s="14">
        <f t="shared" si="394"/>
        <v>0</v>
      </c>
      <c r="CD323" s="14" t="e">
        <f t="shared" si="395"/>
        <v>#NAME?</v>
      </c>
      <c r="CE323" s="13">
        <f t="shared" si="396"/>
        <v>3185236.99</v>
      </c>
      <c r="CF323" s="13" t="e">
        <f t="shared" si="397"/>
        <v>#NAME?</v>
      </c>
      <c r="CG323" s="13"/>
      <c r="CH323" s="13" t="e">
        <f t="shared" si="398"/>
        <v>#NAME?</v>
      </c>
      <c r="CI323" s="13" t="e">
        <f t="shared" si="399"/>
        <v>#NAME?</v>
      </c>
      <c r="CJ323" s="13" t="e">
        <f t="shared" si="400"/>
        <v>#NAME?</v>
      </c>
      <c r="CK323" s="13" t="e">
        <f t="shared" si="401"/>
        <v>#NAME?</v>
      </c>
      <c r="CL323">
        <f t="shared" si="402"/>
        <v>0</v>
      </c>
      <c r="CM323">
        <f t="shared" si="403"/>
        <v>0</v>
      </c>
      <c r="CN323">
        <v>0</v>
      </c>
      <c r="CO323">
        <f t="shared" si="404"/>
        <v>0</v>
      </c>
      <c r="CP323">
        <v>0</v>
      </c>
      <c r="CQ323">
        <v>0</v>
      </c>
      <c r="CR323">
        <v>0</v>
      </c>
      <c r="CS323">
        <v>0</v>
      </c>
      <c r="CT323">
        <v>0</v>
      </c>
      <c r="CU323">
        <v>0</v>
      </c>
      <c r="CV323">
        <v>0</v>
      </c>
      <c r="CW323">
        <v>0</v>
      </c>
      <c r="CX323">
        <v>0</v>
      </c>
      <c r="CY323" s="20" t="e">
        <f t="shared" si="405"/>
        <v>#NAME?</v>
      </c>
      <c r="CZ323" t="e">
        <f t="shared" si="406"/>
        <v>#NAME?</v>
      </c>
      <c r="DM323" t="s">
        <v>372</v>
      </c>
      <c r="DN323">
        <v>0</v>
      </c>
      <c r="DQ323" t="s">
        <v>532</v>
      </c>
      <c r="DR323">
        <v>0</v>
      </c>
      <c r="DU323">
        <v>383</v>
      </c>
      <c r="DV323">
        <v>2985954.6071345089</v>
      </c>
      <c r="DX323" t="s">
        <v>531</v>
      </c>
      <c r="DY323">
        <v>0</v>
      </c>
      <c r="EA323" t="s">
        <v>531</v>
      </c>
      <c r="EB323">
        <v>0</v>
      </c>
      <c r="ED323" t="s">
        <v>531</v>
      </c>
      <c r="EE323">
        <v>0</v>
      </c>
      <c r="EI323">
        <v>687</v>
      </c>
      <c r="EJ323">
        <v>3455.25</v>
      </c>
      <c r="GQ323" t="s">
        <v>429</v>
      </c>
      <c r="GR323">
        <v>677</v>
      </c>
      <c r="GU323">
        <v>824</v>
      </c>
      <c r="GV323" s="20">
        <v>65345.810026661085</v>
      </c>
      <c r="HM323">
        <v>39</v>
      </c>
      <c r="HN323" t="s">
        <v>183</v>
      </c>
      <c r="HO323">
        <v>1461746.18</v>
      </c>
      <c r="HR323">
        <v>824</v>
      </c>
      <c r="HS323">
        <v>1552</v>
      </c>
    </row>
    <row r="324" spans="1:227">
      <c r="A324">
        <v>678</v>
      </c>
      <c r="D324" t="s">
        <v>431</v>
      </c>
      <c r="F324" s="13" t="e">
        <f t="shared" si="326"/>
        <v>#NAME?</v>
      </c>
      <c r="G324" s="13" t="e">
        <f t="shared" si="327"/>
        <v>#NAME?</v>
      </c>
      <c r="H324" s="13" t="e">
        <f t="shared" si="328"/>
        <v>#NAME?</v>
      </c>
      <c r="I324" s="13" t="e">
        <f t="shared" si="329"/>
        <v>#NAME?</v>
      </c>
      <c r="J324" s="13"/>
      <c r="K324" s="13" t="e">
        <f t="shared" si="330"/>
        <v>#NAME?</v>
      </c>
      <c r="L324" s="13" t="e">
        <f t="shared" si="331"/>
        <v>#NAME?</v>
      </c>
      <c r="M324" s="13" t="e">
        <f t="shared" si="332"/>
        <v>#NAME?</v>
      </c>
      <c r="N324" s="13" t="e">
        <f t="shared" si="333"/>
        <v>#NAME?</v>
      </c>
      <c r="O324" s="13" t="e">
        <f t="shared" si="334"/>
        <v>#NAME?</v>
      </c>
      <c r="P324" s="13" t="e">
        <f t="shared" si="335"/>
        <v>#NAME?</v>
      </c>
      <c r="Q324" s="13" t="e">
        <f t="shared" si="336"/>
        <v>#NAME?</v>
      </c>
      <c r="R324" s="13" t="e">
        <f t="shared" si="337"/>
        <v>#NAME?</v>
      </c>
      <c r="S324" s="13" t="e">
        <f t="shared" si="338"/>
        <v>#NAME?</v>
      </c>
      <c r="T324" s="13" t="e">
        <f t="shared" si="339"/>
        <v>#NAME?</v>
      </c>
      <c r="U324" s="13" t="e">
        <f t="shared" si="340"/>
        <v>#NAME?</v>
      </c>
      <c r="V324" s="13" t="e">
        <f t="shared" si="341"/>
        <v>#NAME?</v>
      </c>
      <c r="W324" s="13" t="e">
        <f t="shared" si="342"/>
        <v>#NAME?</v>
      </c>
      <c r="X324" s="13" t="e">
        <f t="shared" si="343"/>
        <v>#NAME?</v>
      </c>
      <c r="Y324" s="13" t="e">
        <f t="shared" si="344"/>
        <v>#NAME?</v>
      </c>
      <c r="Z324" s="13" t="e">
        <f t="shared" si="345"/>
        <v>#NAME?</v>
      </c>
      <c r="AA324" s="13" t="e">
        <f t="shared" si="346"/>
        <v>#NAME?</v>
      </c>
      <c r="AB324" s="13"/>
      <c r="AC324" s="13"/>
      <c r="AD324" s="13" t="e">
        <f t="shared" si="347"/>
        <v>#NAME?</v>
      </c>
      <c r="AE324" s="13" t="e">
        <f t="shared" si="348"/>
        <v>#NAME?</v>
      </c>
      <c r="AF324" s="13" t="e">
        <f t="shared" si="349"/>
        <v>#NAME?</v>
      </c>
      <c r="AG324" s="13" t="e">
        <f t="shared" si="350"/>
        <v>#NAME?</v>
      </c>
      <c r="AH324" s="13" t="e">
        <f t="shared" si="351"/>
        <v>#NAME?</v>
      </c>
      <c r="AI324" s="13" t="e">
        <f t="shared" si="352"/>
        <v>#NAME?</v>
      </c>
      <c r="AJ324" s="13" t="e">
        <f t="shared" si="353"/>
        <v>#NAME?</v>
      </c>
      <c r="AK324" s="13" t="e">
        <f t="shared" si="354"/>
        <v>#NAME?</v>
      </c>
      <c r="AL324" s="13" t="e">
        <f t="shared" si="355"/>
        <v>#NAME?</v>
      </c>
      <c r="AM324" s="13" t="e">
        <f t="shared" si="356"/>
        <v>#NAME?</v>
      </c>
      <c r="AN324" s="13" t="e">
        <f t="shared" si="357"/>
        <v>#NAME?</v>
      </c>
      <c r="AO324" s="13" t="e">
        <f t="shared" si="358"/>
        <v>#NAME?</v>
      </c>
      <c r="AP324" s="13" t="e">
        <f t="shared" si="359"/>
        <v>#NAME?</v>
      </c>
      <c r="AQ324" s="13" t="e">
        <f t="shared" si="360"/>
        <v>#NAME?</v>
      </c>
      <c r="AR324" s="13" t="e">
        <f t="shared" si="361"/>
        <v>#NAME?</v>
      </c>
      <c r="AS324" s="13" t="e">
        <f t="shared" si="362"/>
        <v>#NAME?</v>
      </c>
      <c r="AT324" s="13" t="e">
        <f t="shared" si="363"/>
        <v>#NAME?</v>
      </c>
      <c r="AU324" s="13" t="e">
        <f t="shared" si="364"/>
        <v>#NAME?</v>
      </c>
      <c r="AV324" s="13" t="e">
        <f t="shared" si="365"/>
        <v>#NAME?</v>
      </c>
      <c r="AW324" s="13" t="e">
        <f t="shared" si="366"/>
        <v>#NAME?</v>
      </c>
      <c r="AX324" s="13" t="e">
        <f t="shared" si="367"/>
        <v>#NAME?</v>
      </c>
      <c r="AY324" s="13" t="e">
        <f t="shared" si="368"/>
        <v>#NAME?</v>
      </c>
      <c r="AZ324" s="13" t="e">
        <f t="shared" si="369"/>
        <v>#NAME?</v>
      </c>
      <c r="BA324" s="13" t="e">
        <f t="shared" si="370"/>
        <v>#NAME?</v>
      </c>
      <c r="BB324" s="13" t="e">
        <f t="shared" si="371"/>
        <v>#NAME?</v>
      </c>
      <c r="BC324" s="13" t="e">
        <f t="shared" si="372"/>
        <v>#NAME?</v>
      </c>
      <c r="BD324" s="13" t="e">
        <f t="shared" si="373"/>
        <v>#NAME?</v>
      </c>
      <c r="BE324" s="13" t="e">
        <f t="shared" si="374"/>
        <v>#NAME?</v>
      </c>
      <c r="BF324" s="13" t="e">
        <f t="shared" si="375"/>
        <v>#NAME?</v>
      </c>
      <c r="BG324" s="13" t="e">
        <f t="shared" si="376"/>
        <v>#NAME?</v>
      </c>
      <c r="BH324" s="13" t="e">
        <f t="shared" si="377"/>
        <v>#NAME?</v>
      </c>
      <c r="BI324" s="13" t="e">
        <f t="shared" si="378"/>
        <v>#NAME?</v>
      </c>
      <c r="BJ324" s="13" t="e">
        <f t="shared" si="379"/>
        <v>#NAME?</v>
      </c>
      <c r="BK324" s="13" t="e">
        <f t="shared" si="380"/>
        <v>#NAME?</v>
      </c>
      <c r="BL324" s="13" t="e">
        <f t="shared" si="381"/>
        <v>#NAME?</v>
      </c>
      <c r="BM324" s="13" t="e">
        <f t="shared" si="382"/>
        <v>#NAME?</v>
      </c>
      <c r="BN324" s="13"/>
      <c r="BO324" s="15"/>
      <c r="BP324" s="13" t="e">
        <f t="shared" si="383"/>
        <v>#NAME?</v>
      </c>
      <c r="BQ324" s="13" t="e">
        <f t="shared" si="384"/>
        <v>#NAME?</v>
      </c>
      <c r="BR324" s="13" t="e">
        <f t="shared" si="385"/>
        <v>#NAME?</v>
      </c>
      <c r="BS324" s="13" t="e">
        <f t="shared" si="386"/>
        <v>#NAME?</v>
      </c>
      <c r="BT324" s="13" t="e">
        <f t="shared" si="387"/>
        <v>#NAME?</v>
      </c>
      <c r="BU324" s="13" t="e">
        <f t="shared" si="388"/>
        <v>#NAME?</v>
      </c>
      <c r="BV324" s="13"/>
      <c r="BW324" s="13" t="e">
        <f t="shared" si="389"/>
        <v>#NAME?</v>
      </c>
      <c r="BX324" s="13"/>
      <c r="BY324" s="13" t="e">
        <f t="shared" si="390"/>
        <v>#NAME?</v>
      </c>
      <c r="BZ324" s="13" t="e">
        <f t="shared" si="391"/>
        <v>#NAME?</v>
      </c>
      <c r="CA324" s="13" t="e">
        <f t="shared" si="392"/>
        <v>#NAME?</v>
      </c>
      <c r="CB324" s="13" t="e">
        <f t="shared" si="393"/>
        <v>#NAME?</v>
      </c>
      <c r="CC324" s="14">
        <f t="shared" si="394"/>
        <v>0</v>
      </c>
      <c r="CD324" s="14" t="e">
        <f t="shared" si="395"/>
        <v>#NAME?</v>
      </c>
      <c r="CE324" s="13">
        <f t="shared" si="396"/>
        <v>924050.59</v>
      </c>
      <c r="CF324" s="13" t="e">
        <f t="shared" si="397"/>
        <v>#NAME?</v>
      </c>
      <c r="CG324" s="13"/>
      <c r="CH324" s="13" t="e">
        <f t="shared" si="398"/>
        <v>#NAME?</v>
      </c>
      <c r="CI324" s="13" t="e">
        <f t="shared" si="399"/>
        <v>#NAME?</v>
      </c>
      <c r="CJ324" s="13" t="e">
        <f t="shared" si="400"/>
        <v>#NAME?</v>
      </c>
      <c r="CK324" s="13" t="e">
        <f t="shared" si="401"/>
        <v>#NAME?</v>
      </c>
      <c r="CL324">
        <f t="shared" si="402"/>
        <v>0</v>
      </c>
      <c r="CM324">
        <f t="shared" si="403"/>
        <v>0</v>
      </c>
      <c r="CN324">
        <v>0</v>
      </c>
      <c r="CO324">
        <f t="shared" si="404"/>
        <v>0</v>
      </c>
      <c r="CP324">
        <v>0</v>
      </c>
      <c r="CQ324">
        <v>0</v>
      </c>
      <c r="CR324">
        <v>0</v>
      </c>
      <c r="CS324">
        <v>0</v>
      </c>
      <c r="CT324">
        <v>0</v>
      </c>
      <c r="CU324">
        <v>0</v>
      </c>
      <c r="CV324">
        <v>0</v>
      </c>
      <c r="CW324">
        <v>0</v>
      </c>
      <c r="CX324">
        <v>0</v>
      </c>
      <c r="CY324" s="20" t="e">
        <f t="shared" si="405"/>
        <v>#NAME?</v>
      </c>
      <c r="CZ324" t="e">
        <f t="shared" si="406"/>
        <v>#NAME?</v>
      </c>
      <c r="DM324" t="s">
        <v>540</v>
      </c>
      <c r="DN324">
        <v>0</v>
      </c>
      <c r="DQ324" t="s">
        <v>533</v>
      </c>
      <c r="DR324">
        <v>0</v>
      </c>
      <c r="DU324">
        <v>1955</v>
      </c>
      <c r="DV324">
        <v>2895956.8364352896</v>
      </c>
      <c r="DX324" t="s">
        <v>532</v>
      </c>
      <c r="DY324">
        <v>0</v>
      </c>
      <c r="EA324" t="s">
        <v>532</v>
      </c>
      <c r="EB324">
        <v>0</v>
      </c>
      <c r="ED324" t="s">
        <v>532</v>
      </c>
      <c r="EE324">
        <v>0</v>
      </c>
      <c r="EI324">
        <v>1695</v>
      </c>
      <c r="EJ324">
        <v>450.25</v>
      </c>
      <c r="GQ324" t="s">
        <v>431</v>
      </c>
      <c r="GR324">
        <v>678</v>
      </c>
      <c r="GU324">
        <v>826</v>
      </c>
      <c r="GV324" s="20">
        <v>133305.45245438861</v>
      </c>
      <c r="HM324">
        <v>458</v>
      </c>
      <c r="HN324" t="s">
        <v>461</v>
      </c>
      <c r="HO324">
        <v>341580.22</v>
      </c>
      <c r="HR324">
        <v>826</v>
      </c>
      <c r="HS324">
        <v>3643.25</v>
      </c>
    </row>
    <row r="325" spans="1:227">
      <c r="A325">
        <v>687</v>
      </c>
      <c r="D325" t="s">
        <v>486</v>
      </c>
      <c r="F325" s="13" t="e">
        <f t="shared" ref="F325:F388" si="407">VLOOKUP(A325,_tk08,4,FALSE)</f>
        <v>#NAME?</v>
      </c>
      <c r="G325" s="13" t="e">
        <f t="shared" ref="G325:G388" si="408">VLOOKUP(A325,_tk08,5,FALSE)</f>
        <v>#NAME?</v>
      </c>
      <c r="H325" s="13" t="e">
        <f t="shared" ref="H325:H388" si="409">VLOOKUP(A325,_tk08,6,FALSE)</f>
        <v>#NAME?</v>
      </c>
      <c r="I325" s="13" t="e">
        <f t="shared" ref="I325:I388" si="410">VLOOKUP(A325,_tk08,7,FALSE)</f>
        <v>#NAME?</v>
      </c>
      <c r="J325" s="13"/>
      <c r="K325" s="13" t="e">
        <f t="shared" ref="K325:K388" si="411">VLOOKUP(A325,_tk08,10,FALSE)</f>
        <v>#NAME?</v>
      </c>
      <c r="L325" s="13" t="e">
        <f t="shared" ref="L325:L388" si="412">VLOOKUP(A325,_tk08,11,FALSE)</f>
        <v>#NAME?</v>
      </c>
      <c r="M325" s="13" t="e">
        <f t="shared" ref="M325:M388" si="413">VLOOKUP(A325,_tk08,12,FALSE)</f>
        <v>#NAME?</v>
      </c>
      <c r="N325" s="13" t="e">
        <f t="shared" ref="N325:N388" si="414">VLOOKUP(A325,_tk08,13,FALSE)</f>
        <v>#NAME?</v>
      </c>
      <c r="O325" s="13" t="e">
        <f t="shared" ref="O325:O388" si="415">VLOOKUP(A325,_tk08,14,FALSE)</f>
        <v>#NAME?</v>
      </c>
      <c r="P325" s="13" t="e">
        <f t="shared" ref="P325:P388" si="416">VLOOKUP(A325,_tk08,15,FALSE)</f>
        <v>#NAME?</v>
      </c>
      <c r="Q325" s="13" t="e">
        <f t="shared" ref="Q325:Q388" si="417">VLOOKUP(A325,_tk08,16,FALSE)</f>
        <v>#NAME?</v>
      </c>
      <c r="R325" s="13" t="e">
        <f t="shared" ref="R325:R388" si="418">VLOOKUP(A325,_tk08,17,FALSE)</f>
        <v>#NAME?</v>
      </c>
      <c r="S325" s="13" t="e">
        <f t="shared" ref="S325:S388" si="419">VLOOKUP(A325,_tk08,18,FALSE)</f>
        <v>#NAME?</v>
      </c>
      <c r="T325" s="13" t="e">
        <f t="shared" ref="T325:T388" si="420">VLOOKUP(A325,_tk08,19,FALSE)</f>
        <v>#NAME?</v>
      </c>
      <c r="U325" s="13" t="e">
        <f t="shared" ref="U325:U388" si="421">VLOOKUP(A325,_tk08,20,FALSE)</f>
        <v>#NAME?</v>
      </c>
      <c r="V325" s="13" t="e">
        <f t="shared" ref="V325:V388" si="422">VLOOKUP(A325,_tk08,21,FALSE)</f>
        <v>#NAME?</v>
      </c>
      <c r="W325" s="13" t="e">
        <f t="shared" ref="W325:W388" si="423">VLOOKUP(A325,_tk08,22,FALSE)</f>
        <v>#NAME?</v>
      </c>
      <c r="X325" s="13" t="e">
        <f t="shared" ref="X325:X388" si="424">VLOOKUP(A325,_tk08,23,FALSE)</f>
        <v>#NAME?</v>
      </c>
      <c r="Y325" s="13" t="e">
        <f t="shared" ref="Y325:Y388" si="425">VLOOKUP(A325,_tk08,24,FALSE)</f>
        <v>#NAME?</v>
      </c>
      <c r="Z325" s="13" t="e">
        <f t="shared" ref="Z325:Z388" si="426">VLOOKUP(A325,_tk08,25,FALSE)</f>
        <v>#NAME?</v>
      </c>
      <c r="AA325" s="13" t="e">
        <f t="shared" ref="AA325:AA388" si="427">VLOOKUP(A325,_tk08,26,FALSE)</f>
        <v>#NAME?</v>
      </c>
      <c r="AB325" s="13"/>
      <c r="AC325" s="13"/>
      <c r="AD325" s="13" t="e">
        <f t="shared" ref="AD325:AD388" si="428">VLOOKUP(A325,_tk08,27,FALSE)</f>
        <v>#NAME?</v>
      </c>
      <c r="AE325" s="13" t="e">
        <f t="shared" ref="AE325:AE388" si="429">VLOOKUP(A325,_tk08,29,FALSE)</f>
        <v>#NAME?</v>
      </c>
      <c r="AF325" s="13" t="e">
        <f t="shared" ref="AF325:AF388" si="430">VLOOKUP(A325,_tk08,28,FALSE)</f>
        <v>#NAME?</v>
      </c>
      <c r="AG325" s="13" t="e">
        <f t="shared" ref="AG325:AG388" si="431">VLOOKUP(A325,_tk08,30,FALSE)</f>
        <v>#NAME?</v>
      </c>
      <c r="AH325" s="13" t="e">
        <f t="shared" ref="AH325:AH388" si="432">VLOOKUP(A325,_tk08,31,FALSE)</f>
        <v>#NAME?</v>
      </c>
      <c r="AI325" s="13" t="e">
        <f t="shared" ref="AI325:AI388" si="433">VLOOKUP(A325,_tk08,33,FALSE)</f>
        <v>#NAME?</v>
      </c>
      <c r="AJ325" s="13" t="e">
        <f t="shared" ref="AJ325:AJ388" si="434">VLOOKUP(A325,_tk08,34,FALSE)</f>
        <v>#NAME?</v>
      </c>
      <c r="AK325" s="13" t="e">
        <f t="shared" ref="AK325:AK388" si="435">VLOOKUP(A325,_tk08,32,FALSE)</f>
        <v>#NAME?</v>
      </c>
      <c r="AL325" s="13" t="e">
        <f t="shared" ref="AL325:AL388" si="436">VLOOKUP(A325,_tk08,35,FALSE)</f>
        <v>#NAME?</v>
      </c>
      <c r="AM325" s="13" t="e">
        <f t="shared" ref="AM325:AM388" si="437">VLOOKUP(A325,_tk08,36,FALSE)</f>
        <v>#NAME?</v>
      </c>
      <c r="AN325" s="13" t="e">
        <f t="shared" ref="AN325:AN388" si="438">VLOOKUP(A325,_tk08,37,FALSE)</f>
        <v>#NAME?</v>
      </c>
      <c r="AO325" s="13" t="e">
        <f t="shared" ref="AO325:AO388" si="439">VLOOKUP(A325,_tk08,38,FALSE)</f>
        <v>#NAME?</v>
      </c>
      <c r="AP325" s="13" t="e">
        <f t="shared" ref="AP325:AP388" si="440">VLOOKUP(A325,_tk08,39,FALSE)</f>
        <v>#NAME?</v>
      </c>
      <c r="AQ325" s="13" t="e">
        <f t="shared" ref="AQ325:AQ388" si="441">VLOOKUP(A325,_tk08,40,FALSE)</f>
        <v>#NAME?</v>
      </c>
      <c r="AR325" s="13" t="e">
        <f t="shared" ref="AR325:AR388" si="442">VLOOKUP(A325,_tk08,41,FALSE)</f>
        <v>#NAME?</v>
      </c>
      <c r="AS325" s="13" t="e">
        <f t="shared" ref="AS325:AS388" si="443">VLOOKUP(A325,_tk08,42,FALSE)</f>
        <v>#NAME?</v>
      </c>
      <c r="AT325" s="13" t="e">
        <f t="shared" ref="AT325:AT388" si="444">VLOOKUP(A325,_tk08,43,FALSE)</f>
        <v>#NAME?</v>
      </c>
      <c r="AU325" s="13" t="e">
        <f t="shared" ref="AU325:AU388" si="445">VLOOKUP(A325,_tk08,44,FALSE)</f>
        <v>#NAME?</v>
      </c>
      <c r="AV325" s="13" t="e">
        <f t="shared" ref="AV325:AV388" si="446">VLOOKUP(A325,_tk08,45,FALSE)</f>
        <v>#NAME?</v>
      </c>
      <c r="AW325" s="13" t="e">
        <f t="shared" ref="AW325:AW388" si="447">VLOOKUP(A325,_tk08,46,FALSE)</f>
        <v>#NAME?</v>
      </c>
      <c r="AX325" s="13" t="e">
        <f t="shared" ref="AX325:AX388" si="448">VLOOKUP(A325,_tk08,47,FALSE)</f>
        <v>#NAME?</v>
      </c>
      <c r="AY325" s="13" t="e">
        <f t="shared" ref="AY325:AY388" si="449">VLOOKUP(A325,_tk08,48,FALSE)</f>
        <v>#NAME?</v>
      </c>
      <c r="AZ325" s="13" t="e">
        <f t="shared" ref="AZ325:AZ388" si="450">VLOOKUP(A325,_tk08,49,FALSE)</f>
        <v>#NAME?</v>
      </c>
      <c r="BA325" s="13" t="e">
        <f t="shared" ref="BA325:BA388" si="451">VLOOKUP(A325,_tk08,50,FALSE)</f>
        <v>#NAME?</v>
      </c>
      <c r="BB325" s="13" t="e">
        <f t="shared" ref="BB325:BB388" si="452">VLOOKUP(A325,_tk08,51,FALSE)</f>
        <v>#NAME?</v>
      </c>
      <c r="BC325" s="13" t="e">
        <f t="shared" ref="BC325:BC388" si="453">VLOOKUP(A325,_tk08,52,FALSE)</f>
        <v>#NAME?</v>
      </c>
      <c r="BD325" s="13" t="e">
        <f t="shared" ref="BD325:BD388" si="454">VLOOKUP(A325,_tk08,53,FALSE)</f>
        <v>#NAME?</v>
      </c>
      <c r="BE325" s="13" t="e">
        <f t="shared" ref="BE325:BE388" si="455">VLOOKUP(A325,_tk08,57,FALSE)</f>
        <v>#NAME?</v>
      </c>
      <c r="BF325" s="13" t="e">
        <f t="shared" ref="BF325:BF388" si="456">VLOOKUP(A325,_tk08,56,FALSE)</f>
        <v>#NAME?</v>
      </c>
      <c r="BG325" s="13" t="e">
        <f t="shared" ref="BG325:BG388" si="457">VLOOKUP(A325,_tk08,55,FALSE)</f>
        <v>#NAME?</v>
      </c>
      <c r="BH325" s="13" t="e">
        <f t="shared" ref="BH325:BH388" si="458">VLOOKUP(A325,_tk08,54,FALSE)</f>
        <v>#NAME?</v>
      </c>
      <c r="BI325" s="13" t="e">
        <f t="shared" ref="BI325:BI388" si="459">VLOOKUP(A325,_tk08,58,FALSE)</f>
        <v>#NAME?</v>
      </c>
      <c r="BJ325" s="13" t="e">
        <f t="shared" ref="BJ325:BJ388" si="460">VLOOKUP(A325,_tk08,59,FALSE)</f>
        <v>#NAME?</v>
      </c>
      <c r="BK325" s="13" t="e">
        <f t="shared" ref="BK325:BK388" si="461">VLOOKUP(A325,_tk08,60,FALSE)</f>
        <v>#NAME?</v>
      </c>
      <c r="BL325" s="13" t="e">
        <f t="shared" ref="BL325:BL388" si="462">VLOOKUP(A325,_tk08,61,FALSE)</f>
        <v>#NAME?</v>
      </c>
      <c r="BM325" s="13" t="e">
        <f t="shared" ref="BM325:BM388" si="463">VLOOKUP(A325,_tk08,62,FALSE)</f>
        <v>#NAME?</v>
      </c>
      <c r="BN325" s="13"/>
      <c r="BO325" s="15"/>
      <c r="BP325" s="13" t="e">
        <f t="shared" ref="BP325:BP388" si="464">VLOOKUP(A325,_tk08,125,FALSE)</f>
        <v>#NAME?</v>
      </c>
      <c r="BQ325" s="13" t="e">
        <f t="shared" ref="BQ325:BQ388" si="465">VLOOKUP(A325,_tk08,126,FALSE)</f>
        <v>#NAME?</v>
      </c>
      <c r="BR325" s="13" t="e">
        <f t="shared" ref="BR325:BR388" si="466">VLOOKUP(A325,_tk08,127,FALSE)</f>
        <v>#NAME?</v>
      </c>
      <c r="BS325" s="13" t="e">
        <f t="shared" ref="BS325:BS388" si="467">VLOOKUP(A325,_tk08,129,FALSE)</f>
        <v>#NAME?</v>
      </c>
      <c r="BT325" s="13" t="e">
        <f t="shared" ref="BT325:BT388" si="468">VLOOKUP(A325,_tk08,130,FALSE)</f>
        <v>#NAME?</v>
      </c>
      <c r="BU325" s="13" t="e">
        <f t="shared" ref="BU325:BU388" si="469">VLOOKUP(A325,_tk08,131,FALSE)</f>
        <v>#NAME?</v>
      </c>
      <c r="BV325" s="13"/>
      <c r="BW325" s="13" t="e">
        <f t="shared" ref="BW325:BW388" si="470">VLOOKUP(A325,_tk08,128,FALSE)</f>
        <v>#NAME?</v>
      </c>
      <c r="BX325" s="13"/>
      <c r="BY325" s="13" t="e">
        <f t="shared" ref="BY325:BY388" si="471">VLOOKUP(A325,_tk08,132,FALSE)</f>
        <v>#NAME?</v>
      </c>
      <c r="BZ325" s="13" t="e">
        <f t="shared" ref="BZ325:BZ388" si="472">VLOOKUP(A325,_tk08,134,FALSE)</f>
        <v>#NAME?</v>
      </c>
      <c r="CA325" s="13" t="e">
        <f t="shared" ref="CA325:CA388" si="473">VLOOKUP(A325,_tk08,136,FALSE)</f>
        <v>#NAME?</v>
      </c>
      <c r="CB325" s="13" t="e">
        <f t="shared" ref="CB325:CB388" si="474">VLOOKUP(A325,_tk08,137,FALSE)</f>
        <v>#NAME?</v>
      </c>
      <c r="CC325" s="14">
        <f t="shared" ref="CC325:CC388" si="475">VLOOKUP(D325,adb,2,FALSE)</f>
        <v>0</v>
      </c>
      <c r="CD325" s="14" t="e">
        <f t="shared" ref="CD325:CD388" si="476">VLOOKUP(A325,_tk08,138,FALSE)</f>
        <v>#NAME?</v>
      </c>
      <c r="CE325" s="13">
        <f t="shared" ref="CE325:CE388" si="477">VLOOKUP(A325,_wmo08,3,FALSE)</f>
        <v>4973668.82</v>
      </c>
      <c r="CF325" s="13" t="e">
        <f t="shared" ref="CF325:CF388" si="478">VLOOKUP(A325,_tk08,8,FALSE)</f>
        <v>#NAME?</v>
      </c>
      <c r="CG325" s="13"/>
      <c r="CH325" s="13" t="e">
        <f t="shared" ref="CH325:CH388" si="479">VLOOKUP(A325,_tk08,139,FALSE)</f>
        <v>#NAME?</v>
      </c>
      <c r="CI325" s="13" t="e">
        <f t="shared" ref="CI325:CI388" si="480">VLOOKUP(A325,_tk08,140,FALSE)</f>
        <v>#NAME?</v>
      </c>
      <c r="CJ325" s="13" t="e">
        <f t="shared" ref="CJ325:CJ388" si="481">VLOOKUP(A325,_tk08,141,FALSE)</f>
        <v>#NAME?</v>
      </c>
      <c r="CK325" s="13" t="e">
        <f t="shared" ref="CK325:CK388" si="482">VLOOKUP(A325,_tk08,142,FALSE)</f>
        <v>#NAME?</v>
      </c>
      <c r="CL325">
        <f t="shared" ref="CL325:CL388" si="483">VLOOKUP(D325,kind,2,FALSE)</f>
        <v>0</v>
      </c>
      <c r="CM325">
        <f t="shared" ref="CM325:CM388" si="484">VLOOKUP(D325,homo,2,FALSE)</f>
        <v>0</v>
      </c>
      <c r="CN325">
        <v>0</v>
      </c>
      <c r="CO325">
        <f t="shared" ref="CO325:CO388" si="485">VLOOKUP(D325,bew_ini,2,FALSE)</f>
        <v>0</v>
      </c>
      <c r="CP325">
        <v>0</v>
      </c>
      <c r="CQ325">
        <v>0</v>
      </c>
      <c r="CR325">
        <v>0</v>
      </c>
      <c r="CS325">
        <v>0</v>
      </c>
      <c r="CT325">
        <v>0</v>
      </c>
      <c r="CU325">
        <v>0</v>
      </c>
      <c r="CV325">
        <v>0</v>
      </c>
      <c r="CW325">
        <v>0</v>
      </c>
      <c r="CX325">
        <v>0</v>
      </c>
      <c r="CY325" s="20" t="e">
        <f t="shared" ref="CY325:CY388" si="486">VLOOKUP(A325,spekman,2,FALSE)</f>
        <v>#NAME?</v>
      </c>
      <c r="CZ325" t="e">
        <f t="shared" ref="CZ325:CZ388" si="487">VLOOKUP(A325,uitkering,2,FALSE)</f>
        <v>#NAME?</v>
      </c>
      <c r="DM325" t="s">
        <v>460</v>
      </c>
      <c r="DN325">
        <v>0</v>
      </c>
      <c r="DQ325" t="s">
        <v>534</v>
      </c>
      <c r="DR325">
        <v>0</v>
      </c>
      <c r="DU325">
        <v>1735</v>
      </c>
      <c r="DV325">
        <v>3279640.5134464554</v>
      </c>
      <c r="DX325" t="s">
        <v>533</v>
      </c>
      <c r="DY325">
        <v>0</v>
      </c>
      <c r="EA325" t="s">
        <v>533</v>
      </c>
      <c r="EB325">
        <v>0</v>
      </c>
      <c r="ED325" t="s">
        <v>533</v>
      </c>
      <c r="EE325">
        <v>0</v>
      </c>
      <c r="EI325">
        <v>703</v>
      </c>
      <c r="EJ325">
        <v>910.75</v>
      </c>
      <c r="GQ325" t="s">
        <v>486</v>
      </c>
      <c r="GR325">
        <v>687</v>
      </c>
      <c r="GU325">
        <v>828</v>
      </c>
      <c r="GV325" s="20">
        <v>209106.5920853155</v>
      </c>
      <c r="HM325">
        <v>279</v>
      </c>
      <c r="HN325" t="s">
        <v>374</v>
      </c>
      <c r="HO325">
        <v>587727.68000000005</v>
      </c>
      <c r="HR325">
        <v>828</v>
      </c>
      <c r="HS325">
        <v>7148.25</v>
      </c>
    </row>
    <row r="326" spans="1:227">
      <c r="A326">
        <v>1695</v>
      </c>
      <c r="D326" t="s">
        <v>498</v>
      </c>
      <c r="F326" s="13" t="e">
        <f t="shared" si="407"/>
        <v>#NAME?</v>
      </c>
      <c r="G326" s="13" t="e">
        <f t="shared" si="408"/>
        <v>#NAME?</v>
      </c>
      <c r="H326" s="13" t="e">
        <f t="shared" si="409"/>
        <v>#NAME?</v>
      </c>
      <c r="I326" s="13" t="e">
        <f t="shared" si="410"/>
        <v>#NAME?</v>
      </c>
      <c r="J326" s="13"/>
      <c r="K326" s="13" t="e">
        <f t="shared" si="411"/>
        <v>#NAME?</v>
      </c>
      <c r="L326" s="13" t="e">
        <f t="shared" si="412"/>
        <v>#NAME?</v>
      </c>
      <c r="M326" s="13" t="e">
        <f t="shared" si="413"/>
        <v>#NAME?</v>
      </c>
      <c r="N326" s="13" t="e">
        <f t="shared" si="414"/>
        <v>#NAME?</v>
      </c>
      <c r="O326" s="13" t="e">
        <f t="shared" si="415"/>
        <v>#NAME?</v>
      </c>
      <c r="P326" s="13" t="e">
        <f t="shared" si="416"/>
        <v>#NAME?</v>
      </c>
      <c r="Q326" s="13" t="e">
        <f t="shared" si="417"/>
        <v>#NAME?</v>
      </c>
      <c r="R326" s="13" t="e">
        <f t="shared" si="418"/>
        <v>#NAME?</v>
      </c>
      <c r="S326" s="13" t="e">
        <f t="shared" si="419"/>
        <v>#NAME?</v>
      </c>
      <c r="T326" s="13" t="e">
        <f t="shared" si="420"/>
        <v>#NAME?</v>
      </c>
      <c r="U326" s="13" t="e">
        <f t="shared" si="421"/>
        <v>#NAME?</v>
      </c>
      <c r="V326" s="13" t="e">
        <f t="shared" si="422"/>
        <v>#NAME?</v>
      </c>
      <c r="W326" s="13" t="e">
        <f t="shared" si="423"/>
        <v>#NAME?</v>
      </c>
      <c r="X326" s="13" t="e">
        <f t="shared" si="424"/>
        <v>#NAME?</v>
      </c>
      <c r="Y326" s="13" t="e">
        <f t="shared" si="425"/>
        <v>#NAME?</v>
      </c>
      <c r="Z326" s="13" t="e">
        <f t="shared" si="426"/>
        <v>#NAME?</v>
      </c>
      <c r="AA326" s="13" t="e">
        <f t="shared" si="427"/>
        <v>#NAME?</v>
      </c>
      <c r="AB326" s="13"/>
      <c r="AC326" s="13"/>
      <c r="AD326" s="13" t="e">
        <f t="shared" si="428"/>
        <v>#NAME?</v>
      </c>
      <c r="AE326" s="13" t="e">
        <f t="shared" si="429"/>
        <v>#NAME?</v>
      </c>
      <c r="AF326" s="13" t="e">
        <f t="shared" si="430"/>
        <v>#NAME?</v>
      </c>
      <c r="AG326" s="13" t="e">
        <f t="shared" si="431"/>
        <v>#NAME?</v>
      </c>
      <c r="AH326" s="13" t="e">
        <f t="shared" si="432"/>
        <v>#NAME?</v>
      </c>
      <c r="AI326" s="13" t="e">
        <f t="shared" si="433"/>
        <v>#NAME?</v>
      </c>
      <c r="AJ326" s="13" t="e">
        <f t="shared" si="434"/>
        <v>#NAME?</v>
      </c>
      <c r="AK326" s="13" t="e">
        <f t="shared" si="435"/>
        <v>#NAME?</v>
      </c>
      <c r="AL326" s="13" t="e">
        <f t="shared" si="436"/>
        <v>#NAME?</v>
      </c>
      <c r="AM326" s="13" t="e">
        <f t="shared" si="437"/>
        <v>#NAME?</v>
      </c>
      <c r="AN326" s="13" t="e">
        <f t="shared" si="438"/>
        <v>#NAME?</v>
      </c>
      <c r="AO326" s="13" t="e">
        <f t="shared" si="439"/>
        <v>#NAME?</v>
      </c>
      <c r="AP326" s="13" t="e">
        <f t="shared" si="440"/>
        <v>#NAME?</v>
      </c>
      <c r="AQ326" s="13" t="e">
        <f t="shared" si="441"/>
        <v>#NAME?</v>
      </c>
      <c r="AR326" s="13" t="e">
        <f t="shared" si="442"/>
        <v>#NAME?</v>
      </c>
      <c r="AS326" s="13" t="e">
        <f t="shared" si="443"/>
        <v>#NAME?</v>
      </c>
      <c r="AT326" s="13" t="e">
        <f t="shared" si="444"/>
        <v>#NAME?</v>
      </c>
      <c r="AU326" s="13" t="e">
        <f t="shared" si="445"/>
        <v>#NAME?</v>
      </c>
      <c r="AV326" s="13" t="e">
        <f t="shared" si="446"/>
        <v>#NAME?</v>
      </c>
      <c r="AW326" s="13" t="e">
        <f t="shared" si="447"/>
        <v>#NAME?</v>
      </c>
      <c r="AX326" s="13" t="e">
        <f t="shared" si="448"/>
        <v>#NAME?</v>
      </c>
      <c r="AY326" s="13" t="e">
        <f t="shared" si="449"/>
        <v>#NAME?</v>
      </c>
      <c r="AZ326" s="13" t="e">
        <f t="shared" si="450"/>
        <v>#NAME?</v>
      </c>
      <c r="BA326" s="13" t="e">
        <f t="shared" si="451"/>
        <v>#NAME?</v>
      </c>
      <c r="BB326" s="13" t="e">
        <f t="shared" si="452"/>
        <v>#NAME?</v>
      </c>
      <c r="BC326" s="13" t="e">
        <f t="shared" si="453"/>
        <v>#NAME?</v>
      </c>
      <c r="BD326" s="13" t="e">
        <f t="shared" si="454"/>
        <v>#NAME?</v>
      </c>
      <c r="BE326" s="13" t="e">
        <f t="shared" si="455"/>
        <v>#NAME?</v>
      </c>
      <c r="BF326" s="13" t="e">
        <f t="shared" si="456"/>
        <v>#NAME?</v>
      </c>
      <c r="BG326" s="13" t="e">
        <f t="shared" si="457"/>
        <v>#NAME?</v>
      </c>
      <c r="BH326" s="13" t="e">
        <f t="shared" si="458"/>
        <v>#NAME?</v>
      </c>
      <c r="BI326" s="13" t="e">
        <f t="shared" si="459"/>
        <v>#NAME?</v>
      </c>
      <c r="BJ326" s="13" t="e">
        <f t="shared" si="460"/>
        <v>#NAME?</v>
      </c>
      <c r="BK326" s="13" t="e">
        <f t="shared" si="461"/>
        <v>#NAME?</v>
      </c>
      <c r="BL326" s="13" t="e">
        <f t="shared" si="462"/>
        <v>#NAME?</v>
      </c>
      <c r="BM326" s="13" t="e">
        <f t="shared" si="463"/>
        <v>#NAME?</v>
      </c>
      <c r="BN326" s="13"/>
      <c r="BO326" s="15"/>
      <c r="BP326" s="13" t="e">
        <f t="shared" si="464"/>
        <v>#NAME?</v>
      </c>
      <c r="BQ326" s="13" t="e">
        <f t="shared" si="465"/>
        <v>#NAME?</v>
      </c>
      <c r="BR326" s="13" t="e">
        <f t="shared" si="466"/>
        <v>#NAME?</v>
      </c>
      <c r="BS326" s="13" t="e">
        <f t="shared" si="467"/>
        <v>#NAME?</v>
      </c>
      <c r="BT326" s="13" t="e">
        <f t="shared" si="468"/>
        <v>#NAME?</v>
      </c>
      <c r="BU326" s="13" t="e">
        <f t="shared" si="469"/>
        <v>#NAME?</v>
      </c>
      <c r="BV326" s="13"/>
      <c r="BW326" s="13" t="e">
        <f t="shared" si="470"/>
        <v>#NAME?</v>
      </c>
      <c r="BX326" s="13"/>
      <c r="BY326" s="13" t="e">
        <f t="shared" si="471"/>
        <v>#NAME?</v>
      </c>
      <c r="BZ326" s="13" t="e">
        <f t="shared" si="472"/>
        <v>#NAME?</v>
      </c>
      <c r="CA326" s="13" t="e">
        <f t="shared" si="473"/>
        <v>#NAME?</v>
      </c>
      <c r="CB326" s="13" t="e">
        <f t="shared" si="474"/>
        <v>#NAME?</v>
      </c>
      <c r="CC326" s="14">
        <f t="shared" si="475"/>
        <v>0</v>
      </c>
      <c r="CD326" s="14" t="e">
        <f t="shared" si="476"/>
        <v>#NAME?</v>
      </c>
      <c r="CE326" s="13">
        <f t="shared" si="477"/>
        <v>662558.61</v>
      </c>
      <c r="CF326" s="13" t="e">
        <f t="shared" si="478"/>
        <v>#NAME?</v>
      </c>
      <c r="CG326" s="13"/>
      <c r="CH326" s="13" t="e">
        <f t="shared" si="479"/>
        <v>#NAME?</v>
      </c>
      <c r="CI326" s="13" t="e">
        <f t="shared" si="480"/>
        <v>#NAME?</v>
      </c>
      <c r="CJ326" s="13" t="e">
        <f t="shared" si="481"/>
        <v>#NAME?</v>
      </c>
      <c r="CK326" s="13" t="e">
        <f t="shared" si="482"/>
        <v>#NAME?</v>
      </c>
      <c r="CL326">
        <f t="shared" si="483"/>
        <v>0</v>
      </c>
      <c r="CM326">
        <f t="shared" si="484"/>
        <v>0</v>
      </c>
      <c r="CN326">
        <v>0</v>
      </c>
      <c r="CO326">
        <f t="shared" si="485"/>
        <v>0</v>
      </c>
      <c r="CP326">
        <v>0</v>
      </c>
      <c r="CQ326">
        <v>0</v>
      </c>
      <c r="CR326">
        <v>0</v>
      </c>
      <c r="CS326">
        <v>0</v>
      </c>
      <c r="CT326">
        <v>0</v>
      </c>
      <c r="CU326">
        <v>0</v>
      </c>
      <c r="CV326">
        <v>0</v>
      </c>
      <c r="CW326">
        <v>0</v>
      </c>
      <c r="CX326">
        <v>0</v>
      </c>
      <c r="CY326" s="20" t="e">
        <f t="shared" si="486"/>
        <v>#NAME?</v>
      </c>
      <c r="CZ326" t="e">
        <f t="shared" si="487"/>
        <v>#NAME?</v>
      </c>
      <c r="DM326" t="s">
        <v>183</v>
      </c>
      <c r="DN326">
        <v>0</v>
      </c>
      <c r="DQ326" t="s">
        <v>535</v>
      </c>
      <c r="DR326">
        <v>0</v>
      </c>
      <c r="DU326">
        <v>1525</v>
      </c>
      <c r="DV326">
        <v>2340030.3725325675</v>
      </c>
      <c r="DX326" t="s">
        <v>534</v>
      </c>
      <c r="DY326">
        <v>0</v>
      </c>
      <c r="EA326" t="s">
        <v>534</v>
      </c>
      <c r="EB326">
        <v>0</v>
      </c>
      <c r="ED326" t="s">
        <v>534</v>
      </c>
      <c r="EE326">
        <v>0</v>
      </c>
      <c r="EI326">
        <v>1676</v>
      </c>
      <c r="EJ326">
        <v>2025.25</v>
      </c>
      <c r="GQ326" t="s">
        <v>498</v>
      </c>
      <c r="GR326">
        <v>1695</v>
      </c>
      <c r="GU326">
        <v>840</v>
      </c>
      <c r="GV326" s="20">
        <v>57504.312823461762</v>
      </c>
      <c r="HM326">
        <v>606</v>
      </c>
      <c r="HN326" t="s">
        <v>162</v>
      </c>
      <c r="HO326">
        <v>8055968.5700000003</v>
      </c>
      <c r="HR326">
        <v>840</v>
      </c>
      <c r="HS326">
        <v>2570.75</v>
      </c>
    </row>
    <row r="327" spans="1:227">
      <c r="A327">
        <v>703</v>
      </c>
      <c r="D327" t="s">
        <v>524</v>
      </c>
      <c r="F327" s="13" t="e">
        <f t="shared" si="407"/>
        <v>#NAME?</v>
      </c>
      <c r="G327" s="13" t="e">
        <f t="shared" si="408"/>
        <v>#NAME?</v>
      </c>
      <c r="H327" s="13" t="e">
        <f t="shared" si="409"/>
        <v>#NAME?</v>
      </c>
      <c r="I327" s="13" t="e">
        <f t="shared" si="410"/>
        <v>#NAME?</v>
      </c>
      <c r="J327" s="13"/>
      <c r="K327" s="13" t="e">
        <f t="shared" si="411"/>
        <v>#NAME?</v>
      </c>
      <c r="L327" s="13" t="e">
        <f t="shared" si="412"/>
        <v>#NAME?</v>
      </c>
      <c r="M327" s="13" t="e">
        <f t="shared" si="413"/>
        <v>#NAME?</v>
      </c>
      <c r="N327" s="13" t="e">
        <f t="shared" si="414"/>
        <v>#NAME?</v>
      </c>
      <c r="O327" s="13" t="e">
        <f t="shared" si="415"/>
        <v>#NAME?</v>
      </c>
      <c r="P327" s="13" t="e">
        <f t="shared" si="416"/>
        <v>#NAME?</v>
      </c>
      <c r="Q327" s="13" t="e">
        <f t="shared" si="417"/>
        <v>#NAME?</v>
      </c>
      <c r="R327" s="13" t="e">
        <f t="shared" si="418"/>
        <v>#NAME?</v>
      </c>
      <c r="S327" s="13" t="e">
        <f t="shared" si="419"/>
        <v>#NAME?</v>
      </c>
      <c r="T327" s="13" t="e">
        <f t="shared" si="420"/>
        <v>#NAME?</v>
      </c>
      <c r="U327" s="13" t="e">
        <f t="shared" si="421"/>
        <v>#NAME?</v>
      </c>
      <c r="V327" s="13" t="e">
        <f t="shared" si="422"/>
        <v>#NAME?</v>
      </c>
      <c r="W327" s="13" t="e">
        <f t="shared" si="423"/>
        <v>#NAME?</v>
      </c>
      <c r="X327" s="13" t="e">
        <f t="shared" si="424"/>
        <v>#NAME?</v>
      </c>
      <c r="Y327" s="13" t="e">
        <f t="shared" si="425"/>
        <v>#NAME?</v>
      </c>
      <c r="Z327" s="13" t="e">
        <f t="shared" si="426"/>
        <v>#NAME?</v>
      </c>
      <c r="AA327" s="13" t="e">
        <f t="shared" si="427"/>
        <v>#NAME?</v>
      </c>
      <c r="AB327" s="13"/>
      <c r="AC327" s="13"/>
      <c r="AD327" s="13" t="e">
        <f t="shared" si="428"/>
        <v>#NAME?</v>
      </c>
      <c r="AE327" s="13" t="e">
        <f t="shared" si="429"/>
        <v>#NAME?</v>
      </c>
      <c r="AF327" s="13" t="e">
        <f t="shared" si="430"/>
        <v>#NAME?</v>
      </c>
      <c r="AG327" s="13" t="e">
        <f t="shared" si="431"/>
        <v>#NAME?</v>
      </c>
      <c r="AH327" s="13" t="e">
        <f t="shared" si="432"/>
        <v>#NAME?</v>
      </c>
      <c r="AI327" s="13" t="e">
        <f t="shared" si="433"/>
        <v>#NAME?</v>
      </c>
      <c r="AJ327" s="13" t="e">
        <f t="shared" si="434"/>
        <v>#NAME?</v>
      </c>
      <c r="AK327" s="13" t="e">
        <f t="shared" si="435"/>
        <v>#NAME?</v>
      </c>
      <c r="AL327" s="13" t="e">
        <f t="shared" si="436"/>
        <v>#NAME?</v>
      </c>
      <c r="AM327" s="13" t="e">
        <f t="shared" si="437"/>
        <v>#NAME?</v>
      </c>
      <c r="AN327" s="13" t="e">
        <f t="shared" si="438"/>
        <v>#NAME?</v>
      </c>
      <c r="AO327" s="13" t="e">
        <f t="shared" si="439"/>
        <v>#NAME?</v>
      </c>
      <c r="AP327" s="13" t="e">
        <f t="shared" si="440"/>
        <v>#NAME?</v>
      </c>
      <c r="AQ327" s="13" t="e">
        <f t="shared" si="441"/>
        <v>#NAME?</v>
      </c>
      <c r="AR327" s="13" t="e">
        <f t="shared" si="442"/>
        <v>#NAME?</v>
      </c>
      <c r="AS327" s="13" t="e">
        <f t="shared" si="443"/>
        <v>#NAME?</v>
      </c>
      <c r="AT327" s="13" t="e">
        <f t="shared" si="444"/>
        <v>#NAME?</v>
      </c>
      <c r="AU327" s="13" t="e">
        <f t="shared" si="445"/>
        <v>#NAME?</v>
      </c>
      <c r="AV327" s="13" t="e">
        <f t="shared" si="446"/>
        <v>#NAME?</v>
      </c>
      <c r="AW327" s="13" t="e">
        <f t="shared" si="447"/>
        <v>#NAME?</v>
      </c>
      <c r="AX327" s="13" t="e">
        <f t="shared" si="448"/>
        <v>#NAME?</v>
      </c>
      <c r="AY327" s="13" t="e">
        <f t="shared" si="449"/>
        <v>#NAME?</v>
      </c>
      <c r="AZ327" s="13" t="e">
        <f t="shared" si="450"/>
        <v>#NAME?</v>
      </c>
      <c r="BA327" s="13" t="e">
        <f t="shared" si="451"/>
        <v>#NAME?</v>
      </c>
      <c r="BB327" s="13" t="e">
        <f t="shared" si="452"/>
        <v>#NAME?</v>
      </c>
      <c r="BC327" s="13" t="e">
        <f t="shared" si="453"/>
        <v>#NAME?</v>
      </c>
      <c r="BD327" s="13" t="e">
        <f t="shared" si="454"/>
        <v>#NAME?</v>
      </c>
      <c r="BE327" s="13" t="e">
        <f t="shared" si="455"/>
        <v>#NAME?</v>
      </c>
      <c r="BF327" s="13" t="e">
        <f t="shared" si="456"/>
        <v>#NAME?</v>
      </c>
      <c r="BG327" s="13" t="e">
        <f t="shared" si="457"/>
        <v>#NAME?</v>
      </c>
      <c r="BH327" s="13" t="e">
        <f t="shared" si="458"/>
        <v>#NAME?</v>
      </c>
      <c r="BI327" s="13" t="e">
        <f t="shared" si="459"/>
        <v>#NAME?</v>
      </c>
      <c r="BJ327" s="13" t="e">
        <f t="shared" si="460"/>
        <v>#NAME?</v>
      </c>
      <c r="BK327" s="13" t="e">
        <f t="shared" si="461"/>
        <v>#NAME?</v>
      </c>
      <c r="BL327" s="13" t="e">
        <f t="shared" si="462"/>
        <v>#NAME?</v>
      </c>
      <c r="BM327" s="13" t="e">
        <f t="shared" si="463"/>
        <v>#NAME?</v>
      </c>
      <c r="BN327" s="13"/>
      <c r="BO327" s="15"/>
      <c r="BP327" s="13" t="e">
        <f t="shared" si="464"/>
        <v>#NAME?</v>
      </c>
      <c r="BQ327" s="13" t="e">
        <f t="shared" si="465"/>
        <v>#NAME?</v>
      </c>
      <c r="BR327" s="13" t="e">
        <f t="shared" si="466"/>
        <v>#NAME?</v>
      </c>
      <c r="BS327" s="13" t="e">
        <f t="shared" si="467"/>
        <v>#NAME?</v>
      </c>
      <c r="BT327" s="13" t="e">
        <f t="shared" si="468"/>
        <v>#NAME?</v>
      </c>
      <c r="BU327" s="13" t="e">
        <f t="shared" si="469"/>
        <v>#NAME?</v>
      </c>
      <c r="BV327" s="13"/>
      <c r="BW327" s="13" t="e">
        <f t="shared" si="470"/>
        <v>#NAME?</v>
      </c>
      <c r="BX327" s="13"/>
      <c r="BY327" s="13" t="e">
        <f t="shared" si="471"/>
        <v>#NAME?</v>
      </c>
      <c r="BZ327" s="13" t="e">
        <f t="shared" si="472"/>
        <v>#NAME?</v>
      </c>
      <c r="CA327" s="13" t="e">
        <f t="shared" si="473"/>
        <v>#NAME?</v>
      </c>
      <c r="CB327" s="13" t="e">
        <f t="shared" si="474"/>
        <v>#NAME?</v>
      </c>
      <c r="CC327" s="14">
        <f t="shared" si="475"/>
        <v>0</v>
      </c>
      <c r="CD327" s="14" t="e">
        <f t="shared" si="476"/>
        <v>#NAME?</v>
      </c>
      <c r="CE327" s="13">
        <f t="shared" si="477"/>
        <v>1812804.43</v>
      </c>
      <c r="CF327" s="13" t="e">
        <f t="shared" si="478"/>
        <v>#NAME?</v>
      </c>
      <c r="CG327" s="13"/>
      <c r="CH327" s="13" t="e">
        <f t="shared" si="479"/>
        <v>#NAME?</v>
      </c>
      <c r="CI327" s="13" t="e">
        <f t="shared" si="480"/>
        <v>#NAME?</v>
      </c>
      <c r="CJ327" s="13" t="e">
        <f t="shared" si="481"/>
        <v>#NAME?</v>
      </c>
      <c r="CK327" s="13" t="e">
        <f t="shared" si="482"/>
        <v>#NAME?</v>
      </c>
      <c r="CL327">
        <f t="shared" si="483"/>
        <v>0</v>
      </c>
      <c r="CM327">
        <f t="shared" si="484"/>
        <v>0</v>
      </c>
      <c r="CN327">
        <v>0</v>
      </c>
      <c r="CO327">
        <f t="shared" si="485"/>
        <v>0</v>
      </c>
      <c r="CP327">
        <v>0</v>
      </c>
      <c r="CQ327">
        <v>0</v>
      </c>
      <c r="CR327">
        <v>0</v>
      </c>
      <c r="CS327">
        <v>0</v>
      </c>
      <c r="CT327">
        <v>0</v>
      </c>
      <c r="CU327">
        <v>0</v>
      </c>
      <c r="CV327">
        <v>0</v>
      </c>
      <c r="CW327">
        <v>0</v>
      </c>
      <c r="CX327">
        <v>0</v>
      </c>
      <c r="CY327" s="20" t="e">
        <f t="shared" si="486"/>
        <v>#NAME?</v>
      </c>
      <c r="CZ327" t="e">
        <f t="shared" si="487"/>
        <v>#NAME?</v>
      </c>
      <c r="DM327" t="s">
        <v>461</v>
      </c>
      <c r="DN327">
        <v>0</v>
      </c>
      <c r="DQ327" t="s">
        <v>537</v>
      </c>
      <c r="DR327">
        <v>0</v>
      </c>
      <c r="DU327">
        <v>109</v>
      </c>
      <c r="DV327">
        <v>3552343.7298994549</v>
      </c>
      <c r="DX327" t="s">
        <v>535</v>
      </c>
      <c r="DY327">
        <v>0</v>
      </c>
      <c r="EA327" t="s">
        <v>535</v>
      </c>
      <c r="EB327">
        <v>0</v>
      </c>
      <c r="ED327" t="s">
        <v>535</v>
      </c>
      <c r="EE327">
        <v>0</v>
      </c>
      <c r="EI327">
        <v>1714</v>
      </c>
      <c r="EJ327">
        <v>1745.5</v>
      </c>
      <c r="GQ327" t="s">
        <v>524</v>
      </c>
      <c r="GR327">
        <v>703</v>
      </c>
      <c r="GU327">
        <v>844</v>
      </c>
      <c r="GV327" s="20">
        <v>52276.648021328874</v>
      </c>
      <c r="HM327">
        <v>88</v>
      </c>
      <c r="HN327" t="s">
        <v>243</v>
      </c>
      <c r="HO327">
        <v>150427.54</v>
      </c>
      <c r="HR327">
        <v>844</v>
      </c>
      <c r="HS327">
        <v>1960.25</v>
      </c>
    </row>
    <row r="328" spans="1:227">
      <c r="A328">
        <v>1676</v>
      </c>
      <c r="D328" t="s">
        <v>541</v>
      </c>
      <c r="F328" s="13" t="e">
        <f t="shared" si="407"/>
        <v>#NAME?</v>
      </c>
      <c r="G328" s="13" t="e">
        <f t="shared" si="408"/>
        <v>#NAME?</v>
      </c>
      <c r="H328" s="13" t="e">
        <f t="shared" si="409"/>
        <v>#NAME?</v>
      </c>
      <c r="I328" s="13" t="e">
        <f t="shared" si="410"/>
        <v>#NAME?</v>
      </c>
      <c r="J328" s="13"/>
      <c r="K328" s="13" t="e">
        <f t="shared" si="411"/>
        <v>#NAME?</v>
      </c>
      <c r="L328" s="13" t="e">
        <f t="shared" si="412"/>
        <v>#NAME?</v>
      </c>
      <c r="M328" s="13" t="e">
        <f t="shared" si="413"/>
        <v>#NAME?</v>
      </c>
      <c r="N328" s="13" t="e">
        <f t="shared" si="414"/>
        <v>#NAME?</v>
      </c>
      <c r="O328" s="13" t="e">
        <f t="shared" si="415"/>
        <v>#NAME?</v>
      </c>
      <c r="P328" s="13" t="e">
        <f t="shared" si="416"/>
        <v>#NAME?</v>
      </c>
      <c r="Q328" s="13" t="e">
        <f t="shared" si="417"/>
        <v>#NAME?</v>
      </c>
      <c r="R328" s="13" t="e">
        <f t="shared" si="418"/>
        <v>#NAME?</v>
      </c>
      <c r="S328" s="13" t="e">
        <f t="shared" si="419"/>
        <v>#NAME?</v>
      </c>
      <c r="T328" s="13" t="e">
        <f t="shared" si="420"/>
        <v>#NAME?</v>
      </c>
      <c r="U328" s="13" t="e">
        <f t="shared" si="421"/>
        <v>#NAME?</v>
      </c>
      <c r="V328" s="13" t="e">
        <f t="shared" si="422"/>
        <v>#NAME?</v>
      </c>
      <c r="W328" s="13" t="e">
        <f t="shared" si="423"/>
        <v>#NAME?</v>
      </c>
      <c r="X328" s="13" t="e">
        <f t="shared" si="424"/>
        <v>#NAME?</v>
      </c>
      <c r="Y328" s="13" t="e">
        <f t="shared" si="425"/>
        <v>#NAME?</v>
      </c>
      <c r="Z328" s="13" t="e">
        <f t="shared" si="426"/>
        <v>#NAME?</v>
      </c>
      <c r="AA328" s="13" t="e">
        <f t="shared" si="427"/>
        <v>#NAME?</v>
      </c>
      <c r="AB328" s="13"/>
      <c r="AC328" s="13"/>
      <c r="AD328" s="13" t="e">
        <f t="shared" si="428"/>
        <v>#NAME?</v>
      </c>
      <c r="AE328" s="13" t="e">
        <f t="shared" si="429"/>
        <v>#NAME?</v>
      </c>
      <c r="AF328" s="13" t="e">
        <f t="shared" si="430"/>
        <v>#NAME?</v>
      </c>
      <c r="AG328" s="13" t="e">
        <f t="shared" si="431"/>
        <v>#NAME?</v>
      </c>
      <c r="AH328" s="13" t="e">
        <f t="shared" si="432"/>
        <v>#NAME?</v>
      </c>
      <c r="AI328" s="13" t="e">
        <f t="shared" si="433"/>
        <v>#NAME?</v>
      </c>
      <c r="AJ328" s="13" t="e">
        <f t="shared" si="434"/>
        <v>#NAME?</v>
      </c>
      <c r="AK328" s="13" t="e">
        <f t="shared" si="435"/>
        <v>#NAME?</v>
      </c>
      <c r="AL328" s="13" t="e">
        <f t="shared" si="436"/>
        <v>#NAME?</v>
      </c>
      <c r="AM328" s="13" t="e">
        <f t="shared" si="437"/>
        <v>#NAME?</v>
      </c>
      <c r="AN328" s="13" t="e">
        <f t="shared" si="438"/>
        <v>#NAME?</v>
      </c>
      <c r="AO328" s="13" t="e">
        <f t="shared" si="439"/>
        <v>#NAME?</v>
      </c>
      <c r="AP328" s="13" t="e">
        <f t="shared" si="440"/>
        <v>#NAME?</v>
      </c>
      <c r="AQ328" s="13" t="e">
        <f t="shared" si="441"/>
        <v>#NAME?</v>
      </c>
      <c r="AR328" s="13" t="e">
        <f t="shared" si="442"/>
        <v>#NAME?</v>
      </c>
      <c r="AS328" s="13" t="e">
        <f t="shared" si="443"/>
        <v>#NAME?</v>
      </c>
      <c r="AT328" s="13" t="e">
        <f t="shared" si="444"/>
        <v>#NAME?</v>
      </c>
      <c r="AU328" s="13" t="e">
        <f t="shared" si="445"/>
        <v>#NAME?</v>
      </c>
      <c r="AV328" s="13" t="e">
        <f t="shared" si="446"/>
        <v>#NAME?</v>
      </c>
      <c r="AW328" s="13" t="e">
        <f t="shared" si="447"/>
        <v>#NAME?</v>
      </c>
      <c r="AX328" s="13" t="e">
        <f t="shared" si="448"/>
        <v>#NAME?</v>
      </c>
      <c r="AY328" s="13" t="e">
        <f t="shared" si="449"/>
        <v>#NAME?</v>
      </c>
      <c r="AZ328" s="13" t="e">
        <f t="shared" si="450"/>
        <v>#NAME?</v>
      </c>
      <c r="BA328" s="13" t="e">
        <f t="shared" si="451"/>
        <v>#NAME?</v>
      </c>
      <c r="BB328" s="13" t="e">
        <f t="shared" si="452"/>
        <v>#NAME?</v>
      </c>
      <c r="BC328" s="13" t="e">
        <f t="shared" si="453"/>
        <v>#NAME?</v>
      </c>
      <c r="BD328" s="13" t="e">
        <f t="shared" si="454"/>
        <v>#NAME?</v>
      </c>
      <c r="BE328" s="13" t="e">
        <f t="shared" si="455"/>
        <v>#NAME?</v>
      </c>
      <c r="BF328" s="13" t="e">
        <f t="shared" si="456"/>
        <v>#NAME?</v>
      </c>
      <c r="BG328" s="13" t="e">
        <f t="shared" si="457"/>
        <v>#NAME?</v>
      </c>
      <c r="BH328" s="13" t="e">
        <f t="shared" si="458"/>
        <v>#NAME?</v>
      </c>
      <c r="BI328" s="13" t="e">
        <f t="shared" si="459"/>
        <v>#NAME?</v>
      </c>
      <c r="BJ328" s="13" t="e">
        <f t="shared" si="460"/>
        <v>#NAME?</v>
      </c>
      <c r="BK328" s="13" t="e">
        <f t="shared" si="461"/>
        <v>#NAME?</v>
      </c>
      <c r="BL328" s="13" t="e">
        <f t="shared" si="462"/>
        <v>#NAME?</v>
      </c>
      <c r="BM328" s="13" t="e">
        <f t="shared" si="463"/>
        <v>#NAME?</v>
      </c>
      <c r="BN328" s="13"/>
      <c r="BO328" s="15"/>
      <c r="BP328" s="13" t="e">
        <f t="shared" si="464"/>
        <v>#NAME?</v>
      </c>
      <c r="BQ328" s="13" t="e">
        <f t="shared" si="465"/>
        <v>#NAME?</v>
      </c>
      <c r="BR328" s="13" t="e">
        <f t="shared" si="466"/>
        <v>#NAME?</v>
      </c>
      <c r="BS328" s="13" t="e">
        <f t="shared" si="467"/>
        <v>#NAME?</v>
      </c>
      <c r="BT328" s="13" t="e">
        <f t="shared" si="468"/>
        <v>#NAME?</v>
      </c>
      <c r="BU328" s="13" t="e">
        <f t="shared" si="469"/>
        <v>#NAME?</v>
      </c>
      <c r="BV328" s="13"/>
      <c r="BW328" s="13" t="e">
        <f t="shared" si="470"/>
        <v>#NAME?</v>
      </c>
      <c r="BX328" s="13"/>
      <c r="BY328" s="13" t="e">
        <f t="shared" si="471"/>
        <v>#NAME?</v>
      </c>
      <c r="BZ328" s="13" t="e">
        <f t="shared" si="472"/>
        <v>#NAME?</v>
      </c>
      <c r="CA328" s="13" t="e">
        <f t="shared" si="473"/>
        <v>#NAME?</v>
      </c>
      <c r="CB328" s="13" t="e">
        <f t="shared" si="474"/>
        <v>#NAME?</v>
      </c>
      <c r="CC328" s="14">
        <f t="shared" si="475"/>
        <v>0</v>
      </c>
      <c r="CD328" s="14" t="e">
        <f t="shared" si="476"/>
        <v>#NAME?</v>
      </c>
      <c r="CE328" s="13">
        <f t="shared" si="477"/>
        <v>3266177.55</v>
      </c>
      <c r="CF328" s="13" t="e">
        <f t="shared" si="478"/>
        <v>#NAME?</v>
      </c>
      <c r="CG328" s="13"/>
      <c r="CH328" s="13" t="e">
        <f t="shared" si="479"/>
        <v>#NAME?</v>
      </c>
      <c r="CI328" s="13" t="e">
        <f t="shared" si="480"/>
        <v>#NAME?</v>
      </c>
      <c r="CJ328" s="13" t="e">
        <f t="shared" si="481"/>
        <v>#NAME?</v>
      </c>
      <c r="CK328" s="13" t="e">
        <f t="shared" si="482"/>
        <v>#NAME?</v>
      </c>
      <c r="CL328">
        <f t="shared" si="483"/>
        <v>0</v>
      </c>
      <c r="CM328">
        <f t="shared" si="484"/>
        <v>0</v>
      </c>
      <c r="CN328">
        <v>0</v>
      </c>
      <c r="CO328">
        <f t="shared" si="485"/>
        <v>0</v>
      </c>
      <c r="CP328">
        <v>0</v>
      </c>
      <c r="CQ328">
        <v>0</v>
      </c>
      <c r="CR328">
        <v>0</v>
      </c>
      <c r="CS328">
        <v>0</v>
      </c>
      <c r="CT328">
        <v>0</v>
      </c>
      <c r="CU328">
        <v>0</v>
      </c>
      <c r="CV328">
        <v>0</v>
      </c>
      <c r="CW328">
        <v>0</v>
      </c>
      <c r="CX328">
        <v>0</v>
      </c>
      <c r="CY328" s="20" t="e">
        <f t="shared" si="486"/>
        <v>#NAME?</v>
      </c>
      <c r="CZ328" t="e">
        <f t="shared" si="487"/>
        <v>#NAME?</v>
      </c>
      <c r="DM328" t="s">
        <v>374</v>
      </c>
      <c r="DN328">
        <v>0</v>
      </c>
      <c r="DQ328" t="s">
        <v>279</v>
      </c>
      <c r="DR328">
        <v>0</v>
      </c>
      <c r="DU328">
        <v>163</v>
      </c>
      <c r="DV328">
        <v>3007388.0023713904</v>
      </c>
      <c r="DX328" t="s">
        <v>537</v>
      </c>
      <c r="DY328">
        <v>0</v>
      </c>
      <c r="EA328" t="s">
        <v>537</v>
      </c>
      <c r="EB328">
        <v>0</v>
      </c>
      <c r="ED328" t="s">
        <v>537</v>
      </c>
      <c r="EE328">
        <v>0</v>
      </c>
      <c r="EI328">
        <v>715</v>
      </c>
      <c r="EJ328">
        <v>4286.75</v>
      </c>
      <c r="GQ328" t="s">
        <v>541</v>
      </c>
      <c r="GR328">
        <v>1676</v>
      </c>
      <c r="GU328">
        <v>845</v>
      </c>
      <c r="GV328" s="20">
        <v>52276.648021328874</v>
      </c>
      <c r="HM328">
        <v>844</v>
      </c>
      <c r="HN328" t="s">
        <v>544</v>
      </c>
      <c r="HO328">
        <v>1713445.17</v>
      </c>
      <c r="HR328">
        <v>845</v>
      </c>
      <c r="HS328">
        <v>1732.25</v>
      </c>
    </row>
    <row r="329" spans="1:227">
      <c r="A329">
        <v>1714</v>
      </c>
      <c r="D329" t="s">
        <v>542</v>
      </c>
      <c r="F329" s="13" t="e">
        <f t="shared" si="407"/>
        <v>#NAME?</v>
      </c>
      <c r="G329" s="13" t="e">
        <f t="shared" si="408"/>
        <v>#NAME?</v>
      </c>
      <c r="H329" s="13" t="e">
        <f t="shared" si="409"/>
        <v>#NAME?</v>
      </c>
      <c r="I329" s="13" t="e">
        <f t="shared" si="410"/>
        <v>#NAME?</v>
      </c>
      <c r="J329" s="13"/>
      <c r="K329" s="13" t="e">
        <f t="shared" si="411"/>
        <v>#NAME?</v>
      </c>
      <c r="L329" s="13" t="e">
        <f t="shared" si="412"/>
        <v>#NAME?</v>
      </c>
      <c r="M329" s="13" t="e">
        <f t="shared" si="413"/>
        <v>#NAME?</v>
      </c>
      <c r="N329" s="13" t="e">
        <f t="shared" si="414"/>
        <v>#NAME?</v>
      </c>
      <c r="O329" s="13" t="e">
        <f t="shared" si="415"/>
        <v>#NAME?</v>
      </c>
      <c r="P329" s="13" t="e">
        <f t="shared" si="416"/>
        <v>#NAME?</v>
      </c>
      <c r="Q329" s="13" t="e">
        <f t="shared" si="417"/>
        <v>#NAME?</v>
      </c>
      <c r="R329" s="13" t="e">
        <f t="shared" si="418"/>
        <v>#NAME?</v>
      </c>
      <c r="S329" s="13" t="e">
        <f t="shared" si="419"/>
        <v>#NAME?</v>
      </c>
      <c r="T329" s="13" t="e">
        <f t="shared" si="420"/>
        <v>#NAME?</v>
      </c>
      <c r="U329" s="13" t="e">
        <f t="shared" si="421"/>
        <v>#NAME?</v>
      </c>
      <c r="V329" s="13" t="e">
        <f t="shared" si="422"/>
        <v>#NAME?</v>
      </c>
      <c r="W329" s="13" t="e">
        <f t="shared" si="423"/>
        <v>#NAME?</v>
      </c>
      <c r="X329" s="13" t="e">
        <f t="shared" si="424"/>
        <v>#NAME?</v>
      </c>
      <c r="Y329" s="13" t="e">
        <f t="shared" si="425"/>
        <v>#NAME?</v>
      </c>
      <c r="Z329" s="13" t="e">
        <f t="shared" si="426"/>
        <v>#NAME?</v>
      </c>
      <c r="AA329" s="13" t="e">
        <f t="shared" si="427"/>
        <v>#NAME?</v>
      </c>
      <c r="AB329" s="13"/>
      <c r="AC329" s="13"/>
      <c r="AD329" s="13" t="e">
        <f t="shared" si="428"/>
        <v>#NAME?</v>
      </c>
      <c r="AE329" s="13" t="e">
        <f t="shared" si="429"/>
        <v>#NAME?</v>
      </c>
      <c r="AF329" s="13" t="e">
        <f t="shared" si="430"/>
        <v>#NAME?</v>
      </c>
      <c r="AG329" s="13" t="e">
        <f t="shared" si="431"/>
        <v>#NAME?</v>
      </c>
      <c r="AH329" s="13" t="e">
        <f t="shared" si="432"/>
        <v>#NAME?</v>
      </c>
      <c r="AI329" s="13" t="e">
        <f t="shared" si="433"/>
        <v>#NAME?</v>
      </c>
      <c r="AJ329" s="13" t="e">
        <f t="shared" si="434"/>
        <v>#NAME?</v>
      </c>
      <c r="AK329" s="13" t="e">
        <f t="shared" si="435"/>
        <v>#NAME?</v>
      </c>
      <c r="AL329" s="13" t="e">
        <f t="shared" si="436"/>
        <v>#NAME?</v>
      </c>
      <c r="AM329" s="13" t="e">
        <f t="shared" si="437"/>
        <v>#NAME?</v>
      </c>
      <c r="AN329" s="13" t="e">
        <f t="shared" si="438"/>
        <v>#NAME?</v>
      </c>
      <c r="AO329" s="13" t="e">
        <f t="shared" si="439"/>
        <v>#NAME?</v>
      </c>
      <c r="AP329" s="13" t="e">
        <f t="shared" si="440"/>
        <v>#NAME?</v>
      </c>
      <c r="AQ329" s="13" t="e">
        <f t="shared" si="441"/>
        <v>#NAME?</v>
      </c>
      <c r="AR329" s="13" t="e">
        <f t="shared" si="442"/>
        <v>#NAME?</v>
      </c>
      <c r="AS329" s="13" t="e">
        <f t="shared" si="443"/>
        <v>#NAME?</v>
      </c>
      <c r="AT329" s="13" t="e">
        <f t="shared" si="444"/>
        <v>#NAME?</v>
      </c>
      <c r="AU329" s="13" t="e">
        <f t="shared" si="445"/>
        <v>#NAME?</v>
      </c>
      <c r="AV329" s="13" t="e">
        <f t="shared" si="446"/>
        <v>#NAME?</v>
      </c>
      <c r="AW329" s="13" t="e">
        <f t="shared" si="447"/>
        <v>#NAME?</v>
      </c>
      <c r="AX329" s="13" t="e">
        <f t="shared" si="448"/>
        <v>#NAME?</v>
      </c>
      <c r="AY329" s="13" t="e">
        <f t="shared" si="449"/>
        <v>#NAME?</v>
      </c>
      <c r="AZ329" s="13" t="e">
        <f t="shared" si="450"/>
        <v>#NAME?</v>
      </c>
      <c r="BA329" s="13" t="e">
        <f t="shared" si="451"/>
        <v>#NAME?</v>
      </c>
      <c r="BB329" s="13" t="e">
        <f t="shared" si="452"/>
        <v>#NAME?</v>
      </c>
      <c r="BC329" s="13" t="e">
        <f t="shared" si="453"/>
        <v>#NAME?</v>
      </c>
      <c r="BD329" s="13" t="e">
        <f t="shared" si="454"/>
        <v>#NAME?</v>
      </c>
      <c r="BE329" s="13" t="e">
        <f t="shared" si="455"/>
        <v>#NAME?</v>
      </c>
      <c r="BF329" s="13" t="e">
        <f t="shared" si="456"/>
        <v>#NAME?</v>
      </c>
      <c r="BG329" s="13" t="e">
        <f t="shared" si="457"/>
        <v>#NAME?</v>
      </c>
      <c r="BH329" s="13" t="e">
        <f t="shared" si="458"/>
        <v>#NAME?</v>
      </c>
      <c r="BI329" s="13" t="e">
        <f t="shared" si="459"/>
        <v>#NAME?</v>
      </c>
      <c r="BJ329" s="13" t="e">
        <f t="shared" si="460"/>
        <v>#NAME?</v>
      </c>
      <c r="BK329" s="13" t="e">
        <f t="shared" si="461"/>
        <v>#NAME?</v>
      </c>
      <c r="BL329" s="13" t="e">
        <f t="shared" si="462"/>
        <v>#NAME?</v>
      </c>
      <c r="BM329" s="13" t="e">
        <f t="shared" si="463"/>
        <v>#NAME?</v>
      </c>
      <c r="BN329" s="13"/>
      <c r="BO329" s="15"/>
      <c r="BP329" s="13" t="e">
        <f t="shared" si="464"/>
        <v>#NAME?</v>
      </c>
      <c r="BQ329" s="13" t="e">
        <f t="shared" si="465"/>
        <v>#NAME?</v>
      </c>
      <c r="BR329" s="13" t="e">
        <f t="shared" si="466"/>
        <v>#NAME?</v>
      </c>
      <c r="BS329" s="13" t="e">
        <f t="shared" si="467"/>
        <v>#NAME?</v>
      </c>
      <c r="BT329" s="13" t="e">
        <f t="shared" si="468"/>
        <v>#NAME?</v>
      </c>
      <c r="BU329" s="13" t="e">
        <f t="shared" si="469"/>
        <v>#NAME?</v>
      </c>
      <c r="BV329" s="13"/>
      <c r="BW329" s="13" t="e">
        <f t="shared" si="470"/>
        <v>#NAME?</v>
      </c>
      <c r="BX329" s="13"/>
      <c r="BY329" s="13" t="e">
        <f t="shared" si="471"/>
        <v>#NAME?</v>
      </c>
      <c r="BZ329" s="13" t="e">
        <f t="shared" si="472"/>
        <v>#NAME?</v>
      </c>
      <c r="CA329" s="13" t="e">
        <f t="shared" si="473"/>
        <v>#NAME?</v>
      </c>
      <c r="CB329" s="13" t="e">
        <f t="shared" si="474"/>
        <v>#NAME?</v>
      </c>
      <c r="CC329" s="14">
        <f t="shared" si="475"/>
        <v>0</v>
      </c>
      <c r="CD329" s="14" t="e">
        <f t="shared" si="476"/>
        <v>#NAME?</v>
      </c>
      <c r="CE329" s="13">
        <f t="shared" si="477"/>
        <v>2884007.38</v>
      </c>
      <c r="CF329" s="13" t="e">
        <f t="shared" si="478"/>
        <v>#NAME?</v>
      </c>
      <c r="CG329" s="13"/>
      <c r="CH329" s="13" t="e">
        <f t="shared" si="479"/>
        <v>#NAME?</v>
      </c>
      <c r="CI329" s="13" t="e">
        <f t="shared" si="480"/>
        <v>#NAME?</v>
      </c>
      <c r="CJ329" s="13" t="e">
        <f t="shared" si="481"/>
        <v>#NAME?</v>
      </c>
      <c r="CK329" s="13" t="e">
        <f t="shared" si="482"/>
        <v>#NAME?</v>
      </c>
      <c r="CL329">
        <f t="shared" si="483"/>
        <v>0</v>
      </c>
      <c r="CM329">
        <f t="shared" si="484"/>
        <v>0</v>
      </c>
      <c r="CN329">
        <v>0</v>
      </c>
      <c r="CO329">
        <f t="shared" si="485"/>
        <v>0</v>
      </c>
      <c r="CP329">
        <v>0</v>
      </c>
      <c r="CQ329">
        <v>0</v>
      </c>
      <c r="CR329">
        <v>0</v>
      </c>
      <c r="CS329">
        <v>0</v>
      </c>
      <c r="CT329">
        <v>0</v>
      </c>
      <c r="CU329">
        <v>0</v>
      </c>
      <c r="CV329">
        <v>0</v>
      </c>
      <c r="CW329">
        <v>0</v>
      </c>
      <c r="CX329">
        <v>0</v>
      </c>
      <c r="CY329" s="20" t="e">
        <f t="shared" si="486"/>
        <v>#NAME?</v>
      </c>
      <c r="CZ329" t="e">
        <f t="shared" si="487"/>
        <v>#NAME?</v>
      </c>
      <c r="DM329" t="s">
        <v>243</v>
      </c>
      <c r="DN329">
        <v>0</v>
      </c>
      <c r="DQ329" t="s">
        <v>373</v>
      </c>
      <c r="DR329">
        <v>0</v>
      </c>
      <c r="DU329">
        <v>289</v>
      </c>
      <c r="DV329">
        <v>2593250.1933121909</v>
      </c>
      <c r="DX329" t="s">
        <v>279</v>
      </c>
      <c r="DY329">
        <v>0</v>
      </c>
      <c r="EA329" t="s">
        <v>279</v>
      </c>
      <c r="EB329">
        <v>0</v>
      </c>
      <c r="ED329" t="s">
        <v>279</v>
      </c>
      <c r="EE329">
        <v>0</v>
      </c>
      <c r="EI329">
        <v>716</v>
      </c>
      <c r="EJ329">
        <v>1472</v>
      </c>
      <c r="GQ329" t="s">
        <v>542</v>
      </c>
      <c r="GR329">
        <v>1714</v>
      </c>
      <c r="GU329">
        <v>846</v>
      </c>
      <c r="GV329" s="20">
        <v>36593.653614930212</v>
      </c>
      <c r="HM329">
        <v>962</v>
      </c>
      <c r="HN329" t="s">
        <v>546</v>
      </c>
      <c r="HO329">
        <v>1163475.8500000001</v>
      </c>
      <c r="HR329">
        <v>846</v>
      </c>
      <c r="HS329">
        <v>1075.5</v>
      </c>
    </row>
    <row r="330" spans="1:227">
      <c r="A330">
        <v>715</v>
      </c>
      <c r="D330" t="s">
        <v>543</v>
      </c>
      <c r="F330" s="13" t="e">
        <f t="shared" si="407"/>
        <v>#NAME?</v>
      </c>
      <c r="G330" s="13" t="e">
        <f t="shared" si="408"/>
        <v>#NAME?</v>
      </c>
      <c r="H330" s="13" t="e">
        <f t="shared" si="409"/>
        <v>#NAME?</v>
      </c>
      <c r="I330" s="13" t="e">
        <f t="shared" si="410"/>
        <v>#NAME?</v>
      </c>
      <c r="J330" s="13"/>
      <c r="K330" s="13" t="e">
        <f t="shared" si="411"/>
        <v>#NAME?</v>
      </c>
      <c r="L330" s="13" t="e">
        <f t="shared" si="412"/>
        <v>#NAME?</v>
      </c>
      <c r="M330" s="13" t="e">
        <f t="shared" si="413"/>
        <v>#NAME?</v>
      </c>
      <c r="N330" s="13" t="e">
        <f t="shared" si="414"/>
        <v>#NAME?</v>
      </c>
      <c r="O330" s="13" t="e">
        <f t="shared" si="415"/>
        <v>#NAME?</v>
      </c>
      <c r="P330" s="13" t="e">
        <f t="shared" si="416"/>
        <v>#NAME?</v>
      </c>
      <c r="Q330" s="13" t="e">
        <f t="shared" si="417"/>
        <v>#NAME?</v>
      </c>
      <c r="R330" s="13" t="e">
        <f t="shared" si="418"/>
        <v>#NAME?</v>
      </c>
      <c r="S330" s="13" t="e">
        <f t="shared" si="419"/>
        <v>#NAME?</v>
      </c>
      <c r="T330" s="13" t="e">
        <f t="shared" si="420"/>
        <v>#NAME?</v>
      </c>
      <c r="U330" s="13" t="e">
        <f t="shared" si="421"/>
        <v>#NAME?</v>
      </c>
      <c r="V330" s="13" t="e">
        <f t="shared" si="422"/>
        <v>#NAME?</v>
      </c>
      <c r="W330" s="13" t="e">
        <f t="shared" si="423"/>
        <v>#NAME?</v>
      </c>
      <c r="X330" s="13" t="e">
        <f t="shared" si="424"/>
        <v>#NAME?</v>
      </c>
      <c r="Y330" s="13" t="e">
        <f t="shared" si="425"/>
        <v>#NAME?</v>
      </c>
      <c r="Z330" s="13" t="e">
        <f t="shared" si="426"/>
        <v>#NAME?</v>
      </c>
      <c r="AA330" s="13" t="e">
        <f t="shared" si="427"/>
        <v>#NAME?</v>
      </c>
      <c r="AB330" s="13"/>
      <c r="AC330" s="13"/>
      <c r="AD330" s="13" t="e">
        <f t="shared" si="428"/>
        <v>#NAME?</v>
      </c>
      <c r="AE330" s="13" t="e">
        <f t="shared" si="429"/>
        <v>#NAME?</v>
      </c>
      <c r="AF330" s="13" t="e">
        <f t="shared" si="430"/>
        <v>#NAME?</v>
      </c>
      <c r="AG330" s="13" t="e">
        <f t="shared" si="431"/>
        <v>#NAME?</v>
      </c>
      <c r="AH330" s="13" t="e">
        <f t="shared" si="432"/>
        <v>#NAME?</v>
      </c>
      <c r="AI330" s="13" t="e">
        <f t="shared" si="433"/>
        <v>#NAME?</v>
      </c>
      <c r="AJ330" s="13" t="e">
        <f t="shared" si="434"/>
        <v>#NAME?</v>
      </c>
      <c r="AK330" s="13" t="e">
        <f t="shared" si="435"/>
        <v>#NAME?</v>
      </c>
      <c r="AL330" s="13" t="e">
        <f t="shared" si="436"/>
        <v>#NAME?</v>
      </c>
      <c r="AM330" s="13" t="e">
        <f t="shared" si="437"/>
        <v>#NAME?</v>
      </c>
      <c r="AN330" s="13" t="e">
        <f t="shared" si="438"/>
        <v>#NAME?</v>
      </c>
      <c r="AO330" s="13" t="e">
        <f t="shared" si="439"/>
        <v>#NAME?</v>
      </c>
      <c r="AP330" s="13" t="e">
        <f t="shared" si="440"/>
        <v>#NAME?</v>
      </c>
      <c r="AQ330" s="13" t="e">
        <f t="shared" si="441"/>
        <v>#NAME?</v>
      </c>
      <c r="AR330" s="13" t="e">
        <f t="shared" si="442"/>
        <v>#NAME?</v>
      </c>
      <c r="AS330" s="13" t="e">
        <f t="shared" si="443"/>
        <v>#NAME?</v>
      </c>
      <c r="AT330" s="13" t="e">
        <f t="shared" si="444"/>
        <v>#NAME?</v>
      </c>
      <c r="AU330" s="13" t="e">
        <f t="shared" si="445"/>
        <v>#NAME?</v>
      </c>
      <c r="AV330" s="13" t="e">
        <f t="shared" si="446"/>
        <v>#NAME?</v>
      </c>
      <c r="AW330" s="13" t="e">
        <f t="shared" si="447"/>
        <v>#NAME?</v>
      </c>
      <c r="AX330" s="13" t="e">
        <f t="shared" si="448"/>
        <v>#NAME?</v>
      </c>
      <c r="AY330" s="13" t="e">
        <f t="shared" si="449"/>
        <v>#NAME?</v>
      </c>
      <c r="AZ330" s="13" t="e">
        <f t="shared" si="450"/>
        <v>#NAME?</v>
      </c>
      <c r="BA330" s="13" t="e">
        <f t="shared" si="451"/>
        <v>#NAME?</v>
      </c>
      <c r="BB330" s="13" t="e">
        <f t="shared" si="452"/>
        <v>#NAME?</v>
      </c>
      <c r="BC330" s="13" t="e">
        <f t="shared" si="453"/>
        <v>#NAME?</v>
      </c>
      <c r="BD330" s="13" t="e">
        <f t="shared" si="454"/>
        <v>#NAME?</v>
      </c>
      <c r="BE330" s="13" t="e">
        <f t="shared" si="455"/>
        <v>#NAME?</v>
      </c>
      <c r="BF330" s="13" t="e">
        <f t="shared" si="456"/>
        <v>#NAME?</v>
      </c>
      <c r="BG330" s="13" t="e">
        <f t="shared" si="457"/>
        <v>#NAME?</v>
      </c>
      <c r="BH330" s="13" t="e">
        <f t="shared" si="458"/>
        <v>#NAME?</v>
      </c>
      <c r="BI330" s="13" t="e">
        <f t="shared" si="459"/>
        <v>#NAME?</v>
      </c>
      <c r="BJ330" s="13" t="e">
        <f t="shared" si="460"/>
        <v>#NAME?</v>
      </c>
      <c r="BK330" s="13" t="e">
        <f t="shared" si="461"/>
        <v>#NAME?</v>
      </c>
      <c r="BL330" s="13" t="e">
        <f t="shared" si="462"/>
        <v>#NAME?</v>
      </c>
      <c r="BM330" s="13" t="e">
        <f t="shared" si="463"/>
        <v>#NAME?</v>
      </c>
      <c r="BN330" s="13"/>
      <c r="BO330" s="15"/>
      <c r="BP330" s="13" t="e">
        <f t="shared" si="464"/>
        <v>#NAME?</v>
      </c>
      <c r="BQ330" s="13" t="e">
        <f t="shared" si="465"/>
        <v>#NAME?</v>
      </c>
      <c r="BR330" s="13" t="e">
        <f t="shared" si="466"/>
        <v>#NAME?</v>
      </c>
      <c r="BS330" s="13" t="e">
        <f t="shared" si="467"/>
        <v>#NAME?</v>
      </c>
      <c r="BT330" s="13" t="e">
        <f t="shared" si="468"/>
        <v>#NAME?</v>
      </c>
      <c r="BU330" s="13" t="e">
        <f t="shared" si="469"/>
        <v>#NAME?</v>
      </c>
      <c r="BV330" s="13"/>
      <c r="BW330" s="13" t="e">
        <f t="shared" si="470"/>
        <v>#NAME?</v>
      </c>
      <c r="BX330" s="13"/>
      <c r="BY330" s="13" t="e">
        <f t="shared" si="471"/>
        <v>#NAME?</v>
      </c>
      <c r="BZ330" s="13" t="e">
        <f t="shared" si="472"/>
        <v>#NAME?</v>
      </c>
      <c r="CA330" s="13" t="e">
        <f t="shared" si="473"/>
        <v>#NAME?</v>
      </c>
      <c r="CB330" s="13" t="e">
        <f t="shared" si="474"/>
        <v>#NAME?</v>
      </c>
      <c r="CC330" s="14">
        <f t="shared" si="475"/>
        <v>0</v>
      </c>
      <c r="CD330" s="14" t="e">
        <f t="shared" si="476"/>
        <v>#NAME?</v>
      </c>
      <c r="CE330" s="13">
        <f t="shared" si="477"/>
        <v>6039967.71</v>
      </c>
      <c r="CF330" s="13" t="e">
        <f t="shared" si="478"/>
        <v>#NAME?</v>
      </c>
      <c r="CG330" s="13"/>
      <c r="CH330" s="13" t="e">
        <f t="shared" si="479"/>
        <v>#NAME?</v>
      </c>
      <c r="CI330" s="13" t="e">
        <f t="shared" si="480"/>
        <v>#NAME?</v>
      </c>
      <c r="CJ330" s="13" t="e">
        <f t="shared" si="481"/>
        <v>#NAME?</v>
      </c>
      <c r="CK330" s="13" t="e">
        <f t="shared" si="482"/>
        <v>#NAME?</v>
      </c>
      <c r="CL330">
        <f t="shared" si="483"/>
        <v>0</v>
      </c>
      <c r="CM330">
        <f t="shared" si="484"/>
        <v>0</v>
      </c>
      <c r="CN330">
        <v>0</v>
      </c>
      <c r="CO330">
        <f t="shared" si="485"/>
        <v>0</v>
      </c>
      <c r="CP330">
        <v>0</v>
      </c>
      <c r="CQ330">
        <v>0</v>
      </c>
      <c r="CR330">
        <v>0</v>
      </c>
      <c r="CS330">
        <v>0</v>
      </c>
      <c r="CT330">
        <v>0</v>
      </c>
      <c r="CU330">
        <v>0</v>
      </c>
      <c r="CV330">
        <v>0</v>
      </c>
      <c r="CW330">
        <v>0</v>
      </c>
      <c r="CX330">
        <v>0</v>
      </c>
      <c r="CY330" s="20" t="e">
        <f t="shared" si="486"/>
        <v>#NAME?</v>
      </c>
      <c r="CZ330" t="e">
        <f t="shared" si="487"/>
        <v>#NAME?</v>
      </c>
      <c r="DM330" t="s">
        <v>544</v>
      </c>
      <c r="DN330">
        <v>0</v>
      </c>
      <c r="DQ330" t="s">
        <v>429</v>
      </c>
      <c r="DR330">
        <v>0</v>
      </c>
      <c r="DU330">
        <v>1742</v>
      </c>
      <c r="DV330">
        <v>2825741.1862445301</v>
      </c>
      <c r="DX330" t="s">
        <v>373</v>
      </c>
      <c r="DY330">
        <v>0</v>
      </c>
      <c r="EA330" t="s">
        <v>373</v>
      </c>
      <c r="EB330">
        <v>0</v>
      </c>
      <c r="ED330" t="s">
        <v>373</v>
      </c>
      <c r="EE330">
        <v>0</v>
      </c>
      <c r="EI330">
        <v>717</v>
      </c>
      <c r="EJ330">
        <v>929</v>
      </c>
      <c r="GQ330" t="s">
        <v>543</v>
      </c>
      <c r="GR330">
        <v>715</v>
      </c>
      <c r="GU330">
        <v>847</v>
      </c>
      <c r="GV330" s="20">
        <v>33979.821213863761</v>
      </c>
      <c r="HM330">
        <v>608</v>
      </c>
      <c r="HN330" t="s">
        <v>520</v>
      </c>
      <c r="HO330">
        <v>972626.51</v>
      </c>
      <c r="HR330">
        <v>847</v>
      </c>
      <c r="HS330">
        <v>1204.5</v>
      </c>
    </row>
    <row r="331" spans="1:227">
      <c r="A331">
        <v>716</v>
      </c>
      <c r="D331" t="s">
        <v>545</v>
      </c>
      <c r="F331" s="13" t="e">
        <f t="shared" si="407"/>
        <v>#NAME?</v>
      </c>
      <c r="G331" s="13" t="e">
        <f t="shared" si="408"/>
        <v>#NAME?</v>
      </c>
      <c r="H331" s="13" t="e">
        <f t="shared" si="409"/>
        <v>#NAME?</v>
      </c>
      <c r="I331" s="13" t="e">
        <f t="shared" si="410"/>
        <v>#NAME?</v>
      </c>
      <c r="J331" s="13"/>
      <c r="K331" s="13" t="e">
        <f t="shared" si="411"/>
        <v>#NAME?</v>
      </c>
      <c r="L331" s="13" t="e">
        <f t="shared" si="412"/>
        <v>#NAME?</v>
      </c>
      <c r="M331" s="13" t="e">
        <f t="shared" si="413"/>
        <v>#NAME?</v>
      </c>
      <c r="N331" s="13" t="e">
        <f t="shared" si="414"/>
        <v>#NAME?</v>
      </c>
      <c r="O331" s="13" t="e">
        <f t="shared" si="415"/>
        <v>#NAME?</v>
      </c>
      <c r="P331" s="13" t="e">
        <f t="shared" si="416"/>
        <v>#NAME?</v>
      </c>
      <c r="Q331" s="13" t="e">
        <f t="shared" si="417"/>
        <v>#NAME?</v>
      </c>
      <c r="R331" s="13" t="e">
        <f t="shared" si="418"/>
        <v>#NAME?</v>
      </c>
      <c r="S331" s="13" t="e">
        <f t="shared" si="419"/>
        <v>#NAME?</v>
      </c>
      <c r="T331" s="13" t="e">
        <f t="shared" si="420"/>
        <v>#NAME?</v>
      </c>
      <c r="U331" s="13" t="e">
        <f t="shared" si="421"/>
        <v>#NAME?</v>
      </c>
      <c r="V331" s="13" t="e">
        <f t="shared" si="422"/>
        <v>#NAME?</v>
      </c>
      <c r="W331" s="13" t="e">
        <f t="shared" si="423"/>
        <v>#NAME?</v>
      </c>
      <c r="X331" s="13" t="e">
        <f t="shared" si="424"/>
        <v>#NAME?</v>
      </c>
      <c r="Y331" s="13" t="e">
        <f t="shared" si="425"/>
        <v>#NAME?</v>
      </c>
      <c r="Z331" s="13" t="e">
        <f t="shared" si="426"/>
        <v>#NAME?</v>
      </c>
      <c r="AA331" s="13" t="e">
        <f t="shared" si="427"/>
        <v>#NAME?</v>
      </c>
      <c r="AB331" s="13"/>
      <c r="AC331" s="13"/>
      <c r="AD331" s="13" t="e">
        <f t="shared" si="428"/>
        <v>#NAME?</v>
      </c>
      <c r="AE331" s="13" t="e">
        <f t="shared" si="429"/>
        <v>#NAME?</v>
      </c>
      <c r="AF331" s="13" t="e">
        <f t="shared" si="430"/>
        <v>#NAME?</v>
      </c>
      <c r="AG331" s="13" t="e">
        <f t="shared" si="431"/>
        <v>#NAME?</v>
      </c>
      <c r="AH331" s="13" t="e">
        <f t="shared" si="432"/>
        <v>#NAME?</v>
      </c>
      <c r="AI331" s="13" t="e">
        <f t="shared" si="433"/>
        <v>#NAME?</v>
      </c>
      <c r="AJ331" s="13" t="e">
        <f t="shared" si="434"/>
        <v>#NAME?</v>
      </c>
      <c r="AK331" s="13" t="e">
        <f t="shared" si="435"/>
        <v>#NAME?</v>
      </c>
      <c r="AL331" s="13" t="e">
        <f t="shared" si="436"/>
        <v>#NAME?</v>
      </c>
      <c r="AM331" s="13" t="e">
        <f t="shared" si="437"/>
        <v>#NAME?</v>
      </c>
      <c r="AN331" s="13" t="e">
        <f t="shared" si="438"/>
        <v>#NAME?</v>
      </c>
      <c r="AO331" s="13" t="e">
        <f t="shared" si="439"/>
        <v>#NAME?</v>
      </c>
      <c r="AP331" s="13" t="e">
        <f t="shared" si="440"/>
        <v>#NAME?</v>
      </c>
      <c r="AQ331" s="13" t="e">
        <f t="shared" si="441"/>
        <v>#NAME?</v>
      </c>
      <c r="AR331" s="13" t="e">
        <f t="shared" si="442"/>
        <v>#NAME?</v>
      </c>
      <c r="AS331" s="13" t="e">
        <f t="shared" si="443"/>
        <v>#NAME?</v>
      </c>
      <c r="AT331" s="13" t="e">
        <f t="shared" si="444"/>
        <v>#NAME?</v>
      </c>
      <c r="AU331" s="13" t="e">
        <f t="shared" si="445"/>
        <v>#NAME?</v>
      </c>
      <c r="AV331" s="13" t="e">
        <f t="shared" si="446"/>
        <v>#NAME?</v>
      </c>
      <c r="AW331" s="13" t="e">
        <f t="shared" si="447"/>
        <v>#NAME?</v>
      </c>
      <c r="AX331" s="13" t="e">
        <f t="shared" si="448"/>
        <v>#NAME?</v>
      </c>
      <c r="AY331" s="13" t="e">
        <f t="shared" si="449"/>
        <v>#NAME?</v>
      </c>
      <c r="AZ331" s="13" t="e">
        <f t="shared" si="450"/>
        <v>#NAME?</v>
      </c>
      <c r="BA331" s="13" t="e">
        <f t="shared" si="451"/>
        <v>#NAME?</v>
      </c>
      <c r="BB331" s="13" t="e">
        <f t="shared" si="452"/>
        <v>#NAME?</v>
      </c>
      <c r="BC331" s="13" t="e">
        <f t="shared" si="453"/>
        <v>#NAME?</v>
      </c>
      <c r="BD331" s="13" t="e">
        <f t="shared" si="454"/>
        <v>#NAME?</v>
      </c>
      <c r="BE331" s="13" t="e">
        <f t="shared" si="455"/>
        <v>#NAME?</v>
      </c>
      <c r="BF331" s="13" t="e">
        <f t="shared" si="456"/>
        <v>#NAME?</v>
      </c>
      <c r="BG331" s="13" t="e">
        <f t="shared" si="457"/>
        <v>#NAME?</v>
      </c>
      <c r="BH331" s="13" t="e">
        <f t="shared" si="458"/>
        <v>#NAME?</v>
      </c>
      <c r="BI331" s="13" t="e">
        <f t="shared" si="459"/>
        <v>#NAME?</v>
      </c>
      <c r="BJ331" s="13" t="e">
        <f t="shared" si="460"/>
        <v>#NAME?</v>
      </c>
      <c r="BK331" s="13" t="e">
        <f t="shared" si="461"/>
        <v>#NAME?</v>
      </c>
      <c r="BL331" s="13" t="e">
        <f t="shared" si="462"/>
        <v>#NAME?</v>
      </c>
      <c r="BM331" s="13" t="e">
        <f t="shared" si="463"/>
        <v>#NAME?</v>
      </c>
      <c r="BN331" s="13"/>
      <c r="BO331" s="15"/>
      <c r="BP331" s="13" t="e">
        <f t="shared" si="464"/>
        <v>#NAME?</v>
      </c>
      <c r="BQ331" s="13" t="e">
        <f t="shared" si="465"/>
        <v>#NAME?</v>
      </c>
      <c r="BR331" s="13" t="e">
        <f t="shared" si="466"/>
        <v>#NAME?</v>
      </c>
      <c r="BS331" s="13" t="e">
        <f t="shared" si="467"/>
        <v>#NAME?</v>
      </c>
      <c r="BT331" s="13" t="e">
        <f t="shared" si="468"/>
        <v>#NAME?</v>
      </c>
      <c r="BU331" s="13" t="e">
        <f t="shared" si="469"/>
        <v>#NAME?</v>
      </c>
      <c r="BV331" s="13"/>
      <c r="BW331" s="13" t="e">
        <f t="shared" si="470"/>
        <v>#NAME?</v>
      </c>
      <c r="BX331" s="13"/>
      <c r="BY331" s="13" t="e">
        <f t="shared" si="471"/>
        <v>#NAME?</v>
      </c>
      <c r="BZ331" s="13" t="e">
        <f t="shared" si="472"/>
        <v>#NAME?</v>
      </c>
      <c r="CA331" s="13" t="e">
        <f t="shared" si="473"/>
        <v>#NAME?</v>
      </c>
      <c r="CB331" s="13" t="e">
        <f t="shared" si="474"/>
        <v>#NAME?</v>
      </c>
      <c r="CC331" s="14">
        <f t="shared" si="475"/>
        <v>0</v>
      </c>
      <c r="CD331" s="14" t="e">
        <f t="shared" si="476"/>
        <v>#NAME?</v>
      </c>
      <c r="CE331" s="13">
        <f t="shared" si="477"/>
        <v>2049628.19</v>
      </c>
      <c r="CF331" s="13" t="e">
        <f t="shared" si="478"/>
        <v>#NAME?</v>
      </c>
      <c r="CG331" s="13"/>
      <c r="CH331" s="13" t="e">
        <f t="shared" si="479"/>
        <v>#NAME?</v>
      </c>
      <c r="CI331" s="13" t="e">
        <f t="shared" si="480"/>
        <v>#NAME?</v>
      </c>
      <c r="CJ331" s="13" t="e">
        <f t="shared" si="481"/>
        <v>#NAME?</v>
      </c>
      <c r="CK331" s="13" t="e">
        <f t="shared" si="482"/>
        <v>#NAME?</v>
      </c>
      <c r="CL331">
        <f t="shared" si="483"/>
        <v>0</v>
      </c>
      <c r="CM331">
        <f t="shared" si="484"/>
        <v>0</v>
      </c>
      <c r="CN331">
        <v>0</v>
      </c>
      <c r="CO331">
        <f t="shared" si="485"/>
        <v>0</v>
      </c>
      <c r="CP331">
        <v>0</v>
      </c>
      <c r="CQ331">
        <v>0</v>
      </c>
      <c r="CR331">
        <v>0</v>
      </c>
      <c r="CS331">
        <v>0</v>
      </c>
      <c r="CT331">
        <v>0</v>
      </c>
      <c r="CU331">
        <v>0</v>
      </c>
      <c r="CV331">
        <v>0</v>
      </c>
      <c r="CW331">
        <v>0</v>
      </c>
      <c r="CX331">
        <v>0</v>
      </c>
      <c r="CY331" s="20" t="e">
        <f t="shared" si="486"/>
        <v>#NAME?</v>
      </c>
      <c r="CZ331" t="e">
        <f t="shared" si="487"/>
        <v>#NAME?</v>
      </c>
      <c r="DM331" t="s">
        <v>546</v>
      </c>
      <c r="DN331">
        <v>0</v>
      </c>
      <c r="DQ331" t="s">
        <v>431</v>
      </c>
      <c r="DR331">
        <v>0</v>
      </c>
      <c r="DU331">
        <v>1709</v>
      </c>
      <c r="DV331">
        <v>2769329.9622234539</v>
      </c>
      <c r="DX331" t="s">
        <v>429</v>
      </c>
      <c r="DY331">
        <v>0</v>
      </c>
      <c r="EA331" t="s">
        <v>429</v>
      </c>
      <c r="EB331">
        <v>0</v>
      </c>
      <c r="ED331" t="s">
        <v>429</v>
      </c>
      <c r="EE331">
        <v>0</v>
      </c>
      <c r="EI331">
        <v>718</v>
      </c>
      <c r="EJ331">
        <v>3833.25</v>
      </c>
      <c r="GQ331" t="s">
        <v>545</v>
      </c>
      <c r="GR331">
        <v>716</v>
      </c>
      <c r="GU331">
        <v>848</v>
      </c>
      <c r="GV331" s="20">
        <v>26138.324010664437</v>
      </c>
      <c r="HM331">
        <v>1676</v>
      </c>
      <c r="HN331" t="s">
        <v>541</v>
      </c>
      <c r="HO331">
        <v>3266177.55</v>
      </c>
      <c r="HR331">
        <v>848</v>
      </c>
      <c r="HS331">
        <v>786</v>
      </c>
    </row>
    <row r="332" spans="1:227">
      <c r="A332">
        <v>717</v>
      </c>
      <c r="D332" t="s">
        <v>547</v>
      </c>
      <c r="F332" s="13" t="e">
        <f t="shared" si="407"/>
        <v>#NAME?</v>
      </c>
      <c r="G332" s="13" t="e">
        <f t="shared" si="408"/>
        <v>#NAME?</v>
      </c>
      <c r="H332" s="13" t="e">
        <f t="shared" si="409"/>
        <v>#NAME?</v>
      </c>
      <c r="I332" s="13" t="e">
        <f t="shared" si="410"/>
        <v>#NAME?</v>
      </c>
      <c r="J332" s="13"/>
      <c r="K332" s="13" t="e">
        <f t="shared" si="411"/>
        <v>#NAME?</v>
      </c>
      <c r="L332" s="13" t="e">
        <f t="shared" si="412"/>
        <v>#NAME?</v>
      </c>
      <c r="M332" s="13" t="e">
        <f t="shared" si="413"/>
        <v>#NAME?</v>
      </c>
      <c r="N332" s="13" t="e">
        <f t="shared" si="414"/>
        <v>#NAME?</v>
      </c>
      <c r="O332" s="13" t="e">
        <f t="shared" si="415"/>
        <v>#NAME?</v>
      </c>
      <c r="P332" s="13" t="e">
        <f t="shared" si="416"/>
        <v>#NAME?</v>
      </c>
      <c r="Q332" s="13" t="e">
        <f t="shared" si="417"/>
        <v>#NAME?</v>
      </c>
      <c r="R332" s="13" t="e">
        <f t="shared" si="418"/>
        <v>#NAME?</v>
      </c>
      <c r="S332" s="13" t="e">
        <f t="shared" si="419"/>
        <v>#NAME?</v>
      </c>
      <c r="T332" s="13" t="e">
        <f t="shared" si="420"/>
        <v>#NAME?</v>
      </c>
      <c r="U332" s="13" t="e">
        <f t="shared" si="421"/>
        <v>#NAME?</v>
      </c>
      <c r="V332" s="13" t="e">
        <f t="shared" si="422"/>
        <v>#NAME?</v>
      </c>
      <c r="W332" s="13" t="e">
        <f t="shared" si="423"/>
        <v>#NAME?</v>
      </c>
      <c r="X332" s="13" t="e">
        <f t="shared" si="424"/>
        <v>#NAME?</v>
      </c>
      <c r="Y332" s="13" t="e">
        <f t="shared" si="425"/>
        <v>#NAME?</v>
      </c>
      <c r="Z332" s="13" t="e">
        <f t="shared" si="426"/>
        <v>#NAME?</v>
      </c>
      <c r="AA332" s="13" t="e">
        <f t="shared" si="427"/>
        <v>#NAME?</v>
      </c>
      <c r="AB332" s="13"/>
      <c r="AC332" s="13"/>
      <c r="AD332" s="13" t="e">
        <f t="shared" si="428"/>
        <v>#NAME?</v>
      </c>
      <c r="AE332" s="13" t="e">
        <f t="shared" si="429"/>
        <v>#NAME?</v>
      </c>
      <c r="AF332" s="13" t="e">
        <f t="shared" si="430"/>
        <v>#NAME?</v>
      </c>
      <c r="AG332" s="13" t="e">
        <f t="shared" si="431"/>
        <v>#NAME?</v>
      </c>
      <c r="AH332" s="13" t="e">
        <f t="shared" si="432"/>
        <v>#NAME?</v>
      </c>
      <c r="AI332" s="13" t="e">
        <f t="shared" si="433"/>
        <v>#NAME?</v>
      </c>
      <c r="AJ332" s="13" t="e">
        <f t="shared" si="434"/>
        <v>#NAME?</v>
      </c>
      <c r="AK332" s="13" t="e">
        <f t="shared" si="435"/>
        <v>#NAME?</v>
      </c>
      <c r="AL332" s="13" t="e">
        <f t="shared" si="436"/>
        <v>#NAME?</v>
      </c>
      <c r="AM332" s="13" t="e">
        <f t="shared" si="437"/>
        <v>#NAME?</v>
      </c>
      <c r="AN332" s="13" t="e">
        <f t="shared" si="438"/>
        <v>#NAME?</v>
      </c>
      <c r="AO332" s="13" t="e">
        <f t="shared" si="439"/>
        <v>#NAME?</v>
      </c>
      <c r="AP332" s="13" t="e">
        <f t="shared" si="440"/>
        <v>#NAME?</v>
      </c>
      <c r="AQ332" s="13" t="e">
        <f t="shared" si="441"/>
        <v>#NAME?</v>
      </c>
      <c r="AR332" s="13" t="e">
        <f t="shared" si="442"/>
        <v>#NAME?</v>
      </c>
      <c r="AS332" s="13" t="e">
        <f t="shared" si="443"/>
        <v>#NAME?</v>
      </c>
      <c r="AT332" s="13" t="e">
        <f t="shared" si="444"/>
        <v>#NAME?</v>
      </c>
      <c r="AU332" s="13" t="e">
        <f t="shared" si="445"/>
        <v>#NAME?</v>
      </c>
      <c r="AV332" s="13" t="e">
        <f t="shared" si="446"/>
        <v>#NAME?</v>
      </c>
      <c r="AW332" s="13" t="e">
        <f t="shared" si="447"/>
        <v>#NAME?</v>
      </c>
      <c r="AX332" s="13" t="e">
        <f t="shared" si="448"/>
        <v>#NAME?</v>
      </c>
      <c r="AY332" s="13" t="e">
        <f t="shared" si="449"/>
        <v>#NAME?</v>
      </c>
      <c r="AZ332" s="13" t="e">
        <f t="shared" si="450"/>
        <v>#NAME?</v>
      </c>
      <c r="BA332" s="13" t="e">
        <f t="shared" si="451"/>
        <v>#NAME?</v>
      </c>
      <c r="BB332" s="13" t="e">
        <f t="shared" si="452"/>
        <v>#NAME?</v>
      </c>
      <c r="BC332" s="13" t="e">
        <f t="shared" si="453"/>
        <v>#NAME?</v>
      </c>
      <c r="BD332" s="13" t="e">
        <f t="shared" si="454"/>
        <v>#NAME?</v>
      </c>
      <c r="BE332" s="13" t="e">
        <f t="shared" si="455"/>
        <v>#NAME?</v>
      </c>
      <c r="BF332" s="13" t="e">
        <f t="shared" si="456"/>
        <v>#NAME?</v>
      </c>
      <c r="BG332" s="13" t="e">
        <f t="shared" si="457"/>
        <v>#NAME?</v>
      </c>
      <c r="BH332" s="13" t="e">
        <f t="shared" si="458"/>
        <v>#NAME?</v>
      </c>
      <c r="BI332" s="13" t="e">
        <f t="shared" si="459"/>
        <v>#NAME?</v>
      </c>
      <c r="BJ332" s="13" t="e">
        <f t="shared" si="460"/>
        <v>#NAME?</v>
      </c>
      <c r="BK332" s="13" t="e">
        <f t="shared" si="461"/>
        <v>#NAME?</v>
      </c>
      <c r="BL332" s="13" t="e">
        <f t="shared" si="462"/>
        <v>#NAME?</v>
      </c>
      <c r="BM332" s="13" t="e">
        <f t="shared" si="463"/>
        <v>#NAME?</v>
      </c>
      <c r="BN332" s="13"/>
      <c r="BO332" s="15"/>
      <c r="BP332" s="13" t="e">
        <f t="shared" si="464"/>
        <v>#NAME?</v>
      </c>
      <c r="BQ332" s="13" t="e">
        <f t="shared" si="465"/>
        <v>#NAME?</v>
      </c>
      <c r="BR332" s="13" t="e">
        <f t="shared" si="466"/>
        <v>#NAME?</v>
      </c>
      <c r="BS332" s="13" t="e">
        <f t="shared" si="467"/>
        <v>#NAME?</v>
      </c>
      <c r="BT332" s="13" t="e">
        <f t="shared" si="468"/>
        <v>#NAME?</v>
      </c>
      <c r="BU332" s="13" t="e">
        <f t="shared" si="469"/>
        <v>#NAME?</v>
      </c>
      <c r="BV332" s="13"/>
      <c r="BW332" s="13" t="e">
        <f t="shared" si="470"/>
        <v>#NAME?</v>
      </c>
      <c r="BX332" s="13"/>
      <c r="BY332" s="13" t="e">
        <f t="shared" si="471"/>
        <v>#NAME?</v>
      </c>
      <c r="BZ332" s="13" t="e">
        <f t="shared" si="472"/>
        <v>#NAME?</v>
      </c>
      <c r="CA332" s="13" t="e">
        <f t="shared" si="473"/>
        <v>#NAME?</v>
      </c>
      <c r="CB332" s="13" t="e">
        <f t="shared" si="474"/>
        <v>#NAME?</v>
      </c>
      <c r="CC332" s="14">
        <f t="shared" si="475"/>
        <v>0</v>
      </c>
      <c r="CD332" s="14" t="e">
        <f t="shared" si="476"/>
        <v>#NAME?</v>
      </c>
      <c r="CE332" s="13">
        <f t="shared" si="477"/>
        <v>1746284.5</v>
      </c>
      <c r="CF332" s="13" t="e">
        <f t="shared" si="478"/>
        <v>#NAME?</v>
      </c>
      <c r="CG332" s="13"/>
      <c r="CH332" s="13" t="e">
        <f t="shared" si="479"/>
        <v>#NAME?</v>
      </c>
      <c r="CI332" s="13" t="e">
        <f t="shared" si="480"/>
        <v>#NAME?</v>
      </c>
      <c r="CJ332" s="13" t="e">
        <f t="shared" si="481"/>
        <v>#NAME?</v>
      </c>
      <c r="CK332" s="13" t="e">
        <f t="shared" si="482"/>
        <v>#NAME?</v>
      </c>
      <c r="CL332">
        <f t="shared" si="483"/>
        <v>0</v>
      </c>
      <c r="CM332">
        <f t="shared" si="484"/>
        <v>0</v>
      </c>
      <c r="CN332">
        <v>0</v>
      </c>
      <c r="CO332">
        <f t="shared" si="485"/>
        <v>0</v>
      </c>
      <c r="CP332">
        <v>0</v>
      </c>
      <c r="CQ332">
        <v>0</v>
      </c>
      <c r="CR332">
        <v>0</v>
      </c>
      <c r="CS332">
        <v>0</v>
      </c>
      <c r="CT332">
        <v>0</v>
      </c>
      <c r="CU332">
        <v>0</v>
      </c>
      <c r="CV332">
        <v>0</v>
      </c>
      <c r="CW332">
        <v>0</v>
      </c>
      <c r="CX332">
        <v>0</v>
      </c>
      <c r="CY332" s="20" t="e">
        <f t="shared" si="486"/>
        <v>#NAME?</v>
      </c>
      <c r="CZ332" t="e">
        <f t="shared" si="487"/>
        <v>#NAME?</v>
      </c>
      <c r="DM332" t="s">
        <v>520</v>
      </c>
      <c r="DN332">
        <v>0</v>
      </c>
      <c r="DQ332" t="s">
        <v>486</v>
      </c>
      <c r="DR332">
        <v>0</v>
      </c>
      <c r="DU332">
        <v>664</v>
      </c>
      <c r="DV332">
        <v>4331256.5550563671</v>
      </c>
      <c r="DX332" t="s">
        <v>431</v>
      </c>
      <c r="DY332">
        <v>0</v>
      </c>
      <c r="EA332" t="s">
        <v>431</v>
      </c>
      <c r="EB332">
        <v>0</v>
      </c>
      <c r="ED332" t="s">
        <v>431</v>
      </c>
      <c r="EE332">
        <v>0</v>
      </c>
      <c r="EI332">
        <v>738</v>
      </c>
      <c r="EJ332">
        <v>511.75</v>
      </c>
      <c r="GQ332" t="s">
        <v>547</v>
      </c>
      <c r="GR332">
        <v>717</v>
      </c>
      <c r="GU332">
        <v>851</v>
      </c>
      <c r="GV332" s="20">
        <v>54890.480422395318</v>
      </c>
      <c r="HM332">
        <v>964</v>
      </c>
      <c r="HN332" t="s">
        <v>548</v>
      </c>
      <c r="HO332">
        <v>522368.19</v>
      </c>
      <c r="HR332">
        <v>851</v>
      </c>
      <c r="HS332">
        <v>1532.5</v>
      </c>
    </row>
    <row r="333" spans="1:227">
      <c r="A333">
        <v>718</v>
      </c>
      <c r="D333" t="s">
        <v>202</v>
      </c>
      <c r="F333" s="13" t="e">
        <f t="shared" si="407"/>
        <v>#NAME?</v>
      </c>
      <c r="G333" s="13" t="e">
        <f t="shared" si="408"/>
        <v>#NAME?</v>
      </c>
      <c r="H333" s="13" t="e">
        <f t="shared" si="409"/>
        <v>#NAME?</v>
      </c>
      <c r="I333" s="13" t="e">
        <f t="shared" si="410"/>
        <v>#NAME?</v>
      </c>
      <c r="J333" s="13"/>
      <c r="K333" s="13" t="e">
        <f t="shared" si="411"/>
        <v>#NAME?</v>
      </c>
      <c r="L333" s="13" t="e">
        <f t="shared" si="412"/>
        <v>#NAME?</v>
      </c>
      <c r="M333" s="13" t="e">
        <f t="shared" si="413"/>
        <v>#NAME?</v>
      </c>
      <c r="N333" s="13" t="e">
        <f t="shared" si="414"/>
        <v>#NAME?</v>
      </c>
      <c r="O333" s="13" t="e">
        <f t="shared" si="415"/>
        <v>#NAME?</v>
      </c>
      <c r="P333" s="13" t="e">
        <f t="shared" si="416"/>
        <v>#NAME?</v>
      </c>
      <c r="Q333" s="13" t="e">
        <f t="shared" si="417"/>
        <v>#NAME?</v>
      </c>
      <c r="R333" s="13" t="e">
        <f t="shared" si="418"/>
        <v>#NAME?</v>
      </c>
      <c r="S333" s="13" t="e">
        <f t="shared" si="419"/>
        <v>#NAME?</v>
      </c>
      <c r="T333" s="13" t="e">
        <f t="shared" si="420"/>
        <v>#NAME?</v>
      </c>
      <c r="U333" s="13" t="e">
        <f t="shared" si="421"/>
        <v>#NAME?</v>
      </c>
      <c r="V333" s="13" t="e">
        <f t="shared" si="422"/>
        <v>#NAME?</v>
      </c>
      <c r="W333" s="13" t="e">
        <f t="shared" si="423"/>
        <v>#NAME?</v>
      </c>
      <c r="X333" s="13" t="e">
        <f t="shared" si="424"/>
        <v>#NAME?</v>
      </c>
      <c r="Y333" s="13" t="e">
        <f t="shared" si="425"/>
        <v>#NAME?</v>
      </c>
      <c r="Z333" s="13" t="e">
        <f t="shared" si="426"/>
        <v>#NAME?</v>
      </c>
      <c r="AA333" s="13" t="e">
        <f t="shared" si="427"/>
        <v>#NAME?</v>
      </c>
      <c r="AB333" s="13"/>
      <c r="AC333" s="13"/>
      <c r="AD333" s="13" t="e">
        <f t="shared" si="428"/>
        <v>#NAME?</v>
      </c>
      <c r="AE333" s="13" t="e">
        <f t="shared" si="429"/>
        <v>#NAME?</v>
      </c>
      <c r="AF333" s="13" t="e">
        <f t="shared" si="430"/>
        <v>#NAME?</v>
      </c>
      <c r="AG333" s="13" t="e">
        <f t="shared" si="431"/>
        <v>#NAME?</v>
      </c>
      <c r="AH333" s="13" t="e">
        <f t="shared" si="432"/>
        <v>#NAME?</v>
      </c>
      <c r="AI333" s="13" t="e">
        <f t="shared" si="433"/>
        <v>#NAME?</v>
      </c>
      <c r="AJ333" s="13" t="e">
        <f t="shared" si="434"/>
        <v>#NAME?</v>
      </c>
      <c r="AK333" s="13" t="e">
        <f t="shared" si="435"/>
        <v>#NAME?</v>
      </c>
      <c r="AL333" s="13" t="e">
        <f t="shared" si="436"/>
        <v>#NAME?</v>
      </c>
      <c r="AM333" s="13" t="e">
        <f t="shared" si="437"/>
        <v>#NAME?</v>
      </c>
      <c r="AN333" s="13" t="e">
        <f t="shared" si="438"/>
        <v>#NAME?</v>
      </c>
      <c r="AO333" s="13" t="e">
        <f t="shared" si="439"/>
        <v>#NAME?</v>
      </c>
      <c r="AP333" s="13" t="e">
        <f t="shared" si="440"/>
        <v>#NAME?</v>
      </c>
      <c r="AQ333" s="13" t="e">
        <f t="shared" si="441"/>
        <v>#NAME?</v>
      </c>
      <c r="AR333" s="13" t="e">
        <f t="shared" si="442"/>
        <v>#NAME?</v>
      </c>
      <c r="AS333" s="13" t="e">
        <f t="shared" si="443"/>
        <v>#NAME?</v>
      </c>
      <c r="AT333" s="13" t="e">
        <f t="shared" si="444"/>
        <v>#NAME?</v>
      </c>
      <c r="AU333" s="13" t="e">
        <f t="shared" si="445"/>
        <v>#NAME?</v>
      </c>
      <c r="AV333" s="13" t="e">
        <f t="shared" si="446"/>
        <v>#NAME?</v>
      </c>
      <c r="AW333" s="13" t="e">
        <f t="shared" si="447"/>
        <v>#NAME?</v>
      </c>
      <c r="AX333" s="13" t="e">
        <f t="shared" si="448"/>
        <v>#NAME?</v>
      </c>
      <c r="AY333" s="13" t="e">
        <f t="shared" si="449"/>
        <v>#NAME?</v>
      </c>
      <c r="AZ333" s="13" t="e">
        <f t="shared" si="450"/>
        <v>#NAME?</v>
      </c>
      <c r="BA333" s="13" t="e">
        <f t="shared" si="451"/>
        <v>#NAME?</v>
      </c>
      <c r="BB333" s="13" t="e">
        <f t="shared" si="452"/>
        <v>#NAME?</v>
      </c>
      <c r="BC333" s="13" t="e">
        <f t="shared" si="453"/>
        <v>#NAME?</v>
      </c>
      <c r="BD333" s="13" t="e">
        <f t="shared" si="454"/>
        <v>#NAME?</v>
      </c>
      <c r="BE333" s="13" t="e">
        <f t="shared" si="455"/>
        <v>#NAME?</v>
      </c>
      <c r="BF333" s="13" t="e">
        <f t="shared" si="456"/>
        <v>#NAME?</v>
      </c>
      <c r="BG333" s="13" t="e">
        <f t="shared" si="457"/>
        <v>#NAME?</v>
      </c>
      <c r="BH333" s="13" t="e">
        <f t="shared" si="458"/>
        <v>#NAME?</v>
      </c>
      <c r="BI333" s="13" t="e">
        <f t="shared" si="459"/>
        <v>#NAME?</v>
      </c>
      <c r="BJ333" s="13" t="e">
        <f t="shared" si="460"/>
        <v>#NAME?</v>
      </c>
      <c r="BK333" s="13" t="e">
        <f t="shared" si="461"/>
        <v>#NAME?</v>
      </c>
      <c r="BL333" s="13" t="e">
        <f t="shared" si="462"/>
        <v>#NAME?</v>
      </c>
      <c r="BM333" s="13" t="e">
        <f t="shared" si="463"/>
        <v>#NAME?</v>
      </c>
      <c r="BN333" s="13"/>
      <c r="BO333" s="15"/>
      <c r="BP333" s="13" t="e">
        <f t="shared" si="464"/>
        <v>#NAME?</v>
      </c>
      <c r="BQ333" s="13" t="e">
        <f t="shared" si="465"/>
        <v>#NAME?</v>
      </c>
      <c r="BR333" s="13" t="e">
        <f t="shared" si="466"/>
        <v>#NAME?</v>
      </c>
      <c r="BS333" s="13" t="e">
        <f t="shared" si="467"/>
        <v>#NAME?</v>
      </c>
      <c r="BT333" s="13" t="e">
        <f t="shared" si="468"/>
        <v>#NAME?</v>
      </c>
      <c r="BU333" s="13" t="e">
        <f t="shared" si="469"/>
        <v>#NAME?</v>
      </c>
      <c r="BV333" s="13"/>
      <c r="BW333" s="13" t="e">
        <f t="shared" si="470"/>
        <v>#NAME?</v>
      </c>
      <c r="BX333" s="13"/>
      <c r="BY333" s="13" t="e">
        <f t="shared" si="471"/>
        <v>#NAME?</v>
      </c>
      <c r="BZ333" s="13" t="e">
        <f t="shared" si="472"/>
        <v>#NAME?</v>
      </c>
      <c r="CA333" s="13" t="e">
        <f t="shared" si="473"/>
        <v>#NAME?</v>
      </c>
      <c r="CB333" s="13" t="e">
        <f t="shared" si="474"/>
        <v>#NAME?</v>
      </c>
      <c r="CC333" s="14">
        <f t="shared" si="475"/>
        <v>120899</v>
      </c>
      <c r="CD333" s="14" t="e">
        <f t="shared" si="476"/>
        <v>#NAME?</v>
      </c>
      <c r="CE333" s="13">
        <f t="shared" si="477"/>
        <v>5320801.93</v>
      </c>
      <c r="CF333" s="13" t="e">
        <f t="shared" si="478"/>
        <v>#NAME?</v>
      </c>
      <c r="CG333" s="13"/>
      <c r="CH333" s="13" t="e">
        <f t="shared" si="479"/>
        <v>#NAME?</v>
      </c>
      <c r="CI333" s="13" t="e">
        <f t="shared" si="480"/>
        <v>#NAME?</v>
      </c>
      <c r="CJ333" s="13" t="e">
        <f t="shared" si="481"/>
        <v>#NAME?</v>
      </c>
      <c r="CK333" s="13" t="e">
        <f t="shared" si="482"/>
        <v>#NAME?</v>
      </c>
      <c r="CL333">
        <f t="shared" si="483"/>
        <v>83300</v>
      </c>
      <c r="CM333">
        <f t="shared" si="484"/>
        <v>0</v>
      </c>
      <c r="CN333">
        <v>0</v>
      </c>
      <c r="CO333">
        <f t="shared" si="485"/>
        <v>0</v>
      </c>
      <c r="CP333">
        <v>0</v>
      </c>
      <c r="CQ333">
        <v>0</v>
      </c>
      <c r="CR333">
        <v>0</v>
      </c>
      <c r="CS333">
        <v>0</v>
      </c>
      <c r="CT333">
        <v>0</v>
      </c>
      <c r="CU333">
        <v>0</v>
      </c>
      <c r="CV333">
        <v>0</v>
      </c>
      <c r="CW333">
        <v>0</v>
      </c>
      <c r="CX333">
        <v>0</v>
      </c>
      <c r="CY333" s="20" t="e">
        <f t="shared" si="486"/>
        <v>#NAME?</v>
      </c>
      <c r="CZ333" t="e">
        <f t="shared" si="487"/>
        <v>#NAME?</v>
      </c>
      <c r="DM333" t="s">
        <v>541</v>
      </c>
      <c r="DN333">
        <v>0</v>
      </c>
      <c r="DQ333" t="s">
        <v>498</v>
      </c>
      <c r="DR333">
        <v>0</v>
      </c>
      <c r="DU333">
        <v>1640</v>
      </c>
      <c r="DV333">
        <v>2835839.3932442996</v>
      </c>
      <c r="DX333" t="s">
        <v>486</v>
      </c>
      <c r="DY333">
        <v>0</v>
      </c>
      <c r="EA333" t="s">
        <v>486</v>
      </c>
      <c r="EB333">
        <v>0</v>
      </c>
      <c r="ED333" t="s">
        <v>486</v>
      </c>
      <c r="EE333">
        <v>0</v>
      </c>
      <c r="EI333">
        <v>1723</v>
      </c>
      <c r="EJ333">
        <v>394.25</v>
      </c>
      <c r="GQ333" t="s">
        <v>202</v>
      </c>
      <c r="GR333">
        <v>718</v>
      </c>
      <c r="GU333">
        <v>852</v>
      </c>
      <c r="GV333" s="20">
        <v>28752.156411730881</v>
      </c>
      <c r="HM333">
        <v>518</v>
      </c>
      <c r="HN333" t="s">
        <v>177</v>
      </c>
      <c r="HO333">
        <v>47387114.710000001</v>
      </c>
      <c r="HR333">
        <v>852</v>
      </c>
      <c r="HS333">
        <v>900</v>
      </c>
    </row>
    <row r="334" spans="1:227">
      <c r="A334">
        <v>738</v>
      </c>
      <c r="D334" t="s">
        <v>186</v>
      </c>
      <c r="F334" s="13" t="e">
        <f t="shared" si="407"/>
        <v>#NAME?</v>
      </c>
      <c r="G334" s="13" t="e">
        <f t="shared" si="408"/>
        <v>#NAME?</v>
      </c>
      <c r="H334" s="13" t="e">
        <f t="shared" si="409"/>
        <v>#NAME?</v>
      </c>
      <c r="I334" s="13" t="e">
        <f t="shared" si="410"/>
        <v>#NAME?</v>
      </c>
      <c r="J334" s="13"/>
      <c r="K334" s="13" t="e">
        <f t="shared" si="411"/>
        <v>#NAME?</v>
      </c>
      <c r="L334" s="13" t="e">
        <f t="shared" si="412"/>
        <v>#NAME?</v>
      </c>
      <c r="M334" s="13" t="e">
        <f t="shared" si="413"/>
        <v>#NAME?</v>
      </c>
      <c r="N334" s="13" t="e">
        <f t="shared" si="414"/>
        <v>#NAME?</v>
      </c>
      <c r="O334" s="13" t="e">
        <f t="shared" si="415"/>
        <v>#NAME?</v>
      </c>
      <c r="P334" s="13" t="e">
        <f t="shared" si="416"/>
        <v>#NAME?</v>
      </c>
      <c r="Q334" s="13" t="e">
        <f t="shared" si="417"/>
        <v>#NAME?</v>
      </c>
      <c r="R334" s="13" t="e">
        <f t="shared" si="418"/>
        <v>#NAME?</v>
      </c>
      <c r="S334" s="13" t="e">
        <f t="shared" si="419"/>
        <v>#NAME?</v>
      </c>
      <c r="T334" s="13" t="e">
        <f t="shared" si="420"/>
        <v>#NAME?</v>
      </c>
      <c r="U334" s="13" t="e">
        <f t="shared" si="421"/>
        <v>#NAME?</v>
      </c>
      <c r="V334" s="13" t="e">
        <f t="shared" si="422"/>
        <v>#NAME?</v>
      </c>
      <c r="W334" s="13" t="e">
        <f t="shared" si="423"/>
        <v>#NAME?</v>
      </c>
      <c r="X334" s="13" t="e">
        <f t="shared" si="424"/>
        <v>#NAME?</v>
      </c>
      <c r="Y334" s="13" t="e">
        <f t="shared" si="425"/>
        <v>#NAME?</v>
      </c>
      <c r="Z334" s="13" t="e">
        <f t="shared" si="426"/>
        <v>#NAME?</v>
      </c>
      <c r="AA334" s="13" t="e">
        <f t="shared" si="427"/>
        <v>#NAME?</v>
      </c>
      <c r="AB334" s="13"/>
      <c r="AC334" s="13"/>
      <c r="AD334" s="13" t="e">
        <f t="shared" si="428"/>
        <v>#NAME?</v>
      </c>
      <c r="AE334" s="13" t="e">
        <f t="shared" si="429"/>
        <v>#NAME?</v>
      </c>
      <c r="AF334" s="13" t="e">
        <f t="shared" si="430"/>
        <v>#NAME?</v>
      </c>
      <c r="AG334" s="13" t="e">
        <f t="shared" si="431"/>
        <v>#NAME?</v>
      </c>
      <c r="AH334" s="13" t="e">
        <f t="shared" si="432"/>
        <v>#NAME?</v>
      </c>
      <c r="AI334" s="13" t="e">
        <f t="shared" si="433"/>
        <v>#NAME?</v>
      </c>
      <c r="AJ334" s="13" t="e">
        <f t="shared" si="434"/>
        <v>#NAME?</v>
      </c>
      <c r="AK334" s="13" t="e">
        <f t="shared" si="435"/>
        <v>#NAME?</v>
      </c>
      <c r="AL334" s="13" t="e">
        <f t="shared" si="436"/>
        <v>#NAME?</v>
      </c>
      <c r="AM334" s="13" t="e">
        <f t="shared" si="437"/>
        <v>#NAME?</v>
      </c>
      <c r="AN334" s="13" t="e">
        <f t="shared" si="438"/>
        <v>#NAME?</v>
      </c>
      <c r="AO334" s="13" t="e">
        <f t="shared" si="439"/>
        <v>#NAME?</v>
      </c>
      <c r="AP334" s="13" t="e">
        <f t="shared" si="440"/>
        <v>#NAME?</v>
      </c>
      <c r="AQ334" s="13" t="e">
        <f t="shared" si="441"/>
        <v>#NAME?</v>
      </c>
      <c r="AR334" s="13" t="e">
        <f t="shared" si="442"/>
        <v>#NAME?</v>
      </c>
      <c r="AS334" s="13" t="e">
        <f t="shared" si="443"/>
        <v>#NAME?</v>
      </c>
      <c r="AT334" s="13" t="e">
        <f t="shared" si="444"/>
        <v>#NAME?</v>
      </c>
      <c r="AU334" s="13" t="e">
        <f t="shared" si="445"/>
        <v>#NAME?</v>
      </c>
      <c r="AV334" s="13" t="e">
        <f t="shared" si="446"/>
        <v>#NAME?</v>
      </c>
      <c r="AW334" s="13" t="e">
        <f t="shared" si="447"/>
        <v>#NAME?</v>
      </c>
      <c r="AX334" s="13" t="e">
        <f t="shared" si="448"/>
        <v>#NAME?</v>
      </c>
      <c r="AY334" s="13" t="e">
        <f t="shared" si="449"/>
        <v>#NAME?</v>
      </c>
      <c r="AZ334" s="13" t="e">
        <f t="shared" si="450"/>
        <v>#NAME?</v>
      </c>
      <c r="BA334" s="13" t="e">
        <f t="shared" si="451"/>
        <v>#NAME?</v>
      </c>
      <c r="BB334" s="13" t="e">
        <f t="shared" si="452"/>
        <v>#NAME?</v>
      </c>
      <c r="BC334" s="13" t="e">
        <f t="shared" si="453"/>
        <v>#NAME?</v>
      </c>
      <c r="BD334" s="13" t="e">
        <f t="shared" si="454"/>
        <v>#NAME?</v>
      </c>
      <c r="BE334" s="13" t="e">
        <f t="shared" si="455"/>
        <v>#NAME?</v>
      </c>
      <c r="BF334" s="13" t="e">
        <f t="shared" si="456"/>
        <v>#NAME?</v>
      </c>
      <c r="BG334" s="13" t="e">
        <f t="shared" si="457"/>
        <v>#NAME?</v>
      </c>
      <c r="BH334" s="13" t="e">
        <f t="shared" si="458"/>
        <v>#NAME?</v>
      </c>
      <c r="BI334" s="13" t="e">
        <f t="shared" si="459"/>
        <v>#NAME?</v>
      </c>
      <c r="BJ334" s="13" t="e">
        <f t="shared" si="460"/>
        <v>#NAME?</v>
      </c>
      <c r="BK334" s="13" t="e">
        <f t="shared" si="461"/>
        <v>#NAME?</v>
      </c>
      <c r="BL334" s="13" t="e">
        <f t="shared" si="462"/>
        <v>#NAME?</v>
      </c>
      <c r="BM334" s="13" t="e">
        <f t="shared" si="463"/>
        <v>#NAME?</v>
      </c>
      <c r="BN334" s="13"/>
      <c r="BO334" s="15"/>
      <c r="BP334" s="13" t="e">
        <f t="shared" si="464"/>
        <v>#NAME?</v>
      </c>
      <c r="BQ334" s="13" t="e">
        <f t="shared" si="465"/>
        <v>#NAME?</v>
      </c>
      <c r="BR334" s="13" t="e">
        <f t="shared" si="466"/>
        <v>#NAME?</v>
      </c>
      <c r="BS334" s="13" t="e">
        <f t="shared" si="467"/>
        <v>#NAME?</v>
      </c>
      <c r="BT334" s="13" t="e">
        <f t="shared" si="468"/>
        <v>#NAME?</v>
      </c>
      <c r="BU334" s="13" t="e">
        <f t="shared" si="469"/>
        <v>#NAME?</v>
      </c>
      <c r="BV334" s="13"/>
      <c r="BW334" s="13" t="e">
        <f t="shared" si="470"/>
        <v>#NAME?</v>
      </c>
      <c r="BX334" s="13"/>
      <c r="BY334" s="13" t="e">
        <f t="shared" si="471"/>
        <v>#NAME?</v>
      </c>
      <c r="BZ334" s="13" t="e">
        <f t="shared" si="472"/>
        <v>#NAME?</v>
      </c>
      <c r="CA334" s="13" t="e">
        <f t="shared" si="473"/>
        <v>#NAME?</v>
      </c>
      <c r="CB334" s="13" t="e">
        <f t="shared" si="474"/>
        <v>#NAME?</v>
      </c>
      <c r="CC334" s="14">
        <f t="shared" si="475"/>
        <v>0</v>
      </c>
      <c r="CD334" s="14" t="e">
        <f t="shared" si="476"/>
        <v>#NAME?</v>
      </c>
      <c r="CE334" s="13">
        <f t="shared" si="477"/>
        <v>774454.49</v>
      </c>
      <c r="CF334" s="13" t="e">
        <f t="shared" si="478"/>
        <v>#NAME?</v>
      </c>
      <c r="CG334" s="13"/>
      <c r="CH334" s="13" t="e">
        <f t="shared" si="479"/>
        <v>#NAME?</v>
      </c>
      <c r="CI334" s="13" t="e">
        <f t="shared" si="480"/>
        <v>#NAME?</v>
      </c>
      <c r="CJ334" s="13" t="e">
        <f t="shared" si="481"/>
        <v>#NAME?</v>
      </c>
      <c r="CK334" s="13" t="e">
        <f t="shared" si="482"/>
        <v>#NAME?</v>
      </c>
      <c r="CL334">
        <f t="shared" si="483"/>
        <v>0</v>
      </c>
      <c r="CM334">
        <f t="shared" si="484"/>
        <v>0</v>
      </c>
      <c r="CN334">
        <v>0</v>
      </c>
      <c r="CO334">
        <f t="shared" si="485"/>
        <v>0</v>
      </c>
      <c r="CP334">
        <v>0</v>
      </c>
      <c r="CQ334">
        <v>0</v>
      </c>
      <c r="CR334">
        <v>0</v>
      </c>
      <c r="CS334">
        <v>0</v>
      </c>
      <c r="CT334">
        <v>0</v>
      </c>
      <c r="CU334">
        <v>0</v>
      </c>
      <c r="CV334">
        <v>0</v>
      </c>
      <c r="CW334">
        <v>0</v>
      </c>
      <c r="CX334">
        <v>0</v>
      </c>
      <c r="CY334" s="20" t="e">
        <f t="shared" si="486"/>
        <v>#NAME?</v>
      </c>
      <c r="CZ334" t="e">
        <f t="shared" si="487"/>
        <v>#NAME?</v>
      </c>
      <c r="DM334" t="s">
        <v>548</v>
      </c>
      <c r="DN334">
        <v>0</v>
      </c>
      <c r="DQ334" t="s">
        <v>524</v>
      </c>
      <c r="DR334">
        <v>0</v>
      </c>
      <c r="DU334">
        <v>860</v>
      </c>
      <c r="DV334">
        <v>2552136.2208784786</v>
      </c>
      <c r="DX334" t="s">
        <v>498</v>
      </c>
      <c r="DY334">
        <v>0</v>
      </c>
      <c r="EA334" t="s">
        <v>498</v>
      </c>
      <c r="EB334">
        <v>0</v>
      </c>
      <c r="ED334" t="s">
        <v>498</v>
      </c>
      <c r="EE334">
        <v>0</v>
      </c>
      <c r="EI334">
        <v>743</v>
      </c>
      <c r="EJ334">
        <v>1136.75</v>
      </c>
      <c r="GQ334" t="s">
        <v>186</v>
      </c>
      <c r="GR334">
        <v>738</v>
      </c>
      <c r="GU334">
        <v>855</v>
      </c>
      <c r="GV334" s="20">
        <v>692665.58628260752</v>
      </c>
      <c r="HM334">
        <v>796</v>
      </c>
      <c r="HN334" t="s">
        <v>189</v>
      </c>
      <c r="HO334">
        <v>11700619.130000001</v>
      </c>
      <c r="HR334">
        <v>855</v>
      </c>
      <c r="HS334">
        <v>17148.5</v>
      </c>
    </row>
    <row r="335" spans="1:227">
      <c r="A335">
        <v>1723</v>
      </c>
      <c r="D335" t="s">
        <v>214</v>
      </c>
      <c r="F335" s="13" t="e">
        <f t="shared" si="407"/>
        <v>#NAME?</v>
      </c>
      <c r="G335" s="13" t="e">
        <f t="shared" si="408"/>
        <v>#NAME?</v>
      </c>
      <c r="H335" s="13" t="e">
        <f t="shared" si="409"/>
        <v>#NAME?</v>
      </c>
      <c r="I335" s="13" t="e">
        <f t="shared" si="410"/>
        <v>#NAME?</v>
      </c>
      <c r="J335" s="13"/>
      <c r="K335" s="13" t="e">
        <f t="shared" si="411"/>
        <v>#NAME?</v>
      </c>
      <c r="L335" s="13" t="e">
        <f t="shared" si="412"/>
        <v>#NAME?</v>
      </c>
      <c r="M335" s="13" t="e">
        <f t="shared" si="413"/>
        <v>#NAME?</v>
      </c>
      <c r="N335" s="13" t="e">
        <f t="shared" si="414"/>
        <v>#NAME?</v>
      </c>
      <c r="O335" s="13" t="e">
        <f t="shared" si="415"/>
        <v>#NAME?</v>
      </c>
      <c r="P335" s="13" t="e">
        <f t="shared" si="416"/>
        <v>#NAME?</v>
      </c>
      <c r="Q335" s="13" t="e">
        <f t="shared" si="417"/>
        <v>#NAME?</v>
      </c>
      <c r="R335" s="13" t="e">
        <f t="shared" si="418"/>
        <v>#NAME?</v>
      </c>
      <c r="S335" s="13" t="e">
        <f t="shared" si="419"/>
        <v>#NAME?</v>
      </c>
      <c r="T335" s="13" t="e">
        <f t="shared" si="420"/>
        <v>#NAME?</v>
      </c>
      <c r="U335" s="13" t="e">
        <f t="shared" si="421"/>
        <v>#NAME?</v>
      </c>
      <c r="V335" s="13" t="e">
        <f t="shared" si="422"/>
        <v>#NAME?</v>
      </c>
      <c r="W335" s="13" t="e">
        <f t="shared" si="423"/>
        <v>#NAME?</v>
      </c>
      <c r="X335" s="13" t="e">
        <f t="shared" si="424"/>
        <v>#NAME?</v>
      </c>
      <c r="Y335" s="13" t="e">
        <f t="shared" si="425"/>
        <v>#NAME?</v>
      </c>
      <c r="Z335" s="13" t="e">
        <f t="shared" si="426"/>
        <v>#NAME?</v>
      </c>
      <c r="AA335" s="13" t="e">
        <f t="shared" si="427"/>
        <v>#NAME?</v>
      </c>
      <c r="AB335" s="13"/>
      <c r="AC335" s="13"/>
      <c r="AD335" s="13" t="e">
        <f t="shared" si="428"/>
        <v>#NAME?</v>
      </c>
      <c r="AE335" s="13" t="e">
        <f t="shared" si="429"/>
        <v>#NAME?</v>
      </c>
      <c r="AF335" s="13" t="e">
        <f t="shared" si="430"/>
        <v>#NAME?</v>
      </c>
      <c r="AG335" s="13" t="e">
        <f t="shared" si="431"/>
        <v>#NAME?</v>
      </c>
      <c r="AH335" s="13" t="e">
        <f t="shared" si="432"/>
        <v>#NAME?</v>
      </c>
      <c r="AI335" s="13" t="e">
        <f t="shared" si="433"/>
        <v>#NAME?</v>
      </c>
      <c r="AJ335" s="13" t="e">
        <f t="shared" si="434"/>
        <v>#NAME?</v>
      </c>
      <c r="AK335" s="13" t="e">
        <f t="shared" si="435"/>
        <v>#NAME?</v>
      </c>
      <c r="AL335" s="13" t="e">
        <f t="shared" si="436"/>
        <v>#NAME?</v>
      </c>
      <c r="AM335" s="13" t="e">
        <f t="shared" si="437"/>
        <v>#NAME?</v>
      </c>
      <c r="AN335" s="13" t="e">
        <f t="shared" si="438"/>
        <v>#NAME?</v>
      </c>
      <c r="AO335" s="13" t="e">
        <f t="shared" si="439"/>
        <v>#NAME?</v>
      </c>
      <c r="AP335" s="13" t="e">
        <f t="shared" si="440"/>
        <v>#NAME?</v>
      </c>
      <c r="AQ335" s="13" t="e">
        <f t="shared" si="441"/>
        <v>#NAME?</v>
      </c>
      <c r="AR335" s="13" t="e">
        <f t="shared" si="442"/>
        <v>#NAME?</v>
      </c>
      <c r="AS335" s="13" t="e">
        <f t="shared" si="443"/>
        <v>#NAME?</v>
      </c>
      <c r="AT335" s="13" t="e">
        <f t="shared" si="444"/>
        <v>#NAME?</v>
      </c>
      <c r="AU335" s="13" t="e">
        <f t="shared" si="445"/>
        <v>#NAME?</v>
      </c>
      <c r="AV335" s="13" t="e">
        <f t="shared" si="446"/>
        <v>#NAME?</v>
      </c>
      <c r="AW335" s="13" t="e">
        <f t="shared" si="447"/>
        <v>#NAME?</v>
      </c>
      <c r="AX335" s="13" t="e">
        <f t="shared" si="448"/>
        <v>#NAME?</v>
      </c>
      <c r="AY335" s="13" t="e">
        <f t="shared" si="449"/>
        <v>#NAME?</v>
      </c>
      <c r="AZ335" s="13" t="e">
        <f t="shared" si="450"/>
        <v>#NAME?</v>
      </c>
      <c r="BA335" s="13" t="e">
        <f t="shared" si="451"/>
        <v>#NAME?</v>
      </c>
      <c r="BB335" s="13" t="e">
        <f t="shared" si="452"/>
        <v>#NAME?</v>
      </c>
      <c r="BC335" s="13" t="e">
        <f t="shared" si="453"/>
        <v>#NAME?</v>
      </c>
      <c r="BD335" s="13" t="e">
        <f t="shared" si="454"/>
        <v>#NAME?</v>
      </c>
      <c r="BE335" s="13" t="e">
        <f t="shared" si="455"/>
        <v>#NAME?</v>
      </c>
      <c r="BF335" s="13" t="e">
        <f t="shared" si="456"/>
        <v>#NAME?</v>
      </c>
      <c r="BG335" s="13" t="e">
        <f t="shared" si="457"/>
        <v>#NAME?</v>
      </c>
      <c r="BH335" s="13" t="e">
        <f t="shared" si="458"/>
        <v>#NAME?</v>
      </c>
      <c r="BI335" s="13" t="e">
        <f t="shared" si="459"/>
        <v>#NAME?</v>
      </c>
      <c r="BJ335" s="13" t="e">
        <f t="shared" si="460"/>
        <v>#NAME?</v>
      </c>
      <c r="BK335" s="13" t="e">
        <f t="shared" si="461"/>
        <v>#NAME?</v>
      </c>
      <c r="BL335" s="13" t="e">
        <f t="shared" si="462"/>
        <v>#NAME?</v>
      </c>
      <c r="BM335" s="13" t="e">
        <f t="shared" si="463"/>
        <v>#NAME?</v>
      </c>
      <c r="BN335" s="13"/>
      <c r="BO335" s="15"/>
      <c r="BP335" s="13" t="e">
        <f t="shared" si="464"/>
        <v>#NAME?</v>
      </c>
      <c r="BQ335" s="13" t="e">
        <f t="shared" si="465"/>
        <v>#NAME?</v>
      </c>
      <c r="BR335" s="13" t="e">
        <f t="shared" si="466"/>
        <v>#NAME?</v>
      </c>
      <c r="BS335" s="13" t="e">
        <f t="shared" si="467"/>
        <v>#NAME?</v>
      </c>
      <c r="BT335" s="13" t="e">
        <f t="shared" si="468"/>
        <v>#NAME?</v>
      </c>
      <c r="BU335" s="13" t="e">
        <f t="shared" si="469"/>
        <v>#NAME?</v>
      </c>
      <c r="BV335" s="13"/>
      <c r="BW335" s="13" t="e">
        <f t="shared" si="470"/>
        <v>#NAME?</v>
      </c>
      <c r="BX335" s="13"/>
      <c r="BY335" s="13" t="e">
        <f t="shared" si="471"/>
        <v>#NAME?</v>
      </c>
      <c r="BZ335" s="13" t="e">
        <f t="shared" si="472"/>
        <v>#NAME?</v>
      </c>
      <c r="CA335" s="13" t="e">
        <f t="shared" si="473"/>
        <v>#NAME?</v>
      </c>
      <c r="CB335" s="13" t="e">
        <f t="shared" si="474"/>
        <v>#NAME?</v>
      </c>
      <c r="CC335" s="14">
        <f t="shared" si="475"/>
        <v>0</v>
      </c>
      <c r="CD335" s="14" t="e">
        <f t="shared" si="476"/>
        <v>#NAME?</v>
      </c>
      <c r="CE335" s="13">
        <f t="shared" si="477"/>
        <v>618534.37</v>
      </c>
      <c r="CF335" s="13" t="e">
        <f t="shared" si="478"/>
        <v>#NAME?</v>
      </c>
      <c r="CG335" s="13"/>
      <c r="CH335" s="13" t="e">
        <f t="shared" si="479"/>
        <v>#NAME?</v>
      </c>
      <c r="CI335" s="13" t="e">
        <f t="shared" si="480"/>
        <v>#NAME?</v>
      </c>
      <c r="CJ335" s="13" t="e">
        <f t="shared" si="481"/>
        <v>#NAME?</v>
      </c>
      <c r="CK335" s="13" t="e">
        <f t="shared" si="482"/>
        <v>#NAME?</v>
      </c>
      <c r="CL335">
        <f t="shared" si="483"/>
        <v>0</v>
      </c>
      <c r="CM335">
        <f t="shared" si="484"/>
        <v>0</v>
      </c>
      <c r="CN335">
        <v>0</v>
      </c>
      <c r="CO335">
        <f t="shared" si="485"/>
        <v>0</v>
      </c>
      <c r="CP335">
        <v>0</v>
      </c>
      <c r="CQ335">
        <v>0</v>
      </c>
      <c r="CR335">
        <v>0</v>
      </c>
      <c r="CS335">
        <v>0</v>
      </c>
      <c r="CT335">
        <v>0</v>
      </c>
      <c r="CU335">
        <v>0</v>
      </c>
      <c r="CV335">
        <v>0</v>
      </c>
      <c r="CW335">
        <v>0</v>
      </c>
      <c r="CX335">
        <v>0</v>
      </c>
      <c r="CY335" s="20" t="e">
        <f t="shared" si="486"/>
        <v>#NAME?</v>
      </c>
      <c r="CZ335" t="e">
        <f t="shared" si="487"/>
        <v>#NAME?</v>
      </c>
      <c r="DM335" t="s">
        <v>189</v>
      </c>
      <c r="DN335">
        <v>0</v>
      </c>
      <c r="DQ335" t="s">
        <v>541</v>
      </c>
      <c r="DR335">
        <v>0</v>
      </c>
      <c r="DU335">
        <v>177</v>
      </c>
      <c r="DV335">
        <v>2926534.8735366669</v>
      </c>
      <c r="DX335" t="s">
        <v>524</v>
      </c>
      <c r="DY335">
        <v>0</v>
      </c>
      <c r="EA335" t="s">
        <v>524</v>
      </c>
      <c r="EB335">
        <v>0</v>
      </c>
      <c r="ED335" t="s">
        <v>524</v>
      </c>
      <c r="EE335">
        <v>0</v>
      </c>
      <c r="EI335">
        <v>744</v>
      </c>
      <c r="EJ335">
        <v>455.75</v>
      </c>
      <c r="GQ335" t="s">
        <v>214</v>
      </c>
      <c r="GR335">
        <v>1723</v>
      </c>
      <c r="GU335">
        <v>856</v>
      </c>
      <c r="GV335" s="20">
        <v>99325.631240524861</v>
      </c>
      <c r="HM335">
        <v>965</v>
      </c>
      <c r="HN335" t="s">
        <v>549</v>
      </c>
      <c r="HO335">
        <v>1160204.3600000001</v>
      </c>
      <c r="HR335">
        <v>856</v>
      </c>
      <c r="HS335">
        <v>3345.75</v>
      </c>
    </row>
    <row r="336" spans="1:227">
      <c r="A336">
        <v>743</v>
      </c>
      <c r="D336" t="s">
        <v>228</v>
      </c>
      <c r="F336" s="13" t="e">
        <f t="shared" si="407"/>
        <v>#NAME?</v>
      </c>
      <c r="G336" s="13" t="e">
        <f t="shared" si="408"/>
        <v>#NAME?</v>
      </c>
      <c r="H336" s="13" t="e">
        <f t="shared" si="409"/>
        <v>#NAME?</v>
      </c>
      <c r="I336" s="13" t="e">
        <f t="shared" si="410"/>
        <v>#NAME?</v>
      </c>
      <c r="J336" s="13"/>
      <c r="K336" s="13" t="e">
        <f t="shared" si="411"/>
        <v>#NAME?</v>
      </c>
      <c r="L336" s="13" t="e">
        <f t="shared" si="412"/>
        <v>#NAME?</v>
      </c>
      <c r="M336" s="13" t="e">
        <f t="shared" si="413"/>
        <v>#NAME?</v>
      </c>
      <c r="N336" s="13" t="e">
        <f t="shared" si="414"/>
        <v>#NAME?</v>
      </c>
      <c r="O336" s="13" t="e">
        <f t="shared" si="415"/>
        <v>#NAME?</v>
      </c>
      <c r="P336" s="13" t="e">
        <f t="shared" si="416"/>
        <v>#NAME?</v>
      </c>
      <c r="Q336" s="13" t="e">
        <f t="shared" si="417"/>
        <v>#NAME?</v>
      </c>
      <c r="R336" s="13" t="e">
        <f t="shared" si="418"/>
        <v>#NAME?</v>
      </c>
      <c r="S336" s="13" t="e">
        <f t="shared" si="419"/>
        <v>#NAME?</v>
      </c>
      <c r="T336" s="13" t="e">
        <f t="shared" si="420"/>
        <v>#NAME?</v>
      </c>
      <c r="U336" s="13" t="e">
        <f t="shared" si="421"/>
        <v>#NAME?</v>
      </c>
      <c r="V336" s="13" t="e">
        <f t="shared" si="422"/>
        <v>#NAME?</v>
      </c>
      <c r="W336" s="13" t="e">
        <f t="shared" si="423"/>
        <v>#NAME?</v>
      </c>
      <c r="X336" s="13" t="e">
        <f t="shared" si="424"/>
        <v>#NAME?</v>
      </c>
      <c r="Y336" s="13" t="e">
        <f t="shared" si="425"/>
        <v>#NAME?</v>
      </c>
      <c r="Z336" s="13" t="e">
        <f t="shared" si="426"/>
        <v>#NAME?</v>
      </c>
      <c r="AA336" s="13" t="e">
        <f t="shared" si="427"/>
        <v>#NAME?</v>
      </c>
      <c r="AB336" s="13"/>
      <c r="AC336" s="13"/>
      <c r="AD336" s="13" t="e">
        <f t="shared" si="428"/>
        <v>#NAME?</v>
      </c>
      <c r="AE336" s="13" t="e">
        <f t="shared" si="429"/>
        <v>#NAME?</v>
      </c>
      <c r="AF336" s="13" t="e">
        <f t="shared" si="430"/>
        <v>#NAME?</v>
      </c>
      <c r="AG336" s="13" t="e">
        <f t="shared" si="431"/>
        <v>#NAME?</v>
      </c>
      <c r="AH336" s="13" t="e">
        <f t="shared" si="432"/>
        <v>#NAME?</v>
      </c>
      <c r="AI336" s="13" t="e">
        <f t="shared" si="433"/>
        <v>#NAME?</v>
      </c>
      <c r="AJ336" s="13" t="e">
        <f t="shared" si="434"/>
        <v>#NAME?</v>
      </c>
      <c r="AK336" s="13" t="e">
        <f t="shared" si="435"/>
        <v>#NAME?</v>
      </c>
      <c r="AL336" s="13" t="e">
        <f t="shared" si="436"/>
        <v>#NAME?</v>
      </c>
      <c r="AM336" s="13" t="e">
        <f t="shared" si="437"/>
        <v>#NAME?</v>
      </c>
      <c r="AN336" s="13" t="e">
        <f t="shared" si="438"/>
        <v>#NAME?</v>
      </c>
      <c r="AO336" s="13" t="e">
        <f t="shared" si="439"/>
        <v>#NAME?</v>
      </c>
      <c r="AP336" s="13" t="e">
        <f t="shared" si="440"/>
        <v>#NAME?</v>
      </c>
      <c r="AQ336" s="13" t="e">
        <f t="shared" si="441"/>
        <v>#NAME?</v>
      </c>
      <c r="AR336" s="13" t="e">
        <f t="shared" si="442"/>
        <v>#NAME?</v>
      </c>
      <c r="AS336" s="13" t="e">
        <f t="shared" si="443"/>
        <v>#NAME?</v>
      </c>
      <c r="AT336" s="13" t="e">
        <f t="shared" si="444"/>
        <v>#NAME?</v>
      </c>
      <c r="AU336" s="13" t="e">
        <f t="shared" si="445"/>
        <v>#NAME?</v>
      </c>
      <c r="AV336" s="13" t="e">
        <f t="shared" si="446"/>
        <v>#NAME?</v>
      </c>
      <c r="AW336" s="13" t="e">
        <f t="shared" si="447"/>
        <v>#NAME?</v>
      </c>
      <c r="AX336" s="13" t="e">
        <f t="shared" si="448"/>
        <v>#NAME?</v>
      </c>
      <c r="AY336" s="13" t="e">
        <f t="shared" si="449"/>
        <v>#NAME?</v>
      </c>
      <c r="AZ336" s="13" t="e">
        <f t="shared" si="450"/>
        <v>#NAME?</v>
      </c>
      <c r="BA336" s="13" t="e">
        <f t="shared" si="451"/>
        <v>#NAME?</v>
      </c>
      <c r="BB336" s="13" t="e">
        <f t="shared" si="452"/>
        <v>#NAME?</v>
      </c>
      <c r="BC336" s="13" t="e">
        <f t="shared" si="453"/>
        <v>#NAME?</v>
      </c>
      <c r="BD336" s="13" t="e">
        <f t="shared" si="454"/>
        <v>#NAME?</v>
      </c>
      <c r="BE336" s="13" t="e">
        <f t="shared" si="455"/>
        <v>#NAME?</v>
      </c>
      <c r="BF336" s="13" t="e">
        <f t="shared" si="456"/>
        <v>#NAME?</v>
      </c>
      <c r="BG336" s="13" t="e">
        <f t="shared" si="457"/>
        <v>#NAME?</v>
      </c>
      <c r="BH336" s="13" t="e">
        <f t="shared" si="458"/>
        <v>#NAME?</v>
      </c>
      <c r="BI336" s="13" t="e">
        <f t="shared" si="459"/>
        <v>#NAME?</v>
      </c>
      <c r="BJ336" s="13" t="e">
        <f t="shared" si="460"/>
        <v>#NAME?</v>
      </c>
      <c r="BK336" s="13" t="e">
        <f t="shared" si="461"/>
        <v>#NAME?</v>
      </c>
      <c r="BL336" s="13" t="e">
        <f t="shared" si="462"/>
        <v>#NAME?</v>
      </c>
      <c r="BM336" s="13" t="e">
        <f t="shared" si="463"/>
        <v>#NAME?</v>
      </c>
      <c r="BN336" s="13"/>
      <c r="BO336" s="15"/>
      <c r="BP336" s="13" t="e">
        <f t="shared" si="464"/>
        <v>#NAME?</v>
      </c>
      <c r="BQ336" s="13" t="e">
        <f t="shared" si="465"/>
        <v>#NAME?</v>
      </c>
      <c r="BR336" s="13" t="e">
        <f t="shared" si="466"/>
        <v>#NAME?</v>
      </c>
      <c r="BS336" s="13" t="e">
        <f t="shared" si="467"/>
        <v>#NAME?</v>
      </c>
      <c r="BT336" s="13" t="e">
        <f t="shared" si="468"/>
        <v>#NAME?</v>
      </c>
      <c r="BU336" s="13" t="e">
        <f t="shared" si="469"/>
        <v>#NAME?</v>
      </c>
      <c r="BV336" s="13"/>
      <c r="BW336" s="13" t="e">
        <f t="shared" si="470"/>
        <v>#NAME?</v>
      </c>
      <c r="BX336" s="13"/>
      <c r="BY336" s="13" t="e">
        <f t="shared" si="471"/>
        <v>#NAME?</v>
      </c>
      <c r="BZ336" s="13" t="e">
        <f t="shared" si="472"/>
        <v>#NAME?</v>
      </c>
      <c r="CA336" s="13" t="e">
        <f t="shared" si="473"/>
        <v>#NAME?</v>
      </c>
      <c r="CB336" s="13" t="e">
        <f t="shared" si="474"/>
        <v>#NAME?</v>
      </c>
      <c r="CC336" s="14">
        <f t="shared" si="475"/>
        <v>0</v>
      </c>
      <c r="CD336" s="14" t="e">
        <f t="shared" si="476"/>
        <v>#NAME?</v>
      </c>
      <c r="CE336" s="13">
        <f t="shared" si="477"/>
        <v>1282916.53</v>
      </c>
      <c r="CF336" s="13" t="e">
        <f t="shared" si="478"/>
        <v>#NAME?</v>
      </c>
      <c r="CG336" s="13"/>
      <c r="CH336" s="13" t="e">
        <f t="shared" si="479"/>
        <v>#NAME?</v>
      </c>
      <c r="CI336" s="13" t="e">
        <f t="shared" si="480"/>
        <v>#NAME?</v>
      </c>
      <c r="CJ336" s="13" t="e">
        <f t="shared" si="481"/>
        <v>#NAME?</v>
      </c>
      <c r="CK336" s="13" t="e">
        <f t="shared" si="482"/>
        <v>#NAME?</v>
      </c>
      <c r="CL336">
        <f t="shared" si="483"/>
        <v>0</v>
      </c>
      <c r="CM336">
        <f t="shared" si="484"/>
        <v>0</v>
      </c>
      <c r="CN336">
        <v>0</v>
      </c>
      <c r="CO336">
        <f t="shared" si="485"/>
        <v>0</v>
      </c>
      <c r="CP336">
        <v>0</v>
      </c>
      <c r="CQ336">
        <v>0</v>
      </c>
      <c r="CR336">
        <v>0</v>
      </c>
      <c r="CS336">
        <v>0</v>
      </c>
      <c r="CT336">
        <v>0</v>
      </c>
      <c r="CU336">
        <v>0</v>
      </c>
      <c r="CV336">
        <v>0</v>
      </c>
      <c r="CW336">
        <v>0</v>
      </c>
      <c r="CX336">
        <v>0</v>
      </c>
      <c r="CY336" s="20" t="e">
        <f t="shared" si="486"/>
        <v>#NAME?</v>
      </c>
      <c r="CZ336" t="e">
        <f t="shared" si="487"/>
        <v>#NAME?</v>
      </c>
      <c r="DM336" t="s">
        <v>549</v>
      </c>
      <c r="DN336">
        <v>0</v>
      </c>
      <c r="DQ336" t="s">
        <v>542</v>
      </c>
      <c r="DR336">
        <v>0</v>
      </c>
      <c r="DU336">
        <v>375</v>
      </c>
      <c r="DV336">
        <v>4028031.5757081443</v>
      </c>
      <c r="DX336" t="s">
        <v>541</v>
      </c>
      <c r="DY336">
        <v>0</v>
      </c>
      <c r="EA336" t="s">
        <v>541</v>
      </c>
      <c r="EB336">
        <v>0</v>
      </c>
      <c r="ED336" t="s">
        <v>541</v>
      </c>
      <c r="EE336">
        <v>0</v>
      </c>
      <c r="EI336">
        <v>1724</v>
      </c>
      <c r="EJ336">
        <v>1106.75</v>
      </c>
      <c r="GQ336" t="s">
        <v>228</v>
      </c>
      <c r="GR336">
        <v>743</v>
      </c>
      <c r="GU336">
        <v>858</v>
      </c>
      <c r="GV336" s="20">
        <v>83642.636834126199</v>
      </c>
      <c r="HM336">
        <v>1702</v>
      </c>
      <c r="HN336" t="s">
        <v>550</v>
      </c>
      <c r="HO336">
        <v>983103.8</v>
      </c>
      <c r="HR336">
        <v>858</v>
      </c>
      <c r="HS336">
        <v>2056</v>
      </c>
    </row>
    <row r="337" spans="1:227">
      <c r="A337">
        <v>744</v>
      </c>
      <c r="D337" t="s">
        <v>229</v>
      </c>
      <c r="F337" s="13" t="e">
        <f t="shared" si="407"/>
        <v>#NAME?</v>
      </c>
      <c r="G337" s="13" t="e">
        <f t="shared" si="408"/>
        <v>#NAME?</v>
      </c>
      <c r="H337" s="13" t="e">
        <f t="shared" si="409"/>
        <v>#NAME?</v>
      </c>
      <c r="I337" s="13" t="e">
        <f t="shared" si="410"/>
        <v>#NAME?</v>
      </c>
      <c r="J337" s="13"/>
      <c r="K337" s="13" t="e">
        <f t="shared" si="411"/>
        <v>#NAME?</v>
      </c>
      <c r="L337" s="13" t="e">
        <f t="shared" si="412"/>
        <v>#NAME?</v>
      </c>
      <c r="M337" s="13" t="e">
        <f t="shared" si="413"/>
        <v>#NAME?</v>
      </c>
      <c r="N337" s="13" t="e">
        <f t="shared" si="414"/>
        <v>#NAME?</v>
      </c>
      <c r="O337" s="13" t="e">
        <f t="shared" si="415"/>
        <v>#NAME?</v>
      </c>
      <c r="P337" s="13" t="e">
        <f t="shared" si="416"/>
        <v>#NAME?</v>
      </c>
      <c r="Q337" s="13" t="e">
        <f t="shared" si="417"/>
        <v>#NAME?</v>
      </c>
      <c r="R337" s="13" t="e">
        <f t="shared" si="418"/>
        <v>#NAME?</v>
      </c>
      <c r="S337" s="13" t="e">
        <f t="shared" si="419"/>
        <v>#NAME?</v>
      </c>
      <c r="T337" s="13" t="e">
        <f t="shared" si="420"/>
        <v>#NAME?</v>
      </c>
      <c r="U337" s="13" t="e">
        <f t="shared" si="421"/>
        <v>#NAME?</v>
      </c>
      <c r="V337" s="13" t="e">
        <f t="shared" si="422"/>
        <v>#NAME?</v>
      </c>
      <c r="W337" s="13" t="e">
        <f t="shared" si="423"/>
        <v>#NAME?</v>
      </c>
      <c r="X337" s="13" t="e">
        <f t="shared" si="424"/>
        <v>#NAME?</v>
      </c>
      <c r="Y337" s="13" t="e">
        <f t="shared" si="425"/>
        <v>#NAME?</v>
      </c>
      <c r="Z337" s="13" t="e">
        <f t="shared" si="426"/>
        <v>#NAME?</v>
      </c>
      <c r="AA337" s="13" t="e">
        <f t="shared" si="427"/>
        <v>#NAME?</v>
      </c>
      <c r="AB337" s="13"/>
      <c r="AC337" s="13"/>
      <c r="AD337" s="13" t="e">
        <f t="shared" si="428"/>
        <v>#NAME?</v>
      </c>
      <c r="AE337" s="13" t="e">
        <f t="shared" si="429"/>
        <v>#NAME?</v>
      </c>
      <c r="AF337" s="13" t="e">
        <f t="shared" si="430"/>
        <v>#NAME?</v>
      </c>
      <c r="AG337" s="13" t="e">
        <f t="shared" si="431"/>
        <v>#NAME?</v>
      </c>
      <c r="AH337" s="13" t="e">
        <f t="shared" si="432"/>
        <v>#NAME?</v>
      </c>
      <c r="AI337" s="13" t="e">
        <f t="shared" si="433"/>
        <v>#NAME?</v>
      </c>
      <c r="AJ337" s="13" t="e">
        <f t="shared" si="434"/>
        <v>#NAME?</v>
      </c>
      <c r="AK337" s="13" t="e">
        <f t="shared" si="435"/>
        <v>#NAME?</v>
      </c>
      <c r="AL337" s="13" t="e">
        <f t="shared" si="436"/>
        <v>#NAME?</v>
      </c>
      <c r="AM337" s="13" t="e">
        <f t="shared" si="437"/>
        <v>#NAME?</v>
      </c>
      <c r="AN337" s="13" t="e">
        <f t="shared" si="438"/>
        <v>#NAME?</v>
      </c>
      <c r="AO337" s="13" t="e">
        <f t="shared" si="439"/>
        <v>#NAME?</v>
      </c>
      <c r="AP337" s="13" t="e">
        <f t="shared" si="440"/>
        <v>#NAME?</v>
      </c>
      <c r="AQ337" s="13" t="e">
        <f t="shared" si="441"/>
        <v>#NAME?</v>
      </c>
      <c r="AR337" s="13" t="e">
        <f t="shared" si="442"/>
        <v>#NAME?</v>
      </c>
      <c r="AS337" s="13" t="e">
        <f t="shared" si="443"/>
        <v>#NAME?</v>
      </c>
      <c r="AT337" s="13" t="e">
        <f t="shared" si="444"/>
        <v>#NAME?</v>
      </c>
      <c r="AU337" s="13" t="e">
        <f t="shared" si="445"/>
        <v>#NAME?</v>
      </c>
      <c r="AV337" s="13" t="e">
        <f t="shared" si="446"/>
        <v>#NAME?</v>
      </c>
      <c r="AW337" s="13" t="e">
        <f t="shared" si="447"/>
        <v>#NAME?</v>
      </c>
      <c r="AX337" s="13" t="e">
        <f t="shared" si="448"/>
        <v>#NAME?</v>
      </c>
      <c r="AY337" s="13" t="e">
        <f t="shared" si="449"/>
        <v>#NAME?</v>
      </c>
      <c r="AZ337" s="13" t="e">
        <f t="shared" si="450"/>
        <v>#NAME?</v>
      </c>
      <c r="BA337" s="13" t="e">
        <f t="shared" si="451"/>
        <v>#NAME?</v>
      </c>
      <c r="BB337" s="13" t="e">
        <f t="shared" si="452"/>
        <v>#NAME?</v>
      </c>
      <c r="BC337" s="13" t="e">
        <f t="shared" si="453"/>
        <v>#NAME?</v>
      </c>
      <c r="BD337" s="13" t="e">
        <f t="shared" si="454"/>
        <v>#NAME?</v>
      </c>
      <c r="BE337" s="13" t="e">
        <f t="shared" si="455"/>
        <v>#NAME?</v>
      </c>
      <c r="BF337" s="13" t="e">
        <f t="shared" si="456"/>
        <v>#NAME?</v>
      </c>
      <c r="BG337" s="13" t="e">
        <f t="shared" si="457"/>
        <v>#NAME?</v>
      </c>
      <c r="BH337" s="13" t="e">
        <f t="shared" si="458"/>
        <v>#NAME?</v>
      </c>
      <c r="BI337" s="13" t="e">
        <f t="shared" si="459"/>
        <v>#NAME?</v>
      </c>
      <c r="BJ337" s="13" t="e">
        <f t="shared" si="460"/>
        <v>#NAME?</v>
      </c>
      <c r="BK337" s="13" t="e">
        <f t="shared" si="461"/>
        <v>#NAME?</v>
      </c>
      <c r="BL337" s="13" t="e">
        <f t="shared" si="462"/>
        <v>#NAME?</v>
      </c>
      <c r="BM337" s="13" t="e">
        <f t="shared" si="463"/>
        <v>#NAME?</v>
      </c>
      <c r="BN337" s="13"/>
      <c r="BO337" s="15"/>
      <c r="BP337" s="13" t="e">
        <f t="shared" si="464"/>
        <v>#NAME?</v>
      </c>
      <c r="BQ337" s="13" t="e">
        <f t="shared" si="465"/>
        <v>#NAME?</v>
      </c>
      <c r="BR337" s="13" t="e">
        <f t="shared" si="466"/>
        <v>#NAME?</v>
      </c>
      <c r="BS337" s="13" t="e">
        <f t="shared" si="467"/>
        <v>#NAME?</v>
      </c>
      <c r="BT337" s="13" t="e">
        <f t="shared" si="468"/>
        <v>#NAME?</v>
      </c>
      <c r="BU337" s="13" t="e">
        <f t="shared" si="469"/>
        <v>#NAME?</v>
      </c>
      <c r="BV337" s="13"/>
      <c r="BW337" s="13" t="e">
        <f t="shared" si="470"/>
        <v>#NAME?</v>
      </c>
      <c r="BX337" s="13"/>
      <c r="BY337" s="13" t="e">
        <f t="shared" si="471"/>
        <v>#NAME?</v>
      </c>
      <c r="BZ337" s="13" t="e">
        <f t="shared" si="472"/>
        <v>#NAME?</v>
      </c>
      <c r="CA337" s="13" t="e">
        <f t="shared" si="473"/>
        <v>#NAME?</v>
      </c>
      <c r="CB337" s="13" t="e">
        <f t="shared" si="474"/>
        <v>#NAME?</v>
      </c>
      <c r="CC337" s="14">
        <f t="shared" si="475"/>
        <v>0</v>
      </c>
      <c r="CD337" s="14" t="e">
        <f t="shared" si="476"/>
        <v>#NAME?</v>
      </c>
      <c r="CE337" s="13">
        <f t="shared" si="477"/>
        <v>674628.14</v>
      </c>
      <c r="CF337" s="13" t="e">
        <f t="shared" si="478"/>
        <v>#NAME?</v>
      </c>
      <c r="CG337" s="13"/>
      <c r="CH337" s="13" t="e">
        <f t="shared" si="479"/>
        <v>#NAME?</v>
      </c>
      <c r="CI337" s="13" t="e">
        <f t="shared" si="480"/>
        <v>#NAME?</v>
      </c>
      <c r="CJ337" s="13" t="e">
        <f t="shared" si="481"/>
        <v>#NAME?</v>
      </c>
      <c r="CK337" s="13" t="e">
        <f t="shared" si="482"/>
        <v>#NAME?</v>
      </c>
      <c r="CL337">
        <f t="shared" si="483"/>
        <v>0</v>
      </c>
      <c r="CM337">
        <f t="shared" si="484"/>
        <v>0</v>
      </c>
      <c r="CN337" t="e">
        <f>VLOOKUP(A337,sport,6,FALSE)</f>
        <v>#NAME?</v>
      </c>
      <c r="CO337">
        <f t="shared" si="485"/>
        <v>0</v>
      </c>
      <c r="CP337">
        <v>0</v>
      </c>
      <c r="CQ337">
        <v>0</v>
      </c>
      <c r="CR337">
        <v>0</v>
      </c>
      <c r="CS337">
        <v>0</v>
      </c>
      <c r="CT337">
        <v>0</v>
      </c>
      <c r="CU337">
        <v>0</v>
      </c>
      <c r="CV337">
        <v>0</v>
      </c>
      <c r="CW337">
        <v>0</v>
      </c>
      <c r="CX337">
        <v>0</v>
      </c>
      <c r="CY337" s="20" t="e">
        <f t="shared" si="486"/>
        <v>#NAME?</v>
      </c>
      <c r="CZ337" t="e">
        <f t="shared" si="487"/>
        <v>#NAME?</v>
      </c>
      <c r="DM337" t="s">
        <v>550</v>
      </c>
      <c r="DN337">
        <v>0</v>
      </c>
      <c r="DQ337" t="s">
        <v>543</v>
      </c>
      <c r="DR337">
        <v>0</v>
      </c>
      <c r="DU337">
        <v>1876</v>
      </c>
      <c r="DV337">
        <v>3451928.359781987</v>
      </c>
      <c r="DX337" t="s">
        <v>542</v>
      </c>
      <c r="DY337">
        <v>0</v>
      </c>
      <c r="EA337" t="s">
        <v>542</v>
      </c>
      <c r="EB337">
        <v>0</v>
      </c>
      <c r="ED337" t="s">
        <v>542</v>
      </c>
      <c r="EE337">
        <v>0</v>
      </c>
      <c r="EI337">
        <v>748</v>
      </c>
      <c r="EJ337">
        <v>5261.75</v>
      </c>
      <c r="GQ337" t="s">
        <v>229</v>
      </c>
      <c r="GR337">
        <v>744</v>
      </c>
      <c r="GU337">
        <v>860</v>
      </c>
      <c r="GV337" s="20">
        <v>73187.307229860424</v>
      </c>
      <c r="HM337">
        <v>845</v>
      </c>
      <c r="HN337" t="s">
        <v>551</v>
      </c>
      <c r="HO337">
        <v>2118706.56</v>
      </c>
      <c r="HR337">
        <v>860</v>
      </c>
      <c r="HS337">
        <v>2669.5</v>
      </c>
    </row>
    <row r="338" spans="1:227">
      <c r="A338">
        <v>1724</v>
      </c>
      <c r="D338" t="s">
        <v>249</v>
      </c>
      <c r="F338" s="13" t="e">
        <f t="shared" si="407"/>
        <v>#NAME?</v>
      </c>
      <c r="G338" s="13" t="e">
        <f t="shared" si="408"/>
        <v>#NAME?</v>
      </c>
      <c r="H338" s="13" t="e">
        <f t="shared" si="409"/>
        <v>#NAME?</v>
      </c>
      <c r="I338" s="13" t="e">
        <f t="shared" si="410"/>
        <v>#NAME?</v>
      </c>
      <c r="J338" s="13"/>
      <c r="K338" s="13" t="e">
        <f t="shared" si="411"/>
        <v>#NAME?</v>
      </c>
      <c r="L338" s="13" t="e">
        <f t="shared" si="412"/>
        <v>#NAME?</v>
      </c>
      <c r="M338" s="13" t="e">
        <f t="shared" si="413"/>
        <v>#NAME?</v>
      </c>
      <c r="N338" s="13" t="e">
        <f t="shared" si="414"/>
        <v>#NAME?</v>
      </c>
      <c r="O338" s="13" t="e">
        <f t="shared" si="415"/>
        <v>#NAME?</v>
      </c>
      <c r="P338" s="13" t="e">
        <f t="shared" si="416"/>
        <v>#NAME?</v>
      </c>
      <c r="Q338" s="13" t="e">
        <f t="shared" si="417"/>
        <v>#NAME?</v>
      </c>
      <c r="R338" s="13" t="e">
        <f t="shared" si="418"/>
        <v>#NAME?</v>
      </c>
      <c r="S338" s="13" t="e">
        <f t="shared" si="419"/>
        <v>#NAME?</v>
      </c>
      <c r="T338" s="13" t="e">
        <f t="shared" si="420"/>
        <v>#NAME?</v>
      </c>
      <c r="U338" s="13" t="e">
        <f t="shared" si="421"/>
        <v>#NAME?</v>
      </c>
      <c r="V338" s="13" t="e">
        <f t="shared" si="422"/>
        <v>#NAME?</v>
      </c>
      <c r="W338" s="13" t="e">
        <f t="shared" si="423"/>
        <v>#NAME?</v>
      </c>
      <c r="X338" s="13" t="e">
        <f t="shared" si="424"/>
        <v>#NAME?</v>
      </c>
      <c r="Y338" s="13" t="e">
        <f t="shared" si="425"/>
        <v>#NAME?</v>
      </c>
      <c r="Z338" s="13" t="e">
        <f t="shared" si="426"/>
        <v>#NAME?</v>
      </c>
      <c r="AA338" s="13" t="e">
        <f t="shared" si="427"/>
        <v>#NAME?</v>
      </c>
      <c r="AB338" s="13"/>
      <c r="AC338" s="13"/>
      <c r="AD338" s="13" t="e">
        <f t="shared" si="428"/>
        <v>#NAME?</v>
      </c>
      <c r="AE338" s="13" t="e">
        <f t="shared" si="429"/>
        <v>#NAME?</v>
      </c>
      <c r="AF338" s="13" t="e">
        <f t="shared" si="430"/>
        <v>#NAME?</v>
      </c>
      <c r="AG338" s="13" t="e">
        <f t="shared" si="431"/>
        <v>#NAME?</v>
      </c>
      <c r="AH338" s="13" t="e">
        <f t="shared" si="432"/>
        <v>#NAME?</v>
      </c>
      <c r="AI338" s="13" t="e">
        <f t="shared" si="433"/>
        <v>#NAME?</v>
      </c>
      <c r="AJ338" s="13" t="e">
        <f t="shared" si="434"/>
        <v>#NAME?</v>
      </c>
      <c r="AK338" s="13" t="e">
        <f t="shared" si="435"/>
        <v>#NAME?</v>
      </c>
      <c r="AL338" s="13" t="e">
        <f t="shared" si="436"/>
        <v>#NAME?</v>
      </c>
      <c r="AM338" s="13" t="e">
        <f t="shared" si="437"/>
        <v>#NAME?</v>
      </c>
      <c r="AN338" s="13" t="e">
        <f t="shared" si="438"/>
        <v>#NAME?</v>
      </c>
      <c r="AO338" s="13" t="e">
        <f t="shared" si="439"/>
        <v>#NAME?</v>
      </c>
      <c r="AP338" s="13" t="e">
        <f t="shared" si="440"/>
        <v>#NAME?</v>
      </c>
      <c r="AQ338" s="13" t="e">
        <f t="shared" si="441"/>
        <v>#NAME?</v>
      </c>
      <c r="AR338" s="13" t="e">
        <f t="shared" si="442"/>
        <v>#NAME?</v>
      </c>
      <c r="AS338" s="13" t="e">
        <f t="shared" si="443"/>
        <v>#NAME?</v>
      </c>
      <c r="AT338" s="13" t="e">
        <f t="shared" si="444"/>
        <v>#NAME?</v>
      </c>
      <c r="AU338" s="13" t="e">
        <f t="shared" si="445"/>
        <v>#NAME?</v>
      </c>
      <c r="AV338" s="13" t="e">
        <f t="shared" si="446"/>
        <v>#NAME?</v>
      </c>
      <c r="AW338" s="13" t="e">
        <f t="shared" si="447"/>
        <v>#NAME?</v>
      </c>
      <c r="AX338" s="13" t="e">
        <f t="shared" si="448"/>
        <v>#NAME?</v>
      </c>
      <c r="AY338" s="13" t="e">
        <f t="shared" si="449"/>
        <v>#NAME?</v>
      </c>
      <c r="AZ338" s="13" t="e">
        <f t="shared" si="450"/>
        <v>#NAME?</v>
      </c>
      <c r="BA338" s="13" t="e">
        <f t="shared" si="451"/>
        <v>#NAME?</v>
      </c>
      <c r="BB338" s="13" t="e">
        <f t="shared" si="452"/>
        <v>#NAME?</v>
      </c>
      <c r="BC338" s="13" t="e">
        <f t="shared" si="453"/>
        <v>#NAME?</v>
      </c>
      <c r="BD338" s="13" t="e">
        <f t="shared" si="454"/>
        <v>#NAME?</v>
      </c>
      <c r="BE338" s="13" t="e">
        <f t="shared" si="455"/>
        <v>#NAME?</v>
      </c>
      <c r="BF338" s="13" t="e">
        <f t="shared" si="456"/>
        <v>#NAME?</v>
      </c>
      <c r="BG338" s="13" t="e">
        <f t="shared" si="457"/>
        <v>#NAME?</v>
      </c>
      <c r="BH338" s="13" t="e">
        <f t="shared" si="458"/>
        <v>#NAME?</v>
      </c>
      <c r="BI338" s="13" t="e">
        <f t="shared" si="459"/>
        <v>#NAME?</v>
      </c>
      <c r="BJ338" s="13" t="e">
        <f t="shared" si="460"/>
        <v>#NAME?</v>
      </c>
      <c r="BK338" s="13" t="e">
        <f t="shared" si="461"/>
        <v>#NAME?</v>
      </c>
      <c r="BL338" s="13" t="e">
        <f t="shared" si="462"/>
        <v>#NAME?</v>
      </c>
      <c r="BM338" s="13" t="e">
        <f t="shared" si="463"/>
        <v>#NAME?</v>
      </c>
      <c r="BN338" s="13"/>
      <c r="BO338" s="15"/>
      <c r="BP338" s="13" t="e">
        <f t="shared" si="464"/>
        <v>#NAME?</v>
      </c>
      <c r="BQ338" s="13" t="e">
        <f t="shared" si="465"/>
        <v>#NAME?</v>
      </c>
      <c r="BR338" s="13" t="e">
        <f t="shared" si="466"/>
        <v>#NAME?</v>
      </c>
      <c r="BS338" s="13" t="e">
        <f t="shared" si="467"/>
        <v>#NAME?</v>
      </c>
      <c r="BT338" s="13" t="e">
        <f t="shared" si="468"/>
        <v>#NAME?</v>
      </c>
      <c r="BU338" s="13" t="e">
        <f t="shared" si="469"/>
        <v>#NAME?</v>
      </c>
      <c r="BV338" s="13"/>
      <c r="BW338" s="13" t="e">
        <f t="shared" si="470"/>
        <v>#NAME?</v>
      </c>
      <c r="BX338" s="13"/>
      <c r="BY338" s="13" t="e">
        <f t="shared" si="471"/>
        <v>#NAME?</v>
      </c>
      <c r="BZ338" s="13" t="e">
        <f t="shared" si="472"/>
        <v>#NAME?</v>
      </c>
      <c r="CA338" s="13" t="e">
        <f t="shared" si="473"/>
        <v>#NAME?</v>
      </c>
      <c r="CB338" s="13" t="e">
        <f t="shared" si="474"/>
        <v>#NAME?</v>
      </c>
      <c r="CC338" s="14">
        <f t="shared" si="475"/>
        <v>0</v>
      </c>
      <c r="CD338" s="14" t="e">
        <f t="shared" si="476"/>
        <v>#NAME?</v>
      </c>
      <c r="CE338" s="13">
        <f t="shared" si="477"/>
        <v>1242396.48</v>
      </c>
      <c r="CF338" s="13" t="e">
        <f t="shared" si="478"/>
        <v>#NAME?</v>
      </c>
      <c r="CG338" s="13"/>
      <c r="CH338" s="13" t="e">
        <f t="shared" si="479"/>
        <v>#NAME?</v>
      </c>
      <c r="CI338" s="13" t="e">
        <f t="shared" si="480"/>
        <v>#NAME?</v>
      </c>
      <c r="CJ338" s="13" t="e">
        <f t="shared" si="481"/>
        <v>#NAME?</v>
      </c>
      <c r="CK338" s="13" t="e">
        <f t="shared" si="482"/>
        <v>#NAME?</v>
      </c>
      <c r="CL338">
        <f t="shared" si="483"/>
        <v>0</v>
      </c>
      <c r="CM338">
        <f t="shared" si="484"/>
        <v>0</v>
      </c>
      <c r="CN338">
        <v>0</v>
      </c>
      <c r="CO338">
        <f t="shared" si="485"/>
        <v>0</v>
      </c>
      <c r="CP338">
        <v>0</v>
      </c>
      <c r="CQ338">
        <v>0</v>
      </c>
      <c r="CR338">
        <v>0</v>
      </c>
      <c r="CS338">
        <v>0</v>
      </c>
      <c r="CT338">
        <v>0</v>
      </c>
      <c r="CU338">
        <v>0</v>
      </c>
      <c r="CV338">
        <v>0</v>
      </c>
      <c r="CW338">
        <v>0</v>
      </c>
      <c r="CX338">
        <v>0</v>
      </c>
      <c r="CY338" s="20" t="e">
        <f t="shared" si="486"/>
        <v>#NAME?</v>
      </c>
      <c r="CZ338" t="e">
        <f t="shared" si="487"/>
        <v>#NAME?</v>
      </c>
      <c r="DM338" t="s">
        <v>551</v>
      </c>
      <c r="DN338">
        <v>0</v>
      </c>
      <c r="DQ338" t="s">
        <v>545</v>
      </c>
      <c r="DR338">
        <v>0</v>
      </c>
      <c r="DU338">
        <v>1771</v>
      </c>
      <c r="DV338">
        <v>3242429.1550260666</v>
      </c>
      <c r="DX338" t="s">
        <v>543</v>
      </c>
      <c r="DY338">
        <v>0</v>
      </c>
      <c r="EA338" t="s">
        <v>543</v>
      </c>
      <c r="EB338">
        <v>0</v>
      </c>
      <c r="ED338" t="s">
        <v>543</v>
      </c>
      <c r="EE338">
        <v>0</v>
      </c>
      <c r="EI338">
        <v>1721</v>
      </c>
      <c r="EJ338">
        <v>2078.75</v>
      </c>
      <c r="GQ338" t="s">
        <v>249</v>
      </c>
      <c r="GR338">
        <v>1724</v>
      </c>
      <c r="GU338">
        <v>861</v>
      </c>
      <c r="GV338" s="20">
        <v>88870.301636259086</v>
      </c>
      <c r="HM338">
        <v>846</v>
      </c>
      <c r="HN338" t="s">
        <v>552</v>
      </c>
      <c r="HO338">
        <v>1300719.3799999999</v>
      </c>
      <c r="HR338">
        <v>861</v>
      </c>
      <c r="HS338">
        <v>2894.5</v>
      </c>
    </row>
    <row r="339" spans="1:227">
      <c r="A339">
        <v>748</v>
      </c>
      <c r="D339" t="s">
        <v>255</v>
      </c>
      <c r="F339" s="13" t="e">
        <f t="shared" si="407"/>
        <v>#NAME?</v>
      </c>
      <c r="G339" s="13" t="e">
        <f t="shared" si="408"/>
        <v>#NAME?</v>
      </c>
      <c r="H339" s="13" t="e">
        <f t="shared" si="409"/>
        <v>#NAME?</v>
      </c>
      <c r="I339" s="13" t="e">
        <f t="shared" si="410"/>
        <v>#NAME?</v>
      </c>
      <c r="J339" s="13"/>
      <c r="K339" s="13" t="e">
        <f t="shared" si="411"/>
        <v>#NAME?</v>
      </c>
      <c r="L339" s="13" t="e">
        <f t="shared" si="412"/>
        <v>#NAME?</v>
      </c>
      <c r="M339" s="13" t="e">
        <f t="shared" si="413"/>
        <v>#NAME?</v>
      </c>
      <c r="N339" s="13" t="e">
        <f t="shared" si="414"/>
        <v>#NAME?</v>
      </c>
      <c r="O339" s="13" t="e">
        <f t="shared" si="415"/>
        <v>#NAME?</v>
      </c>
      <c r="P339" s="13" t="e">
        <f t="shared" si="416"/>
        <v>#NAME?</v>
      </c>
      <c r="Q339" s="13" t="e">
        <f t="shared" si="417"/>
        <v>#NAME?</v>
      </c>
      <c r="R339" s="13" t="e">
        <f t="shared" si="418"/>
        <v>#NAME?</v>
      </c>
      <c r="S339" s="13" t="e">
        <f t="shared" si="419"/>
        <v>#NAME?</v>
      </c>
      <c r="T339" s="13" t="e">
        <f t="shared" si="420"/>
        <v>#NAME?</v>
      </c>
      <c r="U339" s="13" t="e">
        <f t="shared" si="421"/>
        <v>#NAME?</v>
      </c>
      <c r="V339" s="13" t="e">
        <f t="shared" si="422"/>
        <v>#NAME?</v>
      </c>
      <c r="W339" s="13" t="e">
        <f t="shared" si="423"/>
        <v>#NAME?</v>
      </c>
      <c r="X339" s="13" t="e">
        <f t="shared" si="424"/>
        <v>#NAME?</v>
      </c>
      <c r="Y339" s="13" t="e">
        <f t="shared" si="425"/>
        <v>#NAME?</v>
      </c>
      <c r="Z339" s="13" t="e">
        <f t="shared" si="426"/>
        <v>#NAME?</v>
      </c>
      <c r="AA339" s="13" t="e">
        <f t="shared" si="427"/>
        <v>#NAME?</v>
      </c>
      <c r="AB339" s="13"/>
      <c r="AC339" s="13"/>
      <c r="AD339" s="13" t="e">
        <f t="shared" si="428"/>
        <v>#NAME?</v>
      </c>
      <c r="AE339" s="13" t="e">
        <f t="shared" si="429"/>
        <v>#NAME?</v>
      </c>
      <c r="AF339" s="13" t="e">
        <f t="shared" si="430"/>
        <v>#NAME?</v>
      </c>
      <c r="AG339" s="13" t="e">
        <f t="shared" si="431"/>
        <v>#NAME?</v>
      </c>
      <c r="AH339" s="13" t="e">
        <f t="shared" si="432"/>
        <v>#NAME?</v>
      </c>
      <c r="AI339" s="13" t="e">
        <f t="shared" si="433"/>
        <v>#NAME?</v>
      </c>
      <c r="AJ339" s="13" t="e">
        <f t="shared" si="434"/>
        <v>#NAME?</v>
      </c>
      <c r="AK339" s="13" t="e">
        <f t="shared" si="435"/>
        <v>#NAME?</v>
      </c>
      <c r="AL339" s="13" t="e">
        <f t="shared" si="436"/>
        <v>#NAME?</v>
      </c>
      <c r="AM339" s="13" t="e">
        <f t="shared" si="437"/>
        <v>#NAME?</v>
      </c>
      <c r="AN339" s="13" t="e">
        <f t="shared" si="438"/>
        <v>#NAME?</v>
      </c>
      <c r="AO339" s="13" t="e">
        <f t="shared" si="439"/>
        <v>#NAME?</v>
      </c>
      <c r="AP339" s="13" t="e">
        <f t="shared" si="440"/>
        <v>#NAME?</v>
      </c>
      <c r="AQ339" s="13" t="e">
        <f t="shared" si="441"/>
        <v>#NAME?</v>
      </c>
      <c r="AR339" s="13" t="e">
        <f t="shared" si="442"/>
        <v>#NAME?</v>
      </c>
      <c r="AS339" s="13" t="e">
        <f t="shared" si="443"/>
        <v>#NAME?</v>
      </c>
      <c r="AT339" s="13" t="e">
        <f t="shared" si="444"/>
        <v>#NAME?</v>
      </c>
      <c r="AU339" s="13" t="e">
        <f t="shared" si="445"/>
        <v>#NAME?</v>
      </c>
      <c r="AV339" s="13" t="e">
        <f t="shared" si="446"/>
        <v>#NAME?</v>
      </c>
      <c r="AW339" s="13" t="e">
        <f t="shared" si="447"/>
        <v>#NAME?</v>
      </c>
      <c r="AX339" s="13" t="e">
        <f t="shared" si="448"/>
        <v>#NAME?</v>
      </c>
      <c r="AY339" s="13" t="e">
        <f t="shared" si="449"/>
        <v>#NAME?</v>
      </c>
      <c r="AZ339" s="13" t="e">
        <f t="shared" si="450"/>
        <v>#NAME?</v>
      </c>
      <c r="BA339" s="13" t="e">
        <f t="shared" si="451"/>
        <v>#NAME?</v>
      </c>
      <c r="BB339" s="13" t="e">
        <f t="shared" si="452"/>
        <v>#NAME?</v>
      </c>
      <c r="BC339" s="13" t="e">
        <f t="shared" si="453"/>
        <v>#NAME?</v>
      </c>
      <c r="BD339" s="13" t="e">
        <f t="shared" si="454"/>
        <v>#NAME?</v>
      </c>
      <c r="BE339" s="13" t="e">
        <f t="shared" si="455"/>
        <v>#NAME?</v>
      </c>
      <c r="BF339" s="13" t="e">
        <f t="shared" si="456"/>
        <v>#NAME?</v>
      </c>
      <c r="BG339" s="13" t="e">
        <f t="shared" si="457"/>
        <v>#NAME?</v>
      </c>
      <c r="BH339" s="13" t="e">
        <f t="shared" si="458"/>
        <v>#NAME?</v>
      </c>
      <c r="BI339" s="13" t="e">
        <f t="shared" si="459"/>
        <v>#NAME?</v>
      </c>
      <c r="BJ339" s="13" t="e">
        <f t="shared" si="460"/>
        <v>#NAME?</v>
      </c>
      <c r="BK339" s="13" t="e">
        <f t="shared" si="461"/>
        <v>#NAME?</v>
      </c>
      <c r="BL339" s="13" t="e">
        <f t="shared" si="462"/>
        <v>#NAME?</v>
      </c>
      <c r="BM339" s="13" t="e">
        <f t="shared" si="463"/>
        <v>#NAME?</v>
      </c>
      <c r="BN339" s="13"/>
      <c r="BO339" s="15"/>
      <c r="BP339" s="13" t="e">
        <f t="shared" si="464"/>
        <v>#NAME?</v>
      </c>
      <c r="BQ339" s="13" t="e">
        <f t="shared" si="465"/>
        <v>#NAME?</v>
      </c>
      <c r="BR339" s="13" t="e">
        <f t="shared" si="466"/>
        <v>#NAME?</v>
      </c>
      <c r="BS339" s="13" t="e">
        <f t="shared" si="467"/>
        <v>#NAME?</v>
      </c>
      <c r="BT339" s="13" t="e">
        <f t="shared" si="468"/>
        <v>#NAME?</v>
      </c>
      <c r="BU339" s="13" t="e">
        <f t="shared" si="469"/>
        <v>#NAME?</v>
      </c>
      <c r="BV339" s="13"/>
      <c r="BW339" s="13" t="e">
        <f t="shared" si="470"/>
        <v>#NAME?</v>
      </c>
      <c r="BX339" s="13"/>
      <c r="BY339" s="13" t="e">
        <f t="shared" si="471"/>
        <v>#NAME?</v>
      </c>
      <c r="BZ339" s="13" t="e">
        <f t="shared" si="472"/>
        <v>#NAME?</v>
      </c>
      <c r="CA339" s="13" t="e">
        <f t="shared" si="473"/>
        <v>#NAME?</v>
      </c>
      <c r="CB339" s="13" t="e">
        <f t="shared" si="474"/>
        <v>#NAME?</v>
      </c>
      <c r="CC339" s="14">
        <f t="shared" si="475"/>
        <v>0</v>
      </c>
      <c r="CD339" s="14" t="e">
        <f t="shared" si="476"/>
        <v>#NAME?</v>
      </c>
      <c r="CE339" s="13">
        <f t="shared" si="477"/>
        <v>6446502.9100000001</v>
      </c>
      <c r="CF339" s="13" t="e">
        <f t="shared" si="478"/>
        <v>#NAME?</v>
      </c>
      <c r="CG339" s="13"/>
      <c r="CH339" s="13" t="e">
        <f t="shared" si="479"/>
        <v>#NAME?</v>
      </c>
      <c r="CI339" s="13" t="e">
        <f t="shared" si="480"/>
        <v>#NAME?</v>
      </c>
      <c r="CJ339" s="13" t="e">
        <f t="shared" si="481"/>
        <v>#NAME?</v>
      </c>
      <c r="CK339" s="13" t="e">
        <f t="shared" si="482"/>
        <v>#NAME?</v>
      </c>
      <c r="CL339">
        <f t="shared" si="483"/>
        <v>0</v>
      </c>
      <c r="CM339">
        <f t="shared" si="484"/>
        <v>0</v>
      </c>
      <c r="CN339">
        <v>0</v>
      </c>
      <c r="CO339">
        <f t="shared" si="485"/>
        <v>0</v>
      </c>
      <c r="CP339">
        <v>0</v>
      </c>
      <c r="CQ339">
        <v>0</v>
      </c>
      <c r="CR339" t="e">
        <f>VLOOKUP(A339,pola,4,FALSE)</f>
        <v>#NAME?</v>
      </c>
      <c r="CS339">
        <v>0</v>
      </c>
      <c r="CT339">
        <v>0</v>
      </c>
      <c r="CU339">
        <v>0</v>
      </c>
      <c r="CV339" t="e">
        <f>VLOOKUP(A339,delta,3,FALSE)</f>
        <v>#NAME?</v>
      </c>
      <c r="CW339">
        <v>0</v>
      </c>
      <c r="CX339">
        <v>0</v>
      </c>
      <c r="CY339" s="20" t="e">
        <f t="shared" si="486"/>
        <v>#NAME?</v>
      </c>
      <c r="CZ339" t="e">
        <f t="shared" si="487"/>
        <v>#NAME?</v>
      </c>
      <c r="DM339" t="s">
        <v>552</v>
      </c>
      <c r="DN339">
        <v>0</v>
      </c>
      <c r="DQ339" t="s">
        <v>547</v>
      </c>
      <c r="DR339">
        <v>0</v>
      </c>
      <c r="DU339">
        <v>396</v>
      </c>
      <c r="DV339">
        <v>3509331.5748081198</v>
      </c>
      <c r="DX339" t="s">
        <v>545</v>
      </c>
      <c r="DY339">
        <v>0</v>
      </c>
      <c r="EA339" t="s">
        <v>545</v>
      </c>
      <c r="EB339">
        <v>0</v>
      </c>
      <c r="ED339" t="s">
        <v>545</v>
      </c>
      <c r="EE339">
        <v>0</v>
      </c>
      <c r="EI339">
        <v>753</v>
      </c>
      <c r="EJ339">
        <v>1746.5</v>
      </c>
      <c r="GQ339" t="s">
        <v>255</v>
      </c>
      <c r="GR339">
        <v>748</v>
      </c>
      <c r="GU339">
        <v>865</v>
      </c>
      <c r="GV339" s="20">
        <v>54890.480422395318</v>
      </c>
      <c r="HM339">
        <v>1883</v>
      </c>
      <c r="HN339" t="s">
        <v>553</v>
      </c>
      <c r="HO339">
        <v>11253623.130000001</v>
      </c>
      <c r="HR339">
        <v>865</v>
      </c>
      <c r="HS339">
        <v>1906.25</v>
      </c>
    </row>
    <row r="340" spans="1:227">
      <c r="A340">
        <v>1721</v>
      </c>
      <c r="D340" t="s">
        <v>259</v>
      </c>
      <c r="F340" s="13" t="e">
        <f t="shared" si="407"/>
        <v>#NAME?</v>
      </c>
      <c r="G340" s="13" t="e">
        <f t="shared" si="408"/>
        <v>#NAME?</v>
      </c>
      <c r="H340" s="13" t="e">
        <f t="shared" si="409"/>
        <v>#NAME?</v>
      </c>
      <c r="I340" s="13" t="e">
        <f t="shared" si="410"/>
        <v>#NAME?</v>
      </c>
      <c r="K340" s="13" t="e">
        <f t="shared" si="411"/>
        <v>#NAME?</v>
      </c>
      <c r="L340" s="13" t="e">
        <f t="shared" si="412"/>
        <v>#NAME?</v>
      </c>
      <c r="M340" s="13" t="e">
        <f t="shared" si="413"/>
        <v>#NAME?</v>
      </c>
      <c r="N340" s="13" t="e">
        <f t="shared" si="414"/>
        <v>#NAME?</v>
      </c>
      <c r="O340" s="13" t="e">
        <f t="shared" si="415"/>
        <v>#NAME?</v>
      </c>
      <c r="P340" s="13" t="e">
        <f t="shared" si="416"/>
        <v>#NAME?</v>
      </c>
      <c r="Q340" s="13" t="e">
        <f t="shared" si="417"/>
        <v>#NAME?</v>
      </c>
      <c r="R340" s="13" t="e">
        <f t="shared" si="418"/>
        <v>#NAME?</v>
      </c>
      <c r="S340" s="13" t="e">
        <f t="shared" si="419"/>
        <v>#NAME?</v>
      </c>
      <c r="T340" s="13" t="e">
        <f t="shared" si="420"/>
        <v>#NAME?</v>
      </c>
      <c r="U340" s="13" t="e">
        <f t="shared" si="421"/>
        <v>#NAME?</v>
      </c>
      <c r="V340" s="13" t="e">
        <f t="shared" si="422"/>
        <v>#NAME?</v>
      </c>
      <c r="W340" s="13" t="e">
        <f t="shared" si="423"/>
        <v>#NAME?</v>
      </c>
      <c r="X340" s="13" t="e">
        <f t="shared" si="424"/>
        <v>#NAME?</v>
      </c>
      <c r="Y340" s="13" t="e">
        <f t="shared" si="425"/>
        <v>#NAME?</v>
      </c>
      <c r="Z340" s="13" t="e">
        <f t="shared" si="426"/>
        <v>#NAME?</v>
      </c>
      <c r="AA340" s="13" t="e">
        <f t="shared" si="427"/>
        <v>#NAME?</v>
      </c>
      <c r="AB340" s="13"/>
      <c r="AC340" s="13"/>
      <c r="AD340" s="13" t="e">
        <f t="shared" si="428"/>
        <v>#NAME?</v>
      </c>
      <c r="AE340" s="13" t="e">
        <f t="shared" si="429"/>
        <v>#NAME?</v>
      </c>
      <c r="AF340" s="13" t="e">
        <f t="shared" si="430"/>
        <v>#NAME?</v>
      </c>
      <c r="AG340" s="13" t="e">
        <f t="shared" si="431"/>
        <v>#NAME?</v>
      </c>
      <c r="AH340" s="13" t="e">
        <f t="shared" si="432"/>
        <v>#NAME?</v>
      </c>
      <c r="AI340" s="13" t="e">
        <f t="shared" si="433"/>
        <v>#NAME?</v>
      </c>
      <c r="AJ340" s="13" t="e">
        <f t="shared" si="434"/>
        <v>#NAME?</v>
      </c>
      <c r="AK340" s="13" t="e">
        <f t="shared" si="435"/>
        <v>#NAME?</v>
      </c>
      <c r="AL340" s="13" t="e">
        <f t="shared" si="436"/>
        <v>#NAME?</v>
      </c>
      <c r="AM340" s="13" t="e">
        <f t="shared" si="437"/>
        <v>#NAME?</v>
      </c>
      <c r="AN340" s="13" t="e">
        <f t="shared" si="438"/>
        <v>#NAME?</v>
      </c>
      <c r="AO340" s="13" t="e">
        <f t="shared" si="439"/>
        <v>#NAME?</v>
      </c>
      <c r="AP340" s="13" t="e">
        <f t="shared" si="440"/>
        <v>#NAME?</v>
      </c>
      <c r="AQ340" s="13" t="e">
        <f t="shared" si="441"/>
        <v>#NAME?</v>
      </c>
      <c r="AR340" s="13" t="e">
        <f t="shared" si="442"/>
        <v>#NAME?</v>
      </c>
      <c r="AS340" s="13" t="e">
        <f t="shared" si="443"/>
        <v>#NAME?</v>
      </c>
      <c r="AT340" s="13" t="e">
        <f t="shared" si="444"/>
        <v>#NAME?</v>
      </c>
      <c r="AU340" s="13" t="e">
        <f t="shared" si="445"/>
        <v>#NAME?</v>
      </c>
      <c r="AV340" s="13" t="e">
        <f t="shared" si="446"/>
        <v>#NAME?</v>
      </c>
      <c r="AW340" s="13" t="e">
        <f t="shared" si="447"/>
        <v>#NAME?</v>
      </c>
      <c r="AX340" s="13" t="e">
        <f t="shared" si="448"/>
        <v>#NAME?</v>
      </c>
      <c r="AY340" s="13" t="e">
        <f t="shared" si="449"/>
        <v>#NAME?</v>
      </c>
      <c r="AZ340" s="13" t="e">
        <f t="shared" si="450"/>
        <v>#NAME?</v>
      </c>
      <c r="BA340" s="13" t="e">
        <f t="shared" si="451"/>
        <v>#NAME?</v>
      </c>
      <c r="BB340" s="13" t="e">
        <f t="shared" si="452"/>
        <v>#NAME?</v>
      </c>
      <c r="BC340" s="13" t="e">
        <f t="shared" si="453"/>
        <v>#NAME?</v>
      </c>
      <c r="BD340" s="13" t="e">
        <f t="shared" si="454"/>
        <v>#NAME?</v>
      </c>
      <c r="BE340" s="13" t="e">
        <f t="shared" si="455"/>
        <v>#NAME?</v>
      </c>
      <c r="BF340" s="13" t="e">
        <f t="shared" si="456"/>
        <v>#NAME?</v>
      </c>
      <c r="BG340" s="13" t="e">
        <f t="shared" si="457"/>
        <v>#NAME?</v>
      </c>
      <c r="BH340" s="13" t="e">
        <f t="shared" si="458"/>
        <v>#NAME?</v>
      </c>
      <c r="BI340" s="13" t="e">
        <f t="shared" si="459"/>
        <v>#NAME?</v>
      </c>
      <c r="BJ340" s="13" t="e">
        <f t="shared" si="460"/>
        <v>#NAME?</v>
      </c>
      <c r="BK340" s="13" t="e">
        <f t="shared" si="461"/>
        <v>#NAME?</v>
      </c>
      <c r="BL340" s="13" t="e">
        <f t="shared" si="462"/>
        <v>#NAME?</v>
      </c>
      <c r="BM340" s="13" t="e">
        <f t="shared" si="463"/>
        <v>#NAME?</v>
      </c>
      <c r="BN340" s="13"/>
      <c r="BO340" s="15"/>
      <c r="BP340" s="13" t="e">
        <f t="shared" si="464"/>
        <v>#NAME?</v>
      </c>
      <c r="BQ340" s="13" t="e">
        <f t="shared" si="465"/>
        <v>#NAME?</v>
      </c>
      <c r="BR340" s="13" t="e">
        <f t="shared" si="466"/>
        <v>#NAME?</v>
      </c>
      <c r="BS340" s="13" t="e">
        <f t="shared" si="467"/>
        <v>#NAME?</v>
      </c>
      <c r="BT340" s="13" t="e">
        <f t="shared" si="468"/>
        <v>#NAME?</v>
      </c>
      <c r="BU340" s="13" t="e">
        <f t="shared" si="469"/>
        <v>#NAME?</v>
      </c>
      <c r="BV340" s="13"/>
      <c r="BW340" s="13" t="e">
        <f t="shared" si="470"/>
        <v>#NAME?</v>
      </c>
      <c r="BX340" s="13"/>
      <c r="BY340" s="13" t="e">
        <f t="shared" si="471"/>
        <v>#NAME?</v>
      </c>
      <c r="BZ340" s="13" t="e">
        <f t="shared" si="472"/>
        <v>#NAME?</v>
      </c>
      <c r="CA340" s="13" t="e">
        <f t="shared" si="473"/>
        <v>#NAME?</v>
      </c>
      <c r="CB340" s="13" t="e">
        <f t="shared" si="474"/>
        <v>#NAME?</v>
      </c>
      <c r="CC340" s="14">
        <f t="shared" si="475"/>
        <v>0</v>
      </c>
      <c r="CD340" s="14" t="e">
        <f t="shared" si="476"/>
        <v>#NAME?</v>
      </c>
      <c r="CE340" s="13">
        <f t="shared" si="477"/>
        <v>1933091.8</v>
      </c>
      <c r="CF340" s="13" t="e">
        <f t="shared" si="478"/>
        <v>#NAME?</v>
      </c>
      <c r="CG340" s="13"/>
      <c r="CH340" s="13" t="e">
        <f t="shared" si="479"/>
        <v>#NAME?</v>
      </c>
      <c r="CI340" s="13" t="e">
        <f t="shared" si="480"/>
        <v>#NAME?</v>
      </c>
      <c r="CJ340" s="13" t="e">
        <f t="shared" si="481"/>
        <v>#NAME?</v>
      </c>
      <c r="CK340" s="13" t="e">
        <f t="shared" si="482"/>
        <v>#NAME?</v>
      </c>
      <c r="CL340">
        <f t="shared" si="483"/>
        <v>0</v>
      </c>
      <c r="CM340">
        <f t="shared" si="484"/>
        <v>0</v>
      </c>
      <c r="CN340">
        <v>0</v>
      </c>
      <c r="CO340">
        <f t="shared" si="485"/>
        <v>0</v>
      </c>
      <c r="CP340">
        <v>0</v>
      </c>
      <c r="CQ340">
        <v>0</v>
      </c>
      <c r="CR340">
        <v>0</v>
      </c>
      <c r="CS340">
        <v>0</v>
      </c>
      <c r="CT340">
        <v>0</v>
      </c>
      <c r="CU340">
        <v>0</v>
      </c>
      <c r="CV340">
        <v>0</v>
      </c>
      <c r="CW340">
        <v>0</v>
      </c>
      <c r="CX340">
        <v>0</v>
      </c>
      <c r="CY340" s="20" t="e">
        <f t="shared" si="486"/>
        <v>#NAME?</v>
      </c>
      <c r="CZ340" t="e">
        <f t="shared" si="487"/>
        <v>#NAME?</v>
      </c>
      <c r="DM340" t="s">
        <v>553</v>
      </c>
      <c r="DN340">
        <v>0</v>
      </c>
      <c r="DQ340" t="s">
        <v>186</v>
      </c>
      <c r="DR340">
        <v>0</v>
      </c>
      <c r="DU340">
        <v>303</v>
      </c>
      <c r="DV340">
        <v>2368735.5202711308</v>
      </c>
      <c r="DX340" t="s">
        <v>547</v>
      </c>
      <c r="DY340">
        <v>0</v>
      </c>
      <c r="EA340" t="s">
        <v>547</v>
      </c>
      <c r="EB340">
        <v>0</v>
      </c>
      <c r="ED340" t="s">
        <v>547</v>
      </c>
      <c r="EE340">
        <v>0</v>
      </c>
      <c r="EI340">
        <v>1728</v>
      </c>
      <c r="EJ340">
        <v>1345.5</v>
      </c>
      <c r="GQ340" t="s">
        <v>259</v>
      </c>
      <c r="GR340">
        <v>1721</v>
      </c>
      <c r="GU340">
        <v>866</v>
      </c>
      <c r="GV340" s="20">
        <v>31365.988812797321</v>
      </c>
      <c r="HM340">
        <v>51</v>
      </c>
      <c r="HN340" t="s">
        <v>244</v>
      </c>
      <c r="HO340">
        <v>2249724.06</v>
      </c>
      <c r="HR340">
        <v>866</v>
      </c>
      <c r="HS340">
        <v>740</v>
      </c>
    </row>
    <row r="341" spans="1:227">
      <c r="A341">
        <v>753</v>
      </c>
      <c r="D341" t="s">
        <v>262</v>
      </c>
      <c r="F341" s="13" t="e">
        <f t="shared" si="407"/>
        <v>#NAME?</v>
      </c>
      <c r="G341" s="13" t="e">
        <f t="shared" si="408"/>
        <v>#NAME?</v>
      </c>
      <c r="H341" s="13" t="e">
        <f t="shared" si="409"/>
        <v>#NAME?</v>
      </c>
      <c r="I341" s="13" t="e">
        <f t="shared" si="410"/>
        <v>#NAME?</v>
      </c>
      <c r="J341" s="13"/>
      <c r="K341" s="13" t="e">
        <f t="shared" si="411"/>
        <v>#NAME?</v>
      </c>
      <c r="L341" s="13" t="e">
        <f t="shared" si="412"/>
        <v>#NAME?</v>
      </c>
      <c r="M341" s="13" t="e">
        <f t="shared" si="413"/>
        <v>#NAME?</v>
      </c>
      <c r="N341" s="13" t="e">
        <f t="shared" si="414"/>
        <v>#NAME?</v>
      </c>
      <c r="O341" s="13" t="e">
        <f t="shared" si="415"/>
        <v>#NAME?</v>
      </c>
      <c r="P341" s="13" t="e">
        <f t="shared" si="416"/>
        <v>#NAME?</v>
      </c>
      <c r="Q341" s="13" t="e">
        <f t="shared" si="417"/>
        <v>#NAME?</v>
      </c>
      <c r="R341" s="13" t="e">
        <f t="shared" si="418"/>
        <v>#NAME?</v>
      </c>
      <c r="S341" s="13" t="e">
        <f t="shared" si="419"/>
        <v>#NAME?</v>
      </c>
      <c r="T341" s="13" t="e">
        <f t="shared" si="420"/>
        <v>#NAME?</v>
      </c>
      <c r="U341" s="13" t="e">
        <f t="shared" si="421"/>
        <v>#NAME?</v>
      </c>
      <c r="V341" s="13" t="e">
        <f t="shared" si="422"/>
        <v>#NAME?</v>
      </c>
      <c r="W341" s="13" t="e">
        <f t="shared" si="423"/>
        <v>#NAME?</v>
      </c>
      <c r="X341" s="13" t="e">
        <f t="shared" si="424"/>
        <v>#NAME?</v>
      </c>
      <c r="Y341" s="13" t="e">
        <f t="shared" si="425"/>
        <v>#NAME?</v>
      </c>
      <c r="Z341" s="13" t="e">
        <f t="shared" si="426"/>
        <v>#NAME?</v>
      </c>
      <c r="AA341" s="13" t="e">
        <f t="shared" si="427"/>
        <v>#NAME?</v>
      </c>
      <c r="AB341" s="13"/>
      <c r="AC341" s="13"/>
      <c r="AD341" s="13" t="e">
        <f t="shared" si="428"/>
        <v>#NAME?</v>
      </c>
      <c r="AE341" s="13" t="e">
        <f t="shared" si="429"/>
        <v>#NAME?</v>
      </c>
      <c r="AF341" s="13" t="e">
        <f t="shared" si="430"/>
        <v>#NAME?</v>
      </c>
      <c r="AG341" s="13" t="e">
        <f t="shared" si="431"/>
        <v>#NAME?</v>
      </c>
      <c r="AH341" s="13" t="e">
        <f t="shared" si="432"/>
        <v>#NAME?</v>
      </c>
      <c r="AI341" s="13" t="e">
        <f t="shared" si="433"/>
        <v>#NAME?</v>
      </c>
      <c r="AJ341" s="13" t="e">
        <f t="shared" si="434"/>
        <v>#NAME?</v>
      </c>
      <c r="AK341" s="13" t="e">
        <f t="shared" si="435"/>
        <v>#NAME?</v>
      </c>
      <c r="AL341" s="13" t="e">
        <f t="shared" si="436"/>
        <v>#NAME?</v>
      </c>
      <c r="AM341" s="13" t="e">
        <f t="shared" si="437"/>
        <v>#NAME?</v>
      </c>
      <c r="AN341" s="13" t="e">
        <f t="shared" si="438"/>
        <v>#NAME?</v>
      </c>
      <c r="AO341" s="13" t="e">
        <f t="shared" si="439"/>
        <v>#NAME?</v>
      </c>
      <c r="AP341" s="13" t="e">
        <f t="shared" si="440"/>
        <v>#NAME?</v>
      </c>
      <c r="AQ341" s="13" t="e">
        <f t="shared" si="441"/>
        <v>#NAME?</v>
      </c>
      <c r="AR341" s="13" t="e">
        <f t="shared" si="442"/>
        <v>#NAME?</v>
      </c>
      <c r="AS341" s="13" t="e">
        <f t="shared" si="443"/>
        <v>#NAME?</v>
      </c>
      <c r="AT341" s="13" t="e">
        <f t="shared" si="444"/>
        <v>#NAME?</v>
      </c>
      <c r="AU341" s="13" t="e">
        <f t="shared" si="445"/>
        <v>#NAME?</v>
      </c>
      <c r="AV341" s="13" t="e">
        <f t="shared" si="446"/>
        <v>#NAME?</v>
      </c>
      <c r="AW341" s="13" t="e">
        <f t="shared" si="447"/>
        <v>#NAME?</v>
      </c>
      <c r="AX341" s="13" t="e">
        <f t="shared" si="448"/>
        <v>#NAME?</v>
      </c>
      <c r="AY341" s="13" t="e">
        <f t="shared" si="449"/>
        <v>#NAME?</v>
      </c>
      <c r="AZ341" s="13" t="e">
        <f t="shared" si="450"/>
        <v>#NAME?</v>
      </c>
      <c r="BA341" s="13" t="e">
        <f t="shared" si="451"/>
        <v>#NAME?</v>
      </c>
      <c r="BB341" s="13" t="e">
        <f t="shared" si="452"/>
        <v>#NAME?</v>
      </c>
      <c r="BC341" s="13" t="e">
        <f t="shared" si="453"/>
        <v>#NAME?</v>
      </c>
      <c r="BD341" s="13" t="e">
        <f t="shared" si="454"/>
        <v>#NAME?</v>
      </c>
      <c r="BE341" s="13" t="e">
        <f t="shared" si="455"/>
        <v>#NAME?</v>
      </c>
      <c r="BF341" s="13" t="e">
        <f t="shared" si="456"/>
        <v>#NAME?</v>
      </c>
      <c r="BG341" s="13" t="e">
        <f t="shared" si="457"/>
        <v>#NAME?</v>
      </c>
      <c r="BH341" s="13" t="e">
        <f t="shared" si="458"/>
        <v>#NAME?</v>
      </c>
      <c r="BI341" s="13" t="e">
        <f t="shared" si="459"/>
        <v>#NAME?</v>
      </c>
      <c r="BJ341" s="13" t="e">
        <f t="shared" si="460"/>
        <v>#NAME?</v>
      </c>
      <c r="BK341" s="13" t="e">
        <f t="shared" si="461"/>
        <v>#NAME?</v>
      </c>
      <c r="BL341" s="13" t="e">
        <f t="shared" si="462"/>
        <v>#NAME?</v>
      </c>
      <c r="BM341" s="13" t="e">
        <f t="shared" si="463"/>
        <v>#NAME?</v>
      </c>
      <c r="BN341" s="13"/>
      <c r="BO341" s="15"/>
      <c r="BP341" s="13" t="e">
        <f t="shared" si="464"/>
        <v>#NAME?</v>
      </c>
      <c r="BQ341" s="13" t="e">
        <f t="shared" si="465"/>
        <v>#NAME?</v>
      </c>
      <c r="BR341" s="13" t="e">
        <f t="shared" si="466"/>
        <v>#NAME?</v>
      </c>
      <c r="BS341" s="13" t="e">
        <f t="shared" si="467"/>
        <v>#NAME?</v>
      </c>
      <c r="BT341" s="13" t="e">
        <f t="shared" si="468"/>
        <v>#NAME?</v>
      </c>
      <c r="BU341" s="13" t="e">
        <f t="shared" si="469"/>
        <v>#NAME?</v>
      </c>
      <c r="BV341" s="13"/>
      <c r="BW341" s="13" t="e">
        <f t="shared" si="470"/>
        <v>#NAME?</v>
      </c>
      <c r="BX341" s="13"/>
      <c r="BY341" s="13" t="e">
        <f t="shared" si="471"/>
        <v>#NAME?</v>
      </c>
      <c r="BZ341" s="13" t="e">
        <f t="shared" si="472"/>
        <v>#NAME?</v>
      </c>
      <c r="CA341" s="13" t="e">
        <f t="shared" si="473"/>
        <v>#NAME?</v>
      </c>
      <c r="CB341" s="13" t="e">
        <f t="shared" si="474"/>
        <v>#NAME?</v>
      </c>
      <c r="CC341" s="14">
        <f t="shared" si="475"/>
        <v>0</v>
      </c>
      <c r="CD341" s="14" t="e">
        <f t="shared" si="476"/>
        <v>#NAME?</v>
      </c>
      <c r="CE341" s="13">
        <f t="shared" si="477"/>
        <v>1806089.27</v>
      </c>
      <c r="CF341" s="13" t="e">
        <f t="shared" si="478"/>
        <v>#NAME?</v>
      </c>
      <c r="CG341" s="13"/>
      <c r="CH341" s="13" t="e">
        <f t="shared" si="479"/>
        <v>#NAME?</v>
      </c>
      <c r="CI341" s="13" t="e">
        <f t="shared" si="480"/>
        <v>#NAME?</v>
      </c>
      <c r="CJ341" s="13" t="e">
        <f t="shared" si="481"/>
        <v>#NAME?</v>
      </c>
      <c r="CK341" s="13" t="e">
        <f t="shared" si="482"/>
        <v>#NAME?</v>
      </c>
      <c r="CL341">
        <f t="shared" si="483"/>
        <v>0</v>
      </c>
      <c r="CM341">
        <f t="shared" si="484"/>
        <v>0</v>
      </c>
      <c r="CN341">
        <v>0</v>
      </c>
      <c r="CO341">
        <f t="shared" si="485"/>
        <v>0</v>
      </c>
      <c r="CP341">
        <v>0</v>
      </c>
      <c r="CQ341">
        <v>0</v>
      </c>
      <c r="CR341">
        <v>0</v>
      </c>
      <c r="CS341">
        <v>0</v>
      </c>
      <c r="CT341">
        <v>0</v>
      </c>
      <c r="CU341">
        <v>0</v>
      </c>
      <c r="CV341">
        <v>0</v>
      </c>
      <c r="CW341">
        <v>0</v>
      </c>
      <c r="CX341">
        <v>0</v>
      </c>
      <c r="CY341" s="20" t="e">
        <f t="shared" si="486"/>
        <v>#NAME?</v>
      </c>
      <c r="CZ341" t="e">
        <f t="shared" si="487"/>
        <v>#NAME?</v>
      </c>
      <c r="DM341" t="s">
        <v>244</v>
      </c>
      <c r="DN341">
        <v>0</v>
      </c>
      <c r="DQ341" t="s">
        <v>214</v>
      </c>
      <c r="DR341">
        <v>0</v>
      </c>
      <c r="DU341">
        <v>882</v>
      </c>
      <c r="DV341">
        <v>4404093.3956774557</v>
      </c>
      <c r="DX341" t="s">
        <v>186</v>
      </c>
      <c r="DY341">
        <v>0</v>
      </c>
      <c r="EA341" t="s">
        <v>186</v>
      </c>
      <c r="EB341">
        <v>0</v>
      </c>
      <c r="ED341" t="s">
        <v>186</v>
      </c>
      <c r="EE341">
        <v>0</v>
      </c>
      <c r="EI341">
        <v>755</v>
      </c>
      <c r="EJ341">
        <v>740</v>
      </c>
      <c r="GQ341" t="s">
        <v>262</v>
      </c>
      <c r="GR341">
        <v>753</v>
      </c>
      <c r="GU341">
        <v>867</v>
      </c>
      <c r="GV341" s="20">
        <v>130691.62005332217</v>
      </c>
      <c r="HM341">
        <v>610</v>
      </c>
      <c r="HN341" t="s">
        <v>521</v>
      </c>
      <c r="HO341">
        <v>2827393.17</v>
      </c>
      <c r="HR341">
        <v>867</v>
      </c>
      <c r="HS341">
        <v>3101</v>
      </c>
    </row>
    <row r="342" spans="1:227">
      <c r="A342">
        <v>1728</v>
      </c>
      <c r="D342" t="s">
        <v>269</v>
      </c>
      <c r="F342" s="13" t="e">
        <f t="shared" si="407"/>
        <v>#NAME?</v>
      </c>
      <c r="G342" s="13" t="e">
        <f t="shared" si="408"/>
        <v>#NAME?</v>
      </c>
      <c r="H342" s="13" t="e">
        <f t="shared" si="409"/>
        <v>#NAME?</v>
      </c>
      <c r="I342" s="13" t="e">
        <f t="shared" si="410"/>
        <v>#NAME?</v>
      </c>
      <c r="J342" s="13"/>
      <c r="K342" s="13" t="e">
        <f t="shared" si="411"/>
        <v>#NAME?</v>
      </c>
      <c r="L342" s="13" t="e">
        <f t="shared" si="412"/>
        <v>#NAME?</v>
      </c>
      <c r="M342" s="13" t="e">
        <f t="shared" si="413"/>
        <v>#NAME?</v>
      </c>
      <c r="N342" s="13" t="e">
        <f t="shared" si="414"/>
        <v>#NAME?</v>
      </c>
      <c r="O342" s="13" t="e">
        <f t="shared" si="415"/>
        <v>#NAME?</v>
      </c>
      <c r="P342" s="13" t="e">
        <f t="shared" si="416"/>
        <v>#NAME?</v>
      </c>
      <c r="Q342" s="13" t="e">
        <f t="shared" si="417"/>
        <v>#NAME?</v>
      </c>
      <c r="R342" s="13" t="e">
        <f t="shared" si="418"/>
        <v>#NAME?</v>
      </c>
      <c r="S342" s="13" t="e">
        <f t="shared" si="419"/>
        <v>#NAME?</v>
      </c>
      <c r="T342" s="13" t="e">
        <f t="shared" si="420"/>
        <v>#NAME?</v>
      </c>
      <c r="U342" s="13" t="e">
        <f t="shared" si="421"/>
        <v>#NAME?</v>
      </c>
      <c r="V342" s="13" t="e">
        <f t="shared" si="422"/>
        <v>#NAME?</v>
      </c>
      <c r="W342" s="13" t="e">
        <f t="shared" si="423"/>
        <v>#NAME?</v>
      </c>
      <c r="X342" s="13" t="e">
        <f t="shared" si="424"/>
        <v>#NAME?</v>
      </c>
      <c r="Y342" s="13" t="e">
        <f t="shared" si="425"/>
        <v>#NAME?</v>
      </c>
      <c r="Z342" s="13" t="e">
        <f t="shared" si="426"/>
        <v>#NAME?</v>
      </c>
      <c r="AA342" s="13" t="e">
        <f t="shared" si="427"/>
        <v>#NAME?</v>
      </c>
      <c r="AB342" s="13"/>
      <c r="AC342" s="13"/>
      <c r="AD342" s="13" t="e">
        <f t="shared" si="428"/>
        <v>#NAME?</v>
      </c>
      <c r="AE342" s="13" t="e">
        <f t="shared" si="429"/>
        <v>#NAME?</v>
      </c>
      <c r="AF342" s="13" t="e">
        <f t="shared" si="430"/>
        <v>#NAME?</v>
      </c>
      <c r="AG342" s="13" t="e">
        <f t="shared" si="431"/>
        <v>#NAME?</v>
      </c>
      <c r="AH342" s="13" t="e">
        <f t="shared" si="432"/>
        <v>#NAME?</v>
      </c>
      <c r="AI342" s="13" t="e">
        <f t="shared" si="433"/>
        <v>#NAME?</v>
      </c>
      <c r="AJ342" s="13" t="e">
        <f t="shared" si="434"/>
        <v>#NAME?</v>
      </c>
      <c r="AK342" s="13" t="e">
        <f t="shared" si="435"/>
        <v>#NAME?</v>
      </c>
      <c r="AL342" s="13" t="e">
        <f t="shared" si="436"/>
        <v>#NAME?</v>
      </c>
      <c r="AM342" s="13" t="e">
        <f t="shared" si="437"/>
        <v>#NAME?</v>
      </c>
      <c r="AN342" s="13" t="e">
        <f t="shared" si="438"/>
        <v>#NAME?</v>
      </c>
      <c r="AO342" s="13" t="e">
        <f t="shared" si="439"/>
        <v>#NAME?</v>
      </c>
      <c r="AP342" s="13" t="e">
        <f t="shared" si="440"/>
        <v>#NAME?</v>
      </c>
      <c r="AQ342" s="13" t="e">
        <f t="shared" si="441"/>
        <v>#NAME?</v>
      </c>
      <c r="AR342" s="13" t="e">
        <f t="shared" si="442"/>
        <v>#NAME?</v>
      </c>
      <c r="AS342" s="13" t="e">
        <f t="shared" si="443"/>
        <v>#NAME?</v>
      </c>
      <c r="AT342" s="13" t="e">
        <f t="shared" si="444"/>
        <v>#NAME?</v>
      </c>
      <c r="AU342" s="13" t="e">
        <f t="shared" si="445"/>
        <v>#NAME?</v>
      </c>
      <c r="AV342" s="13" t="e">
        <f t="shared" si="446"/>
        <v>#NAME?</v>
      </c>
      <c r="AW342" s="13" t="e">
        <f t="shared" si="447"/>
        <v>#NAME?</v>
      </c>
      <c r="AX342" s="13" t="e">
        <f t="shared" si="448"/>
        <v>#NAME?</v>
      </c>
      <c r="AY342" s="13" t="e">
        <f t="shared" si="449"/>
        <v>#NAME?</v>
      </c>
      <c r="AZ342" s="13" t="e">
        <f t="shared" si="450"/>
        <v>#NAME?</v>
      </c>
      <c r="BA342" s="13" t="e">
        <f t="shared" si="451"/>
        <v>#NAME?</v>
      </c>
      <c r="BB342" s="13" t="e">
        <f t="shared" si="452"/>
        <v>#NAME?</v>
      </c>
      <c r="BC342" s="13" t="e">
        <f t="shared" si="453"/>
        <v>#NAME?</v>
      </c>
      <c r="BD342" s="13" t="e">
        <f t="shared" si="454"/>
        <v>#NAME?</v>
      </c>
      <c r="BE342" s="13" t="e">
        <f t="shared" si="455"/>
        <v>#NAME?</v>
      </c>
      <c r="BF342" s="13" t="e">
        <f t="shared" si="456"/>
        <v>#NAME?</v>
      </c>
      <c r="BG342" s="13" t="e">
        <f t="shared" si="457"/>
        <v>#NAME?</v>
      </c>
      <c r="BH342" s="13" t="e">
        <f t="shared" si="458"/>
        <v>#NAME?</v>
      </c>
      <c r="BI342" s="13" t="e">
        <f t="shared" si="459"/>
        <v>#NAME?</v>
      </c>
      <c r="BJ342" s="13" t="e">
        <f t="shared" si="460"/>
        <v>#NAME?</v>
      </c>
      <c r="BK342" s="13" t="e">
        <f t="shared" si="461"/>
        <v>#NAME?</v>
      </c>
      <c r="BL342" s="13" t="e">
        <f t="shared" si="462"/>
        <v>#NAME?</v>
      </c>
      <c r="BM342" s="13" t="e">
        <f t="shared" si="463"/>
        <v>#NAME?</v>
      </c>
      <c r="BN342" s="13"/>
      <c r="BO342" s="15"/>
      <c r="BP342" s="13" t="e">
        <f t="shared" si="464"/>
        <v>#NAME?</v>
      </c>
      <c r="BQ342" s="13" t="e">
        <f t="shared" si="465"/>
        <v>#NAME?</v>
      </c>
      <c r="BR342" s="13" t="e">
        <f t="shared" si="466"/>
        <v>#NAME?</v>
      </c>
      <c r="BS342" s="13" t="e">
        <f t="shared" si="467"/>
        <v>#NAME?</v>
      </c>
      <c r="BT342" s="13" t="e">
        <f t="shared" si="468"/>
        <v>#NAME?</v>
      </c>
      <c r="BU342" s="13" t="e">
        <f t="shared" si="469"/>
        <v>#NAME?</v>
      </c>
      <c r="BV342" s="13"/>
      <c r="BW342" s="13" t="e">
        <f t="shared" si="470"/>
        <v>#NAME?</v>
      </c>
      <c r="BX342" s="13"/>
      <c r="BY342" s="13" t="e">
        <f t="shared" si="471"/>
        <v>#NAME?</v>
      </c>
      <c r="BZ342" s="13" t="e">
        <f t="shared" si="472"/>
        <v>#NAME?</v>
      </c>
      <c r="CA342" s="13" t="e">
        <f t="shared" si="473"/>
        <v>#NAME?</v>
      </c>
      <c r="CB342" s="13" t="e">
        <f t="shared" si="474"/>
        <v>#NAME?</v>
      </c>
      <c r="CC342" s="14">
        <f t="shared" si="475"/>
        <v>0</v>
      </c>
      <c r="CD342" s="14" t="e">
        <f t="shared" si="476"/>
        <v>#NAME?</v>
      </c>
      <c r="CE342" s="13">
        <f t="shared" si="477"/>
        <v>1286623.24</v>
      </c>
      <c r="CF342" s="13" t="e">
        <f t="shared" si="478"/>
        <v>#NAME?</v>
      </c>
      <c r="CG342" s="13"/>
      <c r="CH342" s="13" t="e">
        <f t="shared" si="479"/>
        <v>#NAME?</v>
      </c>
      <c r="CI342" s="13" t="e">
        <f t="shared" si="480"/>
        <v>#NAME?</v>
      </c>
      <c r="CJ342" s="13" t="e">
        <f t="shared" si="481"/>
        <v>#NAME?</v>
      </c>
      <c r="CK342" s="13" t="e">
        <f t="shared" si="482"/>
        <v>#NAME?</v>
      </c>
      <c r="CL342">
        <f t="shared" si="483"/>
        <v>0</v>
      </c>
      <c r="CM342">
        <f t="shared" si="484"/>
        <v>0</v>
      </c>
      <c r="CN342">
        <v>0</v>
      </c>
      <c r="CO342">
        <f t="shared" si="485"/>
        <v>0</v>
      </c>
      <c r="CP342">
        <v>0</v>
      </c>
      <c r="CQ342">
        <v>0</v>
      </c>
      <c r="CR342">
        <v>0</v>
      </c>
      <c r="CS342">
        <v>0</v>
      </c>
      <c r="CT342">
        <v>0</v>
      </c>
      <c r="CU342">
        <v>0</v>
      </c>
      <c r="CV342">
        <v>0</v>
      </c>
      <c r="CW342">
        <v>0</v>
      </c>
      <c r="CX342">
        <v>0</v>
      </c>
      <c r="CY342" s="20" t="e">
        <f t="shared" si="486"/>
        <v>#NAME?</v>
      </c>
      <c r="CZ342" t="e">
        <f t="shared" si="487"/>
        <v>#NAME?</v>
      </c>
      <c r="DM342" t="s">
        <v>521</v>
      </c>
      <c r="DN342">
        <v>0</v>
      </c>
      <c r="DQ342" t="s">
        <v>228</v>
      </c>
      <c r="DR342">
        <v>0</v>
      </c>
      <c r="DU342">
        <v>267</v>
      </c>
      <c r="DV342">
        <v>2533738.8541653384</v>
      </c>
      <c r="DX342" t="s">
        <v>214</v>
      </c>
      <c r="DY342">
        <v>0</v>
      </c>
      <c r="EA342" t="s">
        <v>214</v>
      </c>
      <c r="EB342">
        <v>0</v>
      </c>
      <c r="ED342" t="s">
        <v>214</v>
      </c>
      <c r="EE342">
        <v>0</v>
      </c>
      <c r="EI342">
        <v>756</v>
      </c>
      <c r="EJ342">
        <v>2172</v>
      </c>
      <c r="GQ342" t="s">
        <v>269</v>
      </c>
      <c r="GR342">
        <v>1728</v>
      </c>
      <c r="GU342">
        <v>870</v>
      </c>
      <c r="GV342" s="20">
        <v>49662.81562026243</v>
      </c>
      <c r="HM342">
        <v>40</v>
      </c>
      <c r="HN342" t="s">
        <v>185</v>
      </c>
      <c r="HO342">
        <v>1196866.44</v>
      </c>
      <c r="HR342">
        <v>870</v>
      </c>
      <c r="HS342">
        <v>1229.5</v>
      </c>
    </row>
    <row r="343" spans="1:227">
      <c r="A343">
        <v>755</v>
      </c>
      <c r="D343" t="s">
        <v>275</v>
      </c>
      <c r="F343" s="13" t="e">
        <f t="shared" si="407"/>
        <v>#NAME?</v>
      </c>
      <c r="G343" s="13" t="e">
        <f t="shared" si="408"/>
        <v>#NAME?</v>
      </c>
      <c r="H343" s="13" t="e">
        <f t="shared" si="409"/>
        <v>#NAME?</v>
      </c>
      <c r="I343" s="13" t="e">
        <f t="shared" si="410"/>
        <v>#NAME?</v>
      </c>
      <c r="J343" s="13"/>
      <c r="K343" s="13" t="e">
        <f t="shared" si="411"/>
        <v>#NAME?</v>
      </c>
      <c r="L343" s="13" t="e">
        <f t="shared" si="412"/>
        <v>#NAME?</v>
      </c>
      <c r="M343" s="13" t="e">
        <f t="shared" si="413"/>
        <v>#NAME?</v>
      </c>
      <c r="N343" s="13" t="e">
        <f t="shared" si="414"/>
        <v>#NAME?</v>
      </c>
      <c r="O343" s="13" t="e">
        <f t="shared" si="415"/>
        <v>#NAME?</v>
      </c>
      <c r="P343" s="13" t="e">
        <f t="shared" si="416"/>
        <v>#NAME?</v>
      </c>
      <c r="Q343" s="13" t="e">
        <f t="shared" si="417"/>
        <v>#NAME?</v>
      </c>
      <c r="R343" s="13" t="e">
        <f t="shared" si="418"/>
        <v>#NAME?</v>
      </c>
      <c r="S343" s="13" t="e">
        <f t="shared" si="419"/>
        <v>#NAME?</v>
      </c>
      <c r="T343" s="13" t="e">
        <f t="shared" si="420"/>
        <v>#NAME?</v>
      </c>
      <c r="U343" s="13" t="e">
        <f t="shared" si="421"/>
        <v>#NAME?</v>
      </c>
      <c r="V343" s="13" t="e">
        <f t="shared" si="422"/>
        <v>#NAME?</v>
      </c>
      <c r="W343" s="13" t="e">
        <f t="shared" si="423"/>
        <v>#NAME?</v>
      </c>
      <c r="X343" s="13" t="e">
        <f t="shared" si="424"/>
        <v>#NAME?</v>
      </c>
      <c r="Y343" s="13" t="e">
        <f t="shared" si="425"/>
        <v>#NAME?</v>
      </c>
      <c r="Z343" s="13" t="e">
        <f t="shared" si="426"/>
        <v>#NAME?</v>
      </c>
      <c r="AA343" s="13" t="e">
        <f t="shared" si="427"/>
        <v>#NAME?</v>
      </c>
      <c r="AB343" s="13"/>
      <c r="AC343" s="13"/>
      <c r="AD343" s="13" t="e">
        <f t="shared" si="428"/>
        <v>#NAME?</v>
      </c>
      <c r="AE343" s="13" t="e">
        <f t="shared" si="429"/>
        <v>#NAME?</v>
      </c>
      <c r="AF343" s="13" t="e">
        <f t="shared" si="430"/>
        <v>#NAME?</v>
      </c>
      <c r="AG343" s="13" t="e">
        <f t="shared" si="431"/>
        <v>#NAME?</v>
      </c>
      <c r="AH343" s="13" t="e">
        <f t="shared" si="432"/>
        <v>#NAME?</v>
      </c>
      <c r="AI343" s="13" t="e">
        <f t="shared" si="433"/>
        <v>#NAME?</v>
      </c>
      <c r="AJ343" s="13" t="e">
        <f t="shared" si="434"/>
        <v>#NAME?</v>
      </c>
      <c r="AK343" s="13" t="e">
        <f t="shared" si="435"/>
        <v>#NAME?</v>
      </c>
      <c r="AL343" s="13" t="e">
        <f t="shared" si="436"/>
        <v>#NAME?</v>
      </c>
      <c r="AM343" s="13" t="e">
        <f t="shared" si="437"/>
        <v>#NAME?</v>
      </c>
      <c r="AN343" s="13" t="e">
        <f t="shared" si="438"/>
        <v>#NAME?</v>
      </c>
      <c r="AO343" s="13" t="e">
        <f t="shared" si="439"/>
        <v>#NAME?</v>
      </c>
      <c r="AP343" s="13" t="e">
        <f t="shared" si="440"/>
        <v>#NAME?</v>
      </c>
      <c r="AQ343" s="13" t="e">
        <f t="shared" si="441"/>
        <v>#NAME?</v>
      </c>
      <c r="AR343" s="13" t="e">
        <f t="shared" si="442"/>
        <v>#NAME?</v>
      </c>
      <c r="AS343" s="13" t="e">
        <f t="shared" si="443"/>
        <v>#NAME?</v>
      </c>
      <c r="AT343" s="13" t="e">
        <f t="shared" si="444"/>
        <v>#NAME?</v>
      </c>
      <c r="AU343" s="13" t="e">
        <f t="shared" si="445"/>
        <v>#NAME?</v>
      </c>
      <c r="AV343" s="13" t="e">
        <f t="shared" si="446"/>
        <v>#NAME?</v>
      </c>
      <c r="AW343" s="13" t="e">
        <f t="shared" si="447"/>
        <v>#NAME?</v>
      </c>
      <c r="AX343" s="13" t="e">
        <f t="shared" si="448"/>
        <v>#NAME?</v>
      </c>
      <c r="AY343" s="13" t="e">
        <f t="shared" si="449"/>
        <v>#NAME?</v>
      </c>
      <c r="AZ343" s="13" t="e">
        <f t="shared" si="450"/>
        <v>#NAME?</v>
      </c>
      <c r="BA343" s="13" t="e">
        <f t="shared" si="451"/>
        <v>#NAME?</v>
      </c>
      <c r="BB343" s="13" t="e">
        <f t="shared" si="452"/>
        <v>#NAME?</v>
      </c>
      <c r="BC343" s="13" t="e">
        <f t="shared" si="453"/>
        <v>#NAME?</v>
      </c>
      <c r="BD343" s="13" t="e">
        <f t="shared" si="454"/>
        <v>#NAME?</v>
      </c>
      <c r="BE343" s="13" t="e">
        <f t="shared" si="455"/>
        <v>#NAME?</v>
      </c>
      <c r="BF343" s="13" t="e">
        <f t="shared" si="456"/>
        <v>#NAME?</v>
      </c>
      <c r="BG343" s="13" t="e">
        <f t="shared" si="457"/>
        <v>#NAME?</v>
      </c>
      <c r="BH343" s="13" t="e">
        <f t="shared" si="458"/>
        <v>#NAME?</v>
      </c>
      <c r="BI343" s="13" t="e">
        <f t="shared" si="459"/>
        <v>#NAME?</v>
      </c>
      <c r="BJ343" s="13" t="e">
        <f t="shared" si="460"/>
        <v>#NAME?</v>
      </c>
      <c r="BK343" s="13" t="e">
        <f t="shared" si="461"/>
        <v>#NAME?</v>
      </c>
      <c r="BL343" s="13" t="e">
        <f t="shared" si="462"/>
        <v>#NAME?</v>
      </c>
      <c r="BM343" s="13" t="e">
        <f t="shared" si="463"/>
        <v>#NAME?</v>
      </c>
      <c r="BN343" s="13"/>
      <c r="BO343" s="15"/>
      <c r="BP343" s="13" t="e">
        <f t="shared" si="464"/>
        <v>#NAME?</v>
      </c>
      <c r="BQ343" s="13" t="e">
        <f t="shared" si="465"/>
        <v>#NAME?</v>
      </c>
      <c r="BR343" s="13" t="e">
        <f t="shared" si="466"/>
        <v>#NAME?</v>
      </c>
      <c r="BS343" s="13" t="e">
        <f t="shared" si="467"/>
        <v>#NAME?</v>
      </c>
      <c r="BT343" s="13" t="e">
        <f t="shared" si="468"/>
        <v>#NAME?</v>
      </c>
      <c r="BU343" s="13" t="e">
        <f t="shared" si="469"/>
        <v>#NAME?</v>
      </c>
      <c r="BV343" s="13"/>
      <c r="BW343" s="13" t="e">
        <f t="shared" si="470"/>
        <v>#NAME?</v>
      </c>
      <c r="BX343" s="13"/>
      <c r="BY343" s="13" t="e">
        <f t="shared" si="471"/>
        <v>#NAME?</v>
      </c>
      <c r="BZ343" s="13" t="e">
        <f t="shared" si="472"/>
        <v>#NAME?</v>
      </c>
      <c r="CA343" s="13" t="e">
        <f t="shared" si="473"/>
        <v>#NAME?</v>
      </c>
      <c r="CB343" s="13" t="e">
        <f t="shared" si="474"/>
        <v>#NAME?</v>
      </c>
      <c r="CC343" s="14">
        <f t="shared" si="475"/>
        <v>0</v>
      </c>
      <c r="CD343" s="14" t="e">
        <f t="shared" si="476"/>
        <v>#NAME?</v>
      </c>
      <c r="CE343" s="13">
        <f t="shared" si="477"/>
        <v>654831.05000000005</v>
      </c>
      <c r="CF343" s="13" t="e">
        <f t="shared" si="478"/>
        <v>#NAME?</v>
      </c>
      <c r="CG343" s="13"/>
      <c r="CH343" s="13" t="e">
        <f t="shared" si="479"/>
        <v>#NAME?</v>
      </c>
      <c r="CI343" s="13" t="e">
        <f t="shared" si="480"/>
        <v>#NAME?</v>
      </c>
      <c r="CJ343" s="13" t="e">
        <f t="shared" si="481"/>
        <v>#NAME?</v>
      </c>
      <c r="CK343" s="13" t="e">
        <f t="shared" si="482"/>
        <v>#NAME?</v>
      </c>
      <c r="CL343">
        <f t="shared" si="483"/>
        <v>0</v>
      </c>
      <c r="CM343">
        <f t="shared" si="484"/>
        <v>0</v>
      </c>
      <c r="CN343">
        <v>0</v>
      </c>
      <c r="CO343">
        <f t="shared" si="485"/>
        <v>0</v>
      </c>
      <c r="CP343">
        <v>0</v>
      </c>
      <c r="CQ343">
        <v>0</v>
      </c>
      <c r="CR343">
        <v>0</v>
      </c>
      <c r="CS343">
        <v>0</v>
      </c>
      <c r="CT343">
        <v>0</v>
      </c>
      <c r="CU343">
        <v>0</v>
      </c>
      <c r="CV343">
        <v>0</v>
      </c>
      <c r="CW343">
        <v>0</v>
      </c>
      <c r="CX343">
        <v>0</v>
      </c>
      <c r="CY343" s="20" t="e">
        <f t="shared" si="486"/>
        <v>#NAME?</v>
      </c>
      <c r="CZ343" t="e">
        <f t="shared" si="487"/>
        <v>#NAME?</v>
      </c>
      <c r="DM343" t="s">
        <v>185</v>
      </c>
      <c r="DN343">
        <v>0</v>
      </c>
      <c r="DQ343" t="s">
        <v>229</v>
      </c>
      <c r="DR343">
        <v>0</v>
      </c>
      <c r="DU343">
        <v>984</v>
      </c>
      <c r="DV343">
        <v>3087281.2014844939</v>
      </c>
      <c r="DX343" t="s">
        <v>228</v>
      </c>
      <c r="DY343">
        <v>0</v>
      </c>
      <c r="EA343" t="s">
        <v>228</v>
      </c>
      <c r="EB343">
        <v>0</v>
      </c>
      <c r="ED343" t="s">
        <v>228</v>
      </c>
      <c r="EE343">
        <v>0</v>
      </c>
      <c r="EI343">
        <v>757</v>
      </c>
      <c r="EJ343">
        <v>2621</v>
      </c>
      <c r="GQ343" t="s">
        <v>275</v>
      </c>
      <c r="GR343">
        <v>755</v>
      </c>
      <c r="GU343">
        <v>873</v>
      </c>
      <c r="GV343" s="20">
        <v>44435.150818129543</v>
      </c>
      <c r="HM343">
        <v>1714</v>
      </c>
      <c r="HN343" t="s">
        <v>542</v>
      </c>
      <c r="HO343">
        <v>2884007.38</v>
      </c>
      <c r="HR343">
        <v>873</v>
      </c>
      <c r="HS343">
        <v>1253.75</v>
      </c>
    </row>
    <row r="344" spans="1:227">
      <c r="A344">
        <v>756</v>
      </c>
      <c r="D344" t="s">
        <v>282</v>
      </c>
      <c r="F344" s="13" t="e">
        <f t="shared" si="407"/>
        <v>#NAME?</v>
      </c>
      <c r="G344" s="13" t="e">
        <f t="shared" si="408"/>
        <v>#NAME?</v>
      </c>
      <c r="H344" s="13" t="e">
        <f t="shared" si="409"/>
        <v>#NAME?</v>
      </c>
      <c r="I344" s="13" t="e">
        <f t="shared" si="410"/>
        <v>#NAME?</v>
      </c>
      <c r="J344" s="13"/>
      <c r="K344" s="13" t="e">
        <f t="shared" si="411"/>
        <v>#NAME?</v>
      </c>
      <c r="L344" s="13" t="e">
        <f t="shared" si="412"/>
        <v>#NAME?</v>
      </c>
      <c r="M344" s="13" t="e">
        <f t="shared" si="413"/>
        <v>#NAME?</v>
      </c>
      <c r="N344" s="13" t="e">
        <f t="shared" si="414"/>
        <v>#NAME?</v>
      </c>
      <c r="O344" s="13" t="e">
        <f t="shared" si="415"/>
        <v>#NAME?</v>
      </c>
      <c r="P344" s="13" t="e">
        <f t="shared" si="416"/>
        <v>#NAME?</v>
      </c>
      <c r="Q344" s="13" t="e">
        <f t="shared" si="417"/>
        <v>#NAME?</v>
      </c>
      <c r="R344" s="13" t="e">
        <f t="shared" si="418"/>
        <v>#NAME?</v>
      </c>
      <c r="S344" s="13" t="e">
        <f t="shared" si="419"/>
        <v>#NAME?</v>
      </c>
      <c r="T344" s="13" t="e">
        <f t="shared" si="420"/>
        <v>#NAME?</v>
      </c>
      <c r="U344" s="13" t="e">
        <f t="shared" si="421"/>
        <v>#NAME?</v>
      </c>
      <c r="V344" s="13" t="e">
        <f t="shared" si="422"/>
        <v>#NAME?</v>
      </c>
      <c r="W344" s="13" t="e">
        <f t="shared" si="423"/>
        <v>#NAME?</v>
      </c>
      <c r="X344" s="13" t="e">
        <f t="shared" si="424"/>
        <v>#NAME?</v>
      </c>
      <c r="Y344" s="13" t="e">
        <f t="shared" si="425"/>
        <v>#NAME?</v>
      </c>
      <c r="Z344" s="13" t="e">
        <f t="shared" si="426"/>
        <v>#NAME?</v>
      </c>
      <c r="AA344" s="13" t="e">
        <f t="shared" si="427"/>
        <v>#NAME?</v>
      </c>
      <c r="AB344" s="13"/>
      <c r="AC344" s="13"/>
      <c r="AD344" s="13" t="e">
        <f t="shared" si="428"/>
        <v>#NAME?</v>
      </c>
      <c r="AE344" s="13" t="e">
        <f t="shared" si="429"/>
        <v>#NAME?</v>
      </c>
      <c r="AF344" s="13" t="e">
        <f t="shared" si="430"/>
        <v>#NAME?</v>
      </c>
      <c r="AG344" s="13" t="e">
        <f t="shared" si="431"/>
        <v>#NAME?</v>
      </c>
      <c r="AH344" s="13" t="e">
        <f t="shared" si="432"/>
        <v>#NAME?</v>
      </c>
      <c r="AI344" s="13" t="e">
        <f t="shared" si="433"/>
        <v>#NAME?</v>
      </c>
      <c r="AJ344" s="13" t="e">
        <f t="shared" si="434"/>
        <v>#NAME?</v>
      </c>
      <c r="AK344" s="13" t="e">
        <f t="shared" si="435"/>
        <v>#NAME?</v>
      </c>
      <c r="AL344" s="13" t="e">
        <f t="shared" si="436"/>
        <v>#NAME?</v>
      </c>
      <c r="AM344" s="13" t="e">
        <f t="shared" si="437"/>
        <v>#NAME?</v>
      </c>
      <c r="AN344" s="13" t="e">
        <f t="shared" si="438"/>
        <v>#NAME?</v>
      </c>
      <c r="AO344" s="13" t="e">
        <f t="shared" si="439"/>
        <v>#NAME?</v>
      </c>
      <c r="AP344" s="13" t="e">
        <f t="shared" si="440"/>
        <v>#NAME?</v>
      </c>
      <c r="AQ344" s="13" t="e">
        <f t="shared" si="441"/>
        <v>#NAME?</v>
      </c>
      <c r="AR344" s="13" t="e">
        <f t="shared" si="442"/>
        <v>#NAME?</v>
      </c>
      <c r="AS344" s="13" t="e">
        <f t="shared" si="443"/>
        <v>#NAME?</v>
      </c>
      <c r="AT344" s="13" t="e">
        <f t="shared" si="444"/>
        <v>#NAME?</v>
      </c>
      <c r="AU344" s="13" t="e">
        <f t="shared" si="445"/>
        <v>#NAME?</v>
      </c>
      <c r="AV344" s="13" t="e">
        <f t="shared" si="446"/>
        <v>#NAME?</v>
      </c>
      <c r="AW344" s="13" t="e">
        <f t="shared" si="447"/>
        <v>#NAME?</v>
      </c>
      <c r="AX344" s="13" t="e">
        <f t="shared" si="448"/>
        <v>#NAME?</v>
      </c>
      <c r="AY344" s="13" t="e">
        <f t="shared" si="449"/>
        <v>#NAME?</v>
      </c>
      <c r="AZ344" s="13" t="e">
        <f t="shared" si="450"/>
        <v>#NAME?</v>
      </c>
      <c r="BA344" s="13" t="e">
        <f t="shared" si="451"/>
        <v>#NAME?</v>
      </c>
      <c r="BB344" s="13" t="e">
        <f t="shared" si="452"/>
        <v>#NAME?</v>
      </c>
      <c r="BC344" s="13" t="e">
        <f t="shared" si="453"/>
        <v>#NAME?</v>
      </c>
      <c r="BD344" s="13" t="e">
        <f t="shared" si="454"/>
        <v>#NAME?</v>
      </c>
      <c r="BE344" s="13" t="e">
        <f t="shared" si="455"/>
        <v>#NAME?</v>
      </c>
      <c r="BF344" s="13" t="e">
        <f t="shared" si="456"/>
        <v>#NAME?</v>
      </c>
      <c r="BG344" s="13" t="e">
        <f t="shared" si="457"/>
        <v>#NAME?</v>
      </c>
      <c r="BH344" s="13" t="e">
        <f t="shared" si="458"/>
        <v>#NAME?</v>
      </c>
      <c r="BI344" s="13" t="e">
        <f t="shared" si="459"/>
        <v>#NAME?</v>
      </c>
      <c r="BJ344" s="13" t="e">
        <f t="shared" si="460"/>
        <v>#NAME?</v>
      </c>
      <c r="BK344" s="13" t="e">
        <f t="shared" si="461"/>
        <v>#NAME?</v>
      </c>
      <c r="BL344" s="13" t="e">
        <f t="shared" si="462"/>
        <v>#NAME?</v>
      </c>
      <c r="BM344" s="13" t="e">
        <f t="shared" si="463"/>
        <v>#NAME?</v>
      </c>
      <c r="BN344" s="13"/>
      <c r="BO344" s="15"/>
      <c r="BP344" s="13" t="e">
        <f t="shared" si="464"/>
        <v>#NAME?</v>
      </c>
      <c r="BQ344" s="13" t="e">
        <f t="shared" si="465"/>
        <v>#NAME?</v>
      </c>
      <c r="BR344" s="13" t="e">
        <f t="shared" si="466"/>
        <v>#NAME?</v>
      </c>
      <c r="BS344" s="13" t="e">
        <f t="shared" si="467"/>
        <v>#NAME?</v>
      </c>
      <c r="BT344" s="13" t="e">
        <f t="shared" si="468"/>
        <v>#NAME?</v>
      </c>
      <c r="BU344" s="13" t="e">
        <f t="shared" si="469"/>
        <v>#NAME?</v>
      </c>
      <c r="BV344" s="13"/>
      <c r="BW344" s="13" t="e">
        <f t="shared" si="470"/>
        <v>#NAME?</v>
      </c>
      <c r="BX344" s="13"/>
      <c r="BY344" s="13" t="e">
        <f t="shared" si="471"/>
        <v>#NAME?</v>
      </c>
      <c r="BZ344" s="13" t="e">
        <f t="shared" si="472"/>
        <v>#NAME?</v>
      </c>
      <c r="CA344" s="13" t="e">
        <f t="shared" si="473"/>
        <v>#NAME?</v>
      </c>
      <c r="CB344" s="13" t="e">
        <f t="shared" si="474"/>
        <v>#NAME?</v>
      </c>
      <c r="CC344" s="14">
        <f t="shared" si="475"/>
        <v>0</v>
      </c>
      <c r="CD344" s="14" t="e">
        <f t="shared" si="476"/>
        <v>#NAME?</v>
      </c>
      <c r="CE344" s="13">
        <f t="shared" si="477"/>
        <v>2147105.9500000002</v>
      </c>
      <c r="CF344" s="13" t="e">
        <f t="shared" si="478"/>
        <v>#NAME?</v>
      </c>
      <c r="CG344" s="13"/>
      <c r="CH344" s="13" t="e">
        <f t="shared" si="479"/>
        <v>#NAME?</v>
      </c>
      <c r="CI344" s="13" t="e">
        <f t="shared" si="480"/>
        <v>#NAME?</v>
      </c>
      <c r="CJ344" s="13" t="e">
        <f t="shared" si="481"/>
        <v>#NAME?</v>
      </c>
      <c r="CK344" s="13" t="e">
        <f t="shared" si="482"/>
        <v>#NAME?</v>
      </c>
      <c r="CL344">
        <f t="shared" si="483"/>
        <v>0</v>
      </c>
      <c r="CM344">
        <f t="shared" si="484"/>
        <v>0</v>
      </c>
      <c r="CN344">
        <v>0</v>
      </c>
      <c r="CO344">
        <f t="shared" si="485"/>
        <v>0</v>
      </c>
      <c r="CP344">
        <v>0</v>
      </c>
      <c r="CQ344">
        <v>0</v>
      </c>
      <c r="CR344">
        <v>0</v>
      </c>
      <c r="CS344">
        <v>0</v>
      </c>
      <c r="CT344">
        <v>0</v>
      </c>
      <c r="CU344">
        <v>0</v>
      </c>
      <c r="CV344">
        <v>0</v>
      </c>
      <c r="CW344">
        <v>0</v>
      </c>
      <c r="CX344">
        <v>0</v>
      </c>
      <c r="CY344" s="20" t="e">
        <f t="shared" si="486"/>
        <v>#NAME?</v>
      </c>
      <c r="CZ344" t="e">
        <f t="shared" si="487"/>
        <v>#NAME?</v>
      </c>
      <c r="DM344" t="s">
        <v>542</v>
      </c>
      <c r="DN344">
        <v>0</v>
      </c>
      <c r="DQ344" t="s">
        <v>249</v>
      </c>
      <c r="DR344">
        <v>0</v>
      </c>
      <c r="DU344">
        <v>333</v>
      </c>
      <c r="DV344">
        <v>2555391.2635947075</v>
      </c>
      <c r="DX344" t="s">
        <v>229</v>
      </c>
      <c r="DY344">
        <v>0</v>
      </c>
      <c r="EA344" t="s">
        <v>229</v>
      </c>
      <c r="EB344">
        <v>0</v>
      </c>
      <c r="ED344" t="s">
        <v>229</v>
      </c>
      <c r="EE344">
        <v>0</v>
      </c>
      <c r="EI344">
        <v>758</v>
      </c>
      <c r="EJ344">
        <v>12279.25</v>
      </c>
      <c r="GQ344" t="s">
        <v>282</v>
      </c>
      <c r="GR344">
        <v>756</v>
      </c>
      <c r="GU344">
        <v>874</v>
      </c>
      <c r="GV344" s="20">
        <v>31365.988812797321</v>
      </c>
      <c r="HM344">
        <v>90</v>
      </c>
      <c r="HN344" t="s">
        <v>246</v>
      </c>
      <c r="HO344">
        <v>5879983.71</v>
      </c>
      <c r="HR344">
        <v>874</v>
      </c>
      <c r="HS344">
        <v>655.5</v>
      </c>
    </row>
    <row r="345" spans="1:227">
      <c r="A345">
        <v>757</v>
      </c>
      <c r="D345" t="s">
        <v>284</v>
      </c>
      <c r="F345" s="13" t="e">
        <f t="shared" si="407"/>
        <v>#NAME?</v>
      </c>
      <c r="G345" s="13" t="e">
        <f t="shared" si="408"/>
        <v>#NAME?</v>
      </c>
      <c r="H345" s="13" t="e">
        <f t="shared" si="409"/>
        <v>#NAME?</v>
      </c>
      <c r="I345" s="13" t="e">
        <f t="shared" si="410"/>
        <v>#NAME?</v>
      </c>
      <c r="J345" s="13"/>
      <c r="K345" s="13" t="e">
        <f t="shared" si="411"/>
        <v>#NAME?</v>
      </c>
      <c r="L345" s="13" t="e">
        <f t="shared" si="412"/>
        <v>#NAME?</v>
      </c>
      <c r="M345" s="13" t="e">
        <f t="shared" si="413"/>
        <v>#NAME?</v>
      </c>
      <c r="N345" s="13" t="e">
        <f t="shared" si="414"/>
        <v>#NAME?</v>
      </c>
      <c r="O345" s="13" t="e">
        <f t="shared" si="415"/>
        <v>#NAME?</v>
      </c>
      <c r="P345" s="13" t="e">
        <f t="shared" si="416"/>
        <v>#NAME?</v>
      </c>
      <c r="Q345" s="13" t="e">
        <f t="shared" si="417"/>
        <v>#NAME?</v>
      </c>
      <c r="R345" s="13" t="e">
        <f t="shared" si="418"/>
        <v>#NAME?</v>
      </c>
      <c r="S345" s="13" t="e">
        <f t="shared" si="419"/>
        <v>#NAME?</v>
      </c>
      <c r="T345" s="13" t="e">
        <f t="shared" si="420"/>
        <v>#NAME?</v>
      </c>
      <c r="U345" s="13" t="e">
        <f t="shared" si="421"/>
        <v>#NAME?</v>
      </c>
      <c r="V345" s="13" t="e">
        <f t="shared" si="422"/>
        <v>#NAME?</v>
      </c>
      <c r="W345" s="13" t="e">
        <f t="shared" si="423"/>
        <v>#NAME?</v>
      </c>
      <c r="X345" s="13" t="e">
        <f t="shared" si="424"/>
        <v>#NAME?</v>
      </c>
      <c r="Y345" s="13" t="e">
        <f t="shared" si="425"/>
        <v>#NAME?</v>
      </c>
      <c r="Z345" s="13" t="e">
        <f t="shared" si="426"/>
        <v>#NAME?</v>
      </c>
      <c r="AA345" s="13" t="e">
        <f t="shared" si="427"/>
        <v>#NAME?</v>
      </c>
      <c r="AB345" s="13"/>
      <c r="AC345" s="13"/>
      <c r="AD345" s="13" t="e">
        <f t="shared" si="428"/>
        <v>#NAME?</v>
      </c>
      <c r="AE345" s="13" t="e">
        <f t="shared" si="429"/>
        <v>#NAME?</v>
      </c>
      <c r="AF345" s="13" t="e">
        <f t="shared" si="430"/>
        <v>#NAME?</v>
      </c>
      <c r="AG345" s="13" t="e">
        <f t="shared" si="431"/>
        <v>#NAME?</v>
      </c>
      <c r="AH345" s="13" t="e">
        <f t="shared" si="432"/>
        <v>#NAME?</v>
      </c>
      <c r="AI345" s="13" t="e">
        <f t="shared" si="433"/>
        <v>#NAME?</v>
      </c>
      <c r="AJ345" s="13" t="e">
        <f t="shared" si="434"/>
        <v>#NAME?</v>
      </c>
      <c r="AK345" s="13" t="e">
        <f t="shared" si="435"/>
        <v>#NAME?</v>
      </c>
      <c r="AL345" s="13" t="e">
        <f t="shared" si="436"/>
        <v>#NAME?</v>
      </c>
      <c r="AM345" s="13" t="e">
        <f t="shared" si="437"/>
        <v>#NAME?</v>
      </c>
      <c r="AN345" s="13" t="e">
        <f t="shared" si="438"/>
        <v>#NAME?</v>
      </c>
      <c r="AO345" s="13" t="e">
        <f t="shared" si="439"/>
        <v>#NAME?</v>
      </c>
      <c r="AP345" s="13" t="e">
        <f t="shared" si="440"/>
        <v>#NAME?</v>
      </c>
      <c r="AQ345" s="13" t="e">
        <f t="shared" si="441"/>
        <v>#NAME?</v>
      </c>
      <c r="AR345" s="13" t="e">
        <f t="shared" si="442"/>
        <v>#NAME?</v>
      </c>
      <c r="AS345" s="13" t="e">
        <f t="shared" si="443"/>
        <v>#NAME?</v>
      </c>
      <c r="AT345" s="13" t="e">
        <f t="shared" si="444"/>
        <v>#NAME?</v>
      </c>
      <c r="AU345" s="13" t="e">
        <f t="shared" si="445"/>
        <v>#NAME?</v>
      </c>
      <c r="AV345" s="13" t="e">
        <f t="shared" si="446"/>
        <v>#NAME?</v>
      </c>
      <c r="AW345" s="13" t="e">
        <f t="shared" si="447"/>
        <v>#NAME?</v>
      </c>
      <c r="AX345" s="13" t="e">
        <f t="shared" si="448"/>
        <v>#NAME?</v>
      </c>
      <c r="AY345" s="13" t="e">
        <f t="shared" si="449"/>
        <v>#NAME?</v>
      </c>
      <c r="AZ345" s="13" t="e">
        <f t="shared" si="450"/>
        <v>#NAME?</v>
      </c>
      <c r="BA345" s="13" t="e">
        <f t="shared" si="451"/>
        <v>#NAME?</v>
      </c>
      <c r="BB345" s="13" t="e">
        <f t="shared" si="452"/>
        <v>#NAME?</v>
      </c>
      <c r="BC345" s="13" t="e">
        <f t="shared" si="453"/>
        <v>#NAME?</v>
      </c>
      <c r="BD345" s="13" t="e">
        <f t="shared" si="454"/>
        <v>#NAME?</v>
      </c>
      <c r="BE345" s="13" t="e">
        <f t="shared" si="455"/>
        <v>#NAME?</v>
      </c>
      <c r="BF345" s="13" t="e">
        <f t="shared" si="456"/>
        <v>#NAME?</v>
      </c>
      <c r="BG345" s="13" t="e">
        <f t="shared" si="457"/>
        <v>#NAME?</v>
      </c>
      <c r="BH345" s="13" t="e">
        <f t="shared" si="458"/>
        <v>#NAME?</v>
      </c>
      <c r="BI345" s="13" t="e">
        <f t="shared" si="459"/>
        <v>#NAME?</v>
      </c>
      <c r="BJ345" s="13" t="e">
        <f t="shared" si="460"/>
        <v>#NAME?</v>
      </c>
      <c r="BK345" s="13" t="e">
        <f t="shared" si="461"/>
        <v>#NAME?</v>
      </c>
      <c r="BL345" s="13" t="e">
        <f t="shared" si="462"/>
        <v>#NAME?</v>
      </c>
      <c r="BM345" s="13" t="e">
        <f t="shared" si="463"/>
        <v>#NAME?</v>
      </c>
      <c r="BN345" s="13"/>
      <c r="BO345" s="15"/>
      <c r="BP345" s="13" t="e">
        <f t="shared" si="464"/>
        <v>#NAME?</v>
      </c>
      <c r="BQ345" s="13" t="e">
        <f t="shared" si="465"/>
        <v>#NAME?</v>
      </c>
      <c r="BR345" s="13" t="e">
        <f t="shared" si="466"/>
        <v>#NAME?</v>
      </c>
      <c r="BS345" s="13" t="e">
        <f t="shared" si="467"/>
        <v>#NAME?</v>
      </c>
      <c r="BT345" s="13" t="e">
        <f t="shared" si="468"/>
        <v>#NAME?</v>
      </c>
      <c r="BU345" s="13" t="e">
        <f t="shared" si="469"/>
        <v>#NAME?</v>
      </c>
      <c r="BV345" s="13"/>
      <c r="BW345" s="13" t="e">
        <f t="shared" si="470"/>
        <v>#NAME?</v>
      </c>
      <c r="BX345" s="13"/>
      <c r="BY345" s="13" t="e">
        <f t="shared" si="471"/>
        <v>#NAME?</v>
      </c>
      <c r="BZ345" s="13" t="e">
        <f t="shared" si="472"/>
        <v>#NAME?</v>
      </c>
      <c r="CA345" s="13" t="e">
        <f t="shared" si="473"/>
        <v>#NAME?</v>
      </c>
      <c r="CB345" s="13" t="e">
        <f t="shared" si="474"/>
        <v>#NAME?</v>
      </c>
      <c r="CC345" s="14">
        <f t="shared" si="475"/>
        <v>0</v>
      </c>
      <c r="CD345" s="14" t="e">
        <f t="shared" si="476"/>
        <v>#NAME?</v>
      </c>
      <c r="CE345" s="13">
        <f t="shared" si="477"/>
        <v>2498276.1800000002</v>
      </c>
      <c r="CF345" s="13" t="e">
        <f t="shared" si="478"/>
        <v>#NAME?</v>
      </c>
      <c r="CG345" s="13"/>
      <c r="CH345" s="13" t="e">
        <f t="shared" si="479"/>
        <v>#NAME?</v>
      </c>
      <c r="CI345" s="13" t="e">
        <f t="shared" si="480"/>
        <v>#NAME?</v>
      </c>
      <c r="CJ345" s="13" t="e">
        <f t="shared" si="481"/>
        <v>#NAME?</v>
      </c>
      <c r="CK345" s="13" t="e">
        <f t="shared" si="482"/>
        <v>#NAME?</v>
      </c>
      <c r="CL345">
        <f t="shared" si="483"/>
        <v>0</v>
      </c>
      <c r="CM345">
        <f t="shared" si="484"/>
        <v>0</v>
      </c>
      <c r="CN345">
        <v>0</v>
      </c>
      <c r="CO345">
        <f t="shared" si="485"/>
        <v>0</v>
      </c>
      <c r="CP345">
        <v>0</v>
      </c>
      <c r="CQ345">
        <v>0</v>
      </c>
      <c r="CR345">
        <v>0</v>
      </c>
      <c r="CS345">
        <v>0</v>
      </c>
      <c r="CT345">
        <v>0</v>
      </c>
      <c r="CU345">
        <v>0</v>
      </c>
      <c r="CV345">
        <v>0</v>
      </c>
      <c r="CW345">
        <v>0</v>
      </c>
      <c r="CX345">
        <v>0</v>
      </c>
      <c r="CY345" s="20" t="e">
        <f t="shared" si="486"/>
        <v>#NAME?</v>
      </c>
      <c r="CZ345" t="e">
        <f t="shared" si="487"/>
        <v>#NAME?</v>
      </c>
      <c r="DM345" t="s">
        <v>246</v>
      </c>
      <c r="DN345">
        <v>0</v>
      </c>
      <c r="DQ345" t="s">
        <v>255</v>
      </c>
      <c r="DR345">
        <v>0</v>
      </c>
      <c r="DU345">
        <v>530</v>
      </c>
      <c r="DV345">
        <v>2684693.8381593488</v>
      </c>
      <c r="DX345" t="s">
        <v>249</v>
      </c>
      <c r="DY345">
        <v>0</v>
      </c>
      <c r="EA345" t="s">
        <v>249</v>
      </c>
      <c r="EB345">
        <v>0</v>
      </c>
      <c r="ED345" t="s">
        <v>249</v>
      </c>
      <c r="EE345">
        <v>0</v>
      </c>
      <c r="EI345">
        <v>1706</v>
      </c>
      <c r="EJ345">
        <v>1281</v>
      </c>
      <c r="GQ345" t="s">
        <v>284</v>
      </c>
      <c r="GR345">
        <v>757</v>
      </c>
      <c r="GU345">
        <v>879</v>
      </c>
      <c r="GV345" s="20">
        <v>44435.150818129543</v>
      </c>
      <c r="HM345">
        <v>91</v>
      </c>
      <c r="HN345" t="s">
        <v>248</v>
      </c>
      <c r="HO345">
        <v>3586092.62</v>
      </c>
      <c r="HR345">
        <v>879</v>
      </c>
      <c r="HS345">
        <v>1236.5</v>
      </c>
    </row>
    <row r="346" spans="1:227">
      <c r="A346">
        <v>758</v>
      </c>
      <c r="D346" t="s">
        <v>201</v>
      </c>
      <c r="F346" s="13" t="e">
        <f t="shared" si="407"/>
        <v>#NAME?</v>
      </c>
      <c r="G346" s="13" t="e">
        <f t="shared" si="408"/>
        <v>#NAME?</v>
      </c>
      <c r="H346" s="13" t="e">
        <f t="shared" si="409"/>
        <v>#NAME?</v>
      </c>
      <c r="I346" s="13" t="e">
        <f t="shared" si="410"/>
        <v>#NAME?</v>
      </c>
      <c r="J346" s="13"/>
      <c r="K346" s="13" t="e">
        <f t="shared" si="411"/>
        <v>#NAME?</v>
      </c>
      <c r="L346" s="13" t="e">
        <f t="shared" si="412"/>
        <v>#NAME?</v>
      </c>
      <c r="M346" s="13" t="e">
        <f t="shared" si="413"/>
        <v>#NAME?</v>
      </c>
      <c r="N346" s="13" t="e">
        <f t="shared" si="414"/>
        <v>#NAME?</v>
      </c>
      <c r="O346" s="13" t="e">
        <f t="shared" si="415"/>
        <v>#NAME?</v>
      </c>
      <c r="P346" s="13" t="e">
        <f t="shared" si="416"/>
        <v>#NAME?</v>
      </c>
      <c r="Q346" s="13" t="e">
        <f t="shared" si="417"/>
        <v>#NAME?</v>
      </c>
      <c r="R346" s="13" t="e">
        <f t="shared" si="418"/>
        <v>#NAME?</v>
      </c>
      <c r="S346" s="13" t="e">
        <f t="shared" si="419"/>
        <v>#NAME?</v>
      </c>
      <c r="T346" s="13" t="e">
        <f t="shared" si="420"/>
        <v>#NAME?</v>
      </c>
      <c r="U346" s="13" t="e">
        <f t="shared" si="421"/>
        <v>#NAME?</v>
      </c>
      <c r="V346" s="13" t="e">
        <f t="shared" si="422"/>
        <v>#NAME?</v>
      </c>
      <c r="W346" s="13" t="e">
        <f t="shared" si="423"/>
        <v>#NAME?</v>
      </c>
      <c r="X346" s="13" t="e">
        <f t="shared" si="424"/>
        <v>#NAME?</v>
      </c>
      <c r="Y346" s="13" t="e">
        <f t="shared" si="425"/>
        <v>#NAME?</v>
      </c>
      <c r="Z346" s="13" t="e">
        <f t="shared" si="426"/>
        <v>#NAME?</v>
      </c>
      <c r="AA346" s="13" t="e">
        <f t="shared" si="427"/>
        <v>#NAME?</v>
      </c>
      <c r="AB346" s="13"/>
      <c r="AC346" s="13"/>
      <c r="AD346" s="13" t="e">
        <f t="shared" si="428"/>
        <v>#NAME?</v>
      </c>
      <c r="AE346" s="13" t="e">
        <f t="shared" si="429"/>
        <v>#NAME?</v>
      </c>
      <c r="AF346" s="13" t="e">
        <f t="shared" si="430"/>
        <v>#NAME?</v>
      </c>
      <c r="AG346" s="13" t="e">
        <f t="shared" si="431"/>
        <v>#NAME?</v>
      </c>
      <c r="AH346" s="13" t="e">
        <f t="shared" si="432"/>
        <v>#NAME?</v>
      </c>
      <c r="AI346" s="13" t="e">
        <f t="shared" si="433"/>
        <v>#NAME?</v>
      </c>
      <c r="AJ346" s="13" t="e">
        <f t="shared" si="434"/>
        <v>#NAME?</v>
      </c>
      <c r="AK346" s="13" t="e">
        <f t="shared" si="435"/>
        <v>#NAME?</v>
      </c>
      <c r="AL346" s="13" t="e">
        <f t="shared" si="436"/>
        <v>#NAME?</v>
      </c>
      <c r="AM346" s="13" t="e">
        <f t="shared" si="437"/>
        <v>#NAME?</v>
      </c>
      <c r="AN346" s="13" t="e">
        <f t="shared" si="438"/>
        <v>#NAME?</v>
      </c>
      <c r="AO346" s="13" t="e">
        <f t="shared" si="439"/>
        <v>#NAME?</v>
      </c>
      <c r="AP346" s="13" t="e">
        <f t="shared" si="440"/>
        <v>#NAME?</v>
      </c>
      <c r="AQ346" s="13" t="e">
        <f t="shared" si="441"/>
        <v>#NAME?</v>
      </c>
      <c r="AR346" s="13" t="e">
        <f t="shared" si="442"/>
        <v>#NAME?</v>
      </c>
      <c r="AS346" s="13" t="e">
        <f t="shared" si="443"/>
        <v>#NAME?</v>
      </c>
      <c r="AT346" s="13" t="e">
        <f t="shared" si="444"/>
        <v>#NAME?</v>
      </c>
      <c r="AU346" s="13" t="e">
        <f t="shared" si="445"/>
        <v>#NAME?</v>
      </c>
      <c r="AV346" s="13" t="e">
        <f t="shared" si="446"/>
        <v>#NAME?</v>
      </c>
      <c r="AW346" s="13" t="e">
        <f t="shared" si="447"/>
        <v>#NAME?</v>
      </c>
      <c r="AX346" s="13" t="e">
        <f t="shared" si="448"/>
        <v>#NAME?</v>
      </c>
      <c r="AY346" s="13" t="e">
        <f t="shared" si="449"/>
        <v>#NAME?</v>
      </c>
      <c r="AZ346" s="13" t="e">
        <f t="shared" si="450"/>
        <v>#NAME?</v>
      </c>
      <c r="BA346" s="13" t="e">
        <f t="shared" si="451"/>
        <v>#NAME?</v>
      </c>
      <c r="BB346" s="13" t="e">
        <f t="shared" si="452"/>
        <v>#NAME?</v>
      </c>
      <c r="BC346" s="13" t="e">
        <f t="shared" si="453"/>
        <v>#NAME?</v>
      </c>
      <c r="BD346" s="13" t="e">
        <f t="shared" si="454"/>
        <v>#NAME?</v>
      </c>
      <c r="BE346" s="13" t="e">
        <f t="shared" si="455"/>
        <v>#NAME?</v>
      </c>
      <c r="BF346" s="13" t="e">
        <f t="shared" si="456"/>
        <v>#NAME?</v>
      </c>
      <c r="BG346" s="13" t="e">
        <f t="shared" si="457"/>
        <v>#NAME?</v>
      </c>
      <c r="BH346" s="13" t="e">
        <f t="shared" si="458"/>
        <v>#NAME?</v>
      </c>
      <c r="BI346" s="13" t="e">
        <f t="shared" si="459"/>
        <v>#NAME?</v>
      </c>
      <c r="BJ346" s="13" t="e">
        <f t="shared" si="460"/>
        <v>#NAME?</v>
      </c>
      <c r="BK346" s="13" t="e">
        <f t="shared" si="461"/>
        <v>#NAME?</v>
      </c>
      <c r="BL346" s="13" t="e">
        <f t="shared" si="462"/>
        <v>#NAME?</v>
      </c>
      <c r="BM346" s="13" t="e">
        <f t="shared" si="463"/>
        <v>#NAME?</v>
      </c>
      <c r="BN346" s="13"/>
      <c r="BO346" s="15"/>
      <c r="BP346" s="13" t="e">
        <f t="shared" si="464"/>
        <v>#NAME?</v>
      </c>
      <c r="BQ346" s="13" t="e">
        <f t="shared" si="465"/>
        <v>#NAME?</v>
      </c>
      <c r="BR346" s="13" t="e">
        <f t="shared" si="466"/>
        <v>#NAME?</v>
      </c>
      <c r="BS346" s="13" t="e">
        <f t="shared" si="467"/>
        <v>#NAME?</v>
      </c>
      <c r="BT346" s="13" t="e">
        <f t="shared" si="468"/>
        <v>#NAME?</v>
      </c>
      <c r="BU346" s="13" t="e">
        <f t="shared" si="469"/>
        <v>#NAME?</v>
      </c>
      <c r="BV346" s="13"/>
      <c r="BW346" s="13" t="e">
        <f t="shared" si="470"/>
        <v>#NAME?</v>
      </c>
      <c r="BX346" s="13"/>
      <c r="BY346" s="13" t="e">
        <f t="shared" si="471"/>
        <v>#NAME?</v>
      </c>
      <c r="BZ346" s="13" t="e">
        <f t="shared" si="472"/>
        <v>#NAME?</v>
      </c>
      <c r="CA346" s="13" t="e">
        <f t="shared" si="473"/>
        <v>#NAME?</v>
      </c>
      <c r="CB346" s="13" t="e">
        <f t="shared" si="474"/>
        <v>#NAME?</v>
      </c>
      <c r="CC346" s="14">
        <f t="shared" si="475"/>
        <v>116281</v>
      </c>
      <c r="CD346" s="14" t="e">
        <f t="shared" si="476"/>
        <v>#NAME?</v>
      </c>
      <c r="CE346" s="13">
        <f t="shared" si="477"/>
        <v>15721572.98</v>
      </c>
      <c r="CF346" s="13" t="e">
        <f t="shared" si="478"/>
        <v>#NAME?</v>
      </c>
      <c r="CG346" s="13"/>
      <c r="CH346" s="13" t="e">
        <f t="shared" si="479"/>
        <v>#NAME?</v>
      </c>
      <c r="CI346" s="13" t="e">
        <f t="shared" si="480"/>
        <v>#NAME?</v>
      </c>
      <c r="CJ346" s="13" t="e">
        <f t="shared" si="481"/>
        <v>#NAME?</v>
      </c>
      <c r="CK346" s="13" t="e">
        <f t="shared" si="482"/>
        <v>#NAME?</v>
      </c>
      <c r="CL346">
        <f t="shared" si="483"/>
        <v>83300</v>
      </c>
      <c r="CM346">
        <f t="shared" si="484"/>
        <v>0</v>
      </c>
      <c r="CN346">
        <v>0</v>
      </c>
      <c r="CO346">
        <f t="shared" si="485"/>
        <v>0</v>
      </c>
      <c r="CP346" t="e">
        <f>VLOOKUP(A346,taal,5,FALSE)</f>
        <v>#NAME?</v>
      </c>
      <c r="CQ346">
        <v>0</v>
      </c>
      <c r="CR346">
        <v>0</v>
      </c>
      <c r="CS346">
        <v>0</v>
      </c>
      <c r="CT346" t="e">
        <f>VLOOKUP(A346,w_g31,3,FALSE)</f>
        <v>#NAME?</v>
      </c>
      <c r="CU346">
        <v>0</v>
      </c>
      <c r="CV346" t="e">
        <f>VLOOKUP(A346,delta,3,FALSE)</f>
        <v>#NAME?</v>
      </c>
      <c r="CW346">
        <v>0</v>
      </c>
      <c r="CX346">
        <v>0</v>
      </c>
      <c r="CY346" s="20" t="e">
        <f t="shared" si="486"/>
        <v>#NAME?</v>
      </c>
      <c r="CZ346" t="e">
        <f t="shared" si="487"/>
        <v>#NAME?</v>
      </c>
      <c r="DM346" t="s">
        <v>248</v>
      </c>
      <c r="DN346">
        <v>0</v>
      </c>
      <c r="DQ346" t="s">
        <v>259</v>
      </c>
      <c r="DR346">
        <v>0</v>
      </c>
      <c r="DU346">
        <v>296</v>
      </c>
      <c r="DV346">
        <v>2710142.2218958293</v>
      </c>
      <c r="DX346" t="s">
        <v>255</v>
      </c>
      <c r="DY346">
        <v>0</v>
      </c>
      <c r="EA346" t="s">
        <v>255</v>
      </c>
      <c r="EB346">
        <v>0</v>
      </c>
      <c r="ED346" t="s">
        <v>255</v>
      </c>
      <c r="EE346">
        <v>0</v>
      </c>
      <c r="EI346">
        <v>1684</v>
      </c>
      <c r="EJ346">
        <v>2235.5</v>
      </c>
      <c r="GQ346" t="s">
        <v>201</v>
      </c>
      <c r="GR346">
        <v>758</v>
      </c>
      <c r="GU346">
        <v>880</v>
      </c>
      <c r="GV346" s="20">
        <v>31365.988812797321</v>
      </c>
      <c r="HM346">
        <v>342</v>
      </c>
      <c r="HN346" t="s">
        <v>415</v>
      </c>
      <c r="HO346">
        <v>4326566.26</v>
      </c>
      <c r="HR346">
        <v>880</v>
      </c>
      <c r="HS346">
        <v>895.75</v>
      </c>
    </row>
    <row r="347" spans="1:227">
      <c r="A347">
        <v>1706</v>
      </c>
      <c r="D347" t="s">
        <v>309</v>
      </c>
      <c r="F347" s="13" t="e">
        <f t="shared" si="407"/>
        <v>#NAME?</v>
      </c>
      <c r="G347" s="13" t="e">
        <f t="shared" si="408"/>
        <v>#NAME?</v>
      </c>
      <c r="H347" s="13" t="e">
        <f t="shared" si="409"/>
        <v>#NAME?</v>
      </c>
      <c r="I347" s="13" t="e">
        <f t="shared" si="410"/>
        <v>#NAME?</v>
      </c>
      <c r="J347" s="13"/>
      <c r="K347" s="13" t="e">
        <f t="shared" si="411"/>
        <v>#NAME?</v>
      </c>
      <c r="L347" s="13" t="e">
        <f t="shared" si="412"/>
        <v>#NAME?</v>
      </c>
      <c r="M347" s="13" t="e">
        <f t="shared" si="413"/>
        <v>#NAME?</v>
      </c>
      <c r="N347" s="13" t="e">
        <f t="shared" si="414"/>
        <v>#NAME?</v>
      </c>
      <c r="O347" s="13" t="e">
        <f t="shared" si="415"/>
        <v>#NAME?</v>
      </c>
      <c r="P347" s="13" t="e">
        <f t="shared" si="416"/>
        <v>#NAME?</v>
      </c>
      <c r="Q347" s="13" t="e">
        <f t="shared" si="417"/>
        <v>#NAME?</v>
      </c>
      <c r="R347" s="13" t="e">
        <f t="shared" si="418"/>
        <v>#NAME?</v>
      </c>
      <c r="S347" s="13" t="e">
        <f t="shared" si="419"/>
        <v>#NAME?</v>
      </c>
      <c r="T347" s="13" t="e">
        <f t="shared" si="420"/>
        <v>#NAME?</v>
      </c>
      <c r="U347" s="13" t="e">
        <f t="shared" si="421"/>
        <v>#NAME?</v>
      </c>
      <c r="V347" s="13" t="e">
        <f t="shared" si="422"/>
        <v>#NAME?</v>
      </c>
      <c r="W347" s="13" t="e">
        <f t="shared" si="423"/>
        <v>#NAME?</v>
      </c>
      <c r="X347" s="13" t="e">
        <f t="shared" si="424"/>
        <v>#NAME?</v>
      </c>
      <c r="Y347" s="13" t="e">
        <f t="shared" si="425"/>
        <v>#NAME?</v>
      </c>
      <c r="Z347" s="13" t="e">
        <f t="shared" si="426"/>
        <v>#NAME?</v>
      </c>
      <c r="AA347" s="13" t="e">
        <f t="shared" si="427"/>
        <v>#NAME?</v>
      </c>
      <c r="AB347" s="13"/>
      <c r="AC347" s="13"/>
      <c r="AD347" s="13" t="e">
        <f t="shared" si="428"/>
        <v>#NAME?</v>
      </c>
      <c r="AE347" s="13" t="e">
        <f t="shared" si="429"/>
        <v>#NAME?</v>
      </c>
      <c r="AF347" s="13" t="e">
        <f t="shared" si="430"/>
        <v>#NAME?</v>
      </c>
      <c r="AG347" s="13" t="e">
        <f t="shared" si="431"/>
        <v>#NAME?</v>
      </c>
      <c r="AH347" s="13" t="e">
        <f t="shared" si="432"/>
        <v>#NAME?</v>
      </c>
      <c r="AI347" s="13" t="e">
        <f t="shared" si="433"/>
        <v>#NAME?</v>
      </c>
      <c r="AJ347" s="13" t="e">
        <f t="shared" si="434"/>
        <v>#NAME?</v>
      </c>
      <c r="AK347" s="13" t="e">
        <f t="shared" si="435"/>
        <v>#NAME?</v>
      </c>
      <c r="AL347" s="13" t="e">
        <f t="shared" si="436"/>
        <v>#NAME?</v>
      </c>
      <c r="AM347" s="13" t="e">
        <f t="shared" si="437"/>
        <v>#NAME?</v>
      </c>
      <c r="AN347" s="13" t="e">
        <f t="shared" si="438"/>
        <v>#NAME?</v>
      </c>
      <c r="AO347" s="13" t="e">
        <f t="shared" si="439"/>
        <v>#NAME?</v>
      </c>
      <c r="AP347" s="13" t="e">
        <f t="shared" si="440"/>
        <v>#NAME?</v>
      </c>
      <c r="AQ347" s="13" t="e">
        <f t="shared" si="441"/>
        <v>#NAME?</v>
      </c>
      <c r="AR347" s="13" t="e">
        <f t="shared" si="442"/>
        <v>#NAME?</v>
      </c>
      <c r="AS347" s="13" t="e">
        <f t="shared" si="443"/>
        <v>#NAME?</v>
      </c>
      <c r="AT347" s="13" t="e">
        <f t="shared" si="444"/>
        <v>#NAME?</v>
      </c>
      <c r="AU347" s="13" t="e">
        <f t="shared" si="445"/>
        <v>#NAME?</v>
      </c>
      <c r="AV347" s="13" t="e">
        <f t="shared" si="446"/>
        <v>#NAME?</v>
      </c>
      <c r="AW347" s="13" t="e">
        <f t="shared" si="447"/>
        <v>#NAME?</v>
      </c>
      <c r="AX347" s="13" t="e">
        <f t="shared" si="448"/>
        <v>#NAME?</v>
      </c>
      <c r="AY347" s="13" t="e">
        <f t="shared" si="449"/>
        <v>#NAME?</v>
      </c>
      <c r="AZ347" s="13" t="e">
        <f t="shared" si="450"/>
        <v>#NAME?</v>
      </c>
      <c r="BA347" s="13" t="e">
        <f t="shared" si="451"/>
        <v>#NAME?</v>
      </c>
      <c r="BB347" s="13" t="e">
        <f t="shared" si="452"/>
        <v>#NAME?</v>
      </c>
      <c r="BC347" s="13" t="e">
        <f t="shared" si="453"/>
        <v>#NAME?</v>
      </c>
      <c r="BD347" s="13" t="e">
        <f t="shared" si="454"/>
        <v>#NAME?</v>
      </c>
      <c r="BE347" s="13" t="e">
        <f t="shared" si="455"/>
        <v>#NAME?</v>
      </c>
      <c r="BF347" s="13" t="e">
        <f t="shared" si="456"/>
        <v>#NAME?</v>
      </c>
      <c r="BG347" s="13" t="e">
        <f t="shared" si="457"/>
        <v>#NAME?</v>
      </c>
      <c r="BH347" s="13" t="e">
        <f t="shared" si="458"/>
        <v>#NAME?</v>
      </c>
      <c r="BI347" s="13" t="e">
        <f t="shared" si="459"/>
        <v>#NAME?</v>
      </c>
      <c r="BJ347" s="13" t="e">
        <f t="shared" si="460"/>
        <v>#NAME?</v>
      </c>
      <c r="BK347" s="13" t="e">
        <f t="shared" si="461"/>
        <v>#NAME?</v>
      </c>
      <c r="BL347" s="13" t="e">
        <f t="shared" si="462"/>
        <v>#NAME?</v>
      </c>
      <c r="BM347" s="13" t="e">
        <f t="shared" si="463"/>
        <v>#NAME?</v>
      </c>
      <c r="BN347" s="13"/>
      <c r="BO347" s="15"/>
      <c r="BP347" s="13" t="e">
        <f t="shared" si="464"/>
        <v>#NAME?</v>
      </c>
      <c r="BQ347" s="13" t="e">
        <f t="shared" si="465"/>
        <v>#NAME?</v>
      </c>
      <c r="BR347" s="13" t="e">
        <f t="shared" si="466"/>
        <v>#NAME?</v>
      </c>
      <c r="BS347" s="13" t="e">
        <f t="shared" si="467"/>
        <v>#NAME?</v>
      </c>
      <c r="BT347" s="13" t="e">
        <f t="shared" si="468"/>
        <v>#NAME?</v>
      </c>
      <c r="BU347" s="13" t="e">
        <f t="shared" si="469"/>
        <v>#NAME?</v>
      </c>
      <c r="BV347" s="13"/>
      <c r="BW347" s="13" t="e">
        <f t="shared" si="470"/>
        <v>#NAME?</v>
      </c>
      <c r="BX347" s="13"/>
      <c r="BY347" s="13" t="e">
        <f t="shared" si="471"/>
        <v>#NAME?</v>
      </c>
      <c r="BZ347" s="13" t="e">
        <f t="shared" si="472"/>
        <v>#NAME?</v>
      </c>
      <c r="CA347" s="13" t="e">
        <f t="shared" si="473"/>
        <v>#NAME?</v>
      </c>
      <c r="CB347" s="13" t="e">
        <f t="shared" si="474"/>
        <v>#NAME?</v>
      </c>
      <c r="CC347" s="14">
        <f t="shared" si="475"/>
        <v>0</v>
      </c>
      <c r="CD347" s="14" t="e">
        <f t="shared" si="476"/>
        <v>#NAME?</v>
      </c>
      <c r="CE347" s="13">
        <f t="shared" si="477"/>
        <v>1544237.03</v>
      </c>
      <c r="CF347" s="13" t="e">
        <f t="shared" si="478"/>
        <v>#NAME?</v>
      </c>
      <c r="CG347" s="13"/>
      <c r="CH347" s="13" t="e">
        <f t="shared" si="479"/>
        <v>#NAME?</v>
      </c>
      <c r="CI347" s="13" t="e">
        <f t="shared" si="480"/>
        <v>#NAME?</v>
      </c>
      <c r="CJ347" s="13" t="e">
        <f t="shared" si="481"/>
        <v>#NAME?</v>
      </c>
      <c r="CK347" s="13" t="e">
        <f t="shared" si="482"/>
        <v>#NAME?</v>
      </c>
      <c r="CL347">
        <f t="shared" si="483"/>
        <v>0</v>
      </c>
      <c r="CM347">
        <f t="shared" si="484"/>
        <v>0</v>
      </c>
      <c r="CN347">
        <v>0</v>
      </c>
      <c r="CO347">
        <f t="shared" si="485"/>
        <v>0</v>
      </c>
      <c r="CP347">
        <v>0</v>
      </c>
      <c r="CQ347">
        <v>0</v>
      </c>
      <c r="CR347">
        <v>0</v>
      </c>
      <c r="CS347">
        <v>0</v>
      </c>
      <c r="CT347">
        <v>0</v>
      </c>
      <c r="CU347">
        <v>0</v>
      </c>
      <c r="CV347">
        <v>0</v>
      </c>
      <c r="CW347">
        <v>0</v>
      </c>
      <c r="CX347">
        <v>0</v>
      </c>
      <c r="CY347" s="20" t="e">
        <f t="shared" si="486"/>
        <v>#NAME?</v>
      </c>
      <c r="CZ347" t="e">
        <f t="shared" si="487"/>
        <v>#NAME?</v>
      </c>
      <c r="DM347" t="s">
        <v>415</v>
      </c>
      <c r="DN347">
        <v>0</v>
      </c>
      <c r="DQ347" t="s">
        <v>262</v>
      </c>
      <c r="DR347">
        <v>0</v>
      </c>
      <c r="DU347">
        <v>1509</v>
      </c>
      <c r="DV347">
        <v>3678020.3008713699</v>
      </c>
      <c r="DX347" t="s">
        <v>259</v>
      </c>
      <c r="DY347">
        <v>0</v>
      </c>
      <c r="EA347" t="s">
        <v>259</v>
      </c>
      <c r="EB347">
        <v>0</v>
      </c>
      <c r="ED347" t="s">
        <v>259</v>
      </c>
      <c r="EE347">
        <v>0</v>
      </c>
      <c r="EI347">
        <v>762</v>
      </c>
      <c r="EJ347">
        <v>2519.5</v>
      </c>
      <c r="GQ347" t="s">
        <v>309</v>
      </c>
      <c r="GR347">
        <v>1706</v>
      </c>
      <c r="GU347">
        <v>881</v>
      </c>
      <c r="GV347" s="20">
        <v>23524.491609597993</v>
      </c>
      <c r="HM347">
        <v>847</v>
      </c>
      <c r="HN347" t="s">
        <v>554</v>
      </c>
      <c r="HO347">
        <v>1355524.69</v>
      </c>
      <c r="HR347">
        <v>881</v>
      </c>
      <c r="HS347">
        <v>880.75</v>
      </c>
    </row>
    <row r="348" spans="1:227">
      <c r="A348">
        <v>1684</v>
      </c>
      <c r="D348" t="s">
        <v>313</v>
      </c>
      <c r="F348" s="13" t="e">
        <f t="shared" si="407"/>
        <v>#NAME?</v>
      </c>
      <c r="G348" s="13" t="e">
        <f t="shared" si="408"/>
        <v>#NAME?</v>
      </c>
      <c r="H348" s="13" t="e">
        <f t="shared" si="409"/>
        <v>#NAME?</v>
      </c>
      <c r="I348" s="13" t="e">
        <f t="shared" si="410"/>
        <v>#NAME?</v>
      </c>
      <c r="J348" s="13"/>
      <c r="K348" s="13" t="e">
        <f t="shared" si="411"/>
        <v>#NAME?</v>
      </c>
      <c r="L348" s="13" t="e">
        <f t="shared" si="412"/>
        <v>#NAME?</v>
      </c>
      <c r="M348" s="13" t="e">
        <f t="shared" si="413"/>
        <v>#NAME?</v>
      </c>
      <c r="N348" s="13" t="e">
        <f t="shared" si="414"/>
        <v>#NAME?</v>
      </c>
      <c r="O348" s="13" t="e">
        <f t="shared" si="415"/>
        <v>#NAME?</v>
      </c>
      <c r="P348" s="13" t="e">
        <f t="shared" si="416"/>
        <v>#NAME?</v>
      </c>
      <c r="Q348" s="13" t="e">
        <f t="shared" si="417"/>
        <v>#NAME?</v>
      </c>
      <c r="R348" s="13" t="e">
        <f t="shared" si="418"/>
        <v>#NAME?</v>
      </c>
      <c r="S348" s="13" t="e">
        <f t="shared" si="419"/>
        <v>#NAME?</v>
      </c>
      <c r="T348" s="13" t="e">
        <f t="shared" si="420"/>
        <v>#NAME?</v>
      </c>
      <c r="U348" s="13" t="e">
        <f t="shared" si="421"/>
        <v>#NAME?</v>
      </c>
      <c r="V348" s="13" t="e">
        <f t="shared" si="422"/>
        <v>#NAME?</v>
      </c>
      <c r="W348" s="13" t="e">
        <f t="shared" si="423"/>
        <v>#NAME?</v>
      </c>
      <c r="X348" s="13" t="e">
        <f t="shared" si="424"/>
        <v>#NAME?</v>
      </c>
      <c r="Y348" s="13" t="e">
        <f t="shared" si="425"/>
        <v>#NAME?</v>
      </c>
      <c r="Z348" s="13" t="e">
        <f t="shared" si="426"/>
        <v>#NAME?</v>
      </c>
      <c r="AA348" s="13" t="e">
        <f t="shared" si="427"/>
        <v>#NAME?</v>
      </c>
      <c r="AB348" s="13"/>
      <c r="AC348" s="13"/>
      <c r="AD348" s="13" t="e">
        <f t="shared" si="428"/>
        <v>#NAME?</v>
      </c>
      <c r="AE348" s="13" t="e">
        <f t="shared" si="429"/>
        <v>#NAME?</v>
      </c>
      <c r="AF348" s="13" t="e">
        <f t="shared" si="430"/>
        <v>#NAME?</v>
      </c>
      <c r="AG348" s="13" t="e">
        <f t="shared" si="431"/>
        <v>#NAME?</v>
      </c>
      <c r="AH348" s="13" t="e">
        <f t="shared" si="432"/>
        <v>#NAME?</v>
      </c>
      <c r="AI348" s="13" t="e">
        <f t="shared" si="433"/>
        <v>#NAME?</v>
      </c>
      <c r="AJ348" s="13" t="e">
        <f t="shared" si="434"/>
        <v>#NAME?</v>
      </c>
      <c r="AK348" s="13" t="e">
        <f t="shared" si="435"/>
        <v>#NAME?</v>
      </c>
      <c r="AL348" s="13" t="e">
        <f t="shared" si="436"/>
        <v>#NAME?</v>
      </c>
      <c r="AM348" s="13" t="e">
        <f t="shared" si="437"/>
        <v>#NAME?</v>
      </c>
      <c r="AN348" s="13" t="e">
        <f t="shared" si="438"/>
        <v>#NAME?</v>
      </c>
      <c r="AO348" s="13" t="e">
        <f t="shared" si="439"/>
        <v>#NAME?</v>
      </c>
      <c r="AP348" s="13" t="e">
        <f t="shared" si="440"/>
        <v>#NAME?</v>
      </c>
      <c r="AQ348" s="13" t="e">
        <f t="shared" si="441"/>
        <v>#NAME?</v>
      </c>
      <c r="AR348" s="13" t="e">
        <f t="shared" si="442"/>
        <v>#NAME?</v>
      </c>
      <c r="AS348" s="13" t="e">
        <f t="shared" si="443"/>
        <v>#NAME?</v>
      </c>
      <c r="AT348" s="13" t="e">
        <f t="shared" si="444"/>
        <v>#NAME?</v>
      </c>
      <c r="AU348" s="13" t="e">
        <f t="shared" si="445"/>
        <v>#NAME?</v>
      </c>
      <c r="AV348" s="13" t="e">
        <f t="shared" si="446"/>
        <v>#NAME?</v>
      </c>
      <c r="AW348" s="13" t="e">
        <f t="shared" si="447"/>
        <v>#NAME?</v>
      </c>
      <c r="AX348" s="13" t="e">
        <f t="shared" si="448"/>
        <v>#NAME?</v>
      </c>
      <c r="AY348" s="13" t="e">
        <f t="shared" si="449"/>
        <v>#NAME?</v>
      </c>
      <c r="AZ348" s="13" t="e">
        <f t="shared" si="450"/>
        <v>#NAME?</v>
      </c>
      <c r="BA348" s="13" t="e">
        <f t="shared" si="451"/>
        <v>#NAME?</v>
      </c>
      <c r="BB348" s="13" t="e">
        <f t="shared" si="452"/>
        <v>#NAME?</v>
      </c>
      <c r="BC348" s="13" t="e">
        <f t="shared" si="453"/>
        <v>#NAME?</v>
      </c>
      <c r="BD348" s="13" t="e">
        <f t="shared" si="454"/>
        <v>#NAME?</v>
      </c>
      <c r="BE348" s="13" t="e">
        <f t="shared" si="455"/>
        <v>#NAME?</v>
      </c>
      <c r="BF348" s="13" t="e">
        <f t="shared" si="456"/>
        <v>#NAME?</v>
      </c>
      <c r="BG348" s="13" t="e">
        <f t="shared" si="457"/>
        <v>#NAME?</v>
      </c>
      <c r="BH348" s="13" t="e">
        <f t="shared" si="458"/>
        <v>#NAME?</v>
      </c>
      <c r="BI348" s="13" t="e">
        <f t="shared" si="459"/>
        <v>#NAME?</v>
      </c>
      <c r="BJ348" s="13" t="e">
        <f t="shared" si="460"/>
        <v>#NAME?</v>
      </c>
      <c r="BK348" s="13" t="e">
        <f t="shared" si="461"/>
        <v>#NAME?</v>
      </c>
      <c r="BL348" s="13" t="e">
        <f t="shared" si="462"/>
        <v>#NAME?</v>
      </c>
      <c r="BM348" s="13" t="e">
        <f t="shared" si="463"/>
        <v>#NAME?</v>
      </c>
      <c r="BN348" s="13"/>
      <c r="BO348" s="15"/>
      <c r="BP348" s="13" t="e">
        <f t="shared" si="464"/>
        <v>#NAME?</v>
      </c>
      <c r="BQ348" s="13" t="e">
        <f t="shared" si="465"/>
        <v>#NAME?</v>
      </c>
      <c r="BR348" s="13" t="e">
        <f t="shared" si="466"/>
        <v>#NAME?</v>
      </c>
      <c r="BS348" s="13" t="e">
        <f t="shared" si="467"/>
        <v>#NAME?</v>
      </c>
      <c r="BT348" s="13" t="e">
        <f t="shared" si="468"/>
        <v>#NAME?</v>
      </c>
      <c r="BU348" s="13" t="e">
        <f t="shared" si="469"/>
        <v>#NAME?</v>
      </c>
      <c r="BV348" s="13"/>
      <c r="BW348" s="13" t="e">
        <f t="shared" si="470"/>
        <v>#NAME?</v>
      </c>
      <c r="BX348" s="13"/>
      <c r="BY348" s="13" t="e">
        <f t="shared" si="471"/>
        <v>#NAME?</v>
      </c>
      <c r="BZ348" s="13" t="e">
        <f t="shared" si="472"/>
        <v>#NAME?</v>
      </c>
      <c r="CA348" s="13" t="e">
        <f t="shared" si="473"/>
        <v>#NAME?</v>
      </c>
      <c r="CB348" s="13" t="e">
        <f t="shared" si="474"/>
        <v>#NAME?</v>
      </c>
      <c r="CC348" s="14">
        <f t="shared" si="475"/>
        <v>0</v>
      </c>
      <c r="CD348" s="14" t="e">
        <f t="shared" si="476"/>
        <v>#NAME?</v>
      </c>
      <c r="CE348" s="13">
        <f t="shared" si="477"/>
        <v>1954524.12</v>
      </c>
      <c r="CF348" s="13" t="e">
        <f t="shared" si="478"/>
        <v>#NAME?</v>
      </c>
      <c r="CG348" s="13"/>
      <c r="CH348" s="13" t="e">
        <f t="shared" si="479"/>
        <v>#NAME?</v>
      </c>
      <c r="CI348" s="13" t="e">
        <f t="shared" si="480"/>
        <v>#NAME?</v>
      </c>
      <c r="CJ348" s="13" t="e">
        <f t="shared" si="481"/>
        <v>#NAME?</v>
      </c>
      <c r="CK348" s="13" t="e">
        <f t="shared" si="482"/>
        <v>#NAME?</v>
      </c>
      <c r="CL348">
        <f t="shared" si="483"/>
        <v>0</v>
      </c>
      <c r="CM348">
        <f t="shared" si="484"/>
        <v>0</v>
      </c>
      <c r="CN348" t="e">
        <f>VLOOKUP(A348,sport,6,FALSE)</f>
        <v>#NAME?</v>
      </c>
      <c r="CO348">
        <f t="shared" si="485"/>
        <v>0</v>
      </c>
      <c r="CP348">
        <v>0</v>
      </c>
      <c r="CQ348">
        <v>0</v>
      </c>
      <c r="CR348">
        <v>0</v>
      </c>
      <c r="CS348">
        <v>0</v>
      </c>
      <c r="CT348">
        <v>0</v>
      </c>
      <c r="CU348">
        <v>0</v>
      </c>
      <c r="CV348">
        <v>0</v>
      </c>
      <c r="CW348">
        <v>0</v>
      </c>
      <c r="CX348">
        <v>0</v>
      </c>
      <c r="CY348" s="20" t="e">
        <f t="shared" si="486"/>
        <v>#NAME?</v>
      </c>
      <c r="CZ348" t="e">
        <f t="shared" si="487"/>
        <v>#NAME?</v>
      </c>
      <c r="DM348" t="s">
        <v>554</v>
      </c>
      <c r="DN348">
        <v>0</v>
      </c>
      <c r="DQ348" t="s">
        <v>269</v>
      </c>
      <c r="DR348">
        <v>0</v>
      </c>
      <c r="DU348">
        <v>856</v>
      </c>
      <c r="DV348">
        <v>3173677.3857056056</v>
      </c>
      <c r="DX348" t="s">
        <v>262</v>
      </c>
      <c r="DY348">
        <v>0</v>
      </c>
      <c r="EA348" t="s">
        <v>262</v>
      </c>
      <c r="EB348">
        <v>0</v>
      </c>
      <c r="ED348" t="s">
        <v>262</v>
      </c>
      <c r="EE348">
        <v>0</v>
      </c>
      <c r="EI348">
        <v>766</v>
      </c>
      <c r="EJ348">
        <v>1498.25</v>
      </c>
      <c r="GQ348" t="s">
        <v>313</v>
      </c>
      <c r="GR348">
        <v>1684</v>
      </c>
      <c r="GU348">
        <v>882</v>
      </c>
      <c r="GV348" s="20">
        <v>120236.29044905641</v>
      </c>
      <c r="HM348">
        <v>848</v>
      </c>
      <c r="HN348" t="s">
        <v>555</v>
      </c>
      <c r="HO348">
        <v>1218512.83</v>
      </c>
      <c r="HR348">
        <v>882</v>
      </c>
      <c r="HS348">
        <v>5035.5</v>
      </c>
    </row>
    <row r="349" spans="1:227">
      <c r="A349">
        <v>762</v>
      </c>
      <c r="D349" t="s">
        <v>320</v>
      </c>
      <c r="F349" s="13" t="e">
        <f t="shared" si="407"/>
        <v>#NAME?</v>
      </c>
      <c r="G349" s="13" t="e">
        <f t="shared" si="408"/>
        <v>#NAME?</v>
      </c>
      <c r="H349" s="13" t="e">
        <f t="shared" si="409"/>
        <v>#NAME?</v>
      </c>
      <c r="I349" s="13" t="e">
        <f t="shared" si="410"/>
        <v>#NAME?</v>
      </c>
      <c r="J349" s="13"/>
      <c r="K349" s="13" t="e">
        <f t="shared" si="411"/>
        <v>#NAME?</v>
      </c>
      <c r="L349" s="13" t="e">
        <f t="shared" si="412"/>
        <v>#NAME?</v>
      </c>
      <c r="M349" s="13" t="e">
        <f t="shared" si="413"/>
        <v>#NAME?</v>
      </c>
      <c r="N349" s="13" t="e">
        <f t="shared" si="414"/>
        <v>#NAME?</v>
      </c>
      <c r="O349" s="13" t="e">
        <f t="shared" si="415"/>
        <v>#NAME?</v>
      </c>
      <c r="P349" s="13" t="e">
        <f t="shared" si="416"/>
        <v>#NAME?</v>
      </c>
      <c r="Q349" s="13" t="e">
        <f t="shared" si="417"/>
        <v>#NAME?</v>
      </c>
      <c r="R349" s="13" t="e">
        <f t="shared" si="418"/>
        <v>#NAME?</v>
      </c>
      <c r="S349" s="13" t="e">
        <f t="shared" si="419"/>
        <v>#NAME?</v>
      </c>
      <c r="T349" s="13" t="e">
        <f t="shared" si="420"/>
        <v>#NAME?</v>
      </c>
      <c r="U349" s="13" t="e">
        <f t="shared" si="421"/>
        <v>#NAME?</v>
      </c>
      <c r="V349" s="13" t="e">
        <f t="shared" si="422"/>
        <v>#NAME?</v>
      </c>
      <c r="W349" s="13" t="e">
        <f t="shared" si="423"/>
        <v>#NAME?</v>
      </c>
      <c r="X349" s="13" t="e">
        <f t="shared" si="424"/>
        <v>#NAME?</v>
      </c>
      <c r="Y349" s="13" t="e">
        <f t="shared" si="425"/>
        <v>#NAME?</v>
      </c>
      <c r="Z349" s="13" t="e">
        <f t="shared" si="426"/>
        <v>#NAME?</v>
      </c>
      <c r="AA349" s="13" t="e">
        <f t="shared" si="427"/>
        <v>#NAME?</v>
      </c>
      <c r="AB349" s="13"/>
      <c r="AC349" s="13"/>
      <c r="AD349" s="13" t="e">
        <f t="shared" si="428"/>
        <v>#NAME?</v>
      </c>
      <c r="AE349" s="13" t="e">
        <f t="shared" si="429"/>
        <v>#NAME?</v>
      </c>
      <c r="AF349" s="13" t="e">
        <f t="shared" si="430"/>
        <v>#NAME?</v>
      </c>
      <c r="AG349" s="13" t="e">
        <f t="shared" si="431"/>
        <v>#NAME?</v>
      </c>
      <c r="AH349" s="13" t="e">
        <f t="shared" si="432"/>
        <v>#NAME?</v>
      </c>
      <c r="AI349" s="13" t="e">
        <f t="shared" si="433"/>
        <v>#NAME?</v>
      </c>
      <c r="AJ349" s="13" t="e">
        <f t="shared" si="434"/>
        <v>#NAME?</v>
      </c>
      <c r="AK349" s="13" t="e">
        <f t="shared" si="435"/>
        <v>#NAME?</v>
      </c>
      <c r="AL349" s="13" t="e">
        <f t="shared" si="436"/>
        <v>#NAME?</v>
      </c>
      <c r="AM349" s="13" t="e">
        <f t="shared" si="437"/>
        <v>#NAME?</v>
      </c>
      <c r="AN349" s="13" t="e">
        <f t="shared" si="438"/>
        <v>#NAME?</v>
      </c>
      <c r="AO349" s="13" t="e">
        <f t="shared" si="439"/>
        <v>#NAME?</v>
      </c>
      <c r="AP349" s="13" t="e">
        <f t="shared" si="440"/>
        <v>#NAME?</v>
      </c>
      <c r="AQ349" s="13" t="e">
        <f t="shared" si="441"/>
        <v>#NAME?</v>
      </c>
      <c r="AR349" s="13" t="e">
        <f t="shared" si="442"/>
        <v>#NAME?</v>
      </c>
      <c r="AS349" s="13" t="e">
        <f t="shared" si="443"/>
        <v>#NAME?</v>
      </c>
      <c r="AT349" s="13" t="e">
        <f t="shared" si="444"/>
        <v>#NAME?</v>
      </c>
      <c r="AU349" s="13" t="e">
        <f t="shared" si="445"/>
        <v>#NAME?</v>
      </c>
      <c r="AV349" s="13" t="e">
        <f t="shared" si="446"/>
        <v>#NAME?</v>
      </c>
      <c r="AW349" s="13" t="e">
        <f t="shared" si="447"/>
        <v>#NAME?</v>
      </c>
      <c r="AX349" s="13" t="e">
        <f t="shared" si="448"/>
        <v>#NAME?</v>
      </c>
      <c r="AY349" s="13" t="e">
        <f t="shared" si="449"/>
        <v>#NAME?</v>
      </c>
      <c r="AZ349" s="13" t="e">
        <f t="shared" si="450"/>
        <v>#NAME?</v>
      </c>
      <c r="BA349" s="13" t="e">
        <f t="shared" si="451"/>
        <v>#NAME?</v>
      </c>
      <c r="BB349" s="13" t="e">
        <f t="shared" si="452"/>
        <v>#NAME?</v>
      </c>
      <c r="BC349" s="13" t="e">
        <f t="shared" si="453"/>
        <v>#NAME?</v>
      </c>
      <c r="BD349" s="13" t="e">
        <f t="shared" si="454"/>
        <v>#NAME?</v>
      </c>
      <c r="BE349" s="13" t="e">
        <f t="shared" si="455"/>
        <v>#NAME?</v>
      </c>
      <c r="BF349" s="13" t="e">
        <f t="shared" si="456"/>
        <v>#NAME?</v>
      </c>
      <c r="BG349" s="13" t="e">
        <f t="shared" si="457"/>
        <v>#NAME?</v>
      </c>
      <c r="BH349" s="13" t="e">
        <f t="shared" si="458"/>
        <v>#NAME?</v>
      </c>
      <c r="BI349" s="13" t="e">
        <f t="shared" si="459"/>
        <v>#NAME?</v>
      </c>
      <c r="BJ349" s="13" t="e">
        <f t="shared" si="460"/>
        <v>#NAME?</v>
      </c>
      <c r="BK349" s="13" t="e">
        <f t="shared" si="461"/>
        <v>#NAME?</v>
      </c>
      <c r="BL349" s="13" t="e">
        <f t="shared" si="462"/>
        <v>#NAME?</v>
      </c>
      <c r="BM349" s="13" t="e">
        <f t="shared" si="463"/>
        <v>#NAME?</v>
      </c>
      <c r="BN349" s="13"/>
      <c r="BO349" s="15"/>
      <c r="BP349" s="13" t="e">
        <f t="shared" si="464"/>
        <v>#NAME?</v>
      </c>
      <c r="BQ349" s="13" t="e">
        <f t="shared" si="465"/>
        <v>#NAME?</v>
      </c>
      <c r="BR349" s="13" t="e">
        <f t="shared" si="466"/>
        <v>#NAME?</v>
      </c>
      <c r="BS349" s="13" t="e">
        <f t="shared" si="467"/>
        <v>#NAME?</v>
      </c>
      <c r="BT349" s="13" t="e">
        <f t="shared" si="468"/>
        <v>#NAME?</v>
      </c>
      <c r="BU349" s="13" t="e">
        <f t="shared" si="469"/>
        <v>#NAME?</v>
      </c>
      <c r="BV349" s="13"/>
      <c r="BW349" s="13" t="e">
        <f t="shared" si="470"/>
        <v>#NAME?</v>
      </c>
      <c r="BX349" s="13"/>
      <c r="BY349" s="13" t="e">
        <f t="shared" si="471"/>
        <v>#NAME?</v>
      </c>
      <c r="BZ349" s="13" t="e">
        <f t="shared" si="472"/>
        <v>#NAME?</v>
      </c>
      <c r="CA349" s="13" t="e">
        <f t="shared" si="473"/>
        <v>#NAME?</v>
      </c>
      <c r="CB349" s="13" t="e">
        <f t="shared" si="474"/>
        <v>#NAME?</v>
      </c>
      <c r="CC349" s="14">
        <f t="shared" si="475"/>
        <v>0</v>
      </c>
      <c r="CD349" s="14" t="e">
        <f t="shared" si="476"/>
        <v>#NAME?</v>
      </c>
      <c r="CE349" s="13">
        <f t="shared" si="477"/>
        <v>2512079.44</v>
      </c>
      <c r="CF349" s="13" t="e">
        <f t="shared" si="478"/>
        <v>#NAME?</v>
      </c>
      <c r="CG349" s="13"/>
      <c r="CH349" s="13" t="e">
        <f t="shared" si="479"/>
        <v>#NAME?</v>
      </c>
      <c r="CI349" s="13" t="e">
        <f t="shared" si="480"/>
        <v>#NAME?</v>
      </c>
      <c r="CJ349" s="13" t="e">
        <f t="shared" si="481"/>
        <v>#NAME?</v>
      </c>
      <c r="CK349" s="13" t="e">
        <f t="shared" si="482"/>
        <v>#NAME?</v>
      </c>
      <c r="CL349">
        <f t="shared" si="483"/>
        <v>0</v>
      </c>
      <c r="CM349">
        <f t="shared" si="484"/>
        <v>0</v>
      </c>
      <c r="CN349">
        <v>0</v>
      </c>
      <c r="CO349">
        <f t="shared" si="485"/>
        <v>0</v>
      </c>
      <c r="CP349">
        <v>0</v>
      </c>
      <c r="CQ349">
        <v>0</v>
      </c>
      <c r="CR349">
        <v>0</v>
      </c>
      <c r="CS349">
        <v>0</v>
      </c>
      <c r="CT349">
        <v>0</v>
      </c>
      <c r="CU349">
        <v>0</v>
      </c>
      <c r="CV349">
        <v>0</v>
      </c>
      <c r="CW349">
        <v>0</v>
      </c>
      <c r="CX349">
        <v>0</v>
      </c>
      <c r="CY349" s="20" t="e">
        <f t="shared" si="486"/>
        <v>#NAME?</v>
      </c>
      <c r="CZ349" t="e">
        <f t="shared" si="487"/>
        <v>#NAME?</v>
      </c>
      <c r="DM349" t="s">
        <v>555</v>
      </c>
      <c r="DN349">
        <v>0</v>
      </c>
      <c r="DQ349" t="s">
        <v>275</v>
      </c>
      <c r="DR349">
        <v>0</v>
      </c>
      <c r="DU349">
        <v>777</v>
      </c>
      <c r="DV349">
        <v>2998645.2151829023</v>
      </c>
      <c r="DX349" t="s">
        <v>269</v>
      </c>
      <c r="DY349">
        <v>0</v>
      </c>
      <c r="EA349" t="s">
        <v>269</v>
      </c>
      <c r="EB349">
        <v>0</v>
      </c>
      <c r="ED349" t="s">
        <v>269</v>
      </c>
      <c r="EE349">
        <v>0</v>
      </c>
      <c r="EI349">
        <v>1719</v>
      </c>
      <c r="EJ349">
        <v>1579.25</v>
      </c>
      <c r="GQ349" t="s">
        <v>320</v>
      </c>
      <c r="GR349">
        <v>762</v>
      </c>
      <c r="GU349">
        <v>885</v>
      </c>
      <c r="GV349" s="20">
        <v>18296.826807465106</v>
      </c>
      <c r="HM349">
        <v>612</v>
      </c>
      <c r="HN349" t="s">
        <v>195</v>
      </c>
      <c r="HO349">
        <v>5236268.97</v>
      </c>
      <c r="HR349">
        <v>885</v>
      </c>
      <c r="HS349">
        <v>559</v>
      </c>
    </row>
    <row r="350" spans="1:227">
      <c r="A350">
        <v>766</v>
      </c>
      <c r="D350" t="s">
        <v>326</v>
      </c>
      <c r="F350" s="13" t="e">
        <f t="shared" si="407"/>
        <v>#NAME?</v>
      </c>
      <c r="G350" s="13" t="e">
        <f t="shared" si="408"/>
        <v>#NAME?</v>
      </c>
      <c r="H350" s="13" t="e">
        <f t="shared" si="409"/>
        <v>#NAME?</v>
      </c>
      <c r="I350" s="13" t="e">
        <f t="shared" si="410"/>
        <v>#NAME?</v>
      </c>
      <c r="J350" s="13"/>
      <c r="K350" s="13" t="e">
        <f t="shared" si="411"/>
        <v>#NAME?</v>
      </c>
      <c r="L350" s="13" t="e">
        <f t="shared" si="412"/>
        <v>#NAME?</v>
      </c>
      <c r="M350" s="13" t="e">
        <f t="shared" si="413"/>
        <v>#NAME?</v>
      </c>
      <c r="N350" s="13" t="e">
        <f t="shared" si="414"/>
        <v>#NAME?</v>
      </c>
      <c r="O350" s="13" t="e">
        <f t="shared" si="415"/>
        <v>#NAME?</v>
      </c>
      <c r="P350" s="13" t="e">
        <f t="shared" si="416"/>
        <v>#NAME?</v>
      </c>
      <c r="Q350" s="13" t="e">
        <f t="shared" si="417"/>
        <v>#NAME?</v>
      </c>
      <c r="R350" s="13" t="e">
        <f t="shared" si="418"/>
        <v>#NAME?</v>
      </c>
      <c r="S350" s="13" t="e">
        <f t="shared" si="419"/>
        <v>#NAME?</v>
      </c>
      <c r="T350" s="13" t="e">
        <f t="shared" si="420"/>
        <v>#NAME?</v>
      </c>
      <c r="U350" s="13" t="e">
        <f t="shared" si="421"/>
        <v>#NAME?</v>
      </c>
      <c r="V350" s="13" t="e">
        <f t="shared" si="422"/>
        <v>#NAME?</v>
      </c>
      <c r="W350" s="13" t="e">
        <f t="shared" si="423"/>
        <v>#NAME?</v>
      </c>
      <c r="X350" s="13" t="e">
        <f t="shared" si="424"/>
        <v>#NAME?</v>
      </c>
      <c r="Y350" s="13" t="e">
        <f t="shared" si="425"/>
        <v>#NAME?</v>
      </c>
      <c r="Z350" s="13" t="e">
        <f t="shared" si="426"/>
        <v>#NAME?</v>
      </c>
      <c r="AA350" s="13" t="e">
        <f t="shared" si="427"/>
        <v>#NAME?</v>
      </c>
      <c r="AB350" s="13"/>
      <c r="AC350" s="13"/>
      <c r="AD350" s="13" t="e">
        <f t="shared" si="428"/>
        <v>#NAME?</v>
      </c>
      <c r="AE350" s="13" t="e">
        <f t="shared" si="429"/>
        <v>#NAME?</v>
      </c>
      <c r="AF350" s="13" t="e">
        <f t="shared" si="430"/>
        <v>#NAME?</v>
      </c>
      <c r="AG350" s="13" t="e">
        <f t="shared" si="431"/>
        <v>#NAME?</v>
      </c>
      <c r="AH350" s="13" t="e">
        <f t="shared" si="432"/>
        <v>#NAME?</v>
      </c>
      <c r="AI350" s="13" t="e">
        <f t="shared" si="433"/>
        <v>#NAME?</v>
      </c>
      <c r="AJ350" s="13" t="e">
        <f t="shared" si="434"/>
        <v>#NAME?</v>
      </c>
      <c r="AK350" s="13" t="e">
        <f t="shared" si="435"/>
        <v>#NAME?</v>
      </c>
      <c r="AL350" s="13" t="e">
        <f t="shared" si="436"/>
        <v>#NAME?</v>
      </c>
      <c r="AM350" s="13" t="e">
        <f t="shared" si="437"/>
        <v>#NAME?</v>
      </c>
      <c r="AN350" s="13" t="e">
        <f t="shared" si="438"/>
        <v>#NAME?</v>
      </c>
      <c r="AO350" s="13" t="e">
        <f t="shared" si="439"/>
        <v>#NAME?</v>
      </c>
      <c r="AP350" s="13" t="e">
        <f t="shared" si="440"/>
        <v>#NAME?</v>
      </c>
      <c r="AQ350" s="13" t="e">
        <f t="shared" si="441"/>
        <v>#NAME?</v>
      </c>
      <c r="AR350" s="13" t="e">
        <f t="shared" si="442"/>
        <v>#NAME?</v>
      </c>
      <c r="AS350" s="13" t="e">
        <f t="shared" si="443"/>
        <v>#NAME?</v>
      </c>
      <c r="AT350" s="13" t="e">
        <f t="shared" si="444"/>
        <v>#NAME?</v>
      </c>
      <c r="AU350" s="13" t="e">
        <f t="shared" si="445"/>
        <v>#NAME?</v>
      </c>
      <c r="AV350" s="13" t="e">
        <f t="shared" si="446"/>
        <v>#NAME?</v>
      </c>
      <c r="AW350" s="13" t="e">
        <f t="shared" si="447"/>
        <v>#NAME?</v>
      </c>
      <c r="AX350" s="13" t="e">
        <f t="shared" si="448"/>
        <v>#NAME?</v>
      </c>
      <c r="AY350" s="13" t="e">
        <f t="shared" si="449"/>
        <v>#NAME?</v>
      </c>
      <c r="AZ350" s="13" t="e">
        <f t="shared" si="450"/>
        <v>#NAME?</v>
      </c>
      <c r="BA350" s="13" t="e">
        <f t="shared" si="451"/>
        <v>#NAME?</v>
      </c>
      <c r="BB350" s="13" t="e">
        <f t="shared" si="452"/>
        <v>#NAME?</v>
      </c>
      <c r="BC350" s="13" t="e">
        <f t="shared" si="453"/>
        <v>#NAME?</v>
      </c>
      <c r="BD350" s="13" t="e">
        <f t="shared" si="454"/>
        <v>#NAME?</v>
      </c>
      <c r="BE350" s="13" t="e">
        <f t="shared" si="455"/>
        <v>#NAME?</v>
      </c>
      <c r="BF350" s="13" t="e">
        <f t="shared" si="456"/>
        <v>#NAME?</v>
      </c>
      <c r="BG350" s="13" t="e">
        <f t="shared" si="457"/>
        <v>#NAME?</v>
      </c>
      <c r="BH350" s="13" t="e">
        <f t="shared" si="458"/>
        <v>#NAME?</v>
      </c>
      <c r="BI350" s="13" t="e">
        <f t="shared" si="459"/>
        <v>#NAME?</v>
      </c>
      <c r="BJ350" s="13" t="e">
        <f t="shared" si="460"/>
        <v>#NAME?</v>
      </c>
      <c r="BK350" s="13" t="e">
        <f t="shared" si="461"/>
        <v>#NAME?</v>
      </c>
      <c r="BL350" s="13" t="e">
        <f t="shared" si="462"/>
        <v>#NAME?</v>
      </c>
      <c r="BM350" s="13" t="e">
        <f t="shared" si="463"/>
        <v>#NAME?</v>
      </c>
      <c r="BN350" s="13"/>
      <c r="BO350" s="15"/>
      <c r="BP350" s="13" t="e">
        <f t="shared" si="464"/>
        <v>#NAME?</v>
      </c>
      <c r="BQ350" s="13" t="e">
        <f t="shared" si="465"/>
        <v>#NAME?</v>
      </c>
      <c r="BR350" s="13" t="e">
        <f t="shared" si="466"/>
        <v>#NAME?</v>
      </c>
      <c r="BS350" s="13" t="e">
        <f t="shared" si="467"/>
        <v>#NAME?</v>
      </c>
      <c r="BT350" s="13" t="e">
        <f t="shared" si="468"/>
        <v>#NAME?</v>
      </c>
      <c r="BU350" s="13" t="e">
        <f t="shared" si="469"/>
        <v>#NAME?</v>
      </c>
      <c r="BV350" s="13"/>
      <c r="BW350" s="13" t="e">
        <f t="shared" si="470"/>
        <v>#NAME?</v>
      </c>
      <c r="BX350" s="13"/>
      <c r="BY350" s="13" t="e">
        <f t="shared" si="471"/>
        <v>#NAME?</v>
      </c>
      <c r="BZ350" s="13" t="e">
        <f t="shared" si="472"/>
        <v>#NAME?</v>
      </c>
      <c r="CA350" s="13" t="e">
        <f t="shared" si="473"/>
        <v>#NAME?</v>
      </c>
      <c r="CB350" s="13" t="e">
        <f t="shared" si="474"/>
        <v>#NAME?</v>
      </c>
      <c r="CC350" s="14">
        <f t="shared" si="475"/>
        <v>0</v>
      </c>
      <c r="CD350" s="14" t="e">
        <f t="shared" si="476"/>
        <v>#NAME?</v>
      </c>
      <c r="CE350" s="13">
        <f t="shared" si="477"/>
        <v>1874962.06</v>
      </c>
      <c r="CF350" s="13" t="e">
        <f t="shared" si="478"/>
        <v>#NAME?</v>
      </c>
      <c r="CG350" s="13"/>
      <c r="CH350" s="13" t="e">
        <f t="shared" si="479"/>
        <v>#NAME?</v>
      </c>
      <c r="CI350" s="13" t="e">
        <f t="shared" si="480"/>
        <v>#NAME?</v>
      </c>
      <c r="CJ350" s="13" t="e">
        <f t="shared" si="481"/>
        <v>#NAME?</v>
      </c>
      <c r="CK350" s="13" t="e">
        <f t="shared" si="482"/>
        <v>#NAME?</v>
      </c>
      <c r="CL350">
        <f t="shared" si="483"/>
        <v>0</v>
      </c>
      <c r="CM350">
        <f t="shared" si="484"/>
        <v>0</v>
      </c>
      <c r="CN350">
        <v>0</v>
      </c>
      <c r="CO350">
        <f t="shared" si="485"/>
        <v>0</v>
      </c>
      <c r="CP350">
        <v>0</v>
      </c>
      <c r="CQ350">
        <v>0</v>
      </c>
      <c r="CR350">
        <v>0</v>
      </c>
      <c r="CS350">
        <v>0</v>
      </c>
      <c r="CT350">
        <v>0</v>
      </c>
      <c r="CU350">
        <v>0</v>
      </c>
      <c r="CV350">
        <v>0</v>
      </c>
      <c r="CW350">
        <v>0</v>
      </c>
      <c r="CX350">
        <v>0</v>
      </c>
      <c r="CY350" s="20" t="e">
        <f t="shared" si="486"/>
        <v>#NAME?</v>
      </c>
      <c r="CZ350" t="e">
        <f t="shared" si="487"/>
        <v>#NAME?</v>
      </c>
      <c r="DM350" t="s">
        <v>195</v>
      </c>
      <c r="DN350">
        <v>0</v>
      </c>
      <c r="DQ350" t="s">
        <v>282</v>
      </c>
      <c r="DR350">
        <v>0</v>
      </c>
      <c r="DU350">
        <v>281</v>
      </c>
      <c r="DV350">
        <v>3163021.3998946706</v>
      </c>
      <c r="DX350" t="s">
        <v>275</v>
      </c>
      <c r="DY350">
        <v>0</v>
      </c>
      <c r="EA350" t="s">
        <v>275</v>
      </c>
      <c r="EB350">
        <v>0</v>
      </c>
      <c r="ED350" t="s">
        <v>275</v>
      </c>
      <c r="EE350">
        <v>0</v>
      </c>
      <c r="EI350">
        <v>770</v>
      </c>
      <c r="EJ350">
        <v>1274.25</v>
      </c>
      <c r="GQ350" t="s">
        <v>326</v>
      </c>
      <c r="GR350">
        <v>766</v>
      </c>
      <c r="GU350">
        <v>888</v>
      </c>
      <c r="GV350" s="20">
        <v>41821.318417063099</v>
      </c>
      <c r="HM350">
        <v>37</v>
      </c>
      <c r="HN350" t="s">
        <v>187</v>
      </c>
      <c r="HO350">
        <v>4519695.1100000003</v>
      </c>
      <c r="HR350">
        <v>888</v>
      </c>
      <c r="HS350">
        <v>1454.5</v>
      </c>
    </row>
    <row r="351" spans="1:227">
      <c r="A351">
        <v>1719</v>
      </c>
      <c r="D351" t="s">
        <v>330</v>
      </c>
      <c r="F351" s="13" t="e">
        <f t="shared" si="407"/>
        <v>#NAME?</v>
      </c>
      <c r="G351" s="13" t="e">
        <f t="shared" si="408"/>
        <v>#NAME?</v>
      </c>
      <c r="H351" s="13" t="e">
        <f t="shared" si="409"/>
        <v>#NAME?</v>
      </c>
      <c r="I351" s="13" t="e">
        <f t="shared" si="410"/>
        <v>#NAME?</v>
      </c>
      <c r="K351" s="13" t="e">
        <f t="shared" si="411"/>
        <v>#NAME?</v>
      </c>
      <c r="L351" s="13" t="e">
        <f t="shared" si="412"/>
        <v>#NAME?</v>
      </c>
      <c r="M351" s="13" t="e">
        <f t="shared" si="413"/>
        <v>#NAME?</v>
      </c>
      <c r="N351" s="13" t="e">
        <f t="shared" si="414"/>
        <v>#NAME?</v>
      </c>
      <c r="O351" s="13" t="e">
        <f t="shared" si="415"/>
        <v>#NAME?</v>
      </c>
      <c r="P351" s="13" t="e">
        <f t="shared" si="416"/>
        <v>#NAME?</v>
      </c>
      <c r="Q351" s="13" t="e">
        <f t="shared" si="417"/>
        <v>#NAME?</v>
      </c>
      <c r="R351" s="13" t="e">
        <f t="shared" si="418"/>
        <v>#NAME?</v>
      </c>
      <c r="S351" s="13" t="e">
        <f t="shared" si="419"/>
        <v>#NAME?</v>
      </c>
      <c r="T351" s="13" t="e">
        <f t="shared" si="420"/>
        <v>#NAME?</v>
      </c>
      <c r="U351" s="13" t="e">
        <f t="shared" si="421"/>
        <v>#NAME?</v>
      </c>
      <c r="V351" s="13" t="e">
        <f t="shared" si="422"/>
        <v>#NAME?</v>
      </c>
      <c r="W351" s="13" t="e">
        <f t="shared" si="423"/>
        <v>#NAME?</v>
      </c>
      <c r="X351" s="13" t="e">
        <f t="shared" si="424"/>
        <v>#NAME?</v>
      </c>
      <c r="Y351" s="13" t="e">
        <f t="shared" si="425"/>
        <v>#NAME?</v>
      </c>
      <c r="Z351" s="13" t="e">
        <f t="shared" si="426"/>
        <v>#NAME?</v>
      </c>
      <c r="AA351" s="13" t="e">
        <f t="shared" si="427"/>
        <v>#NAME?</v>
      </c>
      <c r="AB351" s="13"/>
      <c r="AC351" s="13"/>
      <c r="AD351" s="13" t="e">
        <f t="shared" si="428"/>
        <v>#NAME?</v>
      </c>
      <c r="AE351" s="13" t="e">
        <f t="shared" si="429"/>
        <v>#NAME?</v>
      </c>
      <c r="AF351" s="13" t="e">
        <f t="shared" si="430"/>
        <v>#NAME?</v>
      </c>
      <c r="AG351" s="13" t="e">
        <f t="shared" si="431"/>
        <v>#NAME?</v>
      </c>
      <c r="AH351" s="13" t="e">
        <f t="shared" si="432"/>
        <v>#NAME?</v>
      </c>
      <c r="AI351" s="13" t="e">
        <f t="shared" si="433"/>
        <v>#NAME?</v>
      </c>
      <c r="AJ351" s="13" t="e">
        <f t="shared" si="434"/>
        <v>#NAME?</v>
      </c>
      <c r="AK351" s="13" t="e">
        <f t="shared" si="435"/>
        <v>#NAME?</v>
      </c>
      <c r="AL351" s="13" t="e">
        <f t="shared" si="436"/>
        <v>#NAME?</v>
      </c>
      <c r="AM351" s="13" t="e">
        <f t="shared" si="437"/>
        <v>#NAME?</v>
      </c>
      <c r="AN351" s="13" t="e">
        <f t="shared" si="438"/>
        <v>#NAME?</v>
      </c>
      <c r="AO351" s="13" t="e">
        <f t="shared" si="439"/>
        <v>#NAME?</v>
      </c>
      <c r="AP351" s="13" t="e">
        <f t="shared" si="440"/>
        <v>#NAME?</v>
      </c>
      <c r="AQ351" s="13" t="e">
        <f t="shared" si="441"/>
        <v>#NAME?</v>
      </c>
      <c r="AR351" s="13" t="e">
        <f t="shared" si="442"/>
        <v>#NAME?</v>
      </c>
      <c r="AS351" s="13" t="e">
        <f t="shared" si="443"/>
        <v>#NAME?</v>
      </c>
      <c r="AT351" s="13" t="e">
        <f t="shared" si="444"/>
        <v>#NAME?</v>
      </c>
      <c r="AU351" s="13" t="e">
        <f t="shared" si="445"/>
        <v>#NAME?</v>
      </c>
      <c r="AV351" s="13" t="e">
        <f t="shared" si="446"/>
        <v>#NAME?</v>
      </c>
      <c r="AW351" s="13" t="e">
        <f t="shared" si="447"/>
        <v>#NAME?</v>
      </c>
      <c r="AX351" s="13" t="e">
        <f t="shared" si="448"/>
        <v>#NAME?</v>
      </c>
      <c r="AY351" s="13" t="e">
        <f t="shared" si="449"/>
        <v>#NAME?</v>
      </c>
      <c r="AZ351" s="13" t="e">
        <f t="shared" si="450"/>
        <v>#NAME?</v>
      </c>
      <c r="BA351" s="13" t="e">
        <f t="shared" si="451"/>
        <v>#NAME?</v>
      </c>
      <c r="BB351" s="13" t="e">
        <f t="shared" si="452"/>
        <v>#NAME?</v>
      </c>
      <c r="BC351" s="13" t="e">
        <f t="shared" si="453"/>
        <v>#NAME?</v>
      </c>
      <c r="BD351" s="13" t="e">
        <f t="shared" si="454"/>
        <v>#NAME?</v>
      </c>
      <c r="BE351" s="13" t="e">
        <f t="shared" si="455"/>
        <v>#NAME?</v>
      </c>
      <c r="BF351" s="13" t="e">
        <f t="shared" si="456"/>
        <v>#NAME?</v>
      </c>
      <c r="BG351" s="13" t="e">
        <f t="shared" si="457"/>
        <v>#NAME?</v>
      </c>
      <c r="BH351" s="13" t="e">
        <f t="shared" si="458"/>
        <v>#NAME?</v>
      </c>
      <c r="BI351" s="13" t="e">
        <f t="shared" si="459"/>
        <v>#NAME?</v>
      </c>
      <c r="BJ351" s="13" t="e">
        <f t="shared" si="460"/>
        <v>#NAME?</v>
      </c>
      <c r="BK351" s="13" t="e">
        <f t="shared" si="461"/>
        <v>#NAME?</v>
      </c>
      <c r="BL351" s="13" t="e">
        <f t="shared" si="462"/>
        <v>#NAME?</v>
      </c>
      <c r="BM351" s="13" t="e">
        <f t="shared" si="463"/>
        <v>#NAME?</v>
      </c>
      <c r="BN351" s="13"/>
      <c r="BO351" s="15"/>
      <c r="BP351" s="13" t="e">
        <f t="shared" si="464"/>
        <v>#NAME?</v>
      </c>
      <c r="BQ351" s="13" t="e">
        <f t="shared" si="465"/>
        <v>#NAME?</v>
      </c>
      <c r="BR351" s="13" t="e">
        <f t="shared" si="466"/>
        <v>#NAME?</v>
      </c>
      <c r="BS351" s="13" t="e">
        <f t="shared" si="467"/>
        <v>#NAME?</v>
      </c>
      <c r="BT351" s="13" t="e">
        <f t="shared" si="468"/>
        <v>#NAME?</v>
      </c>
      <c r="BU351" s="13" t="e">
        <f t="shared" si="469"/>
        <v>#NAME?</v>
      </c>
      <c r="BV351" s="13"/>
      <c r="BW351" s="13" t="e">
        <f t="shared" si="470"/>
        <v>#NAME?</v>
      </c>
      <c r="BX351" s="13"/>
      <c r="BY351" s="13" t="e">
        <f t="shared" si="471"/>
        <v>#NAME?</v>
      </c>
      <c r="BZ351" s="13" t="e">
        <f t="shared" si="472"/>
        <v>#NAME?</v>
      </c>
      <c r="CA351" s="13" t="e">
        <f t="shared" si="473"/>
        <v>#NAME?</v>
      </c>
      <c r="CB351" s="13" t="e">
        <f t="shared" si="474"/>
        <v>#NAME?</v>
      </c>
      <c r="CC351" s="14">
        <f t="shared" si="475"/>
        <v>0</v>
      </c>
      <c r="CD351" s="14" t="e">
        <f t="shared" si="476"/>
        <v>#NAME?</v>
      </c>
      <c r="CE351" s="13">
        <f t="shared" si="477"/>
        <v>1996677.1200000001</v>
      </c>
      <c r="CF351" s="13" t="e">
        <f t="shared" si="478"/>
        <v>#NAME?</v>
      </c>
      <c r="CG351" s="13"/>
      <c r="CH351" s="13" t="e">
        <f t="shared" si="479"/>
        <v>#NAME?</v>
      </c>
      <c r="CI351" s="13" t="e">
        <f t="shared" si="480"/>
        <v>#NAME?</v>
      </c>
      <c r="CJ351" s="13" t="e">
        <f t="shared" si="481"/>
        <v>#NAME?</v>
      </c>
      <c r="CK351" s="13" t="e">
        <f t="shared" si="482"/>
        <v>#NAME?</v>
      </c>
      <c r="CL351">
        <f t="shared" si="483"/>
        <v>0</v>
      </c>
      <c r="CM351">
        <f t="shared" si="484"/>
        <v>0</v>
      </c>
      <c r="CN351">
        <v>0</v>
      </c>
      <c r="CO351">
        <f t="shared" si="485"/>
        <v>0</v>
      </c>
      <c r="CP351">
        <v>0</v>
      </c>
      <c r="CQ351">
        <v>0</v>
      </c>
      <c r="CR351">
        <v>0</v>
      </c>
      <c r="CS351">
        <v>0</v>
      </c>
      <c r="CT351">
        <v>0</v>
      </c>
      <c r="CU351">
        <v>0</v>
      </c>
      <c r="CV351">
        <v>0</v>
      </c>
      <c r="CW351">
        <v>0</v>
      </c>
      <c r="CX351">
        <v>0</v>
      </c>
      <c r="CY351" s="20" t="e">
        <f t="shared" si="486"/>
        <v>#NAME?</v>
      </c>
      <c r="CZ351" t="e">
        <f t="shared" si="487"/>
        <v>#NAME?</v>
      </c>
      <c r="DM351" t="s">
        <v>187</v>
      </c>
      <c r="DN351">
        <v>0</v>
      </c>
      <c r="DQ351" t="s">
        <v>284</v>
      </c>
      <c r="DR351">
        <v>0</v>
      </c>
      <c r="DU351">
        <v>406</v>
      </c>
      <c r="DV351">
        <v>3500525.6390323788</v>
      </c>
      <c r="DX351" t="s">
        <v>282</v>
      </c>
      <c r="DY351">
        <v>0</v>
      </c>
      <c r="EA351" t="s">
        <v>282</v>
      </c>
      <c r="EB351">
        <v>0</v>
      </c>
      <c r="ED351" t="s">
        <v>282</v>
      </c>
      <c r="EE351">
        <v>0</v>
      </c>
      <c r="EI351">
        <v>772</v>
      </c>
      <c r="EJ351">
        <v>18414.25</v>
      </c>
      <c r="GQ351" t="s">
        <v>330</v>
      </c>
      <c r="GR351">
        <v>1719</v>
      </c>
      <c r="GU351">
        <v>889</v>
      </c>
      <c r="GV351" s="20">
        <v>36593.653614930212</v>
      </c>
      <c r="HM351">
        <v>180</v>
      </c>
      <c r="HN351" t="s">
        <v>308</v>
      </c>
      <c r="HO351">
        <v>848795.95</v>
      </c>
      <c r="HR351">
        <v>889</v>
      </c>
      <c r="HS351">
        <v>910.25</v>
      </c>
    </row>
    <row r="352" spans="1:227">
      <c r="A352">
        <v>770</v>
      </c>
      <c r="D352" t="s">
        <v>344</v>
      </c>
      <c r="F352" s="13" t="e">
        <f t="shared" si="407"/>
        <v>#NAME?</v>
      </c>
      <c r="G352" s="13" t="e">
        <f t="shared" si="408"/>
        <v>#NAME?</v>
      </c>
      <c r="H352" s="13" t="e">
        <f t="shared" si="409"/>
        <v>#NAME?</v>
      </c>
      <c r="I352" s="13" t="e">
        <f t="shared" si="410"/>
        <v>#NAME?</v>
      </c>
      <c r="J352" s="13"/>
      <c r="K352" s="13" t="e">
        <f t="shared" si="411"/>
        <v>#NAME?</v>
      </c>
      <c r="L352" s="13" t="e">
        <f t="shared" si="412"/>
        <v>#NAME?</v>
      </c>
      <c r="M352" s="13" t="e">
        <f t="shared" si="413"/>
        <v>#NAME?</v>
      </c>
      <c r="N352" s="13" t="e">
        <f t="shared" si="414"/>
        <v>#NAME?</v>
      </c>
      <c r="O352" s="13" t="e">
        <f t="shared" si="415"/>
        <v>#NAME?</v>
      </c>
      <c r="P352" s="13" t="e">
        <f t="shared" si="416"/>
        <v>#NAME?</v>
      </c>
      <c r="Q352" s="13" t="e">
        <f t="shared" si="417"/>
        <v>#NAME?</v>
      </c>
      <c r="R352" s="13" t="e">
        <f t="shared" si="418"/>
        <v>#NAME?</v>
      </c>
      <c r="S352" s="13" t="e">
        <f t="shared" si="419"/>
        <v>#NAME?</v>
      </c>
      <c r="T352" s="13" t="e">
        <f t="shared" si="420"/>
        <v>#NAME?</v>
      </c>
      <c r="U352" s="13" t="e">
        <f t="shared" si="421"/>
        <v>#NAME?</v>
      </c>
      <c r="V352" s="13" t="e">
        <f t="shared" si="422"/>
        <v>#NAME?</v>
      </c>
      <c r="W352" s="13" t="e">
        <f t="shared" si="423"/>
        <v>#NAME?</v>
      </c>
      <c r="X352" s="13" t="e">
        <f t="shared" si="424"/>
        <v>#NAME?</v>
      </c>
      <c r="Y352" s="13" t="e">
        <f t="shared" si="425"/>
        <v>#NAME?</v>
      </c>
      <c r="Z352" s="13" t="e">
        <f t="shared" si="426"/>
        <v>#NAME?</v>
      </c>
      <c r="AA352" s="13" t="e">
        <f t="shared" si="427"/>
        <v>#NAME?</v>
      </c>
      <c r="AB352" s="13"/>
      <c r="AC352" s="13"/>
      <c r="AD352" s="13" t="e">
        <f t="shared" si="428"/>
        <v>#NAME?</v>
      </c>
      <c r="AE352" s="13" t="e">
        <f t="shared" si="429"/>
        <v>#NAME?</v>
      </c>
      <c r="AF352" s="13" t="e">
        <f t="shared" si="430"/>
        <v>#NAME?</v>
      </c>
      <c r="AG352" s="13" t="e">
        <f t="shared" si="431"/>
        <v>#NAME?</v>
      </c>
      <c r="AH352" s="13" t="e">
        <f t="shared" si="432"/>
        <v>#NAME?</v>
      </c>
      <c r="AI352" s="13" t="e">
        <f t="shared" si="433"/>
        <v>#NAME?</v>
      </c>
      <c r="AJ352" s="13" t="e">
        <f t="shared" si="434"/>
        <v>#NAME?</v>
      </c>
      <c r="AK352" s="13" t="e">
        <f t="shared" si="435"/>
        <v>#NAME?</v>
      </c>
      <c r="AL352" s="13" t="e">
        <f t="shared" si="436"/>
        <v>#NAME?</v>
      </c>
      <c r="AM352" s="13" t="e">
        <f t="shared" si="437"/>
        <v>#NAME?</v>
      </c>
      <c r="AN352" s="13" t="e">
        <f t="shared" si="438"/>
        <v>#NAME?</v>
      </c>
      <c r="AO352" s="13" t="e">
        <f t="shared" si="439"/>
        <v>#NAME?</v>
      </c>
      <c r="AP352" s="13" t="e">
        <f t="shared" si="440"/>
        <v>#NAME?</v>
      </c>
      <c r="AQ352" s="13" t="e">
        <f t="shared" si="441"/>
        <v>#NAME?</v>
      </c>
      <c r="AR352" s="13" t="e">
        <f t="shared" si="442"/>
        <v>#NAME?</v>
      </c>
      <c r="AS352" s="13" t="e">
        <f t="shared" si="443"/>
        <v>#NAME?</v>
      </c>
      <c r="AT352" s="13" t="e">
        <f t="shared" si="444"/>
        <v>#NAME?</v>
      </c>
      <c r="AU352" s="13" t="e">
        <f t="shared" si="445"/>
        <v>#NAME?</v>
      </c>
      <c r="AV352" s="13" t="e">
        <f t="shared" si="446"/>
        <v>#NAME?</v>
      </c>
      <c r="AW352" s="13" t="e">
        <f t="shared" si="447"/>
        <v>#NAME?</v>
      </c>
      <c r="AX352" s="13" t="e">
        <f t="shared" si="448"/>
        <v>#NAME?</v>
      </c>
      <c r="AY352" s="13" t="e">
        <f t="shared" si="449"/>
        <v>#NAME?</v>
      </c>
      <c r="AZ352" s="13" t="e">
        <f t="shared" si="450"/>
        <v>#NAME?</v>
      </c>
      <c r="BA352" s="13" t="e">
        <f t="shared" si="451"/>
        <v>#NAME?</v>
      </c>
      <c r="BB352" s="13" t="e">
        <f t="shared" si="452"/>
        <v>#NAME?</v>
      </c>
      <c r="BC352" s="13" t="e">
        <f t="shared" si="453"/>
        <v>#NAME?</v>
      </c>
      <c r="BD352" s="13" t="e">
        <f t="shared" si="454"/>
        <v>#NAME?</v>
      </c>
      <c r="BE352" s="13" t="e">
        <f t="shared" si="455"/>
        <v>#NAME?</v>
      </c>
      <c r="BF352" s="13" t="e">
        <f t="shared" si="456"/>
        <v>#NAME?</v>
      </c>
      <c r="BG352" s="13" t="e">
        <f t="shared" si="457"/>
        <v>#NAME?</v>
      </c>
      <c r="BH352" s="13" t="e">
        <f t="shared" si="458"/>
        <v>#NAME?</v>
      </c>
      <c r="BI352" s="13" t="e">
        <f t="shared" si="459"/>
        <v>#NAME?</v>
      </c>
      <c r="BJ352" s="13" t="e">
        <f t="shared" si="460"/>
        <v>#NAME?</v>
      </c>
      <c r="BK352" s="13" t="e">
        <f t="shared" si="461"/>
        <v>#NAME?</v>
      </c>
      <c r="BL352" s="13" t="e">
        <f t="shared" si="462"/>
        <v>#NAME?</v>
      </c>
      <c r="BM352" s="13" t="e">
        <f t="shared" si="463"/>
        <v>#NAME?</v>
      </c>
      <c r="BN352" s="13"/>
      <c r="BO352" s="15"/>
      <c r="BP352" s="13" t="e">
        <f t="shared" si="464"/>
        <v>#NAME?</v>
      </c>
      <c r="BQ352" s="13" t="e">
        <f t="shared" si="465"/>
        <v>#NAME?</v>
      </c>
      <c r="BR352" s="13" t="e">
        <f t="shared" si="466"/>
        <v>#NAME?</v>
      </c>
      <c r="BS352" s="13" t="e">
        <f t="shared" si="467"/>
        <v>#NAME?</v>
      </c>
      <c r="BT352" s="13" t="e">
        <f t="shared" si="468"/>
        <v>#NAME?</v>
      </c>
      <c r="BU352" s="13" t="e">
        <f t="shared" si="469"/>
        <v>#NAME?</v>
      </c>
      <c r="BV352" s="13"/>
      <c r="BW352" s="13" t="e">
        <f t="shared" si="470"/>
        <v>#NAME?</v>
      </c>
      <c r="BX352" s="13"/>
      <c r="BY352" s="13" t="e">
        <f t="shared" si="471"/>
        <v>#NAME?</v>
      </c>
      <c r="BZ352" s="13" t="e">
        <f t="shared" si="472"/>
        <v>#NAME?</v>
      </c>
      <c r="CA352" s="13" t="e">
        <f t="shared" si="473"/>
        <v>#NAME?</v>
      </c>
      <c r="CB352" s="13" t="e">
        <f t="shared" si="474"/>
        <v>#NAME?</v>
      </c>
      <c r="CC352" s="14">
        <f t="shared" si="475"/>
        <v>0</v>
      </c>
      <c r="CD352" s="14" t="e">
        <f t="shared" si="476"/>
        <v>#NAME?</v>
      </c>
      <c r="CE352" s="13">
        <f t="shared" si="477"/>
        <v>1477366.73</v>
      </c>
      <c r="CF352" s="13" t="e">
        <f t="shared" si="478"/>
        <v>#NAME?</v>
      </c>
      <c r="CG352" s="13"/>
      <c r="CH352" s="13" t="e">
        <f t="shared" si="479"/>
        <v>#NAME?</v>
      </c>
      <c r="CI352" s="13" t="e">
        <f t="shared" si="480"/>
        <v>#NAME?</v>
      </c>
      <c r="CJ352" s="13" t="e">
        <f t="shared" si="481"/>
        <v>#NAME?</v>
      </c>
      <c r="CK352" s="13" t="e">
        <f t="shared" si="482"/>
        <v>#NAME?</v>
      </c>
      <c r="CL352">
        <f t="shared" si="483"/>
        <v>0</v>
      </c>
      <c r="CM352">
        <f t="shared" si="484"/>
        <v>0</v>
      </c>
      <c r="CN352">
        <v>0</v>
      </c>
      <c r="CO352">
        <f t="shared" si="485"/>
        <v>0</v>
      </c>
      <c r="CP352">
        <v>0</v>
      </c>
      <c r="CQ352">
        <v>0</v>
      </c>
      <c r="CR352">
        <v>0</v>
      </c>
      <c r="CS352">
        <v>0</v>
      </c>
      <c r="CT352">
        <v>0</v>
      </c>
      <c r="CU352">
        <v>0</v>
      </c>
      <c r="CV352">
        <v>0</v>
      </c>
      <c r="CW352">
        <v>0</v>
      </c>
      <c r="CX352">
        <v>0</v>
      </c>
      <c r="CY352" s="20" t="e">
        <f t="shared" si="486"/>
        <v>#NAME?</v>
      </c>
      <c r="CZ352" t="e">
        <f t="shared" si="487"/>
        <v>#NAME?</v>
      </c>
      <c r="DM352" t="s">
        <v>308</v>
      </c>
      <c r="DN352">
        <v>0</v>
      </c>
      <c r="DQ352" t="s">
        <v>309</v>
      </c>
      <c r="DR352">
        <v>0</v>
      </c>
      <c r="DU352">
        <v>310</v>
      </c>
      <c r="DV352">
        <v>4732938.5665381616</v>
      </c>
      <c r="DX352" t="s">
        <v>284</v>
      </c>
      <c r="DY352">
        <v>0</v>
      </c>
      <c r="EA352" t="s">
        <v>284</v>
      </c>
      <c r="EB352">
        <v>0</v>
      </c>
      <c r="ED352" t="s">
        <v>284</v>
      </c>
      <c r="EE352">
        <v>0</v>
      </c>
      <c r="EI352">
        <v>777</v>
      </c>
      <c r="EJ352">
        <v>2820</v>
      </c>
      <c r="GQ352" t="s">
        <v>344</v>
      </c>
      <c r="GR352">
        <v>770</v>
      </c>
      <c r="GU352">
        <v>893</v>
      </c>
      <c r="GV352" s="20">
        <v>39207.486015996656</v>
      </c>
      <c r="HM352">
        <v>532</v>
      </c>
      <c r="HN352" t="s">
        <v>463</v>
      </c>
      <c r="HO352">
        <v>1564400.02</v>
      </c>
      <c r="HR352">
        <v>893</v>
      </c>
      <c r="HS352">
        <v>1061.75</v>
      </c>
    </row>
    <row r="353" spans="1:227">
      <c r="A353">
        <v>772</v>
      </c>
      <c r="D353" t="s">
        <v>170</v>
      </c>
      <c r="F353" s="13" t="e">
        <f t="shared" si="407"/>
        <v>#NAME?</v>
      </c>
      <c r="G353" s="13" t="e">
        <f t="shared" si="408"/>
        <v>#NAME?</v>
      </c>
      <c r="H353" s="13" t="e">
        <f t="shared" si="409"/>
        <v>#NAME?</v>
      </c>
      <c r="I353" s="13" t="e">
        <f t="shared" si="410"/>
        <v>#NAME?</v>
      </c>
      <c r="J353" s="13"/>
      <c r="K353" s="13" t="e">
        <f t="shared" si="411"/>
        <v>#NAME?</v>
      </c>
      <c r="L353" s="13" t="e">
        <f t="shared" si="412"/>
        <v>#NAME?</v>
      </c>
      <c r="M353" s="13" t="e">
        <f t="shared" si="413"/>
        <v>#NAME?</v>
      </c>
      <c r="N353" s="13" t="e">
        <f t="shared" si="414"/>
        <v>#NAME?</v>
      </c>
      <c r="O353" s="13" t="e">
        <f t="shared" si="415"/>
        <v>#NAME?</v>
      </c>
      <c r="P353" s="13" t="e">
        <f t="shared" si="416"/>
        <v>#NAME?</v>
      </c>
      <c r="Q353" s="13" t="e">
        <f t="shared" si="417"/>
        <v>#NAME?</v>
      </c>
      <c r="R353" s="13" t="e">
        <f t="shared" si="418"/>
        <v>#NAME?</v>
      </c>
      <c r="S353" s="13" t="e">
        <f t="shared" si="419"/>
        <v>#NAME?</v>
      </c>
      <c r="T353" s="13" t="e">
        <f t="shared" si="420"/>
        <v>#NAME?</v>
      </c>
      <c r="U353" s="13" t="e">
        <f t="shared" si="421"/>
        <v>#NAME?</v>
      </c>
      <c r="V353" s="13" t="e">
        <f t="shared" si="422"/>
        <v>#NAME?</v>
      </c>
      <c r="W353" s="13" t="e">
        <f t="shared" si="423"/>
        <v>#NAME?</v>
      </c>
      <c r="X353" s="13" t="e">
        <f t="shared" si="424"/>
        <v>#NAME?</v>
      </c>
      <c r="Y353" s="13" t="e">
        <f t="shared" si="425"/>
        <v>#NAME?</v>
      </c>
      <c r="Z353" s="13" t="e">
        <f t="shared" si="426"/>
        <v>#NAME?</v>
      </c>
      <c r="AA353" s="13" t="e">
        <f t="shared" si="427"/>
        <v>#NAME?</v>
      </c>
      <c r="AB353" s="13"/>
      <c r="AC353" s="13"/>
      <c r="AD353" s="13" t="e">
        <f t="shared" si="428"/>
        <v>#NAME?</v>
      </c>
      <c r="AE353" s="13" t="e">
        <f t="shared" si="429"/>
        <v>#NAME?</v>
      </c>
      <c r="AF353" s="13" t="e">
        <f t="shared" si="430"/>
        <v>#NAME?</v>
      </c>
      <c r="AG353" s="13" t="e">
        <f t="shared" si="431"/>
        <v>#NAME?</v>
      </c>
      <c r="AH353" s="13" t="e">
        <f t="shared" si="432"/>
        <v>#NAME?</v>
      </c>
      <c r="AI353" s="13" t="e">
        <f t="shared" si="433"/>
        <v>#NAME?</v>
      </c>
      <c r="AJ353" s="13" t="e">
        <f t="shared" si="434"/>
        <v>#NAME?</v>
      </c>
      <c r="AK353" s="13" t="e">
        <f t="shared" si="435"/>
        <v>#NAME?</v>
      </c>
      <c r="AL353" s="13" t="e">
        <f t="shared" si="436"/>
        <v>#NAME?</v>
      </c>
      <c r="AM353" s="13" t="e">
        <f t="shared" si="437"/>
        <v>#NAME?</v>
      </c>
      <c r="AN353" s="13" t="e">
        <f t="shared" si="438"/>
        <v>#NAME?</v>
      </c>
      <c r="AO353" s="13" t="e">
        <f t="shared" si="439"/>
        <v>#NAME?</v>
      </c>
      <c r="AP353" s="13" t="e">
        <f t="shared" si="440"/>
        <v>#NAME?</v>
      </c>
      <c r="AQ353" s="13" t="e">
        <f t="shared" si="441"/>
        <v>#NAME?</v>
      </c>
      <c r="AR353" s="13" t="e">
        <f t="shared" si="442"/>
        <v>#NAME?</v>
      </c>
      <c r="AS353" s="13" t="e">
        <f t="shared" si="443"/>
        <v>#NAME?</v>
      </c>
      <c r="AT353" s="13" t="e">
        <f t="shared" si="444"/>
        <v>#NAME?</v>
      </c>
      <c r="AU353" s="13" t="e">
        <f t="shared" si="445"/>
        <v>#NAME?</v>
      </c>
      <c r="AV353" s="13" t="e">
        <f t="shared" si="446"/>
        <v>#NAME?</v>
      </c>
      <c r="AW353" s="13" t="e">
        <f t="shared" si="447"/>
        <v>#NAME?</v>
      </c>
      <c r="AX353" s="13" t="e">
        <f t="shared" si="448"/>
        <v>#NAME?</v>
      </c>
      <c r="AY353" s="13" t="e">
        <f t="shared" si="449"/>
        <v>#NAME?</v>
      </c>
      <c r="AZ353" s="13" t="e">
        <f t="shared" si="450"/>
        <v>#NAME?</v>
      </c>
      <c r="BA353" s="13" t="e">
        <f t="shared" si="451"/>
        <v>#NAME?</v>
      </c>
      <c r="BB353" s="13" t="e">
        <f t="shared" si="452"/>
        <v>#NAME?</v>
      </c>
      <c r="BC353" s="13" t="e">
        <f t="shared" si="453"/>
        <v>#NAME?</v>
      </c>
      <c r="BD353" s="13" t="e">
        <f t="shared" si="454"/>
        <v>#NAME?</v>
      </c>
      <c r="BE353" s="13" t="e">
        <f t="shared" si="455"/>
        <v>#NAME?</v>
      </c>
      <c r="BF353" s="13" t="e">
        <f t="shared" si="456"/>
        <v>#NAME?</v>
      </c>
      <c r="BG353" s="13" t="e">
        <f t="shared" si="457"/>
        <v>#NAME?</v>
      </c>
      <c r="BH353" s="13" t="e">
        <f t="shared" si="458"/>
        <v>#NAME?</v>
      </c>
      <c r="BI353" s="13" t="e">
        <f t="shared" si="459"/>
        <v>#NAME?</v>
      </c>
      <c r="BJ353" s="13" t="e">
        <f t="shared" si="460"/>
        <v>#NAME?</v>
      </c>
      <c r="BK353" s="13" t="e">
        <f t="shared" si="461"/>
        <v>#NAME?</v>
      </c>
      <c r="BL353" s="13" t="e">
        <f t="shared" si="462"/>
        <v>#NAME?</v>
      </c>
      <c r="BM353" s="13" t="e">
        <f t="shared" si="463"/>
        <v>#NAME?</v>
      </c>
      <c r="BN353" s="13"/>
      <c r="BO353" s="15"/>
      <c r="BP353" s="13" t="e">
        <f t="shared" si="464"/>
        <v>#NAME?</v>
      </c>
      <c r="BQ353" s="13" t="e">
        <f t="shared" si="465"/>
        <v>#NAME?</v>
      </c>
      <c r="BR353" s="13" t="e">
        <f t="shared" si="466"/>
        <v>#NAME?</v>
      </c>
      <c r="BS353" s="13" t="e">
        <f t="shared" si="467"/>
        <v>#NAME?</v>
      </c>
      <c r="BT353" s="13" t="e">
        <f t="shared" si="468"/>
        <v>#NAME?</v>
      </c>
      <c r="BU353" s="13" t="e">
        <f t="shared" si="469"/>
        <v>#NAME?</v>
      </c>
      <c r="BV353" s="13"/>
      <c r="BW353" s="13" t="e">
        <f t="shared" si="470"/>
        <v>#NAME?</v>
      </c>
      <c r="BX353" s="13"/>
      <c r="BY353" s="13" t="e">
        <f t="shared" si="471"/>
        <v>#NAME?</v>
      </c>
      <c r="BZ353" s="13" t="e">
        <f t="shared" si="472"/>
        <v>#NAME?</v>
      </c>
      <c r="CA353" s="13" t="e">
        <f t="shared" si="473"/>
        <v>#NAME?</v>
      </c>
      <c r="CB353" s="13" t="e">
        <f t="shared" si="474"/>
        <v>#NAME?</v>
      </c>
      <c r="CC353" s="14">
        <f t="shared" si="475"/>
        <v>73660</v>
      </c>
      <c r="CD353" s="14" t="e">
        <f t="shared" si="476"/>
        <v>#NAME?</v>
      </c>
      <c r="CE353" s="13">
        <f t="shared" si="477"/>
        <v>21977711.300000001</v>
      </c>
      <c r="CF353" s="13" t="e">
        <f t="shared" si="478"/>
        <v>#NAME?</v>
      </c>
      <c r="CG353" s="13"/>
      <c r="CH353" s="13" t="e">
        <f t="shared" si="479"/>
        <v>#NAME?</v>
      </c>
      <c r="CI353" s="13" t="e">
        <f t="shared" si="480"/>
        <v>#NAME?</v>
      </c>
      <c r="CJ353" s="13" t="e">
        <f t="shared" si="481"/>
        <v>#NAME?</v>
      </c>
      <c r="CK353" s="13" t="e">
        <f t="shared" si="482"/>
        <v>#NAME?</v>
      </c>
      <c r="CL353">
        <f t="shared" si="483"/>
        <v>83300</v>
      </c>
      <c r="CM353">
        <f t="shared" si="484"/>
        <v>0</v>
      </c>
      <c r="CN353" t="e">
        <f>VLOOKUP(A353,sport,6,FALSE)</f>
        <v>#NAME?</v>
      </c>
      <c r="CO353">
        <f t="shared" si="485"/>
        <v>250000</v>
      </c>
      <c r="CP353" t="e">
        <f>VLOOKUP(A353,taal,5,FALSE)</f>
        <v>#NAME?</v>
      </c>
      <c r="CQ353">
        <v>0</v>
      </c>
      <c r="CR353">
        <v>0</v>
      </c>
      <c r="CS353">
        <v>0</v>
      </c>
      <c r="CT353" t="e">
        <f>VLOOKUP(A353,w_g31,3,FALSE)</f>
        <v>#NAME?</v>
      </c>
      <c r="CU353" t="e">
        <f>VLOOKUP(A353,actie,3,FALSE)</f>
        <v>#NAME?</v>
      </c>
      <c r="CV353" t="e">
        <f>VLOOKUP(A353,delta,3,FALSE)</f>
        <v>#NAME?</v>
      </c>
      <c r="CW353" t="e">
        <f>VLOOKUP(A353,vrouw,3,FALSE)</f>
        <v>#NAME?</v>
      </c>
      <c r="CX353" t="e">
        <f>VLOOKUP(A353,gemeng,3,FALSE)</f>
        <v>#NAME?</v>
      </c>
      <c r="CY353" s="20" t="e">
        <f t="shared" si="486"/>
        <v>#NAME?</v>
      </c>
      <c r="CZ353" t="e">
        <f t="shared" si="487"/>
        <v>#NAME?</v>
      </c>
      <c r="DM353" t="s">
        <v>463</v>
      </c>
      <c r="DN353">
        <v>0</v>
      </c>
      <c r="DQ353" t="s">
        <v>313</v>
      </c>
      <c r="DR353">
        <v>0</v>
      </c>
      <c r="DU353">
        <v>243</v>
      </c>
      <c r="DV353">
        <v>3201118.3100689682</v>
      </c>
      <c r="DX353" t="s">
        <v>309</v>
      </c>
      <c r="DY353">
        <v>0</v>
      </c>
      <c r="EA353" t="s">
        <v>309</v>
      </c>
      <c r="EB353">
        <v>0</v>
      </c>
      <c r="ED353" t="s">
        <v>309</v>
      </c>
      <c r="EE353">
        <v>0</v>
      </c>
      <c r="EI353">
        <v>779</v>
      </c>
      <c r="EJ353">
        <v>1362.5</v>
      </c>
      <c r="GQ353" t="s">
        <v>170</v>
      </c>
      <c r="GR353">
        <v>772</v>
      </c>
      <c r="GU353">
        <v>899</v>
      </c>
      <c r="GV353" s="20">
        <v>115008.62564692352</v>
      </c>
      <c r="HM353">
        <v>851</v>
      </c>
      <c r="HN353" t="s">
        <v>556</v>
      </c>
      <c r="HO353">
        <v>1903375.66</v>
      </c>
      <c r="HR353">
        <v>899</v>
      </c>
      <c r="HS353">
        <v>4012.5</v>
      </c>
    </row>
    <row r="354" spans="1:227">
      <c r="A354">
        <v>777</v>
      </c>
      <c r="D354" t="s">
        <v>354</v>
      </c>
      <c r="F354" s="13" t="e">
        <f t="shared" si="407"/>
        <v>#NAME?</v>
      </c>
      <c r="G354" s="13" t="e">
        <f t="shared" si="408"/>
        <v>#NAME?</v>
      </c>
      <c r="H354" s="13" t="e">
        <f t="shared" si="409"/>
        <v>#NAME?</v>
      </c>
      <c r="I354" s="13" t="e">
        <f t="shared" si="410"/>
        <v>#NAME?</v>
      </c>
      <c r="J354" s="13"/>
      <c r="K354" s="13" t="e">
        <f t="shared" si="411"/>
        <v>#NAME?</v>
      </c>
      <c r="L354" s="13" t="e">
        <f t="shared" si="412"/>
        <v>#NAME?</v>
      </c>
      <c r="M354" s="13" t="e">
        <f t="shared" si="413"/>
        <v>#NAME?</v>
      </c>
      <c r="N354" s="13" t="e">
        <f t="shared" si="414"/>
        <v>#NAME?</v>
      </c>
      <c r="O354" s="13" t="e">
        <f t="shared" si="415"/>
        <v>#NAME?</v>
      </c>
      <c r="P354" s="13" t="e">
        <f t="shared" si="416"/>
        <v>#NAME?</v>
      </c>
      <c r="Q354" s="13" t="e">
        <f t="shared" si="417"/>
        <v>#NAME?</v>
      </c>
      <c r="R354" s="13" t="e">
        <f t="shared" si="418"/>
        <v>#NAME?</v>
      </c>
      <c r="S354" s="13" t="e">
        <f t="shared" si="419"/>
        <v>#NAME?</v>
      </c>
      <c r="T354" s="13" t="e">
        <f t="shared" si="420"/>
        <v>#NAME?</v>
      </c>
      <c r="U354" s="13" t="e">
        <f t="shared" si="421"/>
        <v>#NAME?</v>
      </c>
      <c r="V354" s="13" t="e">
        <f t="shared" si="422"/>
        <v>#NAME?</v>
      </c>
      <c r="W354" s="13" t="e">
        <f t="shared" si="423"/>
        <v>#NAME?</v>
      </c>
      <c r="X354" s="13" t="e">
        <f t="shared" si="424"/>
        <v>#NAME?</v>
      </c>
      <c r="Y354" s="13" t="e">
        <f t="shared" si="425"/>
        <v>#NAME?</v>
      </c>
      <c r="Z354" s="13" t="e">
        <f t="shared" si="426"/>
        <v>#NAME?</v>
      </c>
      <c r="AA354" s="13" t="e">
        <f t="shared" si="427"/>
        <v>#NAME?</v>
      </c>
      <c r="AB354" s="13"/>
      <c r="AC354" s="13"/>
      <c r="AD354" s="13" t="e">
        <f t="shared" si="428"/>
        <v>#NAME?</v>
      </c>
      <c r="AE354" s="13" t="e">
        <f t="shared" si="429"/>
        <v>#NAME?</v>
      </c>
      <c r="AF354" s="13" t="e">
        <f t="shared" si="430"/>
        <v>#NAME?</v>
      </c>
      <c r="AG354" s="13" t="e">
        <f t="shared" si="431"/>
        <v>#NAME?</v>
      </c>
      <c r="AH354" s="13" t="e">
        <f t="shared" si="432"/>
        <v>#NAME?</v>
      </c>
      <c r="AI354" s="13" t="e">
        <f t="shared" si="433"/>
        <v>#NAME?</v>
      </c>
      <c r="AJ354" s="13" t="e">
        <f t="shared" si="434"/>
        <v>#NAME?</v>
      </c>
      <c r="AK354" s="13" t="e">
        <f t="shared" si="435"/>
        <v>#NAME?</v>
      </c>
      <c r="AL354" s="13" t="e">
        <f t="shared" si="436"/>
        <v>#NAME?</v>
      </c>
      <c r="AM354" s="13" t="e">
        <f t="shared" si="437"/>
        <v>#NAME?</v>
      </c>
      <c r="AN354" s="13" t="e">
        <f t="shared" si="438"/>
        <v>#NAME?</v>
      </c>
      <c r="AO354" s="13" t="e">
        <f t="shared" si="439"/>
        <v>#NAME?</v>
      </c>
      <c r="AP354" s="13" t="e">
        <f t="shared" si="440"/>
        <v>#NAME?</v>
      </c>
      <c r="AQ354" s="13" t="e">
        <f t="shared" si="441"/>
        <v>#NAME?</v>
      </c>
      <c r="AR354" s="13" t="e">
        <f t="shared" si="442"/>
        <v>#NAME?</v>
      </c>
      <c r="AS354" s="13" t="e">
        <f t="shared" si="443"/>
        <v>#NAME?</v>
      </c>
      <c r="AT354" s="13" t="e">
        <f t="shared" si="444"/>
        <v>#NAME?</v>
      </c>
      <c r="AU354" s="13" t="e">
        <f t="shared" si="445"/>
        <v>#NAME?</v>
      </c>
      <c r="AV354" s="13" t="e">
        <f t="shared" si="446"/>
        <v>#NAME?</v>
      </c>
      <c r="AW354" s="13" t="e">
        <f t="shared" si="447"/>
        <v>#NAME?</v>
      </c>
      <c r="AX354" s="13" t="e">
        <f t="shared" si="448"/>
        <v>#NAME?</v>
      </c>
      <c r="AY354" s="13" t="e">
        <f t="shared" si="449"/>
        <v>#NAME?</v>
      </c>
      <c r="AZ354" s="13" t="e">
        <f t="shared" si="450"/>
        <v>#NAME?</v>
      </c>
      <c r="BA354" s="13" t="e">
        <f t="shared" si="451"/>
        <v>#NAME?</v>
      </c>
      <c r="BB354" s="13" t="e">
        <f t="shared" si="452"/>
        <v>#NAME?</v>
      </c>
      <c r="BC354" s="13" t="e">
        <f t="shared" si="453"/>
        <v>#NAME?</v>
      </c>
      <c r="BD354" s="13" t="e">
        <f t="shared" si="454"/>
        <v>#NAME?</v>
      </c>
      <c r="BE354" s="13" t="e">
        <f t="shared" si="455"/>
        <v>#NAME?</v>
      </c>
      <c r="BF354" s="13" t="e">
        <f t="shared" si="456"/>
        <v>#NAME?</v>
      </c>
      <c r="BG354" s="13" t="e">
        <f t="shared" si="457"/>
        <v>#NAME?</v>
      </c>
      <c r="BH354" s="13" t="e">
        <f t="shared" si="458"/>
        <v>#NAME?</v>
      </c>
      <c r="BI354" s="13" t="e">
        <f t="shared" si="459"/>
        <v>#NAME?</v>
      </c>
      <c r="BJ354" s="13" t="e">
        <f t="shared" si="460"/>
        <v>#NAME?</v>
      </c>
      <c r="BK354" s="13" t="e">
        <f t="shared" si="461"/>
        <v>#NAME?</v>
      </c>
      <c r="BL354" s="13" t="e">
        <f t="shared" si="462"/>
        <v>#NAME?</v>
      </c>
      <c r="BM354" s="13" t="e">
        <f t="shared" si="463"/>
        <v>#NAME?</v>
      </c>
      <c r="BN354" s="13"/>
      <c r="BO354" s="15"/>
      <c r="BP354" s="13" t="e">
        <f t="shared" si="464"/>
        <v>#NAME?</v>
      </c>
      <c r="BQ354" s="13" t="e">
        <f t="shared" si="465"/>
        <v>#NAME?</v>
      </c>
      <c r="BR354" s="13" t="e">
        <f t="shared" si="466"/>
        <v>#NAME?</v>
      </c>
      <c r="BS354" s="13" t="e">
        <f t="shared" si="467"/>
        <v>#NAME?</v>
      </c>
      <c r="BT354" s="13" t="e">
        <f t="shared" si="468"/>
        <v>#NAME?</v>
      </c>
      <c r="BU354" s="13" t="e">
        <f t="shared" si="469"/>
        <v>#NAME?</v>
      </c>
      <c r="BV354" s="13"/>
      <c r="BW354" s="13" t="e">
        <f t="shared" si="470"/>
        <v>#NAME?</v>
      </c>
      <c r="BX354" s="13"/>
      <c r="BY354" s="13" t="e">
        <f t="shared" si="471"/>
        <v>#NAME?</v>
      </c>
      <c r="BZ354" s="13" t="e">
        <f t="shared" si="472"/>
        <v>#NAME?</v>
      </c>
      <c r="CA354" s="13" t="e">
        <f t="shared" si="473"/>
        <v>#NAME?</v>
      </c>
      <c r="CB354" s="13" t="e">
        <f t="shared" si="474"/>
        <v>#NAME?</v>
      </c>
      <c r="CC354" s="14">
        <f t="shared" si="475"/>
        <v>0</v>
      </c>
      <c r="CD354" s="14" t="e">
        <f t="shared" si="476"/>
        <v>#NAME?</v>
      </c>
      <c r="CE354" s="13">
        <f t="shared" si="477"/>
        <v>3022464.85</v>
      </c>
      <c r="CF354" s="13" t="e">
        <f t="shared" si="478"/>
        <v>#NAME?</v>
      </c>
      <c r="CG354" s="13"/>
      <c r="CH354" s="13" t="e">
        <f t="shared" si="479"/>
        <v>#NAME?</v>
      </c>
      <c r="CI354" s="13" t="e">
        <f t="shared" si="480"/>
        <v>#NAME?</v>
      </c>
      <c r="CJ354" s="13" t="e">
        <f t="shared" si="481"/>
        <v>#NAME?</v>
      </c>
      <c r="CK354" s="13" t="e">
        <f t="shared" si="482"/>
        <v>#NAME?</v>
      </c>
      <c r="CL354">
        <f t="shared" si="483"/>
        <v>0</v>
      </c>
      <c r="CM354">
        <f t="shared" si="484"/>
        <v>0</v>
      </c>
      <c r="CN354">
        <v>0</v>
      </c>
      <c r="CO354">
        <f t="shared" si="485"/>
        <v>0</v>
      </c>
      <c r="CP354">
        <v>0</v>
      </c>
      <c r="CQ354">
        <v>0</v>
      </c>
      <c r="CR354">
        <v>0</v>
      </c>
      <c r="CS354">
        <v>0</v>
      </c>
      <c r="CT354">
        <v>0</v>
      </c>
      <c r="CU354">
        <v>0</v>
      </c>
      <c r="CV354">
        <v>0</v>
      </c>
      <c r="CW354">
        <v>0</v>
      </c>
      <c r="CX354">
        <v>0</v>
      </c>
      <c r="CY354" s="20" t="e">
        <f t="shared" si="486"/>
        <v>#NAME?</v>
      </c>
      <c r="CZ354" t="e">
        <f t="shared" si="487"/>
        <v>#NAME?</v>
      </c>
      <c r="DM354" t="s">
        <v>556</v>
      </c>
      <c r="DN354">
        <v>0</v>
      </c>
      <c r="DQ354" t="s">
        <v>320</v>
      </c>
      <c r="DR354">
        <v>0</v>
      </c>
      <c r="DU354">
        <v>797</v>
      </c>
      <c r="DV354">
        <v>2986173.1703915596</v>
      </c>
      <c r="DX354" t="s">
        <v>313</v>
      </c>
      <c r="DY354">
        <v>0</v>
      </c>
      <c r="EA354" t="s">
        <v>313</v>
      </c>
      <c r="EB354">
        <v>0</v>
      </c>
      <c r="ED354" t="s">
        <v>313</v>
      </c>
      <c r="EE354">
        <v>0</v>
      </c>
      <c r="EI354">
        <v>1771</v>
      </c>
      <c r="EJ354">
        <v>2652.5</v>
      </c>
      <c r="GQ354" t="s">
        <v>354</v>
      </c>
      <c r="GR354">
        <v>777</v>
      </c>
      <c r="GU354">
        <v>905</v>
      </c>
      <c r="GV354" s="20">
        <v>26138.324010664437</v>
      </c>
      <c r="HM354">
        <v>1708</v>
      </c>
      <c r="HN354" t="s">
        <v>310</v>
      </c>
      <c r="HO354">
        <v>4352826.26</v>
      </c>
      <c r="HR354">
        <v>905</v>
      </c>
      <c r="HS354">
        <v>739.25</v>
      </c>
    </row>
    <row r="355" spans="1:227">
      <c r="A355">
        <v>779</v>
      </c>
      <c r="D355" t="s">
        <v>358</v>
      </c>
      <c r="F355" s="13" t="e">
        <f t="shared" si="407"/>
        <v>#NAME?</v>
      </c>
      <c r="G355" s="13" t="e">
        <f t="shared" si="408"/>
        <v>#NAME?</v>
      </c>
      <c r="H355" s="13" t="e">
        <f t="shared" si="409"/>
        <v>#NAME?</v>
      </c>
      <c r="I355" s="13" t="e">
        <f t="shared" si="410"/>
        <v>#NAME?</v>
      </c>
      <c r="K355" s="13" t="e">
        <f t="shared" si="411"/>
        <v>#NAME?</v>
      </c>
      <c r="L355" s="13" t="e">
        <f t="shared" si="412"/>
        <v>#NAME?</v>
      </c>
      <c r="M355" s="13" t="e">
        <f t="shared" si="413"/>
        <v>#NAME?</v>
      </c>
      <c r="N355" s="13" t="e">
        <f t="shared" si="414"/>
        <v>#NAME?</v>
      </c>
      <c r="O355" s="13" t="e">
        <f t="shared" si="415"/>
        <v>#NAME?</v>
      </c>
      <c r="P355" s="13" t="e">
        <f t="shared" si="416"/>
        <v>#NAME?</v>
      </c>
      <c r="Q355" s="13" t="e">
        <f t="shared" si="417"/>
        <v>#NAME?</v>
      </c>
      <c r="R355" s="13" t="e">
        <f t="shared" si="418"/>
        <v>#NAME?</v>
      </c>
      <c r="S355" s="13" t="e">
        <f t="shared" si="419"/>
        <v>#NAME?</v>
      </c>
      <c r="T355" s="13" t="e">
        <f t="shared" si="420"/>
        <v>#NAME?</v>
      </c>
      <c r="U355" s="13" t="e">
        <f t="shared" si="421"/>
        <v>#NAME?</v>
      </c>
      <c r="V355" s="13" t="e">
        <f t="shared" si="422"/>
        <v>#NAME?</v>
      </c>
      <c r="W355" s="13" t="e">
        <f t="shared" si="423"/>
        <v>#NAME?</v>
      </c>
      <c r="X355" s="13" t="e">
        <f t="shared" si="424"/>
        <v>#NAME?</v>
      </c>
      <c r="Y355" s="13" t="e">
        <f t="shared" si="425"/>
        <v>#NAME?</v>
      </c>
      <c r="Z355" s="13" t="e">
        <f t="shared" si="426"/>
        <v>#NAME?</v>
      </c>
      <c r="AA355" s="13" t="e">
        <f t="shared" si="427"/>
        <v>#NAME?</v>
      </c>
      <c r="AB355" s="13"/>
      <c r="AC355" s="13"/>
      <c r="AD355" s="13" t="e">
        <f t="shared" si="428"/>
        <v>#NAME?</v>
      </c>
      <c r="AE355" s="13" t="e">
        <f t="shared" si="429"/>
        <v>#NAME?</v>
      </c>
      <c r="AF355" s="13" t="e">
        <f t="shared" si="430"/>
        <v>#NAME?</v>
      </c>
      <c r="AG355" s="13" t="e">
        <f t="shared" si="431"/>
        <v>#NAME?</v>
      </c>
      <c r="AH355" s="13" t="e">
        <f t="shared" si="432"/>
        <v>#NAME?</v>
      </c>
      <c r="AI355" s="13" t="e">
        <f t="shared" si="433"/>
        <v>#NAME?</v>
      </c>
      <c r="AJ355" s="13" t="e">
        <f t="shared" si="434"/>
        <v>#NAME?</v>
      </c>
      <c r="AK355" s="13" t="e">
        <f t="shared" si="435"/>
        <v>#NAME?</v>
      </c>
      <c r="AL355" s="13" t="e">
        <f t="shared" si="436"/>
        <v>#NAME?</v>
      </c>
      <c r="AM355" s="13" t="e">
        <f t="shared" si="437"/>
        <v>#NAME?</v>
      </c>
      <c r="AN355" s="13" t="e">
        <f t="shared" si="438"/>
        <v>#NAME?</v>
      </c>
      <c r="AO355" s="13" t="e">
        <f t="shared" si="439"/>
        <v>#NAME?</v>
      </c>
      <c r="AP355" s="13" t="e">
        <f t="shared" si="440"/>
        <v>#NAME?</v>
      </c>
      <c r="AQ355" s="13" t="e">
        <f t="shared" si="441"/>
        <v>#NAME?</v>
      </c>
      <c r="AR355" s="13" t="e">
        <f t="shared" si="442"/>
        <v>#NAME?</v>
      </c>
      <c r="AS355" s="13" t="e">
        <f t="shared" si="443"/>
        <v>#NAME?</v>
      </c>
      <c r="AT355" s="13" t="e">
        <f t="shared" si="444"/>
        <v>#NAME?</v>
      </c>
      <c r="AU355" s="13" t="e">
        <f t="shared" si="445"/>
        <v>#NAME?</v>
      </c>
      <c r="AV355" s="13" t="e">
        <f t="shared" si="446"/>
        <v>#NAME?</v>
      </c>
      <c r="AW355" s="13" t="e">
        <f t="shared" si="447"/>
        <v>#NAME?</v>
      </c>
      <c r="AX355" s="13" t="e">
        <f t="shared" si="448"/>
        <v>#NAME?</v>
      </c>
      <c r="AY355" s="13" t="e">
        <f t="shared" si="449"/>
        <v>#NAME?</v>
      </c>
      <c r="AZ355" s="13" t="e">
        <f t="shared" si="450"/>
        <v>#NAME?</v>
      </c>
      <c r="BA355" s="13" t="e">
        <f t="shared" si="451"/>
        <v>#NAME?</v>
      </c>
      <c r="BB355" s="13" t="e">
        <f t="shared" si="452"/>
        <v>#NAME?</v>
      </c>
      <c r="BC355" s="13" t="e">
        <f t="shared" si="453"/>
        <v>#NAME?</v>
      </c>
      <c r="BD355" s="13" t="e">
        <f t="shared" si="454"/>
        <v>#NAME?</v>
      </c>
      <c r="BE355" s="13" t="e">
        <f t="shared" si="455"/>
        <v>#NAME?</v>
      </c>
      <c r="BF355" s="13" t="e">
        <f t="shared" si="456"/>
        <v>#NAME?</v>
      </c>
      <c r="BG355" s="13" t="e">
        <f t="shared" si="457"/>
        <v>#NAME?</v>
      </c>
      <c r="BH355" s="13" t="e">
        <f t="shared" si="458"/>
        <v>#NAME?</v>
      </c>
      <c r="BI355" s="13" t="e">
        <f t="shared" si="459"/>
        <v>#NAME?</v>
      </c>
      <c r="BJ355" s="13" t="e">
        <f t="shared" si="460"/>
        <v>#NAME?</v>
      </c>
      <c r="BK355" s="13" t="e">
        <f t="shared" si="461"/>
        <v>#NAME?</v>
      </c>
      <c r="BL355" s="13" t="e">
        <f t="shared" si="462"/>
        <v>#NAME?</v>
      </c>
      <c r="BM355" s="13" t="e">
        <f t="shared" si="463"/>
        <v>#NAME?</v>
      </c>
      <c r="BN355" s="13"/>
      <c r="BO355" s="15"/>
      <c r="BP355" s="13" t="e">
        <f t="shared" si="464"/>
        <v>#NAME?</v>
      </c>
      <c r="BQ355" s="13" t="e">
        <f t="shared" si="465"/>
        <v>#NAME?</v>
      </c>
      <c r="BR355" s="13" t="e">
        <f t="shared" si="466"/>
        <v>#NAME?</v>
      </c>
      <c r="BS355" s="13" t="e">
        <f t="shared" si="467"/>
        <v>#NAME?</v>
      </c>
      <c r="BT355" s="13" t="e">
        <f t="shared" si="468"/>
        <v>#NAME?</v>
      </c>
      <c r="BU355" s="13" t="e">
        <f t="shared" si="469"/>
        <v>#NAME?</v>
      </c>
      <c r="BV355" s="13"/>
      <c r="BW355" s="13" t="e">
        <f t="shared" si="470"/>
        <v>#NAME?</v>
      </c>
      <c r="BX355" s="13"/>
      <c r="BY355" s="13" t="e">
        <f t="shared" si="471"/>
        <v>#NAME?</v>
      </c>
      <c r="BZ355" s="13" t="e">
        <f t="shared" si="472"/>
        <v>#NAME?</v>
      </c>
      <c r="CA355" s="13" t="e">
        <f t="shared" si="473"/>
        <v>#NAME?</v>
      </c>
      <c r="CB355" s="13" t="e">
        <f t="shared" si="474"/>
        <v>#NAME?</v>
      </c>
      <c r="CC355" s="14">
        <f t="shared" si="475"/>
        <v>0</v>
      </c>
      <c r="CD355" s="14" t="e">
        <f t="shared" si="476"/>
        <v>#NAME?</v>
      </c>
      <c r="CE355" s="13">
        <f t="shared" si="477"/>
        <v>1604132.04</v>
      </c>
      <c r="CF355" s="13" t="e">
        <f t="shared" si="478"/>
        <v>#NAME?</v>
      </c>
      <c r="CG355" s="13"/>
      <c r="CH355" s="13" t="e">
        <f t="shared" si="479"/>
        <v>#NAME?</v>
      </c>
      <c r="CI355" s="13" t="e">
        <f t="shared" si="480"/>
        <v>#NAME?</v>
      </c>
      <c r="CJ355" s="13" t="e">
        <f t="shared" si="481"/>
        <v>#NAME?</v>
      </c>
      <c r="CK355" s="13" t="e">
        <f t="shared" si="482"/>
        <v>#NAME?</v>
      </c>
      <c r="CL355">
        <f t="shared" si="483"/>
        <v>0</v>
      </c>
      <c r="CM355">
        <f t="shared" si="484"/>
        <v>0</v>
      </c>
      <c r="CN355">
        <v>0</v>
      </c>
      <c r="CO355">
        <f t="shared" si="485"/>
        <v>0</v>
      </c>
      <c r="CP355">
        <v>0</v>
      </c>
      <c r="CQ355">
        <v>0</v>
      </c>
      <c r="CR355">
        <v>0</v>
      </c>
      <c r="CS355">
        <v>0</v>
      </c>
      <c r="CT355">
        <v>0</v>
      </c>
      <c r="CU355">
        <v>0</v>
      </c>
      <c r="CV355">
        <v>0</v>
      </c>
      <c r="CW355">
        <v>0</v>
      </c>
      <c r="CX355">
        <v>0</v>
      </c>
      <c r="CY355" s="20" t="e">
        <f t="shared" si="486"/>
        <v>#NAME?</v>
      </c>
      <c r="CZ355" t="e">
        <f t="shared" si="487"/>
        <v>#NAME?</v>
      </c>
      <c r="DM355" t="s">
        <v>310</v>
      </c>
      <c r="DN355">
        <v>0</v>
      </c>
      <c r="DQ355" t="s">
        <v>326</v>
      </c>
      <c r="DR355">
        <v>0</v>
      </c>
      <c r="DU355">
        <v>74</v>
      </c>
      <c r="DV355">
        <v>4916500.1922211982</v>
      </c>
      <c r="DX355" t="s">
        <v>320</v>
      </c>
      <c r="DY355">
        <v>0</v>
      </c>
      <c r="EA355" t="s">
        <v>320</v>
      </c>
      <c r="EB355">
        <v>0</v>
      </c>
      <c r="ED355" t="s">
        <v>320</v>
      </c>
      <c r="EE355">
        <v>0</v>
      </c>
      <c r="EI355">
        <v>1652</v>
      </c>
      <c r="EJ355">
        <v>2295.75</v>
      </c>
      <c r="GQ355" t="s">
        <v>358</v>
      </c>
      <c r="GR355">
        <v>779</v>
      </c>
      <c r="GU355">
        <v>907</v>
      </c>
      <c r="GV355" s="20">
        <v>39207.486015996656</v>
      </c>
      <c r="HM355">
        <v>971</v>
      </c>
      <c r="HN355" t="s">
        <v>557</v>
      </c>
      <c r="HO355">
        <v>2683502.4900000002</v>
      </c>
      <c r="HR355">
        <v>907</v>
      </c>
      <c r="HS355">
        <v>2025</v>
      </c>
    </row>
    <row r="356" spans="1:227">
      <c r="A356">
        <v>1771</v>
      </c>
      <c r="D356" t="s">
        <v>361</v>
      </c>
      <c r="F356" s="13" t="e">
        <f t="shared" si="407"/>
        <v>#NAME?</v>
      </c>
      <c r="G356" s="13" t="e">
        <f t="shared" si="408"/>
        <v>#NAME?</v>
      </c>
      <c r="H356" s="13" t="e">
        <f t="shared" si="409"/>
        <v>#NAME?</v>
      </c>
      <c r="I356" s="13" t="e">
        <f t="shared" si="410"/>
        <v>#NAME?</v>
      </c>
      <c r="J356" s="13"/>
      <c r="K356" s="13" t="e">
        <f t="shared" si="411"/>
        <v>#NAME?</v>
      </c>
      <c r="L356" s="13" t="e">
        <f t="shared" si="412"/>
        <v>#NAME?</v>
      </c>
      <c r="M356" s="13" t="e">
        <f t="shared" si="413"/>
        <v>#NAME?</v>
      </c>
      <c r="N356" s="13" t="e">
        <f t="shared" si="414"/>
        <v>#NAME?</v>
      </c>
      <c r="O356" s="13" t="e">
        <f t="shared" si="415"/>
        <v>#NAME?</v>
      </c>
      <c r="P356" s="13" t="e">
        <f t="shared" si="416"/>
        <v>#NAME?</v>
      </c>
      <c r="Q356" s="13" t="e">
        <f t="shared" si="417"/>
        <v>#NAME?</v>
      </c>
      <c r="R356" s="13" t="e">
        <f t="shared" si="418"/>
        <v>#NAME?</v>
      </c>
      <c r="S356" s="13" t="e">
        <f t="shared" si="419"/>
        <v>#NAME?</v>
      </c>
      <c r="T356" s="13" t="e">
        <f t="shared" si="420"/>
        <v>#NAME?</v>
      </c>
      <c r="U356" s="13" t="e">
        <f t="shared" si="421"/>
        <v>#NAME?</v>
      </c>
      <c r="V356" s="13" t="e">
        <f t="shared" si="422"/>
        <v>#NAME?</v>
      </c>
      <c r="W356" s="13" t="e">
        <f t="shared" si="423"/>
        <v>#NAME?</v>
      </c>
      <c r="X356" s="13" t="e">
        <f t="shared" si="424"/>
        <v>#NAME?</v>
      </c>
      <c r="Y356" s="13" t="e">
        <f t="shared" si="425"/>
        <v>#NAME?</v>
      </c>
      <c r="Z356" s="13" t="e">
        <f t="shared" si="426"/>
        <v>#NAME?</v>
      </c>
      <c r="AA356" s="13" t="e">
        <f t="shared" si="427"/>
        <v>#NAME?</v>
      </c>
      <c r="AB356" s="13"/>
      <c r="AC356" s="13"/>
      <c r="AD356" s="13" t="e">
        <f t="shared" si="428"/>
        <v>#NAME?</v>
      </c>
      <c r="AE356" s="13" t="e">
        <f t="shared" si="429"/>
        <v>#NAME?</v>
      </c>
      <c r="AF356" s="13" t="e">
        <f t="shared" si="430"/>
        <v>#NAME?</v>
      </c>
      <c r="AG356" s="13" t="e">
        <f t="shared" si="431"/>
        <v>#NAME?</v>
      </c>
      <c r="AH356" s="13" t="e">
        <f t="shared" si="432"/>
        <v>#NAME?</v>
      </c>
      <c r="AI356" s="13" t="e">
        <f t="shared" si="433"/>
        <v>#NAME?</v>
      </c>
      <c r="AJ356" s="13" t="e">
        <f t="shared" si="434"/>
        <v>#NAME?</v>
      </c>
      <c r="AK356" s="13" t="e">
        <f t="shared" si="435"/>
        <v>#NAME?</v>
      </c>
      <c r="AL356" s="13" t="e">
        <f t="shared" si="436"/>
        <v>#NAME?</v>
      </c>
      <c r="AM356" s="13" t="e">
        <f t="shared" si="437"/>
        <v>#NAME?</v>
      </c>
      <c r="AN356" s="13" t="e">
        <f t="shared" si="438"/>
        <v>#NAME?</v>
      </c>
      <c r="AO356" s="13" t="e">
        <f t="shared" si="439"/>
        <v>#NAME?</v>
      </c>
      <c r="AP356" s="13" t="e">
        <f t="shared" si="440"/>
        <v>#NAME?</v>
      </c>
      <c r="AQ356" s="13" t="e">
        <f t="shared" si="441"/>
        <v>#NAME?</v>
      </c>
      <c r="AR356" s="13" t="e">
        <f t="shared" si="442"/>
        <v>#NAME?</v>
      </c>
      <c r="AS356" s="13" t="e">
        <f t="shared" si="443"/>
        <v>#NAME?</v>
      </c>
      <c r="AT356" s="13" t="e">
        <f t="shared" si="444"/>
        <v>#NAME?</v>
      </c>
      <c r="AU356" s="13" t="e">
        <f t="shared" si="445"/>
        <v>#NAME?</v>
      </c>
      <c r="AV356" s="13" t="e">
        <f t="shared" si="446"/>
        <v>#NAME?</v>
      </c>
      <c r="AW356" s="13" t="e">
        <f t="shared" si="447"/>
        <v>#NAME?</v>
      </c>
      <c r="AX356" s="13" t="e">
        <f t="shared" si="448"/>
        <v>#NAME?</v>
      </c>
      <c r="AY356" s="13" t="e">
        <f t="shared" si="449"/>
        <v>#NAME?</v>
      </c>
      <c r="AZ356" s="13" t="e">
        <f t="shared" si="450"/>
        <v>#NAME?</v>
      </c>
      <c r="BA356" s="13" t="e">
        <f t="shared" si="451"/>
        <v>#NAME?</v>
      </c>
      <c r="BB356" s="13" t="e">
        <f t="shared" si="452"/>
        <v>#NAME?</v>
      </c>
      <c r="BC356" s="13" t="e">
        <f t="shared" si="453"/>
        <v>#NAME?</v>
      </c>
      <c r="BD356" s="13" t="e">
        <f t="shared" si="454"/>
        <v>#NAME?</v>
      </c>
      <c r="BE356" s="13" t="e">
        <f t="shared" si="455"/>
        <v>#NAME?</v>
      </c>
      <c r="BF356" s="13" t="e">
        <f t="shared" si="456"/>
        <v>#NAME?</v>
      </c>
      <c r="BG356" s="13" t="e">
        <f t="shared" si="457"/>
        <v>#NAME?</v>
      </c>
      <c r="BH356" s="13" t="e">
        <f t="shared" si="458"/>
        <v>#NAME?</v>
      </c>
      <c r="BI356" s="13" t="e">
        <f t="shared" si="459"/>
        <v>#NAME?</v>
      </c>
      <c r="BJ356" s="13" t="e">
        <f t="shared" si="460"/>
        <v>#NAME?</v>
      </c>
      <c r="BK356" s="13" t="e">
        <f t="shared" si="461"/>
        <v>#NAME?</v>
      </c>
      <c r="BL356" s="13" t="e">
        <f t="shared" si="462"/>
        <v>#NAME?</v>
      </c>
      <c r="BM356" s="13" t="e">
        <f t="shared" si="463"/>
        <v>#NAME?</v>
      </c>
      <c r="BN356" s="13"/>
      <c r="BO356" s="15"/>
      <c r="BP356" s="13" t="e">
        <f t="shared" si="464"/>
        <v>#NAME?</v>
      </c>
      <c r="BQ356" s="13" t="e">
        <f t="shared" si="465"/>
        <v>#NAME?</v>
      </c>
      <c r="BR356" s="13" t="e">
        <f t="shared" si="466"/>
        <v>#NAME?</v>
      </c>
      <c r="BS356" s="13" t="e">
        <f t="shared" si="467"/>
        <v>#NAME?</v>
      </c>
      <c r="BT356" s="13" t="e">
        <f t="shared" si="468"/>
        <v>#NAME?</v>
      </c>
      <c r="BU356" s="13" t="e">
        <f t="shared" si="469"/>
        <v>#NAME?</v>
      </c>
      <c r="BV356" s="13"/>
      <c r="BW356" s="13" t="e">
        <f t="shared" si="470"/>
        <v>#NAME?</v>
      </c>
      <c r="BX356" s="13"/>
      <c r="BY356" s="13" t="e">
        <f t="shared" si="471"/>
        <v>#NAME?</v>
      </c>
      <c r="BZ356" s="13" t="e">
        <f t="shared" si="472"/>
        <v>#NAME?</v>
      </c>
      <c r="CA356" s="13" t="e">
        <f t="shared" si="473"/>
        <v>#NAME?</v>
      </c>
      <c r="CB356" s="13" t="e">
        <f t="shared" si="474"/>
        <v>#NAME?</v>
      </c>
      <c r="CC356" s="14">
        <f t="shared" si="475"/>
        <v>0</v>
      </c>
      <c r="CD356" s="14" t="e">
        <f t="shared" si="476"/>
        <v>#NAME?</v>
      </c>
      <c r="CE356" s="13">
        <f t="shared" si="477"/>
        <v>3251620.84</v>
      </c>
      <c r="CF356" s="13" t="e">
        <f t="shared" si="478"/>
        <v>#NAME?</v>
      </c>
      <c r="CG356" s="13"/>
      <c r="CH356" s="13" t="e">
        <f t="shared" si="479"/>
        <v>#NAME?</v>
      </c>
      <c r="CI356" s="13" t="e">
        <f t="shared" si="480"/>
        <v>#NAME?</v>
      </c>
      <c r="CJ356" s="13" t="e">
        <f t="shared" si="481"/>
        <v>#NAME?</v>
      </c>
      <c r="CK356" s="13" t="e">
        <f t="shared" si="482"/>
        <v>#NAME?</v>
      </c>
      <c r="CL356">
        <f t="shared" si="483"/>
        <v>0</v>
      </c>
      <c r="CM356">
        <f t="shared" si="484"/>
        <v>0</v>
      </c>
      <c r="CN356">
        <v>0</v>
      </c>
      <c r="CO356">
        <f t="shared" si="485"/>
        <v>0</v>
      </c>
      <c r="CP356">
        <v>0</v>
      </c>
      <c r="CQ356">
        <v>0</v>
      </c>
      <c r="CR356">
        <v>0</v>
      </c>
      <c r="CS356">
        <v>0</v>
      </c>
      <c r="CT356">
        <v>0</v>
      </c>
      <c r="CU356">
        <v>0</v>
      </c>
      <c r="CV356">
        <v>0</v>
      </c>
      <c r="CW356">
        <v>0</v>
      </c>
      <c r="CX356">
        <v>0</v>
      </c>
      <c r="CY356" s="20" t="e">
        <f t="shared" si="486"/>
        <v>#NAME?</v>
      </c>
      <c r="CZ356" t="e">
        <f t="shared" si="487"/>
        <v>#NAME?</v>
      </c>
      <c r="DM356" t="s">
        <v>557</v>
      </c>
      <c r="DN356">
        <v>0</v>
      </c>
      <c r="DQ356" t="s">
        <v>330</v>
      </c>
      <c r="DR356">
        <v>0</v>
      </c>
      <c r="DU356">
        <v>861</v>
      </c>
      <c r="DV356">
        <v>3403728.3341638353</v>
      </c>
      <c r="DX356" t="s">
        <v>326</v>
      </c>
      <c r="DY356">
        <v>0</v>
      </c>
      <c r="EA356" t="s">
        <v>326</v>
      </c>
      <c r="EB356">
        <v>0</v>
      </c>
      <c r="ED356" t="s">
        <v>326</v>
      </c>
      <c r="EE356">
        <v>0</v>
      </c>
      <c r="EI356">
        <v>784</v>
      </c>
      <c r="EJ356">
        <v>1610.25</v>
      </c>
      <c r="GQ356" t="s">
        <v>361</v>
      </c>
      <c r="GR356">
        <v>1771</v>
      </c>
      <c r="GU356">
        <v>917</v>
      </c>
      <c r="GV356" s="20">
        <v>444351.50818129542</v>
      </c>
      <c r="HM356">
        <v>617</v>
      </c>
      <c r="HN356" t="s">
        <v>522</v>
      </c>
      <c r="HO356">
        <v>768104.23</v>
      </c>
      <c r="HR356">
        <v>917</v>
      </c>
      <c r="HS356">
        <v>12964.75</v>
      </c>
    </row>
    <row r="357" spans="1:227">
      <c r="A357">
        <v>1652</v>
      </c>
      <c r="D357" t="s">
        <v>363</v>
      </c>
      <c r="F357" s="13" t="e">
        <f t="shared" si="407"/>
        <v>#NAME?</v>
      </c>
      <c r="G357" s="13" t="e">
        <f t="shared" si="408"/>
        <v>#NAME?</v>
      </c>
      <c r="H357" s="13" t="e">
        <f t="shared" si="409"/>
        <v>#NAME?</v>
      </c>
      <c r="I357" s="13" t="e">
        <f t="shared" si="410"/>
        <v>#NAME?</v>
      </c>
      <c r="J357" s="13"/>
      <c r="K357" s="13" t="e">
        <f t="shared" si="411"/>
        <v>#NAME?</v>
      </c>
      <c r="L357" s="13" t="e">
        <f t="shared" si="412"/>
        <v>#NAME?</v>
      </c>
      <c r="M357" s="13" t="e">
        <f t="shared" si="413"/>
        <v>#NAME?</v>
      </c>
      <c r="N357" s="13" t="e">
        <f t="shared" si="414"/>
        <v>#NAME?</v>
      </c>
      <c r="O357" s="13" t="e">
        <f t="shared" si="415"/>
        <v>#NAME?</v>
      </c>
      <c r="P357" s="13" t="e">
        <f t="shared" si="416"/>
        <v>#NAME?</v>
      </c>
      <c r="Q357" s="13" t="e">
        <f t="shared" si="417"/>
        <v>#NAME?</v>
      </c>
      <c r="R357" s="13" t="e">
        <f t="shared" si="418"/>
        <v>#NAME?</v>
      </c>
      <c r="S357" s="13" t="e">
        <f t="shared" si="419"/>
        <v>#NAME?</v>
      </c>
      <c r="T357" s="13" t="e">
        <f t="shared" si="420"/>
        <v>#NAME?</v>
      </c>
      <c r="U357" s="13" t="e">
        <f t="shared" si="421"/>
        <v>#NAME?</v>
      </c>
      <c r="V357" s="13" t="e">
        <f t="shared" si="422"/>
        <v>#NAME?</v>
      </c>
      <c r="W357" s="13" t="e">
        <f t="shared" si="423"/>
        <v>#NAME?</v>
      </c>
      <c r="X357" s="13" t="e">
        <f t="shared" si="424"/>
        <v>#NAME?</v>
      </c>
      <c r="Y357" s="13" t="e">
        <f t="shared" si="425"/>
        <v>#NAME?</v>
      </c>
      <c r="Z357" s="13" t="e">
        <f t="shared" si="426"/>
        <v>#NAME?</v>
      </c>
      <c r="AA357" s="13" t="e">
        <f t="shared" si="427"/>
        <v>#NAME?</v>
      </c>
      <c r="AB357" s="13"/>
      <c r="AC357" s="13"/>
      <c r="AD357" s="13" t="e">
        <f t="shared" si="428"/>
        <v>#NAME?</v>
      </c>
      <c r="AE357" s="13" t="e">
        <f t="shared" si="429"/>
        <v>#NAME?</v>
      </c>
      <c r="AF357" s="13" t="e">
        <f t="shared" si="430"/>
        <v>#NAME?</v>
      </c>
      <c r="AG357" s="13" t="e">
        <f t="shared" si="431"/>
        <v>#NAME?</v>
      </c>
      <c r="AH357" s="13" t="e">
        <f t="shared" si="432"/>
        <v>#NAME?</v>
      </c>
      <c r="AI357" s="13" t="e">
        <f t="shared" si="433"/>
        <v>#NAME?</v>
      </c>
      <c r="AJ357" s="13" t="e">
        <f t="shared" si="434"/>
        <v>#NAME?</v>
      </c>
      <c r="AK357" s="13" t="e">
        <f t="shared" si="435"/>
        <v>#NAME?</v>
      </c>
      <c r="AL357" s="13" t="e">
        <f t="shared" si="436"/>
        <v>#NAME?</v>
      </c>
      <c r="AM357" s="13" t="e">
        <f t="shared" si="437"/>
        <v>#NAME?</v>
      </c>
      <c r="AN357" s="13" t="e">
        <f t="shared" si="438"/>
        <v>#NAME?</v>
      </c>
      <c r="AO357" s="13" t="e">
        <f t="shared" si="439"/>
        <v>#NAME?</v>
      </c>
      <c r="AP357" s="13" t="e">
        <f t="shared" si="440"/>
        <v>#NAME?</v>
      </c>
      <c r="AQ357" s="13" t="e">
        <f t="shared" si="441"/>
        <v>#NAME?</v>
      </c>
      <c r="AR357" s="13" t="e">
        <f t="shared" si="442"/>
        <v>#NAME?</v>
      </c>
      <c r="AS357" s="13" t="e">
        <f t="shared" si="443"/>
        <v>#NAME?</v>
      </c>
      <c r="AT357" s="13" t="e">
        <f t="shared" si="444"/>
        <v>#NAME?</v>
      </c>
      <c r="AU357" s="13" t="e">
        <f t="shared" si="445"/>
        <v>#NAME?</v>
      </c>
      <c r="AV357" s="13" t="e">
        <f t="shared" si="446"/>
        <v>#NAME?</v>
      </c>
      <c r="AW357" s="13" t="e">
        <f t="shared" si="447"/>
        <v>#NAME?</v>
      </c>
      <c r="AX357" s="13" t="e">
        <f t="shared" si="448"/>
        <v>#NAME?</v>
      </c>
      <c r="AY357" s="13" t="e">
        <f t="shared" si="449"/>
        <v>#NAME?</v>
      </c>
      <c r="AZ357" s="13" t="e">
        <f t="shared" si="450"/>
        <v>#NAME?</v>
      </c>
      <c r="BA357" s="13" t="e">
        <f t="shared" si="451"/>
        <v>#NAME?</v>
      </c>
      <c r="BB357" s="13" t="e">
        <f t="shared" si="452"/>
        <v>#NAME?</v>
      </c>
      <c r="BC357" s="13" t="e">
        <f t="shared" si="453"/>
        <v>#NAME?</v>
      </c>
      <c r="BD357" s="13" t="e">
        <f t="shared" si="454"/>
        <v>#NAME?</v>
      </c>
      <c r="BE357" s="13" t="e">
        <f t="shared" si="455"/>
        <v>#NAME?</v>
      </c>
      <c r="BF357" s="13" t="e">
        <f t="shared" si="456"/>
        <v>#NAME?</v>
      </c>
      <c r="BG357" s="13" t="e">
        <f t="shared" si="457"/>
        <v>#NAME?</v>
      </c>
      <c r="BH357" s="13" t="e">
        <f t="shared" si="458"/>
        <v>#NAME?</v>
      </c>
      <c r="BI357" s="13" t="e">
        <f t="shared" si="459"/>
        <v>#NAME?</v>
      </c>
      <c r="BJ357" s="13" t="e">
        <f t="shared" si="460"/>
        <v>#NAME?</v>
      </c>
      <c r="BK357" s="13" t="e">
        <f t="shared" si="461"/>
        <v>#NAME?</v>
      </c>
      <c r="BL357" s="13" t="e">
        <f t="shared" si="462"/>
        <v>#NAME?</v>
      </c>
      <c r="BM357" s="13" t="e">
        <f t="shared" si="463"/>
        <v>#NAME?</v>
      </c>
      <c r="BN357" s="13"/>
      <c r="BO357" s="15"/>
      <c r="BP357" s="13" t="e">
        <f t="shared" si="464"/>
        <v>#NAME?</v>
      </c>
      <c r="BQ357" s="13" t="e">
        <f t="shared" si="465"/>
        <v>#NAME?</v>
      </c>
      <c r="BR357" s="13" t="e">
        <f t="shared" si="466"/>
        <v>#NAME?</v>
      </c>
      <c r="BS357" s="13" t="e">
        <f t="shared" si="467"/>
        <v>#NAME?</v>
      </c>
      <c r="BT357" s="13" t="e">
        <f t="shared" si="468"/>
        <v>#NAME?</v>
      </c>
      <c r="BU357" s="13" t="e">
        <f t="shared" si="469"/>
        <v>#NAME?</v>
      </c>
      <c r="BV357" s="13"/>
      <c r="BW357" s="13" t="e">
        <f t="shared" si="470"/>
        <v>#NAME?</v>
      </c>
      <c r="BX357" s="13"/>
      <c r="BY357" s="13" t="e">
        <f t="shared" si="471"/>
        <v>#NAME?</v>
      </c>
      <c r="BZ357" s="13" t="e">
        <f t="shared" si="472"/>
        <v>#NAME?</v>
      </c>
      <c r="CA357" s="13" t="e">
        <f t="shared" si="473"/>
        <v>#NAME?</v>
      </c>
      <c r="CB357" s="13" t="e">
        <f t="shared" si="474"/>
        <v>#NAME?</v>
      </c>
      <c r="CC357" s="14">
        <f t="shared" si="475"/>
        <v>0</v>
      </c>
      <c r="CD357" s="14" t="e">
        <f t="shared" si="476"/>
        <v>#NAME?</v>
      </c>
      <c r="CE357" s="13">
        <f t="shared" si="477"/>
        <v>2153421.06</v>
      </c>
      <c r="CF357" s="13" t="e">
        <f t="shared" si="478"/>
        <v>#NAME?</v>
      </c>
      <c r="CG357" s="13"/>
      <c r="CH357" s="13" t="e">
        <f t="shared" si="479"/>
        <v>#NAME?</v>
      </c>
      <c r="CI357" s="13" t="e">
        <f t="shared" si="480"/>
        <v>#NAME?</v>
      </c>
      <c r="CJ357" s="13" t="e">
        <f t="shared" si="481"/>
        <v>#NAME?</v>
      </c>
      <c r="CK357" s="13" t="e">
        <f t="shared" si="482"/>
        <v>#NAME?</v>
      </c>
      <c r="CL357">
        <f t="shared" si="483"/>
        <v>0</v>
      </c>
      <c r="CM357">
        <f t="shared" si="484"/>
        <v>0</v>
      </c>
      <c r="CN357">
        <v>0</v>
      </c>
      <c r="CO357">
        <f t="shared" si="485"/>
        <v>0</v>
      </c>
      <c r="CP357">
        <v>0</v>
      </c>
      <c r="CQ357">
        <v>0</v>
      </c>
      <c r="CR357">
        <v>0</v>
      </c>
      <c r="CS357">
        <v>0</v>
      </c>
      <c r="CT357">
        <v>0</v>
      </c>
      <c r="CU357">
        <v>0</v>
      </c>
      <c r="CV357">
        <v>0</v>
      </c>
      <c r="CW357">
        <v>0</v>
      </c>
      <c r="CX357">
        <v>0</v>
      </c>
      <c r="CY357" s="20" t="e">
        <f t="shared" si="486"/>
        <v>#NAME?</v>
      </c>
      <c r="CZ357" t="e">
        <f t="shared" si="487"/>
        <v>#NAME?</v>
      </c>
      <c r="DM357" t="s">
        <v>522</v>
      </c>
      <c r="DN357">
        <v>0</v>
      </c>
      <c r="DQ357" t="s">
        <v>344</v>
      </c>
      <c r="DR357">
        <v>0</v>
      </c>
      <c r="DU357">
        <v>1708</v>
      </c>
      <c r="DV357">
        <v>4390298.4692776259</v>
      </c>
      <c r="DX357" t="s">
        <v>330</v>
      </c>
      <c r="DY357">
        <v>0</v>
      </c>
      <c r="EA357" t="s">
        <v>330</v>
      </c>
      <c r="EB357">
        <v>0</v>
      </c>
      <c r="ED357" t="s">
        <v>330</v>
      </c>
      <c r="EE357">
        <v>0</v>
      </c>
      <c r="EI357">
        <v>785</v>
      </c>
      <c r="EJ357">
        <v>1486.75</v>
      </c>
      <c r="GQ357" t="s">
        <v>363</v>
      </c>
      <c r="GR357">
        <v>1652</v>
      </c>
      <c r="GU357">
        <v>918</v>
      </c>
      <c r="GV357" s="20">
        <v>41821.318417063099</v>
      </c>
      <c r="HM357">
        <v>9</v>
      </c>
      <c r="HN357" t="s">
        <v>191</v>
      </c>
      <c r="HO357">
        <v>535336.65</v>
      </c>
      <c r="HR357">
        <v>918</v>
      </c>
      <c r="HS357">
        <v>1521</v>
      </c>
    </row>
    <row r="358" spans="1:227">
      <c r="A358">
        <v>784</v>
      </c>
      <c r="D358" t="s">
        <v>369</v>
      </c>
      <c r="F358" s="13" t="e">
        <f t="shared" si="407"/>
        <v>#NAME?</v>
      </c>
      <c r="G358" s="13" t="e">
        <f t="shared" si="408"/>
        <v>#NAME?</v>
      </c>
      <c r="H358" s="13" t="e">
        <f t="shared" si="409"/>
        <v>#NAME?</v>
      </c>
      <c r="I358" s="13" t="e">
        <f t="shared" si="410"/>
        <v>#NAME?</v>
      </c>
      <c r="J358" s="13"/>
      <c r="K358" s="13" t="e">
        <f t="shared" si="411"/>
        <v>#NAME?</v>
      </c>
      <c r="L358" s="13" t="e">
        <f t="shared" si="412"/>
        <v>#NAME?</v>
      </c>
      <c r="M358" s="13" t="e">
        <f t="shared" si="413"/>
        <v>#NAME?</v>
      </c>
      <c r="N358" s="13" t="e">
        <f t="shared" si="414"/>
        <v>#NAME?</v>
      </c>
      <c r="O358" s="13" t="e">
        <f t="shared" si="415"/>
        <v>#NAME?</v>
      </c>
      <c r="P358" s="13" t="e">
        <f t="shared" si="416"/>
        <v>#NAME?</v>
      </c>
      <c r="Q358" s="13" t="e">
        <f t="shared" si="417"/>
        <v>#NAME?</v>
      </c>
      <c r="R358" s="13" t="e">
        <f t="shared" si="418"/>
        <v>#NAME?</v>
      </c>
      <c r="S358" s="13" t="e">
        <f t="shared" si="419"/>
        <v>#NAME?</v>
      </c>
      <c r="T358" s="13" t="e">
        <f t="shared" si="420"/>
        <v>#NAME?</v>
      </c>
      <c r="U358" s="13" t="e">
        <f t="shared" si="421"/>
        <v>#NAME?</v>
      </c>
      <c r="V358" s="13" t="e">
        <f t="shared" si="422"/>
        <v>#NAME?</v>
      </c>
      <c r="W358" s="13" t="e">
        <f t="shared" si="423"/>
        <v>#NAME?</v>
      </c>
      <c r="X358" s="13" t="e">
        <f t="shared" si="424"/>
        <v>#NAME?</v>
      </c>
      <c r="Y358" s="13" t="e">
        <f t="shared" si="425"/>
        <v>#NAME?</v>
      </c>
      <c r="Z358" s="13" t="e">
        <f t="shared" si="426"/>
        <v>#NAME?</v>
      </c>
      <c r="AA358" s="13" t="e">
        <f t="shared" si="427"/>
        <v>#NAME?</v>
      </c>
      <c r="AB358" s="13"/>
      <c r="AC358" s="13"/>
      <c r="AD358" s="13" t="e">
        <f t="shared" si="428"/>
        <v>#NAME?</v>
      </c>
      <c r="AE358" s="13" t="e">
        <f t="shared" si="429"/>
        <v>#NAME?</v>
      </c>
      <c r="AF358" s="13" t="e">
        <f t="shared" si="430"/>
        <v>#NAME?</v>
      </c>
      <c r="AG358" s="13" t="e">
        <f t="shared" si="431"/>
        <v>#NAME?</v>
      </c>
      <c r="AH358" s="13" t="e">
        <f t="shared" si="432"/>
        <v>#NAME?</v>
      </c>
      <c r="AI358" s="13" t="e">
        <f t="shared" si="433"/>
        <v>#NAME?</v>
      </c>
      <c r="AJ358" s="13" t="e">
        <f t="shared" si="434"/>
        <v>#NAME?</v>
      </c>
      <c r="AK358" s="13" t="e">
        <f t="shared" si="435"/>
        <v>#NAME?</v>
      </c>
      <c r="AL358" s="13" t="e">
        <f t="shared" si="436"/>
        <v>#NAME?</v>
      </c>
      <c r="AM358" s="13" t="e">
        <f t="shared" si="437"/>
        <v>#NAME?</v>
      </c>
      <c r="AN358" s="13" t="e">
        <f t="shared" si="438"/>
        <v>#NAME?</v>
      </c>
      <c r="AO358" s="13" t="e">
        <f t="shared" si="439"/>
        <v>#NAME?</v>
      </c>
      <c r="AP358" s="13" t="e">
        <f t="shared" si="440"/>
        <v>#NAME?</v>
      </c>
      <c r="AQ358" s="13" t="e">
        <f t="shared" si="441"/>
        <v>#NAME?</v>
      </c>
      <c r="AR358" s="13" t="e">
        <f t="shared" si="442"/>
        <v>#NAME?</v>
      </c>
      <c r="AS358" s="13" t="e">
        <f t="shared" si="443"/>
        <v>#NAME?</v>
      </c>
      <c r="AT358" s="13" t="e">
        <f t="shared" si="444"/>
        <v>#NAME?</v>
      </c>
      <c r="AU358" s="13" t="e">
        <f t="shared" si="445"/>
        <v>#NAME?</v>
      </c>
      <c r="AV358" s="13" t="e">
        <f t="shared" si="446"/>
        <v>#NAME?</v>
      </c>
      <c r="AW358" s="13" t="e">
        <f t="shared" si="447"/>
        <v>#NAME?</v>
      </c>
      <c r="AX358" s="13" t="e">
        <f t="shared" si="448"/>
        <v>#NAME?</v>
      </c>
      <c r="AY358" s="13" t="e">
        <f t="shared" si="449"/>
        <v>#NAME?</v>
      </c>
      <c r="AZ358" s="13" t="e">
        <f t="shared" si="450"/>
        <v>#NAME?</v>
      </c>
      <c r="BA358" s="13" t="e">
        <f t="shared" si="451"/>
        <v>#NAME?</v>
      </c>
      <c r="BB358" s="13" t="e">
        <f t="shared" si="452"/>
        <v>#NAME?</v>
      </c>
      <c r="BC358" s="13" t="e">
        <f t="shared" si="453"/>
        <v>#NAME?</v>
      </c>
      <c r="BD358" s="13" t="e">
        <f t="shared" si="454"/>
        <v>#NAME?</v>
      </c>
      <c r="BE358" s="13" t="e">
        <f t="shared" si="455"/>
        <v>#NAME?</v>
      </c>
      <c r="BF358" s="13" t="e">
        <f t="shared" si="456"/>
        <v>#NAME?</v>
      </c>
      <c r="BG358" s="13" t="e">
        <f t="shared" si="457"/>
        <v>#NAME?</v>
      </c>
      <c r="BH358" s="13" t="e">
        <f t="shared" si="458"/>
        <v>#NAME?</v>
      </c>
      <c r="BI358" s="13" t="e">
        <f t="shared" si="459"/>
        <v>#NAME?</v>
      </c>
      <c r="BJ358" s="13" t="e">
        <f t="shared" si="460"/>
        <v>#NAME?</v>
      </c>
      <c r="BK358" s="13" t="e">
        <f t="shared" si="461"/>
        <v>#NAME?</v>
      </c>
      <c r="BL358" s="13" t="e">
        <f t="shared" si="462"/>
        <v>#NAME?</v>
      </c>
      <c r="BM358" s="13" t="e">
        <f t="shared" si="463"/>
        <v>#NAME?</v>
      </c>
      <c r="BN358" s="13"/>
      <c r="BO358" s="15"/>
      <c r="BP358" s="13" t="e">
        <f t="shared" si="464"/>
        <v>#NAME?</v>
      </c>
      <c r="BQ358" s="13" t="e">
        <f t="shared" si="465"/>
        <v>#NAME?</v>
      </c>
      <c r="BR358" s="13" t="e">
        <f t="shared" si="466"/>
        <v>#NAME?</v>
      </c>
      <c r="BS358" s="13" t="e">
        <f t="shared" si="467"/>
        <v>#NAME?</v>
      </c>
      <c r="BT358" s="13" t="e">
        <f t="shared" si="468"/>
        <v>#NAME?</v>
      </c>
      <c r="BU358" s="13" t="e">
        <f t="shared" si="469"/>
        <v>#NAME?</v>
      </c>
      <c r="BV358" s="13"/>
      <c r="BW358" s="13" t="e">
        <f t="shared" si="470"/>
        <v>#NAME?</v>
      </c>
      <c r="BX358" s="13"/>
      <c r="BY358" s="13" t="e">
        <f t="shared" si="471"/>
        <v>#NAME?</v>
      </c>
      <c r="BZ358" s="13" t="e">
        <f t="shared" si="472"/>
        <v>#NAME?</v>
      </c>
      <c r="CA358" s="13" t="e">
        <f t="shared" si="473"/>
        <v>#NAME?</v>
      </c>
      <c r="CB358" s="13" t="e">
        <f t="shared" si="474"/>
        <v>#NAME?</v>
      </c>
      <c r="CC358" s="14">
        <f t="shared" si="475"/>
        <v>0</v>
      </c>
      <c r="CD358" s="14" t="e">
        <f t="shared" si="476"/>
        <v>#NAME?</v>
      </c>
      <c r="CE358" s="13">
        <f t="shared" si="477"/>
        <v>1762243.08</v>
      </c>
      <c r="CF358" s="13" t="e">
        <f t="shared" si="478"/>
        <v>#NAME?</v>
      </c>
      <c r="CG358" s="13"/>
      <c r="CH358" s="13" t="e">
        <f t="shared" si="479"/>
        <v>#NAME?</v>
      </c>
      <c r="CI358" s="13" t="e">
        <f t="shared" si="480"/>
        <v>#NAME?</v>
      </c>
      <c r="CJ358" s="13" t="e">
        <f t="shared" si="481"/>
        <v>#NAME?</v>
      </c>
      <c r="CK358" s="13" t="e">
        <f t="shared" si="482"/>
        <v>#NAME?</v>
      </c>
      <c r="CL358">
        <f t="shared" si="483"/>
        <v>0</v>
      </c>
      <c r="CM358">
        <f t="shared" si="484"/>
        <v>0</v>
      </c>
      <c r="CN358">
        <v>0</v>
      </c>
      <c r="CO358">
        <f t="shared" si="485"/>
        <v>0</v>
      </c>
      <c r="CP358">
        <v>0</v>
      </c>
      <c r="CQ358">
        <v>0</v>
      </c>
      <c r="CR358" t="e">
        <f>VLOOKUP(A358,pola,4,FALSE)</f>
        <v>#NAME?</v>
      </c>
      <c r="CS358">
        <v>0</v>
      </c>
      <c r="CT358">
        <v>0</v>
      </c>
      <c r="CU358">
        <v>0</v>
      </c>
      <c r="CV358">
        <v>0</v>
      </c>
      <c r="CW358">
        <v>0</v>
      </c>
      <c r="CX358">
        <v>0</v>
      </c>
      <c r="CY358" s="20" t="e">
        <f t="shared" si="486"/>
        <v>#NAME?</v>
      </c>
      <c r="CZ358" t="e">
        <f t="shared" si="487"/>
        <v>#NAME?</v>
      </c>
      <c r="DM358" t="s">
        <v>191</v>
      </c>
      <c r="DN358">
        <v>0</v>
      </c>
      <c r="DQ358" t="s">
        <v>354</v>
      </c>
      <c r="DR358">
        <v>0</v>
      </c>
      <c r="DU358">
        <v>275</v>
      </c>
      <c r="DV358">
        <v>5715401.9918080019</v>
      </c>
      <c r="DX358" t="s">
        <v>344</v>
      </c>
      <c r="DY358">
        <v>0</v>
      </c>
      <c r="EA358" t="s">
        <v>344</v>
      </c>
      <c r="EB358">
        <v>0</v>
      </c>
      <c r="ED358" t="s">
        <v>344</v>
      </c>
      <c r="EE358">
        <v>0</v>
      </c>
      <c r="EI358">
        <v>786</v>
      </c>
      <c r="EJ358">
        <v>1006</v>
      </c>
      <c r="GQ358" t="s">
        <v>369</v>
      </c>
      <c r="GR358">
        <v>784</v>
      </c>
      <c r="GU358">
        <v>928</v>
      </c>
      <c r="GV358" s="20">
        <v>203878.92728318262</v>
      </c>
      <c r="HM358">
        <v>715</v>
      </c>
      <c r="HN358" t="s">
        <v>543</v>
      </c>
      <c r="HO358">
        <v>6039967.71</v>
      </c>
      <c r="HR358">
        <v>928</v>
      </c>
      <c r="HS358">
        <v>7146.25</v>
      </c>
    </row>
    <row r="359" spans="1:227">
      <c r="A359">
        <v>785</v>
      </c>
      <c r="D359" t="s">
        <v>375</v>
      </c>
      <c r="F359" s="13" t="e">
        <f t="shared" si="407"/>
        <v>#NAME?</v>
      </c>
      <c r="G359" s="13" t="e">
        <f t="shared" si="408"/>
        <v>#NAME?</v>
      </c>
      <c r="H359" s="13" t="e">
        <f t="shared" si="409"/>
        <v>#NAME?</v>
      </c>
      <c r="I359" s="13" t="e">
        <f t="shared" si="410"/>
        <v>#NAME?</v>
      </c>
      <c r="J359" s="13"/>
      <c r="K359" s="13" t="e">
        <f t="shared" si="411"/>
        <v>#NAME?</v>
      </c>
      <c r="L359" s="13" t="e">
        <f t="shared" si="412"/>
        <v>#NAME?</v>
      </c>
      <c r="M359" s="13" t="e">
        <f t="shared" si="413"/>
        <v>#NAME?</v>
      </c>
      <c r="N359" s="13" t="e">
        <f t="shared" si="414"/>
        <v>#NAME?</v>
      </c>
      <c r="O359" s="13" t="e">
        <f t="shared" si="415"/>
        <v>#NAME?</v>
      </c>
      <c r="P359" s="13" t="e">
        <f t="shared" si="416"/>
        <v>#NAME?</v>
      </c>
      <c r="Q359" s="13" t="e">
        <f t="shared" si="417"/>
        <v>#NAME?</v>
      </c>
      <c r="R359" s="13" t="e">
        <f t="shared" si="418"/>
        <v>#NAME?</v>
      </c>
      <c r="S359" s="13" t="e">
        <f t="shared" si="419"/>
        <v>#NAME?</v>
      </c>
      <c r="T359" s="13" t="e">
        <f t="shared" si="420"/>
        <v>#NAME?</v>
      </c>
      <c r="U359" s="13" t="e">
        <f t="shared" si="421"/>
        <v>#NAME?</v>
      </c>
      <c r="V359" s="13" t="e">
        <f t="shared" si="422"/>
        <v>#NAME?</v>
      </c>
      <c r="W359" s="13" t="e">
        <f t="shared" si="423"/>
        <v>#NAME?</v>
      </c>
      <c r="X359" s="13" t="e">
        <f t="shared" si="424"/>
        <v>#NAME?</v>
      </c>
      <c r="Y359" s="13" t="e">
        <f t="shared" si="425"/>
        <v>#NAME?</v>
      </c>
      <c r="Z359" s="13" t="e">
        <f t="shared" si="426"/>
        <v>#NAME?</v>
      </c>
      <c r="AA359" s="13" t="e">
        <f t="shared" si="427"/>
        <v>#NAME?</v>
      </c>
      <c r="AB359" s="13"/>
      <c r="AC359" s="13"/>
      <c r="AD359" s="13" t="e">
        <f t="shared" si="428"/>
        <v>#NAME?</v>
      </c>
      <c r="AE359" s="13" t="e">
        <f t="shared" si="429"/>
        <v>#NAME?</v>
      </c>
      <c r="AF359" s="13" t="e">
        <f t="shared" si="430"/>
        <v>#NAME?</v>
      </c>
      <c r="AG359" s="13" t="e">
        <f t="shared" si="431"/>
        <v>#NAME?</v>
      </c>
      <c r="AH359" s="13" t="e">
        <f t="shared" si="432"/>
        <v>#NAME?</v>
      </c>
      <c r="AI359" s="13" t="e">
        <f t="shared" si="433"/>
        <v>#NAME?</v>
      </c>
      <c r="AJ359" s="13" t="e">
        <f t="shared" si="434"/>
        <v>#NAME?</v>
      </c>
      <c r="AK359" s="13" t="e">
        <f t="shared" si="435"/>
        <v>#NAME?</v>
      </c>
      <c r="AL359" s="13" t="e">
        <f t="shared" si="436"/>
        <v>#NAME?</v>
      </c>
      <c r="AM359" s="13" t="e">
        <f t="shared" si="437"/>
        <v>#NAME?</v>
      </c>
      <c r="AN359" s="13" t="e">
        <f t="shared" si="438"/>
        <v>#NAME?</v>
      </c>
      <c r="AO359" s="13" t="e">
        <f t="shared" si="439"/>
        <v>#NAME?</v>
      </c>
      <c r="AP359" s="13" t="e">
        <f t="shared" si="440"/>
        <v>#NAME?</v>
      </c>
      <c r="AQ359" s="13" t="e">
        <f t="shared" si="441"/>
        <v>#NAME?</v>
      </c>
      <c r="AR359" s="13" t="e">
        <f t="shared" si="442"/>
        <v>#NAME?</v>
      </c>
      <c r="AS359" s="13" t="e">
        <f t="shared" si="443"/>
        <v>#NAME?</v>
      </c>
      <c r="AT359" s="13" t="e">
        <f t="shared" si="444"/>
        <v>#NAME?</v>
      </c>
      <c r="AU359" s="13" t="e">
        <f t="shared" si="445"/>
        <v>#NAME?</v>
      </c>
      <c r="AV359" s="13" t="e">
        <f t="shared" si="446"/>
        <v>#NAME?</v>
      </c>
      <c r="AW359" s="13" t="e">
        <f t="shared" si="447"/>
        <v>#NAME?</v>
      </c>
      <c r="AX359" s="13" t="e">
        <f t="shared" si="448"/>
        <v>#NAME?</v>
      </c>
      <c r="AY359" s="13" t="e">
        <f t="shared" si="449"/>
        <v>#NAME?</v>
      </c>
      <c r="AZ359" s="13" t="e">
        <f t="shared" si="450"/>
        <v>#NAME?</v>
      </c>
      <c r="BA359" s="13" t="e">
        <f t="shared" si="451"/>
        <v>#NAME?</v>
      </c>
      <c r="BB359" s="13" t="e">
        <f t="shared" si="452"/>
        <v>#NAME?</v>
      </c>
      <c r="BC359" s="13" t="e">
        <f t="shared" si="453"/>
        <v>#NAME?</v>
      </c>
      <c r="BD359" s="13" t="e">
        <f t="shared" si="454"/>
        <v>#NAME?</v>
      </c>
      <c r="BE359" s="13" t="e">
        <f t="shared" si="455"/>
        <v>#NAME?</v>
      </c>
      <c r="BF359" s="13" t="e">
        <f t="shared" si="456"/>
        <v>#NAME?</v>
      </c>
      <c r="BG359" s="13" t="e">
        <f t="shared" si="457"/>
        <v>#NAME?</v>
      </c>
      <c r="BH359" s="13" t="e">
        <f t="shared" si="458"/>
        <v>#NAME?</v>
      </c>
      <c r="BI359" s="13" t="e">
        <f t="shared" si="459"/>
        <v>#NAME?</v>
      </c>
      <c r="BJ359" s="13" t="e">
        <f t="shared" si="460"/>
        <v>#NAME?</v>
      </c>
      <c r="BK359" s="13" t="e">
        <f t="shared" si="461"/>
        <v>#NAME?</v>
      </c>
      <c r="BL359" s="13" t="e">
        <f t="shared" si="462"/>
        <v>#NAME?</v>
      </c>
      <c r="BM359" s="13" t="e">
        <f t="shared" si="463"/>
        <v>#NAME?</v>
      </c>
      <c r="BN359" s="13"/>
      <c r="BO359" s="15"/>
      <c r="BP359" s="13" t="e">
        <f t="shared" si="464"/>
        <v>#NAME?</v>
      </c>
      <c r="BQ359" s="13" t="e">
        <f t="shared" si="465"/>
        <v>#NAME?</v>
      </c>
      <c r="BR359" s="13" t="e">
        <f t="shared" si="466"/>
        <v>#NAME?</v>
      </c>
      <c r="BS359" s="13" t="e">
        <f t="shared" si="467"/>
        <v>#NAME?</v>
      </c>
      <c r="BT359" s="13" t="e">
        <f t="shared" si="468"/>
        <v>#NAME?</v>
      </c>
      <c r="BU359" s="13" t="e">
        <f t="shared" si="469"/>
        <v>#NAME?</v>
      </c>
      <c r="BV359" s="13"/>
      <c r="BW359" s="13" t="e">
        <f t="shared" si="470"/>
        <v>#NAME?</v>
      </c>
      <c r="BX359" s="13"/>
      <c r="BY359" s="13" t="e">
        <f t="shared" si="471"/>
        <v>#NAME?</v>
      </c>
      <c r="BZ359" s="13" t="e">
        <f t="shared" si="472"/>
        <v>#NAME?</v>
      </c>
      <c r="CA359" s="13" t="e">
        <f t="shared" si="473"/>
        <v>#NAME?</v>
      </c>
      <c r="CB359" s="13" t="e">
        <f t="shared" si="474"/>
        <v>#NAME?</v>
      </c>
      <c r="CC359" s="14">
        <f t="shared" si="475"/>
        <v>0</v>
      </c>
      <c r="CD359" s="14" t="e">
        <f t="shared" si="476"/>
        <v>#NAME?</v>
      </c>
      <c r="CE359" s="13">
        <f t="shared" si="477"/>
        <v>1498015.43</v>
      </c>
      <c r="CF359" s="13" t="e">
        <f t="shared" si="478"/>
        <v>#NAME?</v>
      </c>
      <c r="CG359" s="13"/>
      <c r="CH359" s="13" t="e">
        <f t="shared" si="479"/>
        <v>#NAME?</v>
      </c>
      <c r="CI359" s="13" t="e">
        <f t="shared" si="480"/>
        <v>#NAME?</v>
      </c>
      <c r="CJ359" s="13" t="e">
        <f t="shared" si="481"/>
        <v>#NAME?</v>
      </c>
      <c r="CK359" s="13" t="e">
        <f t="shared" si="482"/>
        <v>#NAME?</v>
      </c>
      <c r="CL359">
        <f t="shared" si="483"/>
        <v>0</v>
      </c>
      <c r="CM359">
        <f t="shared" si="484"/>
        <v>0</v>
      </c>
      <c r="CN359">
        <v>0</v>
      </c>
      <c r="CO359">
        <f t="shared" si="485"/>
        <v>0</v>
      </c>
      <c r="CP359">
        <v>0</v>
      </c>
      <c r="CQ359">
        <v>0</v>
      </c>
      <c r="CR359">
        <v>0</v>
      </c>
      <c r="CS359">
        <v>0</v>
      </c>
      <c r="CT359">
        <v>0</v>
      </c>
      <c r="CU359">
        <v>0</v>
      </c>
      <c r="CV359">
        <v>0</v>
      </c>
      <c r="CW359">
        <v>0</v>
      </c>
      <c r="CX359">
        <v>0</v>
      </c>
      <c r="CY359" s="20" t="e">
        <f t="shared" si="486"/>
        <v>#NAME?</v>
      </c>
      <c r="CZ359" t="e">
        <f t="shared" si="487"/>
        <v>#NAME?</v>
      </c>
      <c r="DM359" t="s">
        <v>543</v>
      </c>
      <c r="DN359">
        <v>0</v>
      </c>
      <c r="DQ359" t="s">
        <v>358</v>
      </c>
      <c r="DR359">
        <v>0</v>
      </c>
      <c r="DU359">
        <v>1926</v>
      </c>
      <c r="DV359">
        <v>2033797.1649349597</v>
      </c>
      <c r="DX359" t="s">
        <v>354</v>
      </c>
      <c r="DY359">
        <v>0</v>
      </c>
      <c r="EA359" t="s">
        <v>354</v>
      </c>
      <c r="EB359">
        <v>0</v>
      </c>
      <c r="ED359" t="s">
        <v>354</v>
      </c>
      <c r="EE359">
        <v>0</v>
      </c>
      <c r="EI359">
        <v>788</v>
      </c>
      <c r="EJ359">
        <v>1090</v>
      </c>
      <c r="GQ359" t="s">
        <v>375</v>
      </c>
      <c r="GR359">
        <v>785</v>
      </c>
      <c r="GU359">
        <v>929</v>
      </c>
      <c r="GV359" s="20">
        <v>7841.4972031993302</v>
      </c>
      <c r="HM359">
        <v>93</v>
      </c>
      <c r="HN359" t="s">
        <v>250</v>
      </c>
      <c r="HO359">
        <v>389732.72</v>
      </c>
      <c r="HR359">
        <v>929</v>
      </c>
      <c r="HS359">
        <v>234.5</v>
      </c>
    </row>
    <row r="360" spans="1:227">
      <c r="A360">
        <v>786</v>
      </c>
      <c r="D360" t="s">
        <v>383</v>
      </c>
      <c r="F360" s="13" t="e">
        <f t="shared" si="407"/>
        <v>#NAME?</v>
      </c>
      <c r="G360" s="13" t="e">
        <f t="shared" si="408"/>
        <v>#NAME?</v>
      </c>
      <c r="H360" s="13" t="e">
        <f t="shared" si="409"/>
        <v>#NAME?</v>
      </c>
      <c r="I360" s="13" t="e">
        <f t="shared" si="410"/>
        <v>#NAME?</v>
      </c>
      <c r="J360" s="13"/>
      <c r="K360" s="13" t="e">
        <f t="shared" si="411"/>
        <v>#NAME?</v>
      </c>
      <c r="L360" s="13" t="e">
        <f t="shared" si="412"/>
        <v>#NAME?</v>
      </c>
      <c r="M360" s="13" t="e">
        <f t="shared" si="413"/>
        <v>#NAME?</v>
      </c>
      <c r="N360" s="13" t="e">
        <f t="shared" si="414"/>
        <v>#NAME?</v>
      </c>
      <c r="O360" s="13" t="e">
        <f t="shared" si="415"/>
        <v>#NAME?</v>
      </c>
      <c r="P360" s="13" t="e">
        <f t="shared" si="416"/>
        <v>#NAME?</v>
      </c>
      <c r="Q360" s="13" t="e">
        <f t="shared" si="417"/>
        <v>#NAME?</v>
      </c>
      <c r="R360" s="13" t="e">
        <f t="shared" si="418"/>
        <v>#NAME?</v>
      </c>
      <c r="S360" s="13" t="e">
        <f t="shared" si="419"/>
        <v>#NAME?</v>
      </c>
      <c r="T360" s="13" t="e">
        <f t="shared" si="420"/>
        <v>#NAME?</v>
      </c>
      <c r="U360" s="13" t="e">
        <f t="shared" si="421"/>
        <v>#NAME?</v>
      </c>
      <c r="V360" s="13" t="e">
        <f t="shared" si="422"/>
        <v>#NAME?</v>
      </c>
      <c r="W360" s="13" t="e">
        <f t="shared" si="423"/>
        <v>#NAME?</v>
      </c>
      <c r="X360" s="13" t="e">
        <f t="shared" si="424"/>
        <v>#NAME?</v>
      </c>
      <c r="Y360" s="13" t="e">
        <f t="shared" si="425"/>
        <v>#NAME?</v>
      </c>
      <c r="Z360" s="13" t="e">
        <f t="shared" si="426"/>
        <v>#NAME?</v>
      </c>
      <c r="AA360" s="13" t="e">
        <f t="shared" si="427"/>
        <v>#NAME?</v>
      </c>
      <c r="AB360" s="13"/>
      <c r="AC360" s="13"/>
      <c r="AD360" s="13" t="e">
        <f t="shared" si="428"/>
        <v>#NAME?</v>
      </c>
      <c r="AE360" s="13" t="e">
        <f t="shared" si="429"/>
        <v>#NAME?</v>
      </c>
      <c r="AF360" s="13" t="e">
        <f t="shared" si="430"/>
        <v>#NAME?</v>
      </c>
      <c r="AG360" s="13" t="e">
        <f t="shared" si="431"/>
        <v>#NAME?</v>
      </c>
      <c r="AH360" s="13" t="e">
        <f t="shared" si="432"/>
        <v>#NAME?</v>
      </c>
      <c r="AI360" s="13" t="e">
        <f t="shared" si="433"/>
        <v>#NAME?</v>
      </c>
      <c r="AJ360" s="13" t="e">
        <f t="shared" si="434"/>
        <v>#NAME?</v>
      </c>
      <c r="AK360" s="13" t="e">
        <f t="shared" si="435"/>
        <v>#NAME?</v>
      </c>
      <c r="AL360" s="13" t="e">
        <f t="shared" si="436"/>
        <v>#NAME?</v>
      </c>
      <c r="AM360" s="13" t="e">
        <f t="shared" si="437"/>
        <v>#NAME?</v>
      </c>
      <c r="AN360" s="13" t="e">
        <f t="shared" si="438"/>
        <v>#NAME?</v>
      </c>
      <c r="AO360" s="13" t="e">
        <f t="shared" si="439"/>
        <v>#NAME?</v>
      </c>
      <c r="AP360" s="13" t="e">
        <f t="shared" si="440"/>
        <v>#NAME?</v>
      </c>
      <c r="AQ360" s="13" t="e">
        <f t="shared" si="441"/>
        <v>#NAME?</v>
      </c>
      <c r="AR360" s="13" t="e">
        <f t="shared" si="442"/>
        <v>#NAME?</v>
      </c>
      <c r="AS360" s="13" t="e">
        <f t="shared" si="443"/>
        <v>#NAME?</v>
      </c>
      <c r="AT360" s="13" t="e">
        <f t="shared" si="444"/>
        <v>#NAME?</v>
      </c>
      <c r="AU360" s="13" t="e">
        <f t="shared" si="445"/>
        <v>#NAME?</v>
      </c>
      <c r="AV360" s="13" t="e">
        <f t="shared" si="446"/>
        <v>#NAME?</v>
      </c>
      <c r="AW360" s="13" t="e">
        <f t="shared" si="447"/>
        <v>#NAME?</v>
      </c>
      <c r="AX360" s="13" t="e">
        <f t="shared" si="448"/>
        <v>#NAME?</v>
      </c>
      <c r="AY360" s="13" t="e">
        <f t="shared" si="449"/>
        <v>#NAME?</v>
      </c>
      <c r="AZ360" s="13" t="e">
        <f t="shared" si="450"/>
        <v>#NAME?</v>
      </c>
      <c r="BA360" s="13" t="e">
        <f t="shared" si="451"/>
        <v>#NAME?</v>
      </c>
      <c r="BB360" s="13" t="e">
        <f t="shared" si="452"/>
        <v>#NAME?</v>
      </c>
      <c r="BC360" s="13" t="e">
        <f t="shared" si="453"/>
        <v>#NAME?</v>
      </c>
      <c r="BD360" s="13" t="e">
        <f t="shared" si="454"/>
        <v>#NAME?</v>
      </c>
      <c r="BE360" s="13" t="e">
        <f t="shared" si="455"/>
        <v>#NAME?</v>
      </c>
      <c r="BF360" s="13" t="e">
        <f t="shared" si="456"/>
        <v>#NAME?</v>
      </c>
      <c r="BG360" s="13" t="e">
        <f t="shared" si="457"/>
        <v>#NAME?</v>
      </c>
      <c r="BH360" s="13" t="e">
        <f t="shared" si="458"/>
        <v>#NAME?</v>
      </c>
      <c r="BI360" s="13" t="e">
        <f t="shared" si="459"/>
        <v>#NAME?</v>
      </c>
      <c r="BJ360" s="13" t="e">
        <f t="shared" si="460"/>
        <v>#NAME?</v>
      </c>
      <c r="BK360" s="13" t="e">
        <f t="shared" si="461"/>
        <v>#NAME?</v>
      </c>
      <c r="BL360" s="13" t="e">
        <f t="shared" si="462"/>
        <v>#NAME?</v>
      </c>
      <c r="BM360" s="13" t="e">
        <f t="shared" si="463"/>
        <v>#NAME?</v>
      </c>
      <c r="BN360" s="13"/>
      <c r="BO360" s="15"/>
      <c r="BP360" s="13" t="e">
        <f t="shared" si="464"/>
        <v>#NAME?</v>
      </c>
      <c r="BQ360" s="13" t="e">
        <f t="shared" si="465"/>
        <v>#NAME?</v>
      </c>
      <c r="BR360" s="13" t="e">
        <f t="shared" si="466"/>
        <v>#NAME?</v>
      </c>
      <c r="BS360" s="13" t="e">
        <f t="shared" si="467"/>
        <v>#NAME?</v>
      </c>
      <c r="BT360" s="13" t="e">
        <f t="shared" si="468"/>
        <v>#NAME?</v>
      </c>
      <c r="BU360" s="13" t="e">
        <f t="shared" si="469"/>
        <v>#NAME?</v>
      </c>
      <c r="BV360" s="13"/>
      <c r="BW360" s="13" t="e">
        <f t="shared" si="470"/>
        <v>#NAME?</v>
      </c>
      <c r="BX360" s="13"/>
      <c r="BY360" s="13" t="e">
        <f t="shared" si="471"/>
        <v>#NAME?</v>
      </c>
      <c r="BZ360" s="13" t="e">
        <f t="shared" si="472"/>
        <v>#NAME?</v>
      </c>
      <c r="CA360" s="13" t="e">
        <f t="shared" si="473"/>
        <v>#NAME?</v>
      </c>
      <c r="CB360" s="13" t="e">
        <f t="shared" si="474"/>
        <v>#NAME?</v>
      </c>
      <c r="CC360" s="14">
        <f t="shared" si="475"/>
        <v>0</v>
      </c>
      <c r="CD360" s="14" t="e">
        <f t="shared" si="476"/>
        <v>#NAME?</v>
      </c>
      <c r="CE360" s="13">
        <f t="shared" si="477"/>
        <v>1077048.8899999999</v>
      </c>
      <c r="CF360" s="13" t="e">
        <f t="shared" si="478"/>
        <v>#NAME?</v>
      </c>
      <c r="CG360" s="13"/>
      <c r="CH360" s="13" t="e">
        <f t="shared" si="479"/>
        <v>#NAME?</v>
      </c>
      <c r="CI360" s="13" t="e">
        <f t="shared" si="480"/>
        <v>#NAME?</v>
      </c>
      <c r="CJ360" s="13" t="e">
        <f t="shared" si="481"/>
        <v>#NAME?</v>
      </c>
      <c r="CK360" s="13" t="e">
        <f t="shared" si="482"/>
        <v>#NAME?</v>
      </c>
      <c r="CL360">
        <f t="shared" si="483"/>
        <v>0</v>
      </c>
      <c r="CM360">
        <f t="shared" si="484"/>
        <v>0</v>
      </c>
      <c r="CN360">
        <v>0</v>
      </c>
      <c r="CO360">
        <f t="shared" si="485"/>
        <v>0</v>
      </c>
      <c r="CP360">
        <v>0</v>
      </c>
      <c r="CQ360">
        <v>0</v>
      </c>
      <c r="CR360">
        <v>0</v>
      </c>
      <c r="CS360">
        <v>0</v>
      </c>
      <c r="CT360">
        <v>0</v>
      </c>
      <c r="CU360">
        <v>0</v>
      </c>
      <c r="CV360">
        <v>0</v>
      </c>
      <c r="CW360">
        <v>0</v>
      </c>
      <c r="CX360">
        <v>0</v>
      </c>
      <c r="CY360" s="20" t="e">
        <f t="shared" si="486"/>
        <v>#NAME?</v>
      </c>
      <c r="CZ360" t="e">
        <f t="shared" si="487"/>
        <v>#NAME?</v>
      </c>
      <c r="DM360" t="s">
        <v>250</v>
      </c>
      <c r="DN360">
        <v>0</v>
      </c>
      <c r="DQ360" t="s">
        <v>361</v>
      </c>
      <c r="DR360">
        <v>0</v>
      </c>
      <c r="DU360">
        <v>1734</v>
      </c>
      <c r="DV360">
        <v>2736705.12560202</v>
      </c>
      <c r="DX360" t="s">
        <v>358</v>
      </c>
      <c r="DY360">
        <v>0</v>
      </c>
      <c r="EA360" t="s">
        <v>358</v>
      </c>
      <c r="EB360">
        <v>0</v>
      </c>
      <c r="ED360" t="s">
        <v>358</v>
      </c>
      <c r="EE360">
        <v>0</v>
      </c>
      <c r="EI360">
        <v>1655</v>
      </c>
      <c r="EJ360">
        <v>2087</v>
      </c>
      <c r="GQ360" t="s">
        <v>383</v>
      </c>
      <c r="GR360">
        <v>786</v>
      </c>
      <c r="GU360">
        <v>934</v>
      </c>
      <c r="GV360" s="20">
        <v>23524.491609597993</v>
      </c>
      <c r="HM360">
        <v>448</v>
      </c>
      <c r="HN360" t="s">
        <v>464</v>
      </c>
      <c r="HO360">
        <v>1149281.8899999999</v>
      </c>
      <c r="HR360">
        <v>934</v>
      </c>
      <c r="HS360">
        <v>727</v>
      </c>
    </row>
    <row r="361" spans="1:227">
      <c r="A361">
        <v>788</v>
      </c>
      <c r="D361" t="s">
        <v>390</v>
      </c>
      <c r="F361" s="13" t="e">
        <f t="shared" si="407"/>
        <v>#NAME?</v>
      </c>
      <c r="G361" s="13" t="e">
        <f t="shared" si="408"/>
        <v>#NAME?</v>
      </c>
      <c r="H361" s="13" t="e">
        <f t="shared" si="409"/>
        <v>#NAME?</v>
      </c>
      <c r="I361" s="13" t="e">
        <f t="shared" si="410"/>
        <v>#NAME?</v>
      </c>
      <c r="J361" s="13"/>
      <c r="K361" s="13" t="e">
        <f t="shared" si="411"/>
        <v>#NAME?</v>
      </c>
      <c r="L361" s="13" t="e">
        <f t="shared" si="412"/>
        <v>#NAME?</v>
      </c>
      <c r="M361" s="13" t="e">
        <f t="shared" si="413"/>
        <v>#NAME?</v>
      </c>
      <c r="N361" s="13" t="e">
        <f t="shared" si="414"/>
        <v>#NAME?</v>
      </c>
      <c r="O361" s="13" t="e">
        <f t="shared" si="415"/>
        <v>#NAME?</v>
      </c>
      <c r="P361" s="13" t="e">
        <f t="shared" si="416"/>
        <v>#NAME?</v>
      </c>
      <c r="Q361" s="13" t="e">
        <f t="shared" si="417"/>
        <v>#NAME?</v>
      </c>
      <c r="R361" s="13" t="e">
        <f t="shared" si="418"/>
        <v>#NAME?</v>
      </c>
      <c r="S361" s="13" t="e">
        <f t="shared" si="419"/>
        <v>#NAME?</v>
      </c>
      <c r="T361" s="13" t="e">
        <f t="shared" si="420"/>
        <v>#NAME?</v>
      </c>
      <c r="U361" s="13" t="e">
        <f t="shared" si="421"/>
        <v>#NAME?</v>
      </c>
      <c r="V361" s="13" t="e">
        <f t="shared" si="422"/>
        <v>#NAME?</v>
      </c>
      <c r="W361" s="13" t="e">
        <f t="shared" si="423"/>
        <v>#NAME?</v>
      </c>
      <c r="X361" s="13" t="e">
        <f t="shared" si="424"/>
        <v>#NAME?</v>
      </c>
      <c r="Y361" s="13" t="e">
        <f t="shared" si="425"/>
        <v>#NAME?</v>
      </c>
      <c r="Z361" s="13" t="e">
        <f t="shared" si="426"/>
        <v>#NAME?</v>
      </c>
      <c r="AA361" s="13" t="e">
        <f t="shared" si="427"/>
        <v>#NAME?</v>
      </c>
      <c r="AB361" s="13"/>
      <c r="AC361" s="13"/>
      <c r="AD361" s="13" t="e">
        <f t="shared" si="428"/>
        <v>#NAME?</v>
      </c>
      <c r="AE361" s="13" t="e">
        <f t="shared" si="429"/>
        <v>#NAME?</v>
      </c>
      <c r="AF361" s="13" t="e">
        <f t="shared" si="430"/>
        <v>#NAME?</v>
      </c>
      <c r="AG361" s="13" t="e">
        <f t="shared" si="431"/>
        <v>#NAME?</v>
      </c>
      <c r="AH361" s="13" t="e">
        <f t="shared" si="432"/>
        <v>#NAME?</v>
      </c>
      <c r="AI361" s="13" t="e">
        <f t="shared" si="433"/>
        <v>#NAME?</v>
      </c>
      <c r="AJ361" s="13" t="e">
        <f t="shared" si="434"/>
        <v>#NAME?</v>
      </c>
      <c r="AK361" s="13" t="e">
        <f t="shared" si="435"/>
        <v>#NAME?</v>
      </c>
      <c r="AL361" s="13" t="e">
        <f t="shared" si="436"/>
        <v>#NAME?</v>
      </c>
      <c r="AM361" s="13" t="e">
        <f t="shared" si="437"/>
        <v>#NAME?</v>
      </c>
      <c r="AN361" s="13" t="e">
        <f t="shared" si="438"/>
        <v>#NAME?</v>
      </c>
      <c r="AO361" s="13" t="e">
        <f t="shared" si="439"/>
        <v>#NAME?</v>
      </c>
      <c r="AP361" s="13" t="e">
        <f t="shared" si="440"/>
        <v>#NAME?</v>
      </c>
      <c r="AQ361" s="13" t="e">
        <f t="shared" si="441"/>
        <v>#NAME?</v>
      </c>
      <c r="AR361" s="13" t="e">
        <f t="shared" si="442"/>
        <v>#NAME?</v>
      </c>
      <c r="AS361" s="13" t="e">
        <f t="shared" si="443"/>
        <v>#NAME?</v>
      </c>
      <c r="AT361" s="13" t="e">
        <f t="shared" si="444"/>
        <v>#NAME?</v>
      </c>
      <c r="AU361" s="13" t="e">
        <f t="shared" si="445"/>
        <v>#NAME?</v>
      </c>
      <c r="AV361" s="13" t="e">
        <f t="shared" si="446"/>
        <v>#NAME?</v>
      </c>
      <c r="AW361" s="13" t="e">
        <f t="shared" si="447"/>
        <v>#NAME?</v>
      </c>
      <c r="AX361" s="13" t="e">
        <f t="shared" si="448"/>
        <v>#NAME?</v>
      </c>
      <c r="AY361" s="13" t="e">
        <f t="shared" si="449"/>
        <v>#NAME?</v>
      </c>
      <c r="AZ361" s="13" t="e">
        <f t="shared" si="450"/>
        <v>#NAME?</v>
      </c>
      <c r="BA361" s="13" t="e">
        <f t="shared" si="451"/>
        <v>#NAME?</v>
      </c>
      <c r="BB361" s="13" t="e">
        <f t="shared" si="452"/>
        <v>#NAME?</v>
      </c>
      <c r="BC361" s="13" t="e">
        <f t="shared" si="453"/>
        <v>#NAME?</v>
      </c>
      <c r="BD361" s="13" t="e">
        <f t="shared" si="454"/>
        <v>#NAME?</v>
      </c>
      <c r="BE361" s="13" t="e">
        <f t="shared" si="455"/>
        <v>#NAME?</v>
      </c>
      <c r="BF361" s="13" t="e">
        <f t="shared" si="456"/>
        <v>#NAME?</v>
      </c>
      <c r="BG361" s="13" t="e">
        <f t="shared" si="457"/>
        <v>#NAME?</v>
      </c>
      <c r="BH361" s="13" t="e">
        <f t="shared" si="458"/>
        <v>#NAME?</v>
      </c>
      <c r="BI361" s="13" t="e">
        <f t="shared" si="459"/>
        <v>#NAME?</v>
      </c>
      <c r="BJ361" s="13" t="e">
        <f t="shared" si="460"/>
        <v>#NAME?</v>
      </c>
      <c r="BK361" s="13" t="e">
        <f t="shared" si="461"/>
        <v>#NAME?</v>
      </c>
      <c r="BL361" s="13" t="e">
        <f t="shared" si="462"/>
        <v>#NAME?</v>
      </c>
      <c r="BM361" s="13" t="e">
        <f t="shared" si="463"/>
        <v>#NAME?</v>
      </c>
      <c r="BN361" s="13"/>
      <c r="BO361" s="15"/>
      <c r="BP361" s="13" t="e">
        <f t="shared" si="464"/>
        <v>#NAME?</v>
      </c>
      <c r="BQ361" s="13" t="e">
        <f t="shared" si="465"/>
        <v>#NAME?</v>
      </c>
      <c r="BR361" s="13" t="e">
        <f t="shared" si="466"/>
        <v>#NAME?</v>
      </c>
      <c r="BS361" s="13" t="e">
        <f t="shared" si="467"/>
        <v>#NAME?</v>
      </c>
      <c r="BT361" s="13" t="e">
        <f t="shared" si="468"/>
        <v>#NAME?</v>
      </c>
      <c r="BU361" s="13" t="e">
        <f t="shared" si="469"/>
        <v>#NAME?</v>
      </c>
      <c r="BV361" s="13"/>
      <c r="BW361" s="13" t="e">
        <f t="shared" si="470"/>
        <v>#NAME?</v>
      </c>
      <c r="BX361" s="13"/>
      <c r="BY361" s="13" t="e">
        <f t="shared" si="471"/>
        <v>#NAME?</v>
      </c>
      <c r="BZ361" s="13" t="e">
        <f t="shared" si="472"/>
        <v>#NAME?</v>
      </c>
      <c r="CA361" s="13" t="e">
        <f t="shared" si="473"/>
        <v>#NAME?</v>
      </c>
      <c r="CB361" s="13" t="e">
        <f t="shared" si="474"/>
        <v>#NAME?</v>
      </c>
      <c r="CC361" s="14">
        <f t="shared" si="475"/>
        <v>0</v>
      </c>
      <c r="CD361" s="14" t="e">
        <f t="shared" si="476"/>
        <v>#NAME?</v>
      </c>
      <c r="CE361" s="13">
        <f t="shared" si="477"/>
        <v>1210842.8500000001</v>
      </c>
      <c r="CF361" s="13" t="e">
        <f t="shared" si="478"/>
        <v>#NAME?</v>
      </c>
      <c r="CG361" s="13"/>
      <c r="CH361" s="13" t="e">
        <f t="shared" si="479"/>
        <v>#NAME?</v>
      </c>
      <c r="CI361" s="13" t="e">
        <f t="shared" si="480"/>
        <v>#NAME?</v>
      </c>
      <c r="CJ361" s="13" t="e">
        <f t="shared" si="481"/>
        <v>#NAME?</v>
      </c>
      <c r="CK361" s="13" t="e">
        <f t="shared" si="482"/>
        <v>#NAME?</v>
      </c>
      <c r="CL361">
        <f t="shared" si="483"/>
        <v>0</v>
      </c>
      <c r="CM361">
        <f t="shared" si="484"/>
        <v>0</v>
      </c>
      <c r="CN361">
        <v>0</v>
      </c>
      <c r="CO361">
        <f t="shared" si="485"/>
        <v>0</v>
      </c>
      <c r="CP361">
        <v>0</v>
      </c>
      <c r="CQ361">
        <v>0</v>
      </c>
      <c r="CR361">
        <v>0</v>
      </c>
      <c r="CS361">
        <v>0</v>
      </c>
      <c r="CT361">
        <v>0</v>
      </c>
      <c r="CU361">
        <v>0</v>
      </c>
      <c r="CV361">
        <v>0</v>
      </c>
      <c r="CW361">
        <v>0</v>
      </c>
      <c r="CX361">
        <v>0</v>
      </c>
      <c r="CY361" s="20" t="e">
        <f t="shared" si="486"/>
        <v>#NAME?</v>
      </c>
      <c r="CZ361" t="e">
        <f t="shared" si="487"/>
        <v>#NAME?</v>
      </c>
      <c r="DM361" t="s">
        <v>464</v>
      </c>
      <c r="DN361">
        <v>0</v>
      </c>
      <c r="DQ361" t="s">
        <v>363</v>
      </c>
      <c r="DR361">
        <v>0</v>
      </c>
      <c r="DU361">
        <v>642</v>
      </c>
      <c r="DV361">
        <v>4494546.8739717258</v>
      </c>
      <c r="DX361" t="s">
        <v>361</v>
      </c>
      <c r="DY361">
        <v>0</v>
      </c>
      <c r="EA361" t="s">
        <v>361</v>
      </c>
      <c r="EB361">
        <v>0</v>
      </c>
      <c r="ED361" t="s">
        <v>361</v>
      </c>
      <c r="EE361">
        <v>0</v>
      </c>
      <c r="EI361">
        <v>1658</v>
      </c>
      <c r="EJ361">
        <v>923.5</v>
      </c>
      <c r="GQ361" t="s">
        <v>390</v>
      </c>
      <c r="GR361">
        <v>788</v>
      </c>
      <c r="GU361">
        <v>935</v>
      </c>
      <c r="GV361" s="20">
        <v>517538.81541115581</v>
      </c>
      <c r="HM361">
        <v>1525</v>
      </c>
      <c r="HN361" t="s">
        <v>523</v>
      </c>
      <c r="HO361">
        <v>2355763.5299999998</v>
      </c>
      <c r="HR361">
        <v>935</v>
      </c>
      <c r="HS361">
        <v>13075</v>
      </c>
    </row>
    <row r="362" spans="1:227">
      <c r="A362">
        <v>1655</v>
      </c>
      <c r="D362" t="s">
        <v>394</v>
      </c>
      <c r="F362" s="13" t="e">
        <f t="shared" si="407"/>
        <v>#NAME?</v>
      </c>
      <c r="G362" s="13" t="e">
        <f t="shared" si="408"/>
        <v>#NAME?</v>
      </c>
      <c r="H362" s="13" t="e">
        <f t="shared" si="409"/>
        <v>#NAME?</v>
      </c>
      <c r="I362" s="13" t="e">
        <f t="shared" si="410"/>
        <v>#NAME?</v>
      </c>
      <c r="J362" s="13"/>
      <c r="K362" s="13" t="e">
        <f t="shared" si="411"/>
        <v>#NAME?</v>
      </c>
      <c r="L362" s="13" t="e">
        <f t="shared" si="412"/>
        <v>#NAME?</v>
      </c>
      <c r="M362" s="13" t="e">
        <f t="shared" si="413"/>
        <v>#NAME?</v>
      </c>
      <c r="N362" s="13" t="e">
        <f t="shared" si="414"/>
        <v>#NAME?</v>
      </c>
      <c r="O362" s="13" t="e">
        <f t="shared" si="415"/>
        <v>#NAME?</v>
      </c>
      <c r="P362" s="13" t="e">
        <f t="shared" si="416"/>
        <v>#NAME?</v>
      </c>
      <c r="Q362" s="13" t="e">
        <f t="shared" si="417"/>
        <v>#NAME?</v>
      </c>
      <c r="R362" s="13" t="e">
        <f t="shared" si="418"/>
        <v>#NAME?</v>
      </c>
      <c r="S362" s="13" t="e">
        <f t="shared" si="419"/>
        <v>#NAME?</v>
      </c>
      <c r="T362" s="13" t="e">
        <f t="shared" si="420"/>
        <v>#NAME?</v>
      </c>
      <c r="U362" s="13" t="e">
        <f t="shared" si="421"/>
        <v>#NAME?</v>
      </c>
      <c r="V362" s="13" t="e">
        <f t="shared" si="422"/>
        <v>#NAME?</v>
      </c>
      <c r="W362" s="13" t="e">
        <f t="shared" si="423"/>
        <v>#NAME?</v>
      </c>
      <c r="X362" s="13" t="e">
        <f t="shared" si="424"/>
        <v>#NAME?</v>
      </c>
      <c r="Y362" s="13" t="e">
        <f t="shared" si="425"/>
        <v>#NAME?</v>
      </c>
      <c r="Z362" s="13" t="e">
        <f t="shared" si="426"/>
        <v>#NAME?</v>
      </c>
      <c r="AA362" s="13" t="e">
        <f t="shared" si="427"/>
        <v>#NAME?</v>
      </c>
      <c r="AB362" s="13"/>
      <c r="AC362" s="13"/>
      <c r="AD362" s="13" t="e">
        <f t="shared" si="428"/>
        <v>#NAME?</v>
      </c>
      <c r="AE362" s="13" t="e">
        <f t="shared" si="429"/>
        <v>#NAME?</v>
      </c>
      <c r="AF362" s="13" t="e">
        <f t="shared" si="430"/>
        <v>#NAME?</v>
      </c>
      <c r="AG362" s="13" t="e">
        <f t="shared" si="431"/>
        <v>#NAME?</v>
      </c>
      <c r="AH362" s="13" t="e">
        <f t="shared" si="432"/>
        <v>#NAME?</v>
      </c>
      <c r="AI362" s="13" t="e">
        <f t="shared" si="433"/>
        <v>#NAME?</v>
      </c>
      <c r="AJ362" s="13" t="e">
        <f t="shared" si="434"/>
        <v>#NAME?</v>
      </c>
      <c r="AK362" s="13" t="e">
        <f t="shared" si="435"/>
        <v>#NAME?</v>
      </c>
      <c r="AL362" s="13" t="e">
        <f t="shared" si="436"/>
        <v>#NAME?</v>
      </c>
      <c r="AM362" s="13" t="e">
        <f t="shared" si="437"/>
        <v>#NAME?</v>
      </c>
      <c r="AN362" s="13" t="e">
        <f t="shared" si="438"/>
        <v>#NAME?</v>
      </c>
      <c r="AO362" s="13" t="e">
        <f t="shared" si="439"/>
        <v>#NAME?</v>
      </c>
      <c r="AP362" s="13" t="e">
        <f t="shared" si="440"/>
        <v>#NAME?</v>
      </c>
      <c r="AQ362" s="13" t="e">
        <f t="shared" si="441"/>
        <v>#NAME?</v>
      </c>
      <c r="AR362" s="13" t="e">
        <f t="shared" si="442"/>
        <v>#NAME?</v>
      </c>
      <c r="AS362" s="13" t="e">
        <f t="shared" si="443"/>
        <v>#NAME?</v>
      </c>
      <c r="AT362" s="13" t="e">
        <f t="shared" si="444"/>
        <v>#NAME?</v>
      </c>
      <c r="AU362" s="13" t="e">
        <f t="shared" si="445"/>
        <v>#NAME?</v>
      </c>
      <c r="AV362" s="13" t="e">
        <f t="shared" si="446"/>
        <v>#NAME?</v>
      </c>
      <c r="AW362" s="13" t="e">
        <f t="shared" si="447"/>
        <v>#NAME?</v>
      </c>
      <c r="AX362" s="13" t="e">
        <f t="shared" si="448"/>
        <v>#NAME?</v>
      </c>
      <c r="AY362" s="13" t="e">
        <f t="shared" si="449"/>
        <v>#NAME?</v>
      </c>
      <c r="AZ362" s="13" t="e">
        <f t="shared" si="450"/>
        <v>#NAME?</v>
      </c>
      <c r="BA362" s="13" t="e">
        <f t="shared" si="451"/>
        <v>#NAME?</v>
      </c>
      <c r="BB362" s="13" t="e">
        <f t="shared" si="452"/>
        <v>#NAME?</v>
      </c>
      <c r="BC362" s="13" t="e">
        <f t="shared" si="453"/>
        <v>#NAME?</v>
      </c>
      <c r="BD362" s="13" t="e">
        <f t="shared" si="454"/>
        <v>#NAME?</v>
      </c>
      <c r="BE362" s="13" t="e">
        <f t="shared" si="455"/>
        <v>#NAME?</v>
      </c>
      <c r="BF362" s="13" t="e">
        <f t="shared" si="456"/>
        <v>#NAME?</v>
      </c>
      <c r="BG362" s="13" t="e">
        <f t="shared" si="457"/>
        <v>#NAME?</v>
      </c>
      <c r="BH362" s="13" t="e">
        <f t="shared" si="458"/>
        <v>#NAME?</v>
      </c>
      <c r="BI362" s="13" t="e">
        <f t="shared" si="459"/>
        <v>#NAME?</v>
      </c>
      <c r="BJ362" s="13" t="e">
        <f t="shared" si="460"/>
        <v>#NAME?</v>
      </c>
      <c r="BK362" s="13" t="e">
        <f t="shared" si="461"/>
        <v>#NAME?</v>
      </c>
      <c r="BL362" s="13" t="e">
        <f t="shared" si="462"/>
        <v>#NAME?</v>
      </c>
      <c r="BM362" s="13" t="e">
        <f t="shared" si="463"/>
        <v>#NAME?</v>
      </c>
      <c r="BN362" s="13"/>
      <c r="BO362" s="15"/>
      <c r="BP362" s="13" t="e">
        <f t="shared" si="464"/>
        <v>#NAME?</v>
      </c>
      <c r="BQ362" s="13" t="e">
        <f t="shared" si="465"/>
        <v>#NAME?</v>
      </c>
      <c r="BR362" s="13" t="e">
        <f t="shared" si="466"/>
        <v>#NAME?</v>
      </c>
      <c r="BS362" s="13" t="e">
        <f t="shared" si="467"/>
        <v>#NAME?</v>
      </c>
      <c r="BT362" s="13" t="e">
        <f t="shared" si="468"/>
        <v>#NAME?</v>
      </c>
      <c r="BU362" s="13" t="e">
        <f t="shared" si="469"/>
        <v>#NAME?</v>
      </c>
      <c r="BV362" s="13"/>
      <c r="BW362" s="13" t="e">
        <f t="shared" si="470"/>
        <v>#NAME?</v>
      </c>
      <c r="BX362" s="13"/>
      <c r="BY362" s="13" t="e">
        <f t="shared" si="471"/>
        <v>#NAME?</v>
      </c>
      <c r="BZ362" s="13" t="e">
        <f t="shared" si="472"/>
        <v>#NAME?</v>
      </c>
      <c r="CA362" s="13" t="e">
        <f t="shared" si="473"/>
        <v>#NAME?</v>
      </c>
      <c r="CB362" s="13" t="e">
        <f t="shared" si="474"/>
        <v>#NAME?</v>
      </c>
      <c r="CC362" s="14">
        <f t="shared" si="475"/>
        <v>0</v>
      </c>
      <c r="CD362" s="14" t="e">
        <f t="shared" si="476"/>
        <v>#NAME?</v>
      </c>
      <c r="CE362" s="13">
        <f t="shared" si="477"/>
        <v>2356297.58</v>
      </c>
      <c r="CF362" s="13" t="e">
        <f t="shared" si="478"/>
        <v>#NAME?</v>
      </c>
      <c r="CG362" s="13"/>
      <c r="CH362" s="13" t="e">
        <f t="shared" si="479"/>
        <v>#NAME?</v>
      </c>
      <c r="CI362" s="13" t="e">
        <f t="shared" si="480"/>
        <v>#NAME?</v>
      </c>
      <c r="CJ362" s="13" t="e">
        <f t="shared" si="481"/>
        <v>#NAME?</v>
      </c>
      <c r="CK362" s="13" t="e">
        <f t="shared" si="482"/>
        <v>#NAME?</v>
      </c>
      <c r="CL362">
        <f t="shared" si="483"/>
        <v>0</v>
      </c>
      <c r="CM362">
        <f t="shared" si="484"/>
        <v>0</v>
      </c>
      <c r="CN362">
        <v>0</v>
      </c>
      <c r="CO362">
        <f t="shared" si="485"/>
        <v>0</v>
      </c>
      <c r="CP362">
        <v>0</v>
      </c>
      <c r="CQ362">
        <v>50000</v>
      </c>
      <c r="CR362">
        <v>0</v>
      </c>
      <c r="CS362">
        <v>0</v>
      </c>
      <c r="CT362">
        <v>0</v>
      </c>
      <c r="CU362">
        <v>0</v>
      </c>
      <c r="CV362">
        <v>0</v>
      </c>
      <c r="CW362">
        <v>0</v>
      </c>
      <c r="CX362">
        <v>0</v>
      </c>
      <c r="CY362" s="20" t="e">
        <f t="shared" si="486"/>
        <v>#NAME?</v>
      </c>
      <c r="CZ362" t="e">
        <f t="shared" si="487"/>
        <v>#NAME?</v>
      </c>
      <c r="DM362" t="s">
        <v>523</v>
      </c>
      <c r="DN362">
        <v>0</v>
      </c>
      <c r="DQ362" t="s">
        <v>369</v>
      </c>
      <c r="DR362">
        <v>0</v>
      </c>
      <c r="DU362">
        <v>1705</v>
      </c>
      <c r="DV362">
        <v>2823265.2606267389</v>
      </c>
      <c r="DX362" t="s">
        <v>363</v>
      </c>
      <c r="DY362">
        <v>0</v>
      </c>
      <c r="EA362" t="s">
        <v>363</v>
      </c>
      <c r="EB362">
        <v>0</v>
      </c>
      <c r="ED362" t="s">
        <v>363</v>
      </c>
      <c r="EE362">
        <v>0</v>
      </c>
      <c r="EI362">
        <v>794</v>
      </c>
      <c r="EJ362">
        <v>8676.25</v>
      </c>
      <c r="GQ362" t="s">
        <v>394</v>
      </c>
      <c r="GR362">
        <v>1655</v>
      </c>
      <c r="GU362">
        <v>936</v>
      </c>
      <c r="GV362" s="20">
        <v>26138.324010664437</v>
      </c>
      <c r="HM362">
        <v>716</v>
      </c>
      <c r="HN362" t="s">
        <v>545</v>
      </c>
      <c r="HO362">
        <v>2049628.19</v>
      </c>
      <c r="HR362">
        <v>936</v>
      </c>
      <c r="HS362">
        <v>913.75</v>
      </c>
    </row>
    <row r="363" spans="1:227">
      <c r="A363">
        <v>1658</v>
      </c>
      <c r="D363" t="s">
        <v>407</v>
      </c>
      <c r="F363" s="13" t="e">
        <f t="shared" si="407"/>
        <v>#NAME?</v>
      </c>
      <c r="G363" s="13" t="e">
        <f t="shared" si="408"/>
        <v>#NAME?</v>
      </c>
      <c r="H363" s="13" t="e">
        <f t="shared" si="409"/>
        <v>#NAME?</v>
      </c>
      <c r="I363" s="13" t="e">
        <f t="shared" si="410"/>
        <v>#NAME?</v>
      </c>
      <c r="J363" s="13"/>
      <c r="K363" s="13" t="e">
        <f t="shared" si="411"/>
        <v>#NAME?</v>
      </c>
      <c r="L363" s="13" t="e">
        <f t="shared" si="412"/>
        <v>#NAME?</v>
      </c>
      <c r="M363" s="13" t="e">
        <f t="shared" si="413"/>
        <v>#NAME?</v>
      </c>
      <c r="N363" s="13" t="e">
        <f t="shared" si="414"/>
        <v>#NAME?</v>
      </c>
      <c r="O363" s="13" t="e">
        <f t="shared" si="415"/>
        <v>#NAME?</v>
      </c>
      <c r="P363" s="13" t="e">
        <f t="shared" si="416"/>
        <v>#NAME?</v>
      </c>
      <c r="Q363" s="13" t="e">
        <f t="shared" si="417"/>
        <v>#NAME?</v>
      </c>
      <c r="R363" s="13" t="e">
        <f t="shared" si="418"/>
        <v>#NAME?</v>
      </c>
      <c r="S363" s="13" t="e">
        <f t="shared" si="419"/>
        <v>#NAME?</v>
      </c>
      <c r="T363" s="13" t="e">
        <f t="shared" si="420"/>
        <v>#NAME?</v>
      </c>
      <c r="U363" s="13" t="e">
        <f t="shared" si="421"/>
        <v>#NAME?</v>
      </c>
      <c r="V363" s="13" t="e">
        <f t="shared" si="422"/>
        <v>#NAME?</v>
      </c>
      <c r="W363" s="13" t="e">
        <f t="shared" si="423"/>
        <v>#NAME?</v>
      </c>
      <c r="X363" s="13" t="e">
        <f t="shared" si="424"/>
        <v>#NAME?</v>
      </c>
      <c r="Y363" s="13" t="e">
        <f t="shared" si="425"/>
        <v>#NAME?</v>
      </c>
      <c r="Z363" s="13" t="e">
        <f t="shared" si="426"/>
        <v>#NAME?</v>
      </c>
      <c r="AA363" s="13" t="e">
        <f t="shared" si="427"/>
        <v>#NAME?</v>
      </c>
      <c r="AB363" s="13"/>
      <c r="AC363" s="13"/>
      <c r="AD363" s="13" t="e">
        <f t="shared" si="428"/>
        <v>#NAME?</v>
      </c>
      <c r="AE363" s="13" t="e">
        <f t="shared" si="429"/>
        <v>#NAME?</v>
      </c>
      <c r="AF363" s="13" t="e">
        <f t="shared" si="430"/>
        <v>#NAME?</v>
      </c>
      <c r="AG363" s="13" t="e">
        <f t="shared" si="431"/>
        <v>#NAME?</v>
      </c>
      <c r="AH363" s="13" t="e">
        <f t="shared" si="432"/>
        <v>#NAME?</v>
      </c>
      <c r="AI363" s="13" t="e">
        <f t="shared" si="433"/>
        <v>#NAME?</v>
      </c>
      <c r="AJ363" s="13" t="e">
        <f t="shared" si="434"/>
        <v>#NAME?</v>
      </c>
      <c r="AK363" s="13" t="e">
        <f t="shared" si="435"/>
        <v>#NAME?</v>
      </c>
      <c r="AL363" s="13" t="e">
        <f t="shared" si="436"/>
        <v>#NAME?</v>
      </c>
      <c r="AM363" s="13" t="e">
        <f t="shared" si="437"/>
        <v>#NAME?</v>
      </c>
      <c r="AN363" s="13" t="e">
        <f t="shared" si="438"/>
        <v>#NAME?</v>
      </c>
      <c r="AO363" s="13" t="e">
        <f t="shared" si="439"/>
        <v>#NAME?</v>
      </c>
      <c r="AP363" s="13" t="e">
        <f t="shared" si="440"/>
        <v>#NAME?</v>
      </c>
      <c r="AQ363" s="13" t="e">
        <f t="shared" si="441"/>
        <v>#NAME?</v>
      </c>
      <c r="AR363" s="13" t="e">
        <f t="shared" si="442"/>
        <v>#NAME?</v>
      </c>
      <c r="AS363" s="13" t="e">
        <f t="shared" si="443"/>
        <v>#NAME?</v>
      </c>
      <c r="AT363" s="13" t="e">
        <f t="shared" si="444"/>
        <v>#NAME?</v>
      </c>
      <c r="AU363" s="13" t="e">
        <f t="shared" si="445"/>
        <v>#NAME?</v>
      </c>
      <c r="AV363" s="13" t="e">
        <f t="shared" si="446"/>
        <v>#NAME?</v>
      </c>
      <c r="AW363" s="13" t="e">
        <f t="shared" si="447"/>
        <v>#NAME?</v>
      </c>
      <c r="AX363" s="13" t="e">
        <f t="shared" si="448"/>
        <v>#NAME?</v>
      </c>
      <c r="AY363" s="13" t="e">
        <f t="shared" si="449"/>
        <v>#NAME?</v>
      </c>
      <c r="AZ363" s="13" t="e">
        <f t="shared" si="450"/>
        <v>#NAME?</v>
      </c>
      <c r="BA363" s="13" t="e">
        <f t="shared" si="451"/>
        <v>#NAME?</v>
      </c>
      <c r="BB363" s="13" t="e">
        <f t="shared" si="452"/>
        <v>#NAME?</v>
      </c>
      <c r="BC363" s="13" t="e">
        <f t="shared" si="453"/>
        <v>#NAME?</v>
      </c>
      <c r="BD363" s="13" t="e">
        <f t="shared" si="454"/>
        <v>#NAME?</v>
      </c>
      <c r="BE363" s="13" t="e">
        <f t="shared" si="455"/>
        <v>#NAME?</v>
      </c>
      <c r="BF363" s="13" t="e">
        <f t="shared" si="456"/>
        <v>#NAME?</v>
      </c>
      <c r="BG363" s="13" t="e">
        <f t="shared" si="457"/>
        <v>#NAME?</v>
      </c>
      <c r="BH363" s="13" t="e">
        <f t="shared" si="458"/>
        <v>#NAME?</v>
      </c>
      <c r="BI363" s="13" t="e">
        <f t="shared" si="459"/>
        <v>#NAME?</v>
      </c>
      <c r="BJ363" s="13" t="e">
        <f t="shared" si="460"/>
        <v>#NAME?</v>
      </c>
      <c r="BK363" s="13" t="e">
        <f t="shared" si="461"/>
        <v>#NAME?</v>
      </c>
      <c r="BL363" s="13" t="e">
        <f t="shared" si="462"/>
        <v>#NAME?</v>
      </c>
      <c r="BM363" s="13" t="e">
        <f t="shared" si="463"/>
        <v>#NAME?</v>
      </c>
      <c r="BN363" s="13"/>
      <c r="BO363" s="15"/>
      <c r="BP363" s="13" t="e">
        <f t="shared" si="464"/>
        <v>#NAME?</v>
      </c>
      <c r="BQ363" s="13" t="e">
        <f t="shared" si="465"/>
        <v>#NAME?</v>
      </c>
      <c r="BR363" s="13" t="e">
        <f t="shared" si="466"/>
        <v>#NAME?</v>
      </c>
      <c r="BS363" s="13" t="e">
        <f t="shared" si="467"/>
        <v>#NAME?</v>
      </c>
      <c r="BT363" s="13" t="e">
        <f t="shared" si="468"/>
        <v>#NAME?</v>
      </c>
      <c r="BU363" s="13" t="e">
        <f t="shared" si="469"/>
        <v>#NAME?</v>
      </c>
      <c r="BV363" s="13"/>
      <c r="BW363" s="13" t="e">
        <f t="shared" si="470"/>
        <v>#NAME?</v>
      </c>
      <c r="BX363" s="13"/>
      <c r="BY363" s="13" t="e">
        <f t="shared" si="471"/>
        <v>#NAME?</v>
      </c>
      <c r="BZ363" s="13" t="e">
        <f t="shared" si="472"/>
        <v>#NAME?</v>
      </c>
      <c r="CA363" s="13" t="e">
        <f t="shared" si="473"/>
        <v>#NAME?</v>
      </c>
      <c r="CB363" s="13" t="e">
        <f t="shared" si="474"/>
        <v>#NAME?</v>
      </c>
      <c r="CC363" s="14">
        <f t="shared" si="475"/>
        <v>0</v>
      </c>
      <c r="CD363" s="14" t="e">
        <f t="shared" si="476"/>
        <v>#NAME?</v>
      </c>
      <c r="CE363" s="13">
        <f t="shared" si="477"/>
        <v>1303346.07</v>
      </c>
      <c r="CF363" s="13" t="e">
        <f t="shared" si="478"/>
        <v>#NAME?</v>
      </c>
      <c r="CG363" s="13"/>
      <c r="CH363" s="13" t="e">
        <f t="shared" si="479"/>
        <v>#NAME?</v>
      </c>
      <c r="CI363" s="13" t="e">
        <f t="shared" si="480"/>
        <v>#NAME?</v>
      </c>
      <c r="CJ363" s="13" t="e">
        <f t="shared" si="481"/>
        <v>#NAME?</v>
      </c>
      <c r="CK363" s="13" t="e">
        <f t="shared" si="482"/>
        <v>#NAME?</v>
      </c>
      <c r="CL363">
        <f t="shared" si="483"/>
        <v>0</v>
      </c>
      <c r="CM363">
        <f t="shared" si="484"/>
        <v>0</v>
      </c>
      <c r="CN363">
        <v>0</v>
      </c>
      <c r="CO363">
        <f t="shared" si="485"/>
        <v>0</v>
      </c>
      <c r="CP363">
        <v>0</v>
      </c>
      <c r="CQ363">
        <v>0</v>
      </c>
      <c r="CR363">
        <v>0</v>
      </c>
      <c r="CS363">
        <v>0</v>
      </c>
      <c r="CT363">
        <v>0</v>
      </c>
      <c r="CU363">
        <v>0</v>
      </c>
      <c r="CV363">
        <v>0</v>
      </c>
      <c r="CW363">
        <v>0</v>
      </c>
      <c r="CX363">
        <v>0</v>
      </c>
      <c r="CY363" s="20" t="e">
        <f t="shared" si="486"/>
        <v>#NAME?</v>
      </c>
      <c r="CZ363" t="e">
        <f t="shared" si="487"/>
        <v>#NAME?</v>
      </c>
      <c r="DM363" t="s">
        <v>545</v>
      </c>
      <c r="DN363">
        <v>0</v>
      </c>
      <c r="DQ363" t="s">
        <v>375</v>
      </c>
      <c r="DR363">
        <v>0</v>
      </c>
      <c r="DU363">
        <v>597</v>
      </c>
      <c r="DV363">
        <v>4576661.67944887</v>
      </c>
      <c r="DX363" t="s">
        <v>369</v>
      </c>
      <c r="DY363">
        <v>0</v>
      </c>
      <c r="EA363" t="s">
        <v>369</v>
      </c>
      <c r="EB363">
        <v>0</v>
      </c>
      <c r="ED363" t="s">
        <v>369</v>
      </c>
      <c r="EE363">
        <v>0</v>
      </c>
      <c r="EI363">
        <v>797</v>
      </c>
      <c r="EJ363">
        <v>2764.75</v>
      </c>
      <c r="GQ363" t="s">
        <v>407</v>
      </c>
      <c r="GR363">
        <v>1658</v>
      </c>
      <c r="GU363">
        <v>938</v>
      </c>
      <c r="GV363" s="20">
        <v>44435.150818129543</v>
      </c>
      <c r="HM363">
        <v>281</v>
      </c>
      <c r="HN363" t="s">
        <v>147</v>
      </c>
      <c r="HO363">
        <v>3214993.07</v>
      </c>
      <c r="HR363">
        <v>938</v>
      </c>
      <c r="HS363">
        <v>1498.5</v>
      </c>
    </row>
    <row r="364" spans="1:227">
      <c r="A364">
        <v>794</v>
      </c>
      <c r="D364" t="s">
        <v>209</v>
      </c>
      <c r="F364" s="13" t="e">
        <f t="shared" si="407"/>
        <v>#NAME?</v>
      </c>
      <c r="G364" s="13" t="e">
        <f t="shared" si="408"/>
        <v>#NAME?</v>
      </c>
      <c r="H364" s="13" t="e">
        <f t="shared" si="409"/>
        <v>#NAME?</v>
      </c>
      <c r="I364" s="13" t="e">
        <f t="shared" si="410"/>
        <v>#NAME?</v>
      </c>
      <c r="J364" s="13"/>
      <c r="K364" s="13" t="e">
        <f t="shared" si="411"/>
        <v>#NAME?</v>
      </c>
      <c r="L364" s="13" t="e">
        <f t="shared" si="412"/>
        <v>#NAME?</v>
      </c>
      <c r="M364" s="13" t="e">
        <f t="shared" si="413"/>
        <v>#NAME?</v>
      </c>
      <c r="N364" s="13" t="e">
        <f t="shared" si="414"/>
        <v>#NAME?</v>
      </c>
      <c r="O364" s="13" t="e">
        <f t="shared" si="415"/>
        <v>#NAME?</v>
      </c>
      <c r="P364" s="13" t="e">
        <f t="shared" si="416"/>
        <v>#NAME?</v>
      </c>
      <c r="Q364" s="13" t="e">
        <f t="shared" si="417"/>
        <v>#NAME?</v>
      </c>
      <c r="R364" s="13" t="e">
        <f t="shared" si="418"/>
        <v>#NAME?</v>
      </c>
      <c r="S364" s="13" t="e">
        <f t="shared" si="419"/>
        <v>#NAME?</v>
      </c>
      <c r="T364" s="13" t="e">
        <f t="shared" si="420"/>
        <v>#NAME?</v>
      </c>
      <c r="U364" s="13" t="e">
        <f t="shared" si="421"/>
        <v>#NAME?</v>
      </c>
      <c r="V364" s="13" t="e">
        <f t="shared" si="422"/>
        <v>#NAME?</v>
      </c>
      <c r="W364" s="13" t="e">
        <f t="shared" si="423"/>
        <v>#NAME?</v>
      </c>
      <c r="X364" s="13" t="e">
        <f t="shared" si="424"/>
        <v>#NAME?</v>
      </c>
      <c r="Y364" s="13" t="e">
        <f t="shared" si="425"/>
        <v>#NAME?</v>
      </c>
      <c r="Z364" s="13" t="e">
        <f t="shared" si="426"/>
        <v>#NAME?</v>
      </c>
      <c r="AA364" s="13" t="e">
        <f t="shared" si="427"/>
        <v>#NAME?</v>
      </c>
      <c r="AB364" s="13"/>
      <c r="AC364" s="13"/>
      <c r="AD364" s="13" t="e">
        <f t="shared" si="428"/>
        <v>#NAME?</v>
      </c>
      <c r="AE364" s="13" t="e">
        <f t="shared" si="429"/>
        <v>#NAME?</v>
      </c>
      <c r="AF364" s="13" t="e">
        <f t="shared" si="430"/>
        <v>#NAME?</v>
      </c>
      <c r="AG364" s="13" t="e">
        <f t="shared" si="431"/>
        <v>#NAME?</v>
      </c>
      <c r="AH364" s="13" t="e">
        <f t="shared" si="432"/>
        <v>#NAME?</v>
      </c>
      <c r="AI364" s="13" t="e">
        <f t="shared" si="433"/>
        <v>#NAME?</v>
      </c>
      <c r="AJ364" s="13" t="e">
        <f t="shared" si="434"/>
        <v>#NAME?</v>
      </c>
      <c r="AK364" s="13" t="e">
        <f t="shared" si="435"/>
        <v>#NAME?</v>
      </c>
      <c r="AL364" s="13" t="e">
        <f t="shared" si="436"/>
        <v>#NAME?</v>
      </c>
      <c r="AM364" s="13" t="e">
        <f t="shared" si="437"/>
        <v>#NAME?</v>
      </c>
      <c r="AN364" s="13" t="e">
        <f t="shared" si="438"/>
        <v>#NAME?</v>
      </c>
      <c r="AO364" s="13" t="e">
        <f t="shared" si="439"/>
        <v>#NAME?</v>
      </c>
      <c r="AP364" s="13" t="e">
        <f t="shared" si="440"/>
        <v>#NAME?</v>
      </c>
      <c r="AQ364" s="13" t="e">
        <f t="shared" si="441"/>
        <v>#NAME?</v>
      </c>
      <c r="AR364" s="13" t="e">
        <f t="shared" si="442"/>
        <v>#NAME?</v>
      </c>
      <c r="AS364" s="13" t="e">
        <f t="shared" si="443"/>
        <v>#NAME?</v>
      </c>
      <c r="AT364" s="13" t="e">
        <f t="shared" si="444"/>
        <v>#NAME?</v>
      </c>
      <c r="AU364" s="13" t="e">
        <f t="shared" si="445"/>
        <v>#NAME?</v>
      </c>
      <c r="AV364" s="13" t="e">
        <f t="shared" si="446"/>
        <v>#NAME?</v>
      </c>
      <c r="AW364" s="13" t="e">
        <f t="shared" si="447"/>
        <v>#NAME?</v>
      </c>
      <c r="AX364" s="13" t="e">
        <f t="shared" si="448"/>
        <v>#NAME?</v>
      </c>
      <c r="AY364" s="13" t="e">
        <f t="shared" si="449"/>
        <v>#NAME?</v>
      </c>
      <c r="AZ364" s="13" t="e">
        <f t="shared" si="450"/>
        <v>#NAME?</v>
      </c>
      <c r="BA364" s="13" t="e">
        <f t="shared" si="451"/>
        <v>#NAME?</v>
      </c>
      <c r="BB364" s="13" t="e">
        <f t="shared" si="452"/>
        <v>#NAME?</v>
      </c>
      <c r="BC364" s="13" t="e">
        <f t="shared" si="453"/>
        <v>#NAME?</v>
      </c>
      <c r="BD364" s="13" t="e">
        <f t="shared" si="454"/>
        <v>#NAME?</v>
      </c>
      <c r="BE364" s="13" t="e">
        <f t="shared" si="455"/>
        <v>#NAME?</v>
      </c>
      <c r="BF364" s="13" t="e">
        <f t="shared" si="456"/>
        <v>#NAME?</v>
      </c>
      <c r="BG364" s="13" t="e">
        <f t="shared" si="457"/>
        <v>#NAME?</v>
      </c>
      <c r="BH364" s="13" t="e">
        <f t="shared" si="458"/>
        <v>#NAME?</v>
      </c>
      <c r="BI364" s="13" t="e">
        <f t="shared" si="459"/>
        <v>#NAME?</v>
      </c>
      <c r="BJ364" s="13" t="e">
        <f t="shared" si="460"/>
        <v>#NAME?</v>
      </c>
      <c r="BK364" s="13" t="e">
        <f t="shared" si="461"/>
        <v>#NAME?</v>
      </c>
      <c r="BL364" s="13" t="e">
        <f t="shared" si="462"/>
        <v>#NAME?</v>
      </c>
      <c r="BM364" s="13" t="e">
        <f t="shared" si="463"/>
        <v>#NAME?</v>
      </c>
      <c r="BN364" s="13"/>
      <c r="BO364" s="15"/>
      <c r="BP364" s="13" t="e">
        <f t="shared" si="464"/>
        <v>#NAME?</v>
      </c>
      <c r="BQ364" s="13" t="e">
        <f t="shared" si="465"/>
        <v>#NAME?</v>
      </c>
      <c r="BR364" s="13" t="e">
        <f t="shared" si="466"/>
        <v>#NAME?</v>
      </c>
      <c r="BS364" s="13" t="e">
        <f t="shared" si="467"/>
        <v>#NAME?</v>
      </c>
      <c r="BT364" s="13" t="e">
        <f t="shared" si="468"/>
        <v>#NAME?</v>
      </c>
      <c r="BU364" s="13" t="e">
        <f t="shared" si="469"/>
        <v>#NAME?</v>
      </c>
      <c r="BV364" s="13"/>
      <c r="BW364" s="13" t="e">
        <f t="shared" si="470"/>
        <v>#NAME?</v>
      </c>
      <c r="BX364" s="13"/>
      <c r="BY364" s="13" t="e">
        <f t="shared" si="471"/>
        <v>#NAME?</v>
      </c>
      <c r="BZ364" s="13" t="e">
        <f t="shared" si="472"/>
        <v>#NAME?</v>
      </c>
      <c r="CA364" s="13" t="e">
        <f t="shared" si="473"/>
        <v>#NAME?</v>
      </c>
      <c r="CB364" s="13" t="e">
        <f t="shared" si="474"/>
        <v>#NAME?</v>
      </c>
      <c r="CC364" s="14">
        <f t="shared" si="475"/>
        <v>0</v>
      </c>
      <c r="CD364" s="14" t="e">
        <f t="shared" si="476"/>
        <v>#NAME?</v>
      </c>
      <c r="CE364" s="13">
        <f t="shared" si="477"/>
        <v>7414120.5599999996</v>
      </c>
      <c r="CF364" s="13" t="e">
        <f t="shared" si="478"/>
        <v>#NAME?</v>
      </c>
      <c r="CG364" s="13"/>
      <c r="CH364" s="13" t="e">
        <f t="shared" si="479"/>
        <v>#NAME?</v>
      </c>
      <c r="CI364" s="13" t="e">
        <f t="shared" si="480"/>
        <v>#NAME?</v>
      </c>
      <c r="CJ364" s="13" t="e">
        <f t="shared" si="481"/>
        <v>#NAME?</v>
      </c>
      <c r="CK364" s="13" t="e">
        <f t="shared" si="482"/>
        <v>#NAME?</v>
      </c>
      <c r="CL364">
        <f t="shared" si="483"/>
        <v>83300</v>
      </c>
      <c r="CM364">
        <f t="shared" si="484"/>
        <v>0</v>
      </c>
      <c r="CN364">
        <v>0</v>
      </c>
      <c r="CO364">
        <f t="shared" si="485"/>
        <v>0</v>
      </c>
      <c r="CP364" t="e">
        <f>VLOOKUP(A364,taal,5,FALSE)</f>
        <v>#NAME?</v>
      </c>
      <c r="CQ364">
        <v>0</v>
      </c>
      <c r="CR364" t="e">
        <f>VLOOKUP(A364,pola,4,FALSE)</f>
        <v>#NAME?</v>
      </c>
      <c r="CS364">
        <v>0</v>
      </c>
      <c r="CT364" t="e">
        <f>VLOOKUP(A364,w_g31,3,FALSE)</f>
        <v>#NAME?</v>
      </c>
      <c r="CU364">
        <v>0</v>
      </c>
      <c r="CV364" t="e">
        <f>VLOOKUP(A364,delta,3,FALSE)</f>
        <v>#NAME?</v>
      </c>
      <c r="CW364">
        <v>0</v>
      </c>
      <c r="CX364">
        <v>0</v>
      </c>
      <c r="CY364" s="20" t="e">
        <f t="shared" si="486"/>
        <v>#NAME?</v>
      </c>
      <c r="CZ364" t="e">
        <f t="shared" si="487"/>
        <v>#NAME?</v>
      </c>
      <c r="DM364" t="s">
        <v>147</v>
      </c>
      <c r="DN364">
        <v>0</v>
      </c>
      <c r="DQ364" t="s">
        <v>383</v>
      </c>
      <c r="DR364">
        <v>0</v>
      </c>
      <c r="DU364">
        <v>718</v>
      </c>
      <c r="DV364">
        <v>5292869.2847021045</v>
      </c>
      <c r="DX364" t="s">
        <v>375</v>
      </c>
      <c r="DY364">
        <v>0</v>
      </c>
      <c r="EA364" t="s">
        <v>375</v>
      </c>
      <c r="EB364">
        <v>0</v>
      </c>
      <c r="ED364" t="s">
        <v>375</v>
      </c>
      <c r="EE364">
        <v>0</v>
      </c>
      <c r="EI364">
        <v>798</v>
      </c>
      <c r="EJ364">
        <v>838.5</v>
      </c>
      <c r="GQ364" t="s">
        <v>209</v>
      </c>
      <c r="GR364">
        <v>794</v>
      </c>
      <c r="GU364">
        <v>941</v>
      </c>
      <c r="GV364" s="20">
        <v>7841.4972031993302</v>
      </c>
      <c r="HM364">
        <v>855</v>
      </c>
      <c r="HN364" t="s">
        <v>181</v>
      </c>
      <c r="HO364">
        <v>18194418.620000001</v>
      </c>
      <c r="HR364">
        <v>941</v>
      </c>
      <c r="HS364">
        <v>345.5</v>
      </c>
    </row>
    <row r="365" spans="1:227">
      <c r="A365">
        <v>797</v>
      </c>
      <c r="D365" t="s">
        <v>420</v>
      </c>
      <c r="F365" s="13" t="e">
        <f t="shared" si="407"/>
        <v>#NAME?</v>
      </c>
      <c r="G365" s="13" t="e">
        <f t="shared" si="408"/>
        <v>#NAME?</v>
      </c>
      <c r="H365" s="13" t="e">
        <f t="shared" si="409"/>
        <v>#NAME?</v>
      </c>
      <c r="I365" s="13" t="e">
        <f t="shared" si="410"/>
        <v>#NAME?</v>
      </c>
      <c r="J365" s="13"/>
      <c r="K365" s="13" t="e">
        <f t="shared" si="411"/>
        <v>#NAME?</v>
      </c>
      <c r="L365" s="13" t="e">
        <f t="shared" si="412"/>
        <v>#NAME?</v>
      </c>
      <c r="M365" s="13" t="e">
        <f t="shared" si="413"/>
        <v>#NAME?</v>
      </c>
      <c r="N365" s="13" t="e">
        <f t="shared" si="414"/>
        <v>#NAME?</v>
      </c>
      <c r="O365" s="13" t="e">
        <f t="shared" si="415"/>
        <v>#NAME?</v>
      </c>
      <c r="P365" s="13" t="e">
        <f t="shared" si="416"/>
        <v>#NAME?</v>
      </c>
      <c r="Q365" s="13" t="e">
        <f t="shared" si="417"/>
        <v>#NAME?</v>
      </c>
      <c r="R365" s="13" t="e">
        <f t="shared" si="418"/>
        <v>#NAME?</v>
      </c>
      <c r="S365" s="13" t="e">
        <f t="shared" si="419"/>
        <v>#NAME?</v>
      </c>
      <c r="T365" s="13" t="e">
        <f t="shared" si="420"/>
        <v>#NAME?</v>
      </c>
      <c r="U365" s="13" t="e">
        <f t="shared" si="421"/>
        <v>#NAME?</v>
      </c>
      <c r="V365" s="13" t="e">
        <f t="shared" si="422"/>
        <v>#NAME?</v>
      </c>
      <c r="W365" s="13" t="e">
        <f t="shared" si="423"/>
        <v>#NAME?</v>
      </c>
      <c r="X365" s="13" t="e">
        <f t="shared" si="424"/>
        <v>#NAME?</v>
      </c>
      <c r="Y365" s="13" t="e">
        <f t="shared" si="425"/>
        <v>#NAME?</v>
      </c>
      <c r="Z365" s="13" t="e">
        <f t="shared" si="426"/>
        <v>#NAME?</v>
      </c>
      <c r="AA365" s="13" t="e">
        <f t="shared" si="427"/>
        <v>#NAME?</v>
      </c>
      <c r="AB365" s="13"/>
      <c r="AC365" s="13"/>
      <c r="AD365" s="13" t="e">
        <f t="shared" si="428"/>
        <v>#NAME?</v>
      </c>
      <c r="AE365" s="13" t="e">
        <f t="shared" si="429"/>
        <v>#NAME?</v>
      </c>
      <c r="AF365" s="13" t="e">
        <f t="shared" si="430"/>
        <v>#NAME?</v>
      </c>
      <c r="AG365" s="13" t="e">
        <f t="shared" si="431"/>
        <v>#NAME?</v>
      </c>
      <c r="AH365" s="13" t="e">
        <f t="shared" si="432"/>
        <v>#NAME?</v>
      </c>
      <c r="AI365" s="13" t="e">
        <f t="shared" si="433"/>
        <v>#NAME?</v>
      </c>
      <c r="AJ365" s="13" t="e">
        <f t="shared" si="434"/>
        <v>#NAME?</v>
      </c>
      <c r="AK365" s="13" t="e">
        <f t="shared" si="435"/>
        <v>#NAME?</v>
      </c>
      <c r="AL365" s="13" t="e">
        <f t="shared" si="436"/>
        <v>#NAME?</v>
      </c>
      <c r="AM365" s="13" t="e">
        <f t="shared" si="437"/>
        <v>#NAME?</v>
      </c>
      <c r="AN365" s="13" t="e">
        <f t="shared" si="438"/>
        <v>#NAME?</v>
      </c>
      <c r="AO365" s="13" t="e">
        <f t="shared" si="439"/>
        <v>#NAME?</v>
      </c>
      <c r="AP365" s="13" t="e">
        <f t="shared" si="440"/>
        <v>#NAME?</v>
      </c>
      <c r="AQ365" s="13" t="e">
        <f t="shared" si="441"/>
        <v>#NAME?</v>
      </c>
      <c r="AR365" s="13" t="e">
        <f t="shared" si="442"/>
        <v>#NAME?</v>
      </c>
      <c r="AS365" s="13" t="e">
        <f t="shared" si="443"/>
        <v>#NAME?</v>
      </c>
      <c r="AT365" s="13" t="e">
        <f t="shared" si="444"/>
        <v>#NAME?</v>
      </c>
      <c r="AU365" s="13" t="e">
        <f t="shared" si="445"/>
        <v>#NAME?</v>
      </c>
      <c r="AV365" s="13" t="e">
        <f t="shared" si="446"/>
        <v>#NAME?</v>
      </c>
      <c r="AW365" s="13" t="e">
        <f t="shared" si="447"/>
        <v>#NAME?</v>
      </c>
      <c r="AX365" s="13" t="e">
        <f t="shared" si="448"/>
        <v>#NAME?</v>
      </c>
      <c r="AY365" s="13" t="e">
        <f t="shared" si="449"/>
        <v>#NAME?</v>
      </c>
      <c r="AZ365" s="13" t="e">
        <f t="shared" si="450"/>
        <v>#NAME?</v>
      </c>
      <c r="BA365" s="13" t="e">
        <f t="shared" si="451"/>
        <v>#NAME?</v>
      </c>
      <c r="BB365" s="13" t="e">
        <f t="shared" si="452"/>
        <v>#NAME?</v>
      </c>
      <c r="BC365" s="13" t="e">
        <f t="shared" si="453"/>
        <v>#NAME?</v>
      </c>
      <c r="BD365" s="13" t="e">
        <f t="shared" si="454"/>
        <v>#NAME?</v>
      </c>
      <c r="BE365" s="13" t="e">
        <f t="shared" si="455"/>
        <v>#NAME?</v>
      </c>
      <c r="BF365" s="13" t="e">
        <f t="shared" si="456"/>
        <v>#NAME?</v>
      </c>
      <c r="BG365" s="13" t="e">
        <f t="shared" si="457"/>
        <v>#NAME?</v>
      </c>
      <c r="BH365" s="13" t="e">
        <f t="shared" si="458"/>
        <v>#NAME?</v>
      </c>
      <c r="BI365" s="13" t="e">
        <f t="shared" si="459"/>
        <v>#NAME?</v>
      </c>
      <c r="BJ365" s="13" t="e">
        <f t="shared" si="460"/>
        <v>#NAME?</v>
      </c>
      <c r="BK365" s="13" t="e">
        <f t="shared" si="461"/>
        <v>#NAME?</v>
      </c>
      <c r="BL365" s="13" t="e">
        <f t="shared" si="462"/>
        <v>#NAME?</v>
      </c>
      <c r="BM365" s="13" t="e">
        <f t="shared" si="463"/>
        <v>#NAME?</v>
      </c>
      <c r="BN365" s="13"/>
      <c r="BO365" s="15"/>
      <c r="BP365" s="13" t="e">
        <f t="shared" si="464"/>
        <v>#NAME?</v>
      </c>
      <c r="BQ365" s="13" t="e">
        <f t="shared" si="465"/>
        <v>#NAME?</v>
      </c>
      <c r="BR365" s="13" t="e">
        <f t="shared" si="466"/>
        <v>#NAME?</v>
      </c>
      <c r="BS365" s="13" t="e">
        <f t="shared" si="467"/>
        <v>#NAME?</v>
      </c>
      <c r="BT365" s="13" t="e">
        <f t="shared" si="468"/>
        <v>#NAME?</v>
      </c>
      <c r="BU365" s="13" t="e">
        <f t="shared" si="469"/>
        <v>#NAME?</v>
      </c>
      <c r="BV365" s="13"/>
      <c r="BW365" s="13" t="e">
        <f t="shared" si="470"/>
        <v>#NAME?</v>
      </c>
      <c r="BX365" s="13"/>
      <c r="BY365" s="13" t="e">
        <f t="shared" si="471"/>
        <v>#NAME?</v>
      </c>
      <c r="BZ365" s="13" t="e">
        <f t="shared" si="472"/>
        <v>#NAME?</v>
      </c>
      <c r="CA365" s="13" t="e">
        <f t="shared" si="473"/>
        <v>#NAME?</v>
      </c>
      <c r="CB365" s="13" t="e">
        <f t="shared" si="474"/>
        <v>#NAME?</v>
      </c>
      <c r="CC365" s="14">
        <f t="shared" si="475"/>
        <v>0</v>
      </c>
      <c r="CD365" s="14" t="e">
        <f t="shared" si="476"/>
        <v>#NAME?</v>
      </c>
      <c r="CE365" s="13">
        <f t="shared" si="477"/>
        <v>2943973.1</v>
      </c>
      <c r="CF365" s="13" t="e">
        <f t="shared" si="478"/>
        <v>#NAME?</v>
      </c>
      <c r="CG365" s="13"/>
      <c r="CH365" s="13" t="e">
        <f t="shared" si="479"/>
        <v>#NAME?</v>
      </c>
      <c r="CI365" s="13" t="e">
        <f t="shared" si="480"/>
        <v>#NAME?</v>
      </c>
      <c r="CJ365" s="13" t="e">
        <f t="shared" si="481"/>
        <v>#NAME?</v>
      </c>
      <c r="CK365" s="13" t="e">
        <f t="shared" si="482"/>
        <v>#NAME?</v>
      </c>
      <c r="CL365">
        <f t="shared" si="483"/>
        <v>0</v>
      </c>
      <c r="CM365">
        <f t="shared" si="484"/>
        <v>0</v>
      </c>
      <c r="CN365">
        <v>0</v>
      </c>
      <c r="CO365">
        <f t="shared" si="485"/>
        <v>0</v>
      </c>
      <c r="CP365">
        <v>0</v>
      </c>
      <c r="CQ365">
        <v>0</v>
      </c>
      <c r="CR365">
        <v>0</v>
      </c>
      <c r="CS365">
        <v>0</v>
      </c>
      <c r="CT365">
        <v>0</v>
      </c>
      <c r="CU365">
        <v>0</v>
      </c>
      <c r="CV365">
        <v>0</v>
      </c>
      <c r="CW365">
        <v>0</v>
      </c>
      <c r="CX365">
        <v>0</v>
      </c>
      <c r="CY365" s="20" t="e">
        <f t="shared" si="486"/>
        <v>#NAME?</v>
      </c>
      <c r="CZ365" t="e">
        <f t="shared" si="487"/>
        <v>#NAME?</v>
      </c>
      <c r="DM365" t="s">
        <v>181</v>
      </c>
      <c r="DN365">
        <v>0</v>
      </c>
      <c r="DQ365" t="s">
        <v>390</v>
      </c>
      <c r="DR365">
        <v>0</v>
      </c>
      <c r="DU365">
        <v>489</v>
      </c>
      <c r="DV365">
        <v>2241644.8909173887</v>
      </c>
      <c r="DX365" t="s">
        <v>383</v>
      </c>
      <c r="DY365">
        <v>0</v>
      </c>
      <c r="EA365" t="s">
        <v>383</v>
      </c>
      <c r="EB365">
        <v>0</v>
      </c>
      <c r="ED365" t="s">
        <v>383</v>
      </c>
      <c r="EE365">
        <v>0</v>
      </c>
      <c r="EI365">
        <v>1659</v>
      </c>
      <c r="EJ365">
        <v>1452</v>
      </c>
      <c r="GQ365" t="s">
        <v>420</v>
      </c>
      <c r="GR365">
        <v>797</v>
      </c>
      <c r="GU365">
        <v>944</v>
      </c>
      <c r="GV365" s="20">
        <v>18296.826807465106</v>
      </c>
      <c r="HM365">
        <v>183</v>
      </c>
      <c r="HN365" t="s">
        <v>312</v>
      </c>
      <c r="HO365">
        <v>1294271.83</v>
      </c>
      <c r="HR365">
        <v>944</v>
      </c>
      <c r="HS365">
        <v>489.5</v>
      </c>
    </row>
    <row r="366" spans="1:227">
      <c r="A366">
        <v>798</v>
      </c>
      <c r="D366" t="s">
        <v>424</v>
      </c>
      <c r="F366" s="13" t="e">
        <f t="shared" si="407"/>
        <v>#NAME?</v>
      </c>
      <c r="G366" s="13" t="e">
        <f t="shared" si="408"/>
        <v>#NAME?</v>
      </c>
      <c r="H366" s="13" t="e">
        <f t="shared" si="409"/>
        <v>#NAME?</v>
      </c>
      <c r="I366" s="13" t="e">
        <f t="shared" si="410"/>
        <v>#NAME?</v>
      </c>
      <c r="K366" s="13" t="e">
        <f t="shared" si="411"/>
        <v>#NAME?</v>
      </c>
      <c r="L366" s="13" t="e">
        <f t="shared" si="412"/>
        <v>#NAME?</v>
      </c>
      <c r="M366" s="13" t="e">
        <f t="shared" si="413"/>
        <v>#NAME?</v>
      </c>
      <c r="N366" s="13" t="e">
        <f t="shared" si="414"/>
        <v>#NAME?</v>
      </c>
      <c r="O366" s="13" t="e">
        <f t="shared" si="415"/>
        <v>#NAME?</v>
      </c>
      <c r="P366" s="13" t="e">
        <f t="shared" si="416"/>
        <v>#NAME?</v>
      </c>
      <c r="Q366" s="13" t="e">
        <f t="shared" si="417"/>
        <v>#NAME?</v>
      </c>
      <c r="R366" s="13" t="e">
        <f t="shared" si="418"/>
        <v>#NAME?</v>
      </c>
      <c r="S366" s="13" t="e">
        <f t="shared" si="419"/>
        <v>#NAME?</v>
      </c>
      <c r="T366" s="13" t="e">
        <f t="shared" si="420"/>
        <v>#NAME?</v>
      </c>
      <c r="U366" s="13" t="e">
        <f t="shared" si="421"/>
        <v>#NAME?</v>
      </c>
      <c r="V366" s="13" t="e">
        <f t="shared" si="422"/>
        <v>#NAME?</v>
      </c>
      <c r="W366" s="13" t="e">
        <f t="shared" si="423"/>
        <v>#NAME?</v>
      </c>
      <c r="X366" s="13" t="e">
        <f t="shared" si="424"/>
        <v>#NAME?</v>
      </c>
      <c r="Y366" s="13" t="e">
        <f t="shared" si="425"/>
        <v>#NAME?</v>
      </c>
      <c r="Z366" s="13" t="e">
        <f t="shared" si="426"/>
        <v>#NAME?</v>
      </c>
      <c r="AA366" s="13" t="e">
        <f t="shared" si="427"/>
        <v>#NAME?</v>
      </c>
      <c r="AB366" s="13"/>
      <c r="AC366" s="13"/>
      <c r="AD366" s="13" t="e">
        <f t="shared" si="428"/>
        <v>#NAME?</v>
      </c>
      <c r="AE366" s="13" t="e">
        <f t="shared" si="429"/>
        <v>#NAME?</v>
      </c>
      <c r="AF366" s="13" t="e">
        <f t="shared" si="430"/>
        <v>#NAME?</v>
      </c>
      <c r="AG366" s="13" t="e">
        <f t="shared" si="431"/>
        <v>#NAME?</v>
      </c>
      <c r="AH366" s="13" t="e">
        <f t="shared" si="432"/>
        <v>#NAME?</v>
      </c>
      <c r="AI366" s="13" t="e">
        <f t="shared" si="433"/>
        <v>#NAME?</v>
      </c>
      <c r="AJ366" s="13" t="e">
        <f t="shared" si="434"/>
        <v>#NAME?</v>
      </c>
      <c r="AK366" s="13" t="e">
        <f t="shared" si="435"/>
        <v>#NAME?</v>
      </c>
      <c r="AL366" s="13" t="e">
        <f t="shared" si="436"/>
        <v>#NAME?</v>
      </c>
      <c r="AM366" s="13" t="e">
        <f t="shared" si="437"/>
        <v>#NAME?</v>
      </c>
      <c r="AN366" s="13" t="e">
        <f t="shared" si="438"/>
        <v>#NAME?</v>
      </c>
      <c r="AO366" s="13" t="e">
        <f t="shared" si="439"/>
        <v>#NAME?</v>
      </c>
      <c r="AP366" s="13" t="e">
        <f t="shared" si="440"/>
        <v>#NAME?</v>
      </c>
      <c r="AQ366" s="13" t="e">
        <f t="shared" si="441"/>
        <v>#NAME?</v>
      </c>
      <c r="AR366" s="13" t="e">
        <f t="shared" si="442"/>
        <v>#NAME?</v>
      </c>
      <c r="AS366" s="13" t="e">
        <f t="shared" si="443"/>
        <v>#NAME?</v>
      </c>
      <c r="AT366" s="13" t="e">
        <f t="shared" si="444"/>
        <v>#NAME?</v>
      </c>
      <c r="AU366" s="13" t="e">
        <f t="shared" si="445"/>
        <v>#NAME?</v>
      </c>
      <c r="AV366" s="13" t="e">
        <f t="shared" si="446"/>
        <v>#NAME?</v>
      </c>
      <c r="AW366" s="13" t="e">
        <f t="shared" si="447"/>
        <v>#NAME?</v>
      </c>
      <c r="AX366" s="13" t="e">
        <f t="shared" si="448"/>
        <v>#NAME?</v>
      </c>
      <c r="AY366" s="13" t="e">
        <f t="shared" si="449"/>
        <v>#NAME?</v>
      </c>
      <c r="AZ366" s="13" t="e">
        <f t="shared" si="450"/>
        <v>#NAME?</v>
      </c>
      <c r="BA366" s="13" t="e">
        <f t="shared" si="451"/>
        <v>#NAME?</v>
      </c>
      <c r="BB366" s="13" t="e">
        <f t="shared" si="452"/>
        <v>#NAME?</v>
      </c>
      <c r="BC366" s="13" t="e">
        <f t="shared" si="453"/>
        <v>#NAME?</v>
      </c>
      <c r="BD366" s="13" t="e">
        <f t="shared" si="454"/>
        <v>#NAME?</v>
      </c>
      <c r="BE366" s="13" t="e">
        <f t="shared" si="455"/>
        <v>#NAME?</v>
      </c>
      <c r="BF366" s="13" t="e">
        <f t="shared" si="456"/>
        <v>#NAME?</v>
      </c>
      <c r="BG366" s="13" t="e">
        <f t="shared" si="457"/>
        <v>#NAME?</v>
      </c>
      <c r="BH366" s="13" t="e">
        <f t="shared" si="458"/>
        <v>#NAME?</v>
      </c>
      <c r="BI366" s="13" t="e">
        <f t="shared" si="459"/>
        <v>#NAME?</v>
      </c>
      <c r="BJ366" s="13" t="e">
        <f t="shared" si="460"/>
        <v>#NAME?</v>
      </c>
      <c r="BK366" s="13" t="e">
        <f t="shared" si="461"/>
        <v>#NAME?</v>
      </c>
      <c r="BL366" s="13" t="e">
        <f t="shared" si="462"/>
        <v>#NAME?</v>
      </c>
      <c r="BM366" s="13" t="e">
        <f t="shared" si="463"/>
        <v>#NAME?</v>
      </c>
      <c r="BN366" s="13"/>
      <c r="BO366" s="15"/>
      <c r="BP366" s="13" t="e">
        <f t="shared" si="464"/>
        <v>#NAME?</v>
      </c>
      <c r="BQ366" s="13" t="e">
        <f t="shared" si="465"/>
        <v>#NAME?</v>
      </c>
      <c r="BR366" s="13" t="e">
        <f t="shared" si="466"/>
        <v>#NAME?</v>
      </c>
      <c r="BS366" s="13" t="e">
        <f t="shared" si="467"/>
        <v>#NAME?</v>
      </c>
      <c r="BT366" s="13" t="e">
        <f t="shared" si="468"/>
        <v>#NAME?</v>
      </c>
      <c r="BU366" s="13" t="e">
        <f t="shared" si="469"/>
        <v>#NAME?</v>
      </c>
      <c r="BV366" s="13"/>
      <c r="BW366" s="13" t="e">
        <f t="shared" si="470"/>
        <v>#NAME?</v>
      </c>
      <c r="BX366" s="13"/>
      <c r="BY366" s="13" t="e">
        <f t="shared" si="471"/>
        <v>#NAME?</v>
      </c>
      <c r="BZ366" s="13" t="e">
        <f t="shared" si="472"/>
        <v>#NAME?</v>
      </c>
      <c r="CA366" s="13" t="e">
        <f t="shared" si="473"/>
        <v>#NAME?</v>
      </c>
      <c r="CB366" s="13" t="e">
        <f t="shared" si="474"/>
        <v>#NAME?</v>
      </c>
      <c r="CC366" s="14">
        <f t="shared" si="475"/>
        <v>0</v>
      </c>
      <c r="CD366" s="14" t="e">
        <f t="shared" si="476"/>
        <v>#NAME?</v>
      </c>
      <c r="CE366" s="13">
        <f t="shared" si="477"/>
        <v>954768.53</v>
      </c>
      <c r="CF366" s="13" t="e">
        <f t="shared" si="478"/>
        <v>#NAME?</v>
      </c>
      <c r="CG366" s="13"/>
      <c r="CH366" s="13" t="e">
        <f t="shared" si="479"/>
        <v>#NAME?</v>
      </c>
      <c r="CI366" s="13" t="e">
        <f t="shared" si="480"/>
        <v>#NAME?</v>
      </c>
      <c r="CJ366" s="13" t="e">
        <f t="shared" si="481"/>
        <v>#NAME?</v>
      </c>
      <c r="CK366" s="13" t="e">
        <f t="shared" si="482"/>
        <v>#NAME?</v>
      </c>
      <c r="CL366">
        <f t="shared" si="483"/>
        <v>0</v>
      </c>
      <c r="CM366">
        <f t="shared" si="484"/>
        <v>0</v>
      </c>
      <c r="CN366">
        <v>0</v>
      </c>
      <c r="CO366">
        <f t="shared" si="485"/>
        <v>0</v>
      </c>
      <c r="CP366">
        <v>0</v>
      </c>
      <c r="CQ366">
        <v>0</v>
      </c>
      <c r="CR366">
        <v>0</v>
      </c>
      <c r="CS366">
        <v>0</v>
      </c>
      <c r="CT366">
        <v>0</v>
      </c>
      <c r="CU366">
        <v>0</v>
      </c>
      <c r="CV366">
        <v>0</v>
      </c>
      <c r="CW366">
        <v>0</v>
      </c>
      <c r="CX366">
        <v>0</v>
      </c>
      <c r="CY366" s="20" t="e">
        <f t="shared" si="486"/>
        <v>#NAME?</v>
      </c>
      <c r="CZ366" t="e">
        <f t="shared" si="487"/>
        <v>#NAME?</v>
      </c>
      <c r="DM366" t="s">
        <v>312</v>
      </c>
      <c r="DN366">
        <v>0</v>
      </c>
      <c r="DQ366" t="s">
        <v>394</v>
      </c>
      <c r="DR366">
        <v>0</v>
      </c>
      <c r="DU366">
        <v>1859</v>
      </c>
      <c r="DV366">
        <v>3933536.08885265</v>
      </c>
      <c r="DX366" t="s">
        <v>390</v>
      </c>
      <c r="DY366">
        <v>0</v>
      </c>
      <c r="EA366" t="s">
        <v>390</v>
      </c>
      <c r="EB366">
        <v>0</v>
      </c>
      <c r="ED366" t="s">
        <v>390</v>
      </c>
      <c r="EE366">
        <v>0</v>
      </c>
      <c r="EI366">
        <v>1685</v>
      </c>
      <c r="EJ366">
        <v>1044.5</v>
      </c>
      <c r="GQ366" t="s">
        <v>424</v>
      </c>
      <c r="GR366">
        <v>798</v>
      </c>
      <c r="GU366">
        <v>946</v>
      </c>
      <c r="GV366" s="20">
        <v>33979.821213863761</v>
      </c>
      <c r="HM366">
        <v>1700</v>
      </c>
      <c r="HN366" t="s">
        <v>314</v>
      </c>
      <c r="HO366">
        <v>2647306.0699999998</v>
      </c>
      <c r="HR366">
        <v>946</v>
      </c>
      <c r="HS366">
        <v>1019</v>
      </c>
    </row>
    <row r="367" spans="1:227">
      <c r="A367">
        <v>1659</v>
      </c>
      <c r="D367" t="s">
        <v>438</v>
      </c>
      <c r="F367" s="13" t="e">
        <f t="shared" si="407"/>
        <v>#NAME?</v>
      </c>
      <c r="G367" s="13" t="e">
        <f t="shared" si="408"/>
        <v>#NAME?</v>
      </c>
      <c r="H367" s="13" t="e">
        <f t="shared" si="409"/>
        <v>#NAME?</v>
      </c>
      <c r="I367" s="13" t="e">
        <f t="shared" si="410"/>
        <v>#NAME?</v>
      </c>
      <c r="J367" s="13"/>
      <c r="K367" s="13" t="e">
        <f t="shared" si="411"/>
        <v>#NAME?</v>
      </c>
      <c r="L367" s="13" t="e">
        <f t="shared" si="412"/>
        <v>#NAME?</v>
      </c>
      <c r="M367" s="13" t="e">
        <f t="shared" si="413"/>
        <v>#NAME?</v>
      </c>
      <c r="N367" s="13" t="e">
        <f t="shared" si="414"/>
        <v>#NAME?</v>
      </c>
      <c r="O367" s="13" t="e">
        <f t="shared" si="415"/>
        <v>#NAME?</v>
      </c>
      <c r="P367" s="13" t="e">
        <f t="shared" si="416"/>
        <v>#NAME?</v>
      </c>
      <c r="Q367" s="13" t="e">
        <f t="shared" si="417"/>
        <v>#NAME?</v>
      </c>
      <c r="R367" s="13" t="e">
        <f t="shared" si="418"/>
        <v>#NAME?</v>
      </c>
      <c r="S367" s="13" t="e">
        <f t="shared" si="419"/>
        <v>#NAME?</v>
      </c>
      <c r="T367" s="13" t="e">
        <f t="shared" si="420"/>
        <v>#NAME?</v>
      </c>
      <c r="U367" s="13" t="e">
        <f t="shared" si="421"/>
        <v>#NAME?</v>
      </c>
      <c r="V367" s="13" t="e">
        <f t="shared" si="422"/>
        <v>#NAME?</v>
      </c>
      <c r="W367" s="13" t="e">
        <f t="shared" si="423"/>
        <v>#NAME?</v>
      </c>
      <c r="X367" s="13" t="e">
        <f t="shared" si="424"/>
        <v>#NAME?</v>
      </c>
      <c r="Y367" s="13" t="e">
        <f t="shared" si="425"/>
        <v>#NAME?</v>
      </c>
      <c r="Z367" s="13" t="e">
        <f t="shared" si="426"/>
        <v>#NAME?</v>
      </c>
      <c r="AA367" s="13" t="e">
        <f t="shared" si="427"/>
        <v>#NAME?</v>
      </c>
      <c r="AB367" s="13"/>
      <c r="AC367" s="13"/>
      <c r="AD367" s="13" t="e">
        <f t="shared" si="428"/>
        <v>#NAME?</v>
      </c>
      <c r="AE367" s="13" t="e">
        <f t="shared" si="429"/>
        <v>#NAME?</v>
      </c>
      <c r="AF367" s="13" t="e">
        <f t="shared" si="430"/>
        <v>#NAME?</v>
      </c>
      <c r="AG367" s="13" t="e">
        <f t="shared" si="431"/>
        <v>#NAME?</v>
      </c>
      <c r="AH367" s="13" t="e">
        <f t="shared" si="432"/>
        <v>#NAME?</v>
      </c>
      <c r="AI367" s="13" t="e">
        <f t="shared" si="433"/>
        <v>#NAME?</v>
      </c>
      <c r="AJ367" s="13" t="e">
        <f t="shared" si="434"/>
        <v>#NAME?</v>
      </c>
      <c r="AK367" s="13" t="e">
        <f t="shared" si="435"/>
        <v>#NAME?</v>
      </c>
      <c r="AL367" s="13" t="e">
        <f t="shared" si="436"/>
        <v>#NAME?</v>
      </c>
      <c r="AM367" s="13" t="e">
        <f t="shared" si="437"/>
        <v>#NAME?</v>
      </c>
      <c r="AN367" s="13" t="e">
        <f t="shared" si="438"/>
        <v>#NAME?</v>
      </c>
      <c r="AO367" s="13" t="e">
        <f t="shared" si="439"/>
        <v>#NAME?</v>
      </c>
      <c r="AP367" s="13" t="e">
        <f t="shared" si="440"/>
        <v>#NAME?</v>
      </c>
      <c r="AQ367" s="13" t="e">
        <f t="shared" si="441"/>
        <v>#NAME?</v>
      </c>
      <c r="AR367" s="13" t="e">
        <f t="shared" si="442"/>
        <v>#NAME?</v>
      </c>
      <c r="AS367" s="13" t="e">
        <f t="shared" si="443"/>
        <v>#NAME?</v>
      </c>
      <c r="AT367" s="13" t="e">
        <f t="shared" si="444"/>
        <v>#NAME?</v>
      </c>
      <c r="AU367" s="13" t="e">
        <f t="shared" si="445"/>
        <v>#NAME?</v>
      </c>
      <c r="AV367" s="13" t="e">
        <f t="shared" si="446"/>
        <v>#NAME?</v>
      </c>
      <c r="AW367" s="13" t="e">
        <f t="shared" si="447"/>
        <v>#NAME?</v>
      </c>
      <c r="AX367" s="13" t="e">
        <f t="shared" si="448"/>
        <v>#NAME?</v>
      </c>
      <c r="AY367" s="13" t="e">
        <f t="shared" si="449"/>
        <v>#NAME?</v>
      </c>
      <c r="AZ367" s="13" t="e">
        <f t="shared" si="450"/>
        <v>#NAME?</v>
      </c>
      <c r="BA367" s="13" t="e">
        <f t="shared" si="451"/>
        <v>#NAME?</v>
      </c>
      <c r="BB367" s="13" t="e">
        <f t="shared" si="452"/>
        <v>#NAME?</v>
      </c>
      <c r="BC367" s="13" t="e">
        <f t="shared" si="453"/>
        <v>#NAME?</v>
      </c>
      <c r="BD367" s="13" t="e">
        <f t="shared" si="454"/>
        <v>#NAME?</v>
      </c>
      <c r="BE367" s="13" t="e">
        <f t="shared" si="455"/>
        <v>#NAME?</v>
      </c>
      <c r="BF367" s="13" t="e">
        <f t="shared" si="456"/>
        <v>#NAME?</v>
      </c>
      <c r="BG367" s="13" t="e">
        <f t="shared" si="457"/>
        <v>#NAME?</v>
      </c>
      <c r="BH367" s="13" t="e">
        <f t="shared" si="458"/>
        <v>#NAME?</v>
      </c>
      <c r="BI367" s="13" t="e">
        <f t="shared" si="459"/>
        <v>#NAME?</v>
      </c>
      <c r="BJ367" s="13" t="e">
        <f t="shared" si="460"/>
        <v>#NAME?</v>
      </c>
      <c r="BK367" s="13" t="e">
        <f t="shared" si="461"/>
        <v>#NAME?</v>
      </c>
      <c r="BL367" s="13" t="e">
        <f t="shared" si="462"/>
        <v>#NAME?</v>
      </c>
      <c r="BM367" s="13" t="e">
        <f t="shared" si="463"/>
        <v>#NAME?</v>
      </c>
      <c r="BN367" s="13"/>
      <c r="BO367" s="15"/>
      <c r="BP367" s="13" t="e">
        <f t="shared" si="464"/>
        <v>#NAME?</v>
      </c>
      <c r="BQ367" s="13" t="e">
        <f t="shared" si="465"/>
        <v>#NAME?</v>
      </c>
      <c r="BR367" s="13" t="e">
        <f t="shared" si="466"/>
        <v>#NAME?</v>
      </c>
      <c r="BS367" s="13" t="e">
        <f t="shared" si="467"/>
        <v>#NAME?</v>
      </c>
      <c r="BT367" s="13" t="e">
        <f t="shared" si="468"/>
        <v>#NAME?</v>
      </c>
      <c r="BU367" s="13" t="e">
        <f t="shared" si="469"/>
        <v>#NAME?</v>
      </c>
      <c r="BV367" s="13"/>
      <c r="BW367" s="13" t="e">
        <f t="shared" si="470"/>
        <v>#NAME?</v>
      </c>
      <c r="BX367" s="13"/>
      <c r="BY367" s="13" t="e">
        <f t="shared" si="471"/>
        <v>#NAME?</v>
      </c>
      <c r="BZ367" s="13" t="e">
        <f t="shared" si="472"/>
        <v>#NAME?</v>
      </c>
      <c r="CA367" s="13" t="e">
        <f t="shared" si="473"/>
        <v>#NAME?</v>
      </c>
      <c r="CB367" s="13" t="e">
        <f t="shared" si="474"/>
        <v>#NAME?</v>
      </c>
      <c r="CC367" s="14">
        <f t="shared" si="475"/>
        <v>0</v>
      </c>
      <c r="CD367" s="14" t="e">
        <f t="shared" si="476"/>
        <v>#NAME?</v>
      </c>
      <c r="CE367" s="13">
        <f t="shared" si="477"/>
        <v>1565521.29</v>
      </c>
      <c r="CF367" s="13" t="e">
        <f t="shared" si="478"/>
        <v>#NAME?</v>
      </c>
      <c r="CG367" s="13"/>
      <c r="CH367" s="13" t="e">
        <f t="shared" si="479"/>
        <v>#NAME?</v>
      </c>
      <c r="CI367" s="13" t="e">
        <f t="shared" si="480"/>
        <v>#NAME?</v>
      </c>
      <c r="CJ367" s="13" t="e">
        <f t="shared" si="481"/>
        <v>#NAME?</v>
      </c>
      <c r="CK367" s="13" t="e">
        <f t="shared" si="482"/>
        <v>#NAME?</v>
      </c>
      <c r="CL367">
        <f t="shared" si="483"/>
        <v>0</v>
      </c>
      <c r="CM367">
        <f t="shared" si="484"/>
        <v>0</v>
      </c>
      <c r="CN367">
        <v>0</v>
      </c>
      <c r="CO367">
        <f t="shared" si="485"/>
        <v>0</v>
      </c>
      <c r="CP367">
        <v>0</v>
      </c>
      <c r="CQ367">
        <v>0</v>
      </c>
      <c r="CR367">
        <v>0</v>
      </c>
      <c r="CS367">
        <v>0</v>
      </c>
      <c r="CT367">
        <v>0</v>
      </c>
      <c r="CU367">
        <v>0</v>
      </c>
      <c r="CV367">
        <v>0</v>
      </c>
      <c r="CW367">
        <v>0</v>
      </c>
      <c r="CX367">
        <v>0</v>
      </c>
      <c r="CY367" s="20" t="e">
        <f t="shared" si="486"/>
        <v>#NAME?</v>
      </c>
      <c r="CZ367" t="e">
        <f t="shared" si="487"/>
        <v>#NAME?</v>
      </c>
      <c r="DM367" t="s">
        <v>314</v>
      </c>
      <c r="DN367">
        <v>0</v>
      </c>
      <c r="DQ367" t="s">
        <v>407</v>
      </c>
      <c r="DR367">
        <v>0</v>
      </c>
      <c r="DU367">
        <v>342</v>
      </c>
      <c r="DV367">
        <v>4328553.4186703647</v>
      </c>
      <c r="DX367" t="s">
        <v>394</v>
      </c>
      <c r="DY367">
        <v>0</v>
      </c>
      <c r="EA367" t="s">
        <v>394</v>
      </c>
      <c r="EB367">
        <v>0</v>
      </c>
      <c r="ED367" t="s">
        <v>394</v>
      </c>
      <c r="EE367">
        <v>0</v>
      </c>
      <c r="EI367">
        <v>808</v>
      </c>
      <c r="EJ367">
        <v>502.25</v>
      </c>
      <c r="GQ367" t="s">
        <v>438</v>
      </c>
      <c r="GR367">
        <v>1659</v>
      </c>
      <c r="GU367">
        <v>951</v>
      </c>
      <c r="GV367" s="20">
        <v>36593.653614930212</v>
      </c>
      <c r="HM367">
        <v>1730</v>
      </c>
      <c r="HN367" t="s">
        <v>276</v>
      </c>
      <c r="HO367">
        <v>3168901.5</v>
      </c>
      <c r="HR367">
        <v>951</v>
      </c>
      <c r="HS367">
        <v>1324</v>
      </c>
    </row>
    <row r="368" spans="1:227">
      <c r="A368">
        <v>1685</v>
      </c>
      <c r="D368" t="s">
        <v>439</v>
      </c>
      <c r="F368" s="13" t="e">
        <f t="shared" si="407"/>
        <v>#NAME?</v>
      </c>
      <c r="G368" s="13" t="e">
        <f t="shared" si="408"/>
        <v>#NAME?</v>
      </c>
      <c r="H368" s="13" t="e">
        <f t="shared" si="409"/>
        <v>#NAME?</v>
      </c>
      <c r="I368" s="13" t="e">
        <f t="shared" si="410"/>
        <v>#NAME?</v>
      </c>
      <c r="J368" s="13"/>
      <c r="K368" s="13" t="e">
        <f t="shared" si="411"/>
        <v>#NAME?</v>
      </c>
      <c r="L368" s="13" t="e">
        <f t="shared" si="412"/>
        <v>#NAME?</v>
      </c>
      <c r="M368" s="13" t="e">
        <f t="shared" si="413"/>
        <v>#NAME?</v>
      </c>
      <c r="N368" s="13" t="e">
        <f t="shared" si="414"/>
        <v>#NAME?</v>
      </c>
      <c r="O368" s="13" t="e">
        <f t="shared" si="415"/>
        <v>#NAME?</v>
      </c>
      <c r="P368" s="13" t="e">
        <f t="shared" si="416"/>
        <v>#NAME?</v>
      </c>
      <c r="Q368" s="13" t="e">
        <f t="shared" si="417"/>
        <v>#NAME?</v>
      </c>
      <c r="R368" s="13" t="e">
        <f t="shared" si="418"/>
        <v>#NAME?</v>
      </c>
      <c r="S368" s="13" t="e">
        <f t="shared" si="419"/>
        <v>#NAME?</v>
      </c>
      <c r="T368" s="13" t="e">
        <f t="shared" si="420"/>
        <v>#NAME?</v>
      </c>
      <c r="U368" s="13" t="e">
        <f t="shared" si="421"/>
        <v>#NAME?</v>
      </c>
      <c r="V368" s="13" t="e">
        <f t="shared" si="422"/>
        <v>#NAME?</v>
      </c>
      <c r="W368" s="13" t="e">
        <f t="shared" si="423"/>
        <v>#NAME?</v>
      </c>
      <c r="X368" s="13" t="e">
        <f t="shared" si="424"/>
        <v>#NAME?</v>
      </c>
      <c r="Y368" s="13" t="e">
        <f t="shared" si="425"/>
        <v>#NAME?</v>
      </c>
      <c r="Z368" s="13" t="e">
        <f t="shared" si="426"/>
        <v>#NAME?</v>
      </c>
      <c r="AA368" s="13" t="e">
        <f t="shared" si="427"/>
        <v>#NAME?</v>
      </c>
      <c r="AB368" s="13"/>
      <c r="AC368" s="13"/>
      <c r="AD368" s="13" t="e">
        <f t="shared" si="428"/>
        <v>#NAME?</v>
      </c>
      <c r="AE368" s="13" t="e">
        <f t="shared" si="429"/>
        <v>#NAME?</v>
      </c>
      <c r="AF368" s="13" t="e">
        <f t="shared" si="430"/>
        <v>#NAME?</v>
      </c>
      <c r="AG368" s="13" t="e">
        <f t="shared" si="431"/>
        <v>#NAME?</v>
      </c>
      <c r="AH368" s="13" t="e">
        <f t="shared" si="432"/>
        <v>#NAME?</v>
      </c>
      <c r="AI368" s="13" t="e">
        <f t="shared" si="433"/>
        <v>#NAME?</v>
      </c>
      <c r="AJ368" s="13" t="e">
        <f t="shared" si="434"/>
        <v>#NAME?</v>
      </c>
      <c r="AK368" s="13" t="e">
        <f t="shared" si="435"/>
        <v>#NAME?</v>
      </c>
      <c r="AL368" s="13" t="e">
        <f t="shared" si="436"/>
        <v>#NAME?</v>
      </c>
      <c r="AM368" s="13" t="e">
        <f t="shared" si="437"/>
        <v>#NAME?</v>
      </c>
      <c r="AN368" s="13" t="e">
        <f t="shared" si="438"/>
        <v>#NAME?</v>
      </c>
      <c r="AO368" s="13" t="e">
        <f t="shared" si="439"/>
        <v>#NAME?</v>
      </c>
      <c r="AP368" s="13" t="e">
        <f t="shared" si="440"/>
        <v>#NAME?</v>
      </c>
      <c r="AQ368" s="13" t="e">
        <f t="shared" si="441"/>
        <v>#NAME?</v>
      </c>
      <c r="AR368" s="13" t="e">
        <f t="shared" si="442"/>
        <v>#NAME?</v>
      </c>
      <c r="AS368" s="13" t="e">
        <f t="shared" si="443"/>
        <v>#NAME?</v>
      </c>
      <c r="AT368" s="13" t="e">
        <f t="shared" si="444"/>
        <v>#NAME?</v>
      </c>
      <c r="AU368" s="13" t="e">
        <f t="shared" si="445"/>
        <v>#NAME?</v>
      </c>
      <c r="AV368" s="13" t="e">
        <f t="shared" si="446"/>
        <v>#NAME?</v>
      </c>
      <c r="AW368" s="13" t="e">
        <f t="shared" si="447"/>
        <v>#NAME?</v>
      </c>
      <c r="AX368" s="13" t="e">
        <f t="shared" si="448"/>
        <v>#NAME?</v>
      </c>
      <c r="AY368" s="13" t="e">
        <f t="shared" si="449"/>
        <v>#NAME?</v>
      </c>
      <c r="AZ368" s="13" t="e">
        <f t="shared" si="450"/>
        <v>#NAME?</v>
      </c>
      <c r="BA368" s="13" t="e">
        <f t="shared" si="451"/>
        <v>#NAME?</v>
      </c>
      <c r="BB368" s="13" t="e">
        <f t="shared" si="452"/>
        <v>#NAME?</v>
      </c>
      <c r="BC368" s="13" t="e">
        <f t="shared" si="453"/>
        <v>#NAME?</v>
      </c>
      <c r="BD368" s="13" t="e">
        <f t="shared" si="454"/>
        <v>#NAME?</v>
      </c>
      <c r="BE368" s="13" t="e">
        <f t="shared" si="455"/>
        <v>#NAME?</v>
      </c>
      <c r="BF368" s="13" t="e">
        <f t="shared" si="456"/>
        <v>#NAME?</v>
      </c>
      <c r="BG368" s="13" t="e">
        <f t="shared" si="457"/>
        <v>#NAME?</v>
      </c>
      <c r="BH368" s="13" t="e">
        <f t="shared" si="458"/>
        <v>#NAME?</v>
      </c>
      <c r="BI368" s="13" t="e">
        <f t="shared" si="459"/>
        <v>#NAME?</v>
      </c>
      <c r="BJ368" s="13" t="e">
        <f t="shared" si="460"/>
        <v>#NAME?</v>
      </c>
      <c r="BK368" s="13" t="e">
        <f t="shared" si="461"/>
        <v>#NAME?</v>
      </c>
      <c r="BL368" s="13" t="e">
        <f t="shared" si="462"/>
        <v>#NAME?</v>
      </c>
      <c r="BM368" s="13" t="e">
        <f t="shared" si="463"/>
        <v>#NAME?</v>
      </c>
      <c r="BN368" s="13"/>
      <c r="BO368" s="15"/>
      <c r="BP368" s="13" t="e">
        <f t="shared" si="464"/>
        <v>#NAME?</v>
      </c>
      <c r="BQ368" s="13" t="e">
        <f t="shared" si="465"/>
        <v>#NAME?</v>
      </c>
      <c r="BR368" s="13" t="e">
        <f t="shared" si="466"/>
        <v>#NAME?</v>
      </c>
      <c r="BS368" s="13" t="e">
        <f t="shared" si="467"/>
        <v>#NAME?</v>
      </c>
      <c r="BT368" s="13" t="e">
        <f t="shared" si="468"/>
        <v>#NAME?</v>
      </c>
      <c r="BU368" s="13" t="e">
        <f t="shared" si="469"/>
        <v>#NAME?</v>
      </c>
      <c r="BV368" s="13"/>
      <c r="BW368" s="13" t="e">
        <f t="shared" si="470"/>
        <v>#NAME?</v>
      </c>
      <c r="BX368" s="13"/>
      <c r="BY368" s="13" t="e">
        <f t="shared" si="471"/>
        <v>#NAME?</v>
      </c>
      <c r="BZ368" s="13" t="e">
        <f t="shared" si="472"/>
        <v>#NAME?</v>
      </c>
      <c r="CA368" s="13" t="e">
        <f t="shared" si="473"/>
        <v>#NAME?</v>
      </c>
      <c r="CB368" s="13" t="e">
        <f t="shared" si="474"/>
        <v>#NAME?</v>
      </c>
      <c r="CC368" s="14">
        <f t="shared" si="475"/>
        <v>0</v>
      </c>
      <c r="CD368" s="14" t="e">
        <f t="shared" si="476"/>
        <v>#NAME?</v>
      </c>
      <c r="CE368" s="13">
        <f t="shared" si="477"/>
        <v>1022034.7</v>
      </c>
      <c r="CF368" s="13" t="e">
        <f t="shared" si="478"/>
        <v>#NAME?</v>
      </c>
      <c r="CG368" s="13"/>
      <c r="CH368" s="13" t="e">
        <f t="shared" si="479"/>
        <v>#NAME?</v>
      </c>
      <c r="CI368" s="13" t="e">
        <f t="shared" si="480"/>
        <v>#NAME?</v>
      </c>
      <c r="CJ368" s="13" t="e">
        <f t="shared" si="481"/>
        <v>#NAME?</v>
      </c>
      <c r="CK368" s="13" t="e">
        <f t="shared" si="482"/>
        <v>#NAME?</v>
      </c>
      <c r="CL368">
        <f t="shared" si="483"/>
        <v>0</v>
      </c>
      <c r="CM368">
        <f t="shared" si="484"/>
        <v>0</v>
      </c>
      <c r="CN368">
        <v>0</v>
      </c>
      <c r="CO368">
        <f t="shared" si="485"/>
        <v>0</v>
      </c>
      <c r="CP368">
        <v>0</v>
      </c>
      <c r="CQ368">
        <v>0</v>
      </c>
      <c r="CR368">
        <v>0</v>
      </c>
      <c r="CS368">
        <v>0</v>
      </c>
      <c r="CT368">
        <v>0</v>
      </c>
      <c r="CU368">
        <v>0</v>
      </c>
      <c r="CV368">
        <v>0</v>
      </c>
      <c r="CW368">
        <v>0</v>
      </c>
      <c r="CX368">
        <v>0</v>
      </c>
      <c r="CY368" s="20" t="e">
        <f t="shared" si="486"/>
        <v>#NAME?</v>
      </c>
      <c r="CZ368" t="e">
        <f t="shared" si="487"/>
        <v>#NAME?</v>
      </c>
      <c r="DM368" t="s">
        <v>276</v>
      </c>
      <c r="DN368">
        <v>0</v>
      </c>
      <c r="DQ368" t="s">
        <v>209</v>
      </c>
      <c r="DR368">
        <v>0</v>
      </c>
      <c r="DU368">
        <v>171</v>
      </c>
      <c r="DV368">
        <v>3903373.1698754402</v>
      </c>
      <c r="DX368" t="s">
        <v>407</v>
      </c>
      <c r="DY368">
        <v>0</v>
      </c>
      <c r="EA368" t="s">
        <v>407</v>
      </c>
      <c r="EB368">
        <v>0</v>
      </c>
      <c r="ED368" t="s">
        <v>407</v>
      </c>
      <c r="EE368">
        <v>0</v>
      </c>
      <c r="EI368">
        <v>809</v>
      </c>
      <c r="EJ368">
        <v>1458</v>
      </c>
      <c r="GQ368" t="s">
        <v>439</v>
      </c>
      <c r="GR368">
        <v>1685</v>
      </c>
      <c r="GU368">
        <v>957</v>
      </c>
      <c r="GV368" s="20">
        <v>219561.92168958127</v>
      </c>
      <c r="HM368">
        <v>737</v>
      </c>
      <c r="HN368" t="s">
        <v>252</v>
      </c>
      <c r="HO368">
        <v>2943795.41</v>
      </c>
      <c r="HR368">
        <v>957</v>
      </c>
      <c r="HS368">
        <v>5699.75</v>
      </c>
    </row>
    <row r="369" spans="1:227">
      <c r="A369">
        <v>808</v>
      </c>
      <c r="D369" t="s">
        <v>458</v>
      </c>
      <c r="F369" s="13" t="e">
        <f t="shared" si="407"/>
        <v>#NAME?</v>
      </c>
      <c r="G369" s="13" t="e">
        <f t="shared" si="408"/>
        <v>#NAME?</v>
      </c>
      <c r="H369" s="13" t="e">
        <f t="shared" si="409"/>
        <v>#NAME?</v>
      </c>
      <c r="I369" s="13" t="e">
        <f t="shared" si="410"/>
        <v>#NAME?</v>
      </c>
      <c r="J369" s="13"/>
      <c r="K369" s="13" t="e">
        <f t="shared" si="411"/>
        <v>#NAME?</v>
      </c>
      <c r="L369" s="13" t="e">
        <f t="shared" si="412"/>
        <v>#NAME?</v>
      </c>
      <c r="M369" s="13" t="e">
        <f t="shared" si="413"/>
        <v>#NAME?</v>
      </c>
      <c r="N369" s="13" t="e">
        <f t="shared" si="414"/>
        <v>#NAME?</v>
      </c>
      <c r="O369" s="13" t="e">
        <f t="shared" si="415"/>
        <v>#NAME?</v>
      </c>
      <c r="P369" s="13" t="e">
        <f t="shared" si="416"/>
        <v>#NAME?</v>
      </c>
      <c r="Q369" s="13" t="e">
        <f t="shared" si="417"/>
        <v>#NAME?</v>
      </c>
      <c r="R369" s="13" t="e">
        <f t="shared" si="418"/>
        <v>#NAME?</v>
      </c>
      <c r="S369" s="13" t="e">
        <f t="shared" si="419"/>
        <v>#NAME?</v>
      </c>
      <c r="T369" s="13" t="e">
        <f t="shared" si="420"/>
        <v>#NAME?</v>
      </c>
      <c r="U369" s="13" t="e">
        <f t="shared" si="421"/>
        <v>#NAME?</v>
      </c>
      <c r="V369" s="13" t="e">
        <f t="shared" si="422"/>
        <v>#NAME?</v>
      </c>
      <c r="W369" s="13" t="e">
        <f t="shared" si="423"/>
        <v>#NAME?</v>
      </c>
      <c r="X369" s="13" t="e">
        <f t="shared" si="424"/>
        <v>#NAME?</v>
      </c>
      <c r="Y369" s="13" t="e">
        <f t="shared" si="425"/>
        <v>#NAME?</v>
      </c>
      <c r="Z369" s="13" t="e">
        <f t="shared" si="426"/>
        <v>#NAME?</v>
      </c>
      <c r="AA369" s="13" t="e">
        <f t="shared" si="427"/>
        <v>#NAME?</v>
      </c>
      <c r="AB369" s="13"/>
      <c r="AC369" s="13"/>
      <c r="AD369" s="13" t="e">
        <f t="shared" si="428"/>
        <v>#NAME?</v>
      </c>
      <c r="AE369" s="13" t="e">
        <f t="shared" si="429"/>
        <v>#NAME?</v>
      </c>
      <c r="AF369" s="13" t="e">
        <f t="shared" si="430"/>
        <v>#NAME?</v>
      </c>
      <c r="AG369" s="13" t="e">
        <f t="shared" si="431"/>
        <v>#NAME?</v>
      </c>
      <c r="AH369" s="13" t="e">
        <f t="shared" si="432"/>
        <v>#NAME?</v>
      </c>
      <c r="AI369" s="13" t="e">
        <f t="shared" si="433"/>
        <v>#NAME?</v>
      </c>
      <c r="AJ369" s="13" t="e">
        <f t="shared" si="434"/>
        <v>#NAME?</v>
      </c>
      <c r="AK369" s="13" t="e">
        <f t="shared" si="435"/>
        <v>#NAME?</v>
      </c>
      <c r="AL369" s="13" t="e">
        <f t="shared" si="436"/>
        <v>#NAME?</v>
      </c>
      <c r="AM369" s="13" t="e">
        <f t="shared" si="437"/>
        <v>#NAME?</v>
      </c>
      <c r="AN369" s="13" t="e">
        <f t="shared" si="438"/>
        <v>#NAME?</v>
      </c>
      <c r="AO369" s="13" t="e">
        <f t="shared" si="439"/>
        <v>#NAME?</v>
      </c>
      <c r="AP369" s="13" t="e">
        <f t="shared" si="440"/>
        <v>#NAME?</v>
      </c>
      <c r="AQ369" s="13" t="e">
        <f t="shared" si="441"/>
        <v>#NAME?</v>
      </c>
      <c r="AR369" s="13" t="e">
        <f t="shared" si="442"/>
        <v>#NAME?</v>
      </c>
      <c r="AS369" s="13" t="e">
        <f t="shared" si="443"/>
        <v>#NAME?</v>
      </c>
      <c r="AT369" s="13" t="e">
        <f t="shared" si="444"/>
        <v>#NAME?</v>
      </c>
      <c r="AU369" s="13" t="e">
        <f t="shared" si="445"/>
        <v>#NAME?</v>
      </c>
      <c r="AV369" s="13" t="e">
        <f t="shared" si="446"/>
        <v>#NAME?</v>
      </c>
      <c r="AW369" s="13" t="e">
        <f t="shared" si="447"/>
        <v>#NAME?</v>
      </c>
      <c r="AX369" s="13" t="e">
        <f t="shared" si="448"/>
        <v>#NAME?</v>
      </c>
      <c r="AY369" s="13" t="e">
        <f t="shared" si="449"/>
        <v>#NAME?</v>
      </c>
      <c r="AZ369" s="13" t="e">
        <f t="shared" si="450"/>
        <v>#NAME?</v>
      </c>
      <c r="BA369" s="13" t="e">
        <f t="shared" si="451"/>
        <v>#NAME?</v>
      </c>
      <c r="BB369" s="13" t="e">
        <f t="shared" si="452"/>
        <v>#NAME?</v>
      </c>
      <c r="BC369" s="13" t="e">
        <f t="shared" si="453"/>
        <v>#NAME?</v>
      </c>
      <c r="BD369" s="13" t="e">
        <f t="shared" si="454"/>
        <v>#NAME?</v>
      </c>
      <c r="BE369" s="13" t="e">
        <f t="shared" si="455"/>
        <v>#NAME?</v>
      </c>
      <c r="BF369" s="13" t="e">
        <f t="shared" si="456"/>
        <v>#NAME?</v>
      </c>
      <c r="BG369" s="13" t="e">
        <f t="shared" si="457"/>
        <v>#NAME?</v>
      </c>
      <c r="BH369" s="13" t="e">
        <f t="shared" si="458"/>
        <v>#NAME?</v>
      </c>
      <c r="BI369" s="13" t="e">
        <f t="shared" si="459"/>
        <v>#NAME?</v>
      </c>
      <c r="BJ369" s="13" t="e">
        <f t="shared" si="460"/>
        <v>#NAME?</v>
      </c>
      <c r="BK369" s="13" t="e">
        <f t="shared" si="461"/>
        <v>#NAME?</v>
      </c>
      <c r="BL369" s="13" t="e">
        <f t="shared" si="462"/>
        <v>#NAME?</v>
      </c>
      <c r="BM369" s="13" t="e">
        <f t="shared" si="463"/>
        <v>#NAME?</v>
      </c>
      <c r="BN369" s="13"/>
      <c r="BO369" s="15"/>
      <c r="BP369" s="13" t="e">
        <f t="shared" si="464"/>
        <v>#NAME?</v>
      </c>
      <c r="BQ369" s="13" t="e">
        <f t="shared" si="465"/>
        <v>#NAME?</v>
      </c>
      <c r="BR369" s="13" t="e">
        <f t="shared" si="466"/>
        <v>#NAME?</v>
      </c>
      <c r="BS369" s="13" t="e">
        <f t="shared" si="467"/>
        <v>#NAME?</v>
      </c>
      <c r="BT369" s="13" t="e">
        <f t="shared" si="468"/>
        <v>#NAME?</v>
      </c>
      <c r="BU369" s="13" t="e">
        <f t="shared" si="469"/>
        <v>#NAME?</v>
      </c>
      <c r="BV369" s="13"/>
      <c r="BW369" s="13" t="e">
        <f t="shared" si="470"/>
        <v>#NAME?</v>
      </c>
      <c r="BX369" s="13"/>
      <c r="BY369" s="13" t="e">
        <f t="shared" si="471"/>
        <v>#NAME?</v>
      </c>
      <c r="BZ369" s="13" t="e">
        <f t="shared" si="472"/>
        <v>#NAME?</v>
      </c>
      <c r="CA369" s="13" t="e">
        <f t="shared" si="473"/>
        <v>#NAME?</v>
      </c>
      <c r="CB369" s="13" t="e">
        <f t="shared" si="474"/>
        <v>#NAME?</v>
      </c>
      <c r="CC369" s="14">
        <f t="shared" si="475"/>
        <v>0</v>
      </c>
      <c r="CD369" s="14" t="e">
        <f t="shared" si="476"/>
        <v>#NAME?</v>
      </c>
      <c r="CE369" s="13">
        <f t="shared" si="477"/>
        <v>428813.36</v>
      </c>
      <c r="CF369" s="13" t="e">
        <f t="shared" si="478"/>
        <v>#NAME?</v>
      </c>
      <c r="CG369" s="13"/>
      <c r="CH369" s="13" t="e">
        <f t="shared" si="479"/>
        <v>#NAME?</v>
      </c>
      <c r="CI369" s="13" t="e">
        <f t="shared" si="480"/>
        <v>#NAME?</v>
      </c>
      <c r="CJ369" s="13" t="e">
        <f t="shared" si="481"/>
        <v>#NAME?</v>
      </c>
      <c r="CK369" s="13" t="e">
        <f t="shared" si="482"/>
        <v>#NAME?</v>
      </c>
      <c r="CL369">
        <f t="shared" si="483"/>
        <v>0</v>
      </c>
      <c r="CM369">
        <f t="shared" si="484"/>
        <v>0</v>
      </c>
      <c r="CN369">
        <v>0</v>
      </c>
      <c r="CO369">
        <f t="shared" si="485"/>
        <v>0</v>
      </c>
      <c r="CP369">
        <v>0</v>
      </c>
      <c r="CQ369">
        <v>0</v>
      </c>
      <c r="CR369">
        <v>0</v>
      </c>
      <c r="CS369">
        <v>0</v>
      </c>
      <c r="CT369">
        <v>0</v>
      </c>
      <c r="CU369">
        <v>0</v>
      </c>
      <c r="CV369">
        <v>0</v>
      </c>
      <c r="CW369">
        <v>0</v>
      </c>
      <c r="CX369">
        <v>0</v>
      </c>
      <c r="CY369" s="20" t="e">
        <f t="shared" si="486"/>
        <v>#NAME?</v>
      </c>
      <c r="CZ369" t="e">
        <f t="shared" si="487"/>
        <v>#NAME?</v>
      </c>
      <c r="DM369" t="s">
        <v>252</v>
      </c>
      <c r="DN369">
        <v>0</v>
      </c>
      <c r="DQ369" t="s">
        <v>420</v>
      </c>
      <c r="DR369">
        <v>0</v>
      </c>
      <c r="DU369">
        <v>867</v>
      </c>
      <c r="DV369">
        <v>3757650.8998227674</v>
      </c>
      <c r="DX369" t="s">
        <v>420</v>
      </c>
      <c r="DY369">
        <v>0</v>
      </c>
      <c r="EA369" t="s">
        <v>420</v>
      </c>
      <c r="EB369">
        <v>0</v>
      </c>
      <c r="ED369" t="s">
        <v>420</v>
      </c>
      <c r="EE369">
        <v>0</v>
      </c>
      <c r="EI369">
        <v>1671</v>
      </c>
      <c r="EJ369">
        <v>832</v>
      </c>
      <c r="GQ369" t="s">
        <v>458</v>
      </c>
      <c r="GR369">
        <v>808</v>
      </c>
      <c r="GU369">
        <v>962</v>
      </c>
      <c r="GV369" s="20">
        <v>28752.156411730881</v>
      </c>
      <c r="HM369">
        <v>282</v>
      </c>
      <c r="HN369" t="s">
        <v>377</v>
      </c>
      <c r="HO369">
        <v>1002783.31</v>
      </c>
      <c r="HR369">
        <v>962</v>
      </c>
      <c r="HS369">
        <v>1173.75</v>
      </c>
    </row>
    <row r="370" spans="1:227">
      <c r="A370">
        <v>809</v>
      </c>
      <c r="D370" t="s">
        <v>462</v>
      </c>
      <c r="F370" s="13" t="e">
        <f t="shared" si="407"/>
        <v>#NAME?</v>
      </c>
      <c r="G370" s="13" t="e">
        <f t="shared" si="408"/>
        <v>#NAME?</v>
      </c>
      <c r="H370" s="13" t="e">
        <f t="shared" si="409"/>
        <v>#NAME?</v>
      </c>
      <c r="I370" s="13" t="e">
        <f t="shared" si="410"/>
        <v>#NAME?</v>
      </c>
      <c r="J370" s="13"/>
      <c r="K370" s="13" t="e">
        <f t="shared" si="411"/>
        <v>#NAME?</v>
      </c>
      <c r="L370" s="13" t="e">
        <f t="shared" si="412"/>
        <v>#NAME?</v>
      </c>
      <c r="M370" s="13" t="e">
        <f t="shared" si="413"/>
        <v>#NAME?</v>
      </c>
      <c r="N370" s="13" t="e">
        <f t="shared" si="414"/>
        <v>#NAME?</v>
      </c>
      <c r="O370" s="13" t="e">
        <f t="shared" si="415"/>
        <v>#NAME?</v>
      </c>
      <c r="P370" s="13" t="e">
        <f t="shared" si="416"/>
        <v>#NAME?</v>
      </c>
      <c r="Q370" s="13" t="e">
        <f t="shared" si="417"/>
        <v>#NAME?</v>
      </c>
      <c r="R370" s="13" t="e">
        <f t="shared" si="418"/>
        <v>#NAME?</v>
      </c>
      <c r="S370" s="13" t="e">
        <f t="shared" si="419"/>
        <v>#NAME?</v>
      </c>
      <c r="T370" s="13" t="e">
        <f t="shared" si="420"/>
        <v>#NAME?</v>
      </c>
      <c r="U370" s="13" t="e">
        <f t="shared" si="421"/>
        <v>#NAME?</v>
      </c>
      <c r="V370" s="13" t="e">
        <f t="shared" si="422"/>
        <v>#NAME?</v>
      </c>
      <c r="W370" s="13" t="e">
        <f t="shared" si="423"/>
        <v>#NAME?</v>
      </c>
      <c r="X370" s="13" t="e">
        <f t="shared" si="424"/>
        <v>#NAME?</v>
      </c>
      <c r="Y370" s="13" t="e">
        <f t="shared" si="425"/>
        <v>#NAME?</v>
      </c>
      <c r="Z370" s="13" t="e">
        <f t="shared" si="426"/>
        <v>#NAME?</v>
      </c>
      <c r="AA370" s="13" t="e">
        <f t="shared" si="427"/>
        <v>#NAME?</v>
      </c>
      <c r="AB370" s="13"/>
      <c r="AC370" s="13"/>
      <c r="AD370" s="13" t="e">
        <f t="shared" si="428"/>
        <v>#NAME?</v>
      </c>
      <c r="AE370" s="13" t="e">
        <f t="shared" si="429"/>
        <v>#NAME?</v>
      </c>
      <c r="AF370" s="13" t="e">
        <f t="shared" si="430"/>
        <v>#NAME?</v>
      </c>
      <c r="AG370" s="13" t="e">
        <f t="shared" si="431"/>
        <v>#NAME?</v>
      </c>
      <c r="AH370" s="13" t="e">
        <f t="shared" si="432"/>
        <v>#NAME?</v>
      </c>
      <c r="AI370" s="13" t="e">
        <f t="shared" si="433"/>
        <v>#NAME?</v>
      </c>
      <c r="AJ370" s="13" t="e">
        <f t="shared" si="434"/>
        <v>#NAME?</v>
      </c>
      <c r="AK370" s="13" t="e">
        <f t="shared" si="435"/>
        <v>#NAME?</v>
      </c>
      <c r="AL370" s="13" t="e">
        <f t="shared" si="436"/>
        <v>#NAME?</v>
      </c>
      <c r="AM370" s="13" t="e">
        <f t="shared" si="437"/>
        <v>#NAME?</v>
      </c>
      <c r="AN370" s="13" t="e">
        <f t="shared" si="438"/>
        <v>#NAME?</v>
      </c>
      <c r="AO370" s="13" t="e">
        <f t="shared" si="439"/>
        <v>#NAME?</v>
      </c>
      <c r="AP370" s="13" t="e">
        <f t="shared" si="440"/>
        <v>#NAME?</v>
      </c>
      <c r="AQ370" s="13" t="e">
        <f t="shared" si="441"/>
        <v>#NAME?</v>
      </c>
      <c r="AR370" s="13" t="e">
        <f t="shared" si="442"/>
        <v>#NAME?</v>
      </c>
      <c r="AS370" s="13" t="e">
        <f t="shared" si="443"/>
        <v>#NAME?</v>
      </c>
      <c r="AT370" s="13" t="e">
        <f t="shared" si="444"/>
        <v>#NAME?</v>
      </c>
      <c r="AU370" s="13" t="e">
        <f t="shared" si="445"/>
        <v>#NAME?</v>
      </c>
      <c r="AV370" s="13" t="e">
        <f t="shared" si="446"/>
        <v>#NAME?</v>
      </c>
      <c r="AW370" s="13" t="e">
        <f t="shared" si="447"/>
        <v>#NAME?</v>
      </c>
      <c r="AX370" s="13" t="e">
        <f t="shared" si="448"/>
        <v>#NAME?</v>
      </c>
      <c r="AY370" s="13" t="e">
        <f t="shared" si="449"/>
        <v>#NAME?</v>
      </c>
      <c r="AZ370" s="13" t="e">
        <f t="shared" si="450"/>
        <v>#NAME?</v>
      </c>
      <c r="BA370" s="13" t="e">
        <f t="shared" si="451"/>
        <v>#NAME?</v>
      </c>
      <c r="BB370" s="13" t="e">
        <f t="shared" si="452"/>
        <v>#NAME?</v>
      </c>
      <c r="BC370" s="13" t="e">
        <f t="shared" si="453"/>
        <v>#NAME?</v>
      </c>
      <c r="BD370" s="13" t="e">
        <f t="shared" si="454"/>
        <v>#NAME?</v>
      </c>
      <c r="BE370" s="13" t="e">
        <f t="shared" si="455"/>
        <v>#NAME?</v>
      </c>
      <c r="BF370" s="13" t="e">
        <f t="shared" si="456"/>
        <v>#NAME?</v>
      </c>
      <c r="BG370" s="13" t="e">
        <f t="shared" si="457"/>
        <v>#NAME?</v>
      </c>
      <c r="BH370" s="13" t="e">
        <f t="shared" si="458"/>
        <v>#NAME?</v>
      </c>
      <c r="BI370" s="13" t="e">
        <f t="shared" si="459"/>
        <v>#NAME?</v>
      </c>
      <c r="BJ370" s="13" t="e">
        <f t="shared" si="460"/>
        <v>#NAME?</v>
      </c>
      <c r="BK370" s="13" t="e">
        <f t="shared" si="461"/>
        <v>#NAME?</v>
      </c>
      <c r="BL370" s="13" t="e">
        <f t="shared" si="462"/>
        <v>#NAME?</v>
      </c>
      <c r="BM370" s="13" t="e">
        <f t="shared" si="463"/>
        <v>#NAME?</v>
      </c>
      <c r="BN370" s="13"/>
      <c r="BO370" s="15"/>
      <c r="BP370" s="13" t="e">
        <f t="shared" si="464"/>
        <v>#NAME?</v>
      </c>
      <c r="BQ370" s="13" t="e">
        <f t="shared" si="465"/>
        <v>#NAME?</v>
      </c>
      <c r="BR370" s="13" t="e">
        <f t="shared" si="466"/>
        <v>#NAME?</v>
      </c>
      <c r="BS370" s="13" t="e">
        <f t="shared" si="467"/>
        <v>#NAME?</v>
      </c>
      <c r="BT370" s="13" t="e">
        <f t="shared" si="468"/>
        <v>#NAME?</v>
      </c>
      <c r="BU370" s="13" t="e">
        <f t="shared" si="469"/>
        <v>#NAME?</v>
      </c>
      <c r="BV370" s="13"/>
      <c r="BW370" s="13" t="e">
        <f t="shared" si="470"/>
        <v>#NAME?</v>
      </c>
      <c r="BX370" s="13"/>
      <c r="BY370" s="13" t="e">
        <f t="shared" si="471"/>
        <v>#NAME?</v>
      </c>
      <c r="BZ370" s="13" t="e">
        <f t="shared" si="472"/>
        <v>#NAME?</v>
      </c>
      <c r="CA370" s="13" t="e">
        <f t="shared" si="473"/>
        <v>#NAME?</v>
      </c>
      <c r="CB370" s="13" t="e">
        <f t="shared" si="474"/>
        <v>#NAME?</v>
      </c>
      <c r="CC370" s="14">
        <f t="shared" si="475"/>
        <v>0</v>
      </c>
      <c r="CD370" s="14" t="e">
        <f t="shared" si="476"/>
        <v>#NAME?</v>
      </c>
      <c r="CE370" s="13">
        <f t="shared" si="477"/>
        <v>1809377.45</v>
      </c>
      <c r="CF370" s="13" t="e">
        <f t="shared" si="478"/>
        <v>#NAME?</v>
      </c>
      <c r="CG370" s="13"/>
      <c r="CH370" s="13" t="e">
        <f t="shared" si="479"/>
        <v>#NAME?</v>
      </c>
      <c r="CI370" s="13" t="e">
        <f t="shared" si="480"/>
        <v>#NAME?</v>
      </c>
      <c r="CJ370" s="13" t="e">
        <f t="shared" si="481"/>
        <v>#NAME?</v>
      </c>
      <c r="CK370" s="13" t="e">
        <f t="shared" si="482"/>
        <v>#NAME?</v>
      </c>
      <c r="CL370">
        <f t="shared" si="483"/>
        <v>0</v>
      </c>
      <c r="CM370">
        <f t="shared" si="484"/>
        <v>0</v>
      </c>
      <c r="CN370">
        <v>0</v>
      </c>
      <c r="CO370">
        <f t="shared" si="485"/>
        <v>0</v>
      </c>
      <c r="CP370">
        <v>0</v>
      </c>
      <c r="CQ370">
        <v>0</v>
      </c>
      <c r="CR370">
        <v>0</v>
      </c>
      <c r="CS370">
        <v>0</v>
      </c>
      <c r="CT370">
        <v>0</v>
      </c>
      <c r="CU370">
        <v>0</v>
      </c>
      <c r="CV370">
        <v>0</v>
      </c>
      <c r="CW370">
        <v>0</v>
      </c>
      <c r="CX370">
        <v>0</v>
      </c>
      <c r="CY370" s="20" t="e">
        <f t="shared" si="486"/>
        <v>#NAME?</v>
      </c>
      <c r="CZ370" t="e">
        <f t="shared" si="487"/>
        <v>#NAME?</v>
      </c>
      <c r="DM370" t="s">
        <v>377</v>
      </c>
      <c r="DN370">
        <v>0</v>
      </c>
      <c r="DQ370" t="s">
        <v>424</v>
      </c>
      <c r="DR370">
        <v>0</v>
      </c>
      <c r="DU370">
        <v>321</v>
      </c>
      <c r="DV370">
        <v>2114548.135284022</v>
      </c>
      <c r="DX370" t="s">
        <v>424</v>
      </c>
      <c r="DY370">
        <v>0</v>
      </c>
      <c r="EA370" t="s">
        <v>424</v>
      </c>
      <c r="EB370">
        <v>0</v>
      </c>
      <c r="ED370" t="s">
        <v>424</v>
      </c>
      <c r="EE370">
        <v>0</v>
      </c>
      <c r="EI370">
        <v>815</v>
      </c>
      <c r="EJ370">
        <v>871.5</v>
      </c>
      <c r="GQ370" t="s">
        <v>462</v>
      </c>
      <c r="GR370">
        <v>809</v>
      </c>
      <c r="GU370">
        <v>964</v>
      </c>
      <c r="GV370" s="20">
        <v>15682.99440639866</v>
      </c>
      <c r="HM370">
        <v>856</v>
      </c>
      <c r="HN370" t="s">
        <v>558</v>
      </c>
      <c r="HO370">
        <v>3182837.08</v>
      </c>
      <c r="HR370">
        <v>964</v>
      </c>
      <c r="HS370">
        <v>406.25</v>
      </c>
    </row>
    <row r="371" spans="1:227">
      <c r="A371">
        <v>1671</v>
      </c>
      <c r="D371" t="s">
        <v>470</v>
      </c>
      <c r="F371" s="13" t="e">
        <f t="shared" si="407"/>
        <v>#NAME?</v>
      </c>
      <c r="G371" s="13" t="e">
        <f t="shared" si="408"/>
        <v>#NAME?</v>
      </c>
      <c r="H371" s="13" t="e">
        <f t="shared" si="409"/>
        <v>#NAME?</v>
      </c>
      <c r="I371" s="13" t="e">
        <f t="shared" si="410"/>
        <v>#NAME?</v>
      </c>
      <c r="J371" s="13"/>
      <c r="K371" s="13" t="e">
        <f t="shared" si="411"/>
        <v>#NAME?</v>
      </c>
      <c r="L371" s="13" t="e">
        <f t="shared" si="412"/>
        <v>#NAME?</v>
      </c>
      <c r="M371" s="13" t="e">
        <f t="shared" si="413"/>
        <v>#NAME?</v>
      </c>
      <c r="N371" s="13" t="e">
        <f t="shared" si="414"/>
        <v>#NAME?</v>
      </c>
      <c r="O371" s="13" t="e">
        <f t="shared" si="415"/>
        <v>#NAME?</v>
      </c>
      <c r="P371" s="13" t="e">
        <f t="shared" si="416"/>
        <v>#NAME?</v>
      </c>
      <c r="Q371" s="13" t="e">
        <f t="shared" si="417"/>
        <v>#NAME?</v>
      </c>
      <c r="R371" s="13" t="e">
        <f t="shared" si="418"/>
        <v>#NAME?</v>
      </c>
      <c r="S371" s="13" t="e">
        <f t="shared" si="419"/>
        <v>#NAME?</v>
      </c>
      <c r="T371" s="13" t="e">
        <f t="shared" si="420"/>
        <v>#NAME?</v>
      </c>
      <c r="U371" s="13" t="e">
        <f t="shared" si="421"/>
        <v>#NAME?</v>
      </c>
      <c r="V371" s="13" t="e">
        <f t="shared" si="422"/>
        <v>#NAME?</v>
      </c>
      <c r="W371" s="13" t="e">
        <f t="shared" si="423"/>
        <v>#NAME?</v>
      </c>
      <c r="X371" s="13" t="e">
        <f t="shared" si="424"/>
        <v>#NAME?</v>
      </c>
      <c r="Y371" s="13" t="e">
        <f t="shared" si="425"/>
        <v>#NAME?</v>
      </c>
      <c r="Z371" s="13" t="e">
        <f t="shared" si="426"/>
        <v>#NAME?</v>
      </c>
      <c r="AA371" s="13" t="e">
        <f t="shared" si="427"/>
        <v>#NAME?</v>
      </c>
      <c r="AB371" s="13"/>
      <c r="AC371" s="13"/>
      <c r="AD371" s="13" t="e">
        <f t="shared" si="428"/>
        <v>#NAME?</v>
      </c>
      <c r="AE371" s="13" t="e">
        <f t="shared" si="429"/>
        <v>#NAME?</v>
      </c>
      <c r="AF371" s="13" t="e">
        <f t="shared" si="430"/>
        <v>#NAME?</v>
      </c>
      <c r="AG371" s="13" t="e">
        <f t="shared" si="431"/>
        <v>#NAME?</v>
      </c>
      <c r="AH371" s="13" t="e">
        <f t="shared" si="432"/>
        <v>#NAME?</v>
      </c>
      <c r="AI371" s="13" t="e">
        <f t="shared" si="433"/>
        <v>#NAME?</v>
      </c>
      <c r="AJ371" s="13" t="e">
        <f t="shared" si="434"/>
        <v>#NAME?</v>
      </c>
      <c r="AK371" s="13" t="e">
        <f t="shared" si="435"/>
        <v>#NAME?</v>
      </c>
      <c r="AL371" s="13" t="e">
        <f t="shared" si="436"/>
        <v>#NAME?</v>
      </c>
      <c r="AM371" s="13" t="e">
        <f t="shared" si="437"/>
        <v>#NAME?</v>
      </c>
      <c r="AN371" s="13" t="e">
        <f t="shared" si="438"/>
        <v>#NAME?</v>
      </c>
      <c r="AO371" s="13" t="e">
        <f t="shared" si="439"/>
        <v>#NAME?</v>
      </c>
      <c r="AP371" s="13" t="e">
        <f t="shared" si="440"/>
        <v>#NAME?</v>
      </c>
      <c r="AQ371" s="13" t="e">
        <f t="shared" si="441"/>
        <v>#NAME?</v>
      </c>
      <c r="AR371" s="13" t="e">
        <f t="shared" si="442"/>
        <v>#NAME?</v>
      </c>
      <c r="AS371" s="13" t="e">
        <f t="shared" si="443"/>
        <v>#NAME?</v>
      </c>
      <c r="AT371" s="13" t="e">
        <f t="shared" si="444"/>
        <v>#NAME?</v>
      </c>
      <c r="AU371" s="13" t="e">
        <f t="shared" si="445"/>
        <v>#NAME?</v>
      </c>
      <c r="AV371" s="13" t="e">
        <f t="shared" si="446"/>
        <v>#NAME?</v>
      </c>
      <c r="AW371" s="13" t="e">
        <f t="shared" si="447"/>
        <v>#NAME?</v>
      </c>
      <c r="AX371" s="13" t="e">
        <f t="shared" si="448"/>
        <v>#NAME?</v>
      </c>
      <c r="AY371" s="13" t="e">
        <f t="shared" si="449"/>
        <v>#NAME?</v>
      </c>
      <c r="AZ371" s="13" t="e">
        <f t="shared" si="450"/>
        <v>#NAME?</v>
      </c>
      <c r="BA371" s="13" t="e">
        <f t="shared" si="451"/>
        <v>#NAME?</v>
      </c>
      <c r="BB371" s="13" t="e">
        <f t="shared" si="452"/>
        <v>#NAME?</v>
      </c>
      <c r="BC371" s="13" t="e">
        <f t="shared" si="453"/>
        <v>#NAME?</v>
      </c>
      <c r="BD371" s="13" t="e">
        <f t="shared" si="454"/>
        <v>#NAME?</v>
      </c>
      <c r="BE371" s="13" t="e">
        <f t="shared" si="455"/>
        <v>#NAME?</v>
      </c>
      <c r="BF371" s="13" t="e">
        <f t="shared" si="456"/>
        <v>#NAME?</v>
      </c>
      <c r="BG371" s="13" t="e">
        <f t="shared" si="457"/>
        <v>#NAME?</v>
      </c>
      <c r="BH371" s="13" t="e">
        <f t="shared" si="458"/>
        <v>#NAME?</v>
      </c>
      <c r="BI371" s="13" t="e">
        <f t="shared" si="459"/>
        <v>#NAME?</v>
      </c>
      <c r="BJ371" s="13" t="e">
        <f t="shared" si="460"/>
        <v>#NAME?</v>
      </c>
      <c r="BK371" s="13" t="e">
        <f t="shared" si="461"/>
        <v>#NAME?</v>
      </c>
      <c r="BL371" s="13" t="e">
        <f t="shared" si="462"/>
        <v>#NAME?</v>
      </c>
      <c r="BM371" s="13" t="e">
        <f t="shared" si="463"/>
        <v>#NAME?</v>
      </c>
      <c r="BN371" s="13"/>
      <c r="BO371" s="15"/>
      <c r="BP371" s="13" t="e">
        <f t="shared" si="464"/>
        <v>#NAME?</v>
      </c>
      <c r="BQ371" s="13" t="e">
        <f t="shared" si="465"/>
        <v>#NAME?</v>
      </c>
      <c r="BR371" s="13" t="e">
        <f t="shared" si="466"/>
        <v>#NAME?</v>
      </c>
      <c r="BS371" s="13" t="e">
        <f t="shared" si="467"/>
        <v>#NAME?</v>
      </c>
      <c r="BT371" s="13" t="e">
        <f t="shared" si="468"/>
        <v>#NAME?</v>
      </c>
      <c r="BU371" s="13" t="e">
        <f t="shared" si="469"/>
        <v>#NAME?</v>
      </c>
      <c r="BV371" s="13"/>
      <c r="BW371" s="13" t="e">
        <f t="shared" si="470"/>
        <v>#NAME?</v>
      </c>
      <c r="BX371" s="13"/>
      <c r="BY371" s="13" t="e">
        <f t="shared" si="471"/>
        <v>#NAME?</v>
      </c>
      <c r="BZ371" s="13" t="e">
        <f t="shared" si="472"/>
        <v>#NAME?</v>
      </c>
      <c r="CA371" s="13" t="e">
        <f t="shared" si="473"/>
        <v>#NAME?</v>
      </c>
      <c r="CB371" s="13" t="e">
        <f t="shared" si="474"/>
        <v>#NAME?</v>
      </c>
      <c r="CC371" s="14">
        <f t="shared" si="475"/>
        <v>0</v>
      </c>
      <c r="CD371" s="14" t="e">
        <f t="shared" si="476"/>
        <v>#NAME?</v>
      </c>
      <c r="CE371" s="13">
        <f t="shared" si="477"/>
        <v>791338.03</v>
      </c>
      <c r="CF371" s="13" t="e">
        <f t="shared" si="478"/>
        <v>#NAME?</v>
      </c>
      <c r="CG371" s="13"/>
      <c r="CH371" s="13" t="e">
        <f t="shared" si="479"/>
        <v>#NAME?</v>
      </c>
      <c r="CI371" s="13" t="e">
        <f t="shared" si="480"/>
        <v>#NAME?</v>
      </c>
      <c r="CJ371" s="13" t="e">
        <f t="shared" si="481"/>
        <v>#NAME?</v>
      </c>
      <c r="CK371" s="13" t="e">
        <f t="shared" si="482"/>
        <v>#NAME?</v>
      </c>
      <c r="CL371">
        <f t="shared" si="483"/>
        <v>0</v>
      </c>
      <c r="CM371">
        <f t="shared" si="484"/>
        <v>0</v>
      </c>
      <c r="CN371">
        <v>0</v>
      </c>
      <c r="CO371">
        <f t="shared" si="485"/>
        <v>0</v>
      </c>
      <c r="CP371">
        <v>0</v>
      </c>
      <c r="CQ371">
        <v>0</v>
      </c>
      <c r="CR371">
        <v>0</v>
      </c>
      <c r="CS371">
        <v>0</v>
      </c>
      <c r="CT371">
        <v>0</v>
      </c>
      <c r="CU371">
        <v>0</v>
      </c>
      <c r="CV371">
        <v>0</v>
      </c>
      <c r="CW371">
        <v>0</v>
      </c>
      <c r="CX371">
        <v>0</v>
      </c>
      <c r="CY371" s="20" t="e">
        <f t="shared" si="486"/>
        <v>#NAME?</v>
      </c>
      <c r="CZ371" t="e">
        <f t="shared" si="487"/>
        <v>#NAME?</v>
      </c>
      <c r="DM371" t="s">
        <v>558</v>
      </c>
      <c r="DN371">
        <v>0</v>
      </c>
      <c r="DQ371" t="s">
        <v>438</v>
      </c>
      <c r="DR371">
        <v>0</v>
      </c>
      <c r="DU371">
        <v>301</v>
      </c>
      <c r="DV371">
        <v>4698660.6488137729</v>
      </c>
      <c r="DX371" t="s">
        <v>438</v>
      </c>
      <c r="DY371">
        <v>0</v>
      </c>
      <c r="EA371" t="s">
        <v>438</v>
      </c>
      <c r="EB371">
        <v>0</v>
      </c>
      <c r="ED371" t="s">
        <v>438</v>
      </c>
      <c r="EE371">
        <v>0</v>
      </c>
      <c r="EI371">
        <v>1709</v>
      </c>
      <c r="EJ371">
        <v>1966.75</v>
      </c>
      <c r="GQ371" t="s">
        <v>470</v>
      </c>
      <c r="GR371">
        <v>1671</v>
      </c>
      <c r="GU371">
        <v>965</v>
      </c>
      <c r="GV371" s="20">
        <v>26138.324010664437</v>
      </c>
      <c r="HM371">
        <v>450</v>
      </c>
      <c r="HN371" t="s">
        <v>465</v>
      </c>
      <c r="HO371">
        <v>715895.31</v>
      </c>
      <c r="HR371">
        <v>965</v>
      </c>
      <c r="HS371">
        <v>1005</v>
      </c>
    </row>
    <row r="372" spans="1:227">
      <c r="A372">
        <v>815</v>
      </c>
      <c r="D372" t="s">
        <v>489</v>
      </c>
      <c r="F372" s="13" t="e">
        <f t="shared" si="407"/>
        <v>#NAME?</v>
      </c>
      <c r="G372" s="13" t="e">
        <f t="shared" si="408"/>
        <v>#NAME?</v>
      </c>
      <c r="H372" s="13" t="e">
        <f t="shared" si="409"/>
        <v>#NAME?</v>
      </c>
      <c r="I372" s="13" t="e">
        <f t="shared" si="410"/>
        <v>#NAME?</v>
      </c>
      <c r="J372" s="13"/>
      <c r="K372" s="13" t="e">
        <f t="shared" si="411"/>
        <v>#NAME?</v>
      </c>
      <c r="L372" s="13" t="e">
        <f t="shared" si="412"/>
        <v>#NAME?</v>
      </c>
      <c r="M372" s="13" t="e">
        <f t="shared" si="413"/>
        <v>#NAME?</v>
      </c>
      <c r="N372" s="13" t="e">
        <f t="shared" si="414"/>
        <v>#NAME?</v>
      </c>
      <c r="O372" s="13" t="e">
        <f t="shared" si="415"/>
        <v>#NAME?</v>
      </c>
      <c r="P372" s="13" t="e">
        <f t="shared" si="416"/>
        <v>#NAME?</v>
      </c>
      <c r="Q372" s="13" t="e">
        <f t="shared" si="417"/>
        <v>#NAME?</v>
      </c>
      <c r="R372" s="13" t="e">
        <f t="shared" si="418"/>
        <v>#NAME?</v>
      </c>
      <c r="S372" s="13" t="e">
        <f t="shared" si="419"/>
        <v>#NAME?</v>
      </c>
      <c r="T372" s="13" t="e">
        <f t="shared" si="420"/>
        <v>#NAME?</v>
      </c>
      <c r="U372" s="13" t="e">
        <f t="shared" si="421"/>
        <v>#NAME?</v>
      </c>
      <c r="V372" s="13" t="e">
        <f t="shared" si="422"/>
        <v>#NAME?</v>
      </c>
      <c r="W372" s="13" t="e">
        <f t="shared" si="423"/>
        <v>#NAME?</v>
      </c>
      <c r="X372" s="13" t="e">
        <f t="shared" si="424"/>
        <v>#NAME?</v>
      </c>
      <c r="Y372" s="13" t="e">
        <f t="shared" si="425"/>
        <v>#NAME?</v>
      </c>
      <c r="Z372" s="13" t="e">
        <f t="shared" si="426"/>
        <v>#NAME?</v>
      </c>
      <c r="AA372" s="13" t="e">
        <f t="shared" si="427"/>
        <v>#NAME?</v>
      </c>
      <c r="AB372" s="13"/>
      <c r="AC372" s="13"/>
      <c r="AD372" s="13" t="e">
        <f t="shared" si="428"/>
        <v>#NAME?</v>
      </c>
      <c r="AE372" s="13" t="e">
        <f t="shared" si="429"/>
        <v>#NAME?</v>
      </c>
      <c r="AF372" s="13" t="e">
        <f t="shared" si="430"/>
        <v>#NAME?</v>
      </c>
      <c r="AG372" s="13" t="e">
        <f t="shared" si="431"/>
        <v>#NAME?</v>
      </c>
      <c r="AH372" s="13" t="e">
        <f t="shared" si="432"/>
        <v>#NAME?</v>
      </c>
      <c r="AI372" s="13" t="e">
        <f t="shared" si="433"/>
        <v>#NAME?</v>
      </c>
      <c r="AJ372" s="13" t="e">
        <f t="shared" si="434"/>
        <v>#NAME?</v>
      </c>
      <c r="AK372" s="13" t="e">
        <f t="shared" si="435"/>
        <v>#NAME?</v>
      </c>
      <c r="AL372" s="13" t="e">
        <f t="shared" si="436"/>
        <v>#NAME?</v>
      </c>
      <c r="AM372" s="13" t="e">
        <f t="shared" si="437"/>
        <v>#NAME?</v>
      </c>
      <c r="AN372" s="13" t="e">
        <f t="shared" si="438"/>
        <v>#NAME?</v>
      </c>
      <c r="AO372" s="13" t="e">
        <f t="shared" si="439"/>
        <v>#NAME?</v>
      </c>
      <c r="AP372" s="13" t="e">
        <f t="shared" si="440"/>
        <v>#NAME?</v>
      </c>
      <c r="AQ372" s="13" t="e">
        <f t="shared" si="441"/>
        <v>#NAME?</v>
      </c>
      <c r="AR372" s="13" t="e">
        <f t="shared" si="442"/>
        <v>#NAME?</v>
      </c>
      <c r="AS372" s="13" t="e">
        <f t="shared" si="443"/>
        <v>#NAME?</v>
      </c>
      <c r="AT372" s="13" t="e">
        <f t="shared" si="444"/>
        <v>#NAME?</v>
      </c>
      <c r="AU372" s="13" t="e">
        <f t="shared" si="445"/>
        <v>#NAME?</v>
      </c>
      <c r="AV372" s="13" t="e">
        <f t="shared" si="446"/>
        <v>#NAME?</v>
      </c>
      <c r="AW372" s="13" t="e">
        <f t="shared" si="447"/>
        <v>#NAME?</v>
      </c>
      <c r="AX372" s="13" t="e">
        <f t="shared" si="448"/>
        <v>#NAME?</v>
      </c>
      <c r="AY372" s="13" t="e">
        <f t="shared" si="449"/>
        <v>#NAME?</v>
      </c>
      <c r="AZ372" s="13" t="e">
        <f t="shared" si="450"/>
        <v>#NAME?</v>
      </c>
      <c r="BA372" s="13" t="e">
        <f t="shared" si="451"/>
        <v>#NAME?</v>
      </c>
      <c r="BB372" s="13" t="e">
        <f t="shared" si="452"/>
        <v>#NAME?</v>
      </c>
      <c r="BC372" s="13" t="e">
        <f t="shared" si="453"/>
        <v>#NAME?</v>
      </c>
      <c r="BD372" s="13" t="e">
        <f t="shared" si="454"/>
        <v>#NAME?</v>
      </c>
      <c r="BE372" s="13" t="e">
        <f t="shared" si="455"/>
        <v>#NAME?</v>
      </c>
      <c r="BF372" s="13" t="e">
        <f t="shared" si="456"/>
        <v>#NAME?</v>
      </c>
      <c r="BG372" s="13" t="e">
        <f t="shared" si="457"/>
        <v>#NAME?</v>
      </c>
      <c r="BH372" s="13" t="e">
        <f t="shared" si="458"/>
        <v>#NAME?</v>
      </c>
      <c r="BI372" s="13" t="e">
        <f t="shared" si="459"/>
        <v>#NAME?</v>
      </c>
      <c r="BJ372" s="13" t="e">
        <f t="shared" si="460"/>
        <v>#NAME?</v>
      </c>
      <c r="BK372" s="13" t="e">
        <f t="shared" si="461"/>
        <v>#NAME?</v>
      </c>
      <c r="BL372" s="13" t="e">
        <f t="shared" si="462"/>
        <v>#NAME?</v>
      </c>
      <c r="BM372" s="13" t="e">
        <f t="shared" si="463"/>
        <v>#NAME?</v>
      </c>
      <c r="BN372" s="13"/>
      <c r="BO372" s="15"/>
      <c r="BP372" s="13" t="e">
        <f t="shared" si="464"/>
        <v>#NAME?</v>
      </c>
      <c r="BQ372" s="13" t="e">
        <f t="shared" si="465"/>
        <v>#NAME?</v>
      </c>
      <c r="BR372" s="13" t="e">
        <f t="shared" si="466"/>
        <v>#NAME?</v>
      </c>
      <c r="BS372" s="13" t="e">
        <f t="shared" si="467"/>
        <v>#NAME?</v>
      </c>
      <c r="BT372" s="13" t="e">
        <f t="shared" si="468"/>
        <v>#NAME?</v>
      </c>
      <c r="BU372" s="13" t="e">
        <f t="shared" si="469"/>
        <v>#NAME?</v>
      </c>
      <c r="BV372" s="13"/>
      <c r="BW372" s="13" t="e">
        <f t="shared" si="470"/>
        <v>#NAME?</v>
      </c>
      <c r="BX372" s="13"/>
      <c r="BY372" s="13" t="e">
        <f t="shared" si="471"/>
        <v>#NAME?</v>
      </c>
      <c r="BZ372" s="13" t="e">
        <f t="shared" si="472"/>
        <v>#NAME?</v>
      </c>
      <c r="CA372" s="13" t="e">
        <f t="shared" si="473"/>
        <v>#NAME?</v>
      </c>
      <c r="CB372" s="13" t="e">
        <f t="shared" si="474"/>
        <v>#NAME?</v>
      </c>
      <c r="CC372" s="14">
        <f t="shared" si="475"/>
        <v>0</v>
      </c>
      <c r="CD372" s="14" t="e">
        <f t="shared" si="476"/>
        <v>#NAME?</v>
      </c>
      <c r="CE372" s="13">
        <f t="shared" si="477"/>
        <v>862660.54</v>
      </c>
      <c r="CF372" s="13" t="e">
        <f t="shared" si="478"/>
        <v>#NAME?</v>
      </c>
      <c r="CG372" s="13"/>
      <c r="CH372" s="13" t="e">
        <f t="shared" si="479"/>
        <v>#NAME?</v>
      </c>
      <c r="CI372" s="13" t="e">
        <f t="shared" si="480"/>
        <v>#NAME?</v>
      </c>
      <c r="CJ372" s="13" t="e">
        <f t="shared" si="481"/>
        <v>#NAME?</v>
      </c>
      <c r="CK372" s="13" t="e">
        <f t="shared" si="482"/>
        <v>#NAME?</v>
      </c>
      <c r="CL372">
        <f t="shared" si="483"/>
        <v>0</v>
      </c>
      <c r="CM372">
        <f t="shared" si="484"/>
        <v>0</v>
      </c>
      <c r="CN372">
        <v>0</v>
      </c>
      <c r="CO372">
        <f t="shared" si="485"/>
        <v>0</v>
      </c>
      <c r="CP372">
        <v>0</v>
      </c>
      <c r="CQ372">
        <v>0</v>
      </c>
      <c r="CR372">
        <v>0</v>
      </c>
      <c r="CS372">
        <v>0</v>
      </c>
      <c r="CT372">
        <v>0</v>
      </c>
      <c r="CU372">
        <v>0</v>
      </c>
      <c r="CV372">
        <v>0</v>
      </c>
      <c r="CW372">
        <v>0</v>
      </c>
      <c r="CX372">
        <v>0</v>
      </c>
      <c r="CY372" s="20" t="e">
        <f t="shared" si="486"/>
        <v>#NAME?</v>
      </c>
      <c r="CZ372" t="e">
        <f t="shared" si="487"/>
        <v>#NAME?</v>
      </c>
      <c r="DM372" t="s">
        <v>465</v>
      </c>
      <c r="DN372">
        <v>0</v>
      </c>
      <c r="DQ372" t="s">
        <v>439</v>
      </c>
      <c r="DR372">
        <v>0</v>
      </c>
      <c r="DU372">
        <v>603</v>
      </c>
      <c r="DV372">
        <v>6427972.6984388316</v>
      </c>
      <c r="DX372" t="s">
        <v>439</v>
      </c>
      <c r="DY372">
        <v>0</v>
      </c>
      <c r="EA372" t="s">
        <v>439</v>
      </c>
      <c r="EB372">
        <v>0</v>
      </c>
      <c r="ED372" t="s">
        <v>439</v>
      </c>
      <c r="EE372">
        <v>0</v>
      </c>
      <c r="EI372">
        <v>820</v>
      </c>
      <c r="EJ372">
        <v>1189</v>
      </c>
      <c r="GQ372" t="s">
        <v>489</v>
      </c>
      <c r="GR372">
        <v>815</v>
      </c>
      <c r="GU372">
        <v>971</v>
      </c>
      <c r="GV372" s="20">
        <v>62731.977625594642</v>
      </c>
      <c r="HM372">
        <v>451</v>
      </c>
      <c r="HN372" t="s">
        <v>466</v>
      </c>
      <c r="HO372">
        <v>2067160.01</v>
      </c>
      <c r="HR372">
        <v>971</v>
      </c>
      <c r="HS372">
        <v>2486.75</v>
      </c>
    </row>
    <row r="373" spans="1:227">
      <c r="A373">
        <v>1709</v>
      </c>
      <c r="D373" t="s">
        <v>490</v>
      </c>
      <c r="F373" s="13" t="e">
        <f t="shared" si="407"/>
        <v>#NAME?</v>
      </c>
      <c r="G373" s="13" t="e">
        <f t="shared" si="408"/>
        <v>#NAME?</v>
      </c>
      <c r="H373" s="13" t="e">
        <f t="shared" si="409"/>
        <v>#NAME?</v>
      </c>
      <c r="I373" s="13" t="e">
        <f t="shared" si="410"/>
        <v>#NAME?</v>
      </c>
      <c r="J373" s="13"/>
      <c r="K373" s="13" t="e">
        <f t="shared" si="411"/>
        <v>#NAME?</v>
      </c>
      <c r="L373" s="13" t="e">
        <f t="shared" si="412"/>
        <v>#NAME?</v>
      </c>
      <c r="M373" s="13" t="e">
        <f t="shared" si="413"/>
        <v>#NAME?</v>
      </c>
      <c r="N373" s="13" t="e">
        <f t="shared" si="414"/>
        <v>#NAME?</v>
      </c>
      <c r="O373" s="13" t="e">
        <f t="shared" si="415"/>
        <v>#NAME?</v>
      </c>
      <c r="P373" s="13" t="e">
        <f t="shared" si="416"/>
        <v>#NAME?</v>
      </c>
      <c r="Q373" s="13" t="e">
        <f t="shared" si="417"/>
        <v>#NAME?</v>
      </c>
      <c r="R373" s="13" t="e">
        <f t="shared" si="418"/>
        <v>#NAME?</v>
      </c>
      <c r="S373" s="13" t="e">
        <f t="shared" si="419"/>
        <v>#NAME?</v>
      </c>
      <c r="T373" s="13" t="e">
        <f t="shared" si="420"/>
        <v>#NAME?</v>
      </c>
      <c r="U373" s="13" t="e">
        <f t="shared" si="421"/>
        <v>#NAME?</v>
      </c>
      <c r="V373" s="13" t="e">
        <f t="shared" si="422"/>
        <v>#NAME?</v>
      </c>
      <c r="W373" s="13" t="e">
        <f t="shared" si="423"/>
        <v>#NAME?</v>
      </c>
      <c r="X373" s="13" t="e">
        <f t="shared" si="424"/>
        <v>#NAME?</v>
      </c>
      <c r="Y373" s="13" t="e">
        <f t="shared" si="425"/>
        <v>#NAME?</v>
      </c>
      <c r="Z373" s="13" t="e">
        <f t="shared" si="426"/>
        <v>#NAME?</v>
      </c>
      <c r="AA373" s="13" t="e">
        <f t="shared" si="427"/>
        <v>#NAME?</v>
      </c>
      <c r="AB373" s="13"/>
      <c r="AC373" s="13"/>
      <c r="AD373" s="13" t="e">
        <f t="shared" si="428"/>
        <v>#NAME?</v>
      </c>
      <c r="AE373" s="13" t="e">
        <f t="shared" si="429"/>
        <v>#NAME?</v>
      </c>
      <c r="AF373" s="13" t="e">
        <f t="shared" si="430"/>
        <v>#NAME?</v>
      </c>
      <c r="AG373" s="13" t="e">
        <f t="shared" si="431"/>
        <v>#NAME?</v>
      </c>
      <c r="AH373" s="13" t="e">
        <f t="shared" si="432"/>
        <v>#NAME?</v>
      </c>
      <c r="AI373" s="13" t="e">
        <f t="shared" si="433"/>
        <v>#NAME?</v>
      </c>
      <c r="AJ373" s="13" t="e">
        <f t="shared" si="434"/>
        <v>#NAME?</v>
      </c>
      <c r="AK373" s="13" t="e">
        <f t="shared" si="435"/>
        <v>#NAME?</v>
      </c>
      <c r="AL373" s="13" t="e">
        <f t="shared" si="436"/>
        <v>#NAME?</v>
      </c>
      <c r="AM373" s="13" t="e">
        <f t="shared" si="437"/>
        <v>#NAME?</v>
      </c>
      <c r="AN373" s="13" t="e">
        <f t="shared" si="438"/>
        <v>#NAME?</v>
      </c>
      <c r="AO373" s="13" t="e">
        <f t="shared" si="439"/>
        <v>#NAME?</v>
      </c>
      <c r="AP373" s="13" t="e">
        <f t="shared" si="440"/>
        <v>#NAME?</v>
      </c>
      <c r="AQ373" s="13" t="e">
        <f t="shared" si="441"/>
        <v>#NAME?</v>
      </c>
      <c r="AR373" s="13" t="e">
        <f t="shared" si="442"/>
        <v>#NAME?</v>
      </c>
      <c r="AS373" s="13" t="e">
        <f t="shared" si="443"/>
        <v>#NAME?</v>
      </c>
      <c r="AT373" s="13" t="e">
        <f t="shared" si="444"/>
        <v>#NAME?</v>
      </c>
      <c r="AU373" s="13" t="e">
        <f t="shared" si="445"/>
        <v>#NAME?</v>
      </c>
      <c r="AV373" s="13" t="e">
        <f t="shared" si="446"/>
        <v>#NAME?</v>
      </c>
      <c r="AW373" s="13" t="e">
        <f t="shared" si="447"/>
        <v>#NAME?</v>
      </c>
      <c r="AX373" s="13" t="e">
        <f t="shared" si="448"/>
        <v>#NAME?</v>
      </c>
      <c r="AY373" s="13" t="e">
        <f t="shared" si="449"/>
        <v>#NAME?</v>
      </c>
      <c r="AZ373" s="13" t="e">
        <f t="shared" si="450"/>
        <v>#NAME?</v>
      </c>
      <c r="BA373" s="13" t="e">
        <f t="shared" si="451"/>
        <v>#NAME?</v>
      </c>
      <c r="BB373" s="13" t="e">
        <f t="shared" si="452"/>
        <v>#NAME?</v>
      </c>
      <c r="BC373" s="13" t="e">
        <f t="shared" si="453"/>
        <v>#NAME?</v>
      </c>
      <c r="BD373" s="13" t="e">
        <f t="shared" si="454"/>
        <v>#NAME?</v>
      </c>
      <c r="BE373" s="13" t="e">
        <f t="shared" si="455"/>
        <v>#NAME?</v>
      </c>
      <c r="BF373" s="13" t="e">
        <f t="shared" si="456"/>
        <v>#NAME?</v>
      </c>
      <c r="BG373" s="13" t="e">
        <f t="shared" si="457"/>
        <v>#NAME?</v>
      </c>
      <c r="BH373" s="13" t="e">
        <f t="shared" si="458"/>
        <v>#NAME?</v>
      </c>
      <c r="BI373" s="13" t="e">
        <f t="shared" si="459"/>
        <v>#NAME?</v>
      </c>
      <c r="BJ373" s="13" t="e">
        <f t="shared" si="460"/>
        <v>#NAME?</v>
      </c>
      <c r="BK373" s="13" t="e">
        <f t="shared" si="461"/>
        <v>#NAME?</v>
      </c>
      <c r="BL373" s="13" t="e">
        <f t="shared" si="462"/>
        <v>#NAME?</v>
      </c>
      <c r="BM373" s="13" t="e">
        <f t="shared" si="463"/>
        <v>#NAME?</v>
      </c>
      <c r="BN373" s="13"/>
      <c r="BO373" s="15"/>
      <c r="BP373" s="13" t="e">
        <f t="shared" si="464"/>
        <v>#NAME?</v>
      </c>
      <c r="BQ373" s="13" t="e">
        <f t="shared" si="465"/>
        <v>#NAME?</v>
      </c>
      <c r="BR373" s="13" t="e">
        <f t="shared" si="466"/>
        <v>#NAME?</v>
      </c>
      <c r="BS373" s="13" t="e">
        <f t="shared" si="467"/>
        <v>#NAME?</v>
      </c>
      <c r="BT373" s="13" t="e">
        <f t="shared" si="468"/>
        <v>#NAME?</v>
      </c>
      <c r="BU373" s="13" t="e">
        <f t="shared" si="469"/>
        <v>#NAME?</v>
      </c>
      <c r="BV373" s="13"/>
      <c r="BW373" s="13" t="e">
        <f t="shared" si="470"/>
        <v>#NAME?</v>
      </c>
      <c r="BX373" s="13"/>
      <c r="BY373" s="13" t="e">
        <f t="shared" si="471"/>
        <v>#NAME?</v>
      </c>
      <c r="BZ373" s="13" t="e">
        <f t="shared" si="472"/>
        <v>#NAME?</v>
      </c>
      <c r="CA373" s="13" t="e">
        <f t="shared" si="473"/>
        <v>#NAME?</v>
      </c>
      <c r="CB373" s="13" t="e">
        <f t="shared" si="474"/>
        <v>#NAME?</v>
      </c>
      <c r="CC373" s="14">
        <f t="shared" si="475"/>
        <v>0</v>
      </c>
      <c r="CD373" s="14" t="e">
        <f t="shared" si="476"/>
        <v>#NAME?</v>
      </c>
      <c r="CE373" s="13">
        <f t="shared" si="477"/>
        <v>2772151.86</v>
      </c>
      <c r="CF373" s="13" t="e">
        <f t="shared" si="478"/>
        <v>#NAME?</v>
      </c>
      <c r="CG373" s="13"/>
      <c r="CH373" s="13" t="e">
        <f t="shared" si="479"/>
        <v>#NAME?</v>
      </c>
      <c r="CI373" s="13" t="e">
        <f t="shared" si="480"/>
        <v>#NAME?</v>
      </c>
      <c r="CJ373" s="13" t="e">
        <f t="shared" si="481"/>
        <v>#NAME?</v>
      </c>
      <c r="CK373" s="13" t="e">
        <f t="shared" si="482"/>
        <v>#NAME?</v>
      </c>
      <c r="CL373">
        <f t="shared" si="483"/>
        <v>0</v>
      </c>
      <c r="CM373">
        <f t="shared" si="484"/>
        <v>0</v>
      </c>
      <c r="CN373">
        <v>0</v>
      </c>
      <c r="CO373">
        <f t="shared" si="485"/>
        <v>0</v>
      </c>
      <c r="CP373">
        <v>0</v>
      </c>
      <c r="CQ373">
        <v>0</v>
      </c>
      <c r="CR373">
        <v>0</v>
      </c>
      <c r="CS373">
        <v>0</v>
      </c>
      <c r="CT373">
        <v>0</v>
      </c>
      <c r="CU373">
        <v>0</v>
      </c>
      <c r="CV373">
        <v>0</v>
      </c>
      <c r="CW373">
        <v>0</v>
      </c>
      <c r="CX373">
        <v>0</v>
      </c>
      <c r="CY373" s="20" t="e">
        <f t="shared" si="486"/>
        <v>#NAME?</v>
      </c>
      <c r="CZ373" t="e">
        <f t="shared" si="487"/>
        <v>#NAME?</v>
      </c>
      <c r="DM373" t="s">
        <v>466</v>
      </c>
      <c r="DN373">
        <v>0</v>
      </c>
      <c r="DQ373" t="s">
        <v>458</v>
      </c>
      <c r="DR373">
        <v>0</v>
      </c>
      <c r="DU373">
        <v>687</v>
      </c>
      <c r="DV373">
        <v>4966505.8555887239</v>
      </c>
      <c r="DX373" t="s">
        <v>458</v>
      </c>
      <c r="DY373">
        <v>0</v>
      </c>
      <c r="EA373" t="s">
        <v>458</v>
      </c>
      <c r="EB373">
        <v>0</v>
      </c>
      <c r="ED373" t="s">
        <v>458</v>
      </c>
      <c r="EE373">
        <v>0</v>
      </c>
      <c r="EI373">
        <v>823</v>
      </c>
      <c r="EJ373">
        <v>961.75</v>
      </c>
      <c r="GQ373" t="s">
        <v>490</v>
      </c>
      <c r="GR373">
        <v>1709</v>
      </c>
      <c r="GU373">
        <v>981</v>
      </c>
      <c r="GV373" s="20">
        <v>41821.318417063099</v>
      </c>
      <c r="HM373">
        <v>184</v>
      </c>
      <c r="HN373" t="s">
        <v>559</v>
      </c>
      <c r="HO373">
        <v>691293.23</v>
      </c>
      <c r="HR373">
        <v>981</v>
      </c>
      <c r="HS373">
        <v>889.25</v>
      </c>
    </row>
    <row r="374" spans="1:227">
      <c r="A374">
        <v>820</v>
      </c>
      <c r="D374" t="s">
        <v>502</v>
      </c>
      <c r="F374" s="13" t="e">
        <f t="shared" si="407"/>
        <v>#NAME?</v>
      </c>
      <c r="G374" s="13" t="e">
        <f t="shared" si="408"/>
        <v>#NAME?</v>
      </c>
      <c r="H374" s="13" t="e">
        <f t="shared" si="409"/>
        <v>#NAME?</v>
      </c>
      <c r="I374" s="13" t="e">
        <f t="shared" si="410"/>
        <v>#NAME?</v>
      </c>
      <c r="J374" s="13"/>
      <c r="K374" s="13" t="e">
        <f t="shared" si="411"/>
        <v>#NAME?</v>
      </c>
      <c r="L374" s="13" t="e">
        <f t="shared" si="412"/>
        <v>#NAME?</v>
      </c>
      <c r="M374" s="13" t="e">
        <f t="shared" si="413"/>
        <v>#NAME?</v>
      </c>
      <c r="N374" s="13" t="e">
        <f t="shared" si="414"/>
        <v>#NAME?</v>
      </c>
      <c r="O374" s="13" t="e">
        <f t="shared" si="415"/>
        <v>#NAME?</v>
      </c>
      <c r="P374" s="13" t="e">
        <f t="shared" si="416"/>
        <v>#NAME?</v>
      </c>
      <c r="Q374" s="13" t="e">
        <f t="shared" si="417"/>
        <v>#NAME?</v>
      </c>
      <c r="R374" s="13" t="e">
        <f t="shared" si="418"/>
        <v>#NAME?</v>
      </c>
      <c r="S374" s="13" t="e">
        <f t="shared" si="419"/>
        <v>#NAME?</v>
      </c>
      <c r="T374" s="13" t="e">
        <f t="shared" si="420"/>
        <v>#NAME?</v>
      </c>
      <c r="U374" s="13" t="e">
        <f t="shared" si="421"/>
        <v>#NAME?</v>
      </c>
      <c r="V374" s="13" t="e">
        <f t="shared" si="422"/>
        <v>#NAME?</v>
      </c>
      <c r="W374" s="13" t="e">
        <f t="shared" si="423"/>
        <v>#NAME?</v>
      </c>
      <c r="X374" s="13" t="e">
        <f t="shared" si="424"/>
        <v>#NAME?</v>
      </c>
      <c r="Y374" s="13" t="e">
        <f t="shared" si="425"/>
        <v>#NAME?</v>
      </c>
      <c r="Z374" s="13" t="e">
        <f t="shared" si="426"/>
        <v>#NAME?</v>
      </c>
      <c r="AA374" s="13" t="e">
        <f t="shared" si="427"/>
        <v>#NAME?</v>
      </c>
      <c r="AB374" s="13"/>
      <c r="AC374" s="13"/>
      <c r="AD374" s="13" t="e">
        <f t="shared" si="428"/>
        <v>#NAME?</v>
      </c>
      <c r="AE374" s="13" t="e">
        <f t="shared" si="429"/>
        <v>#NAME?</v>
      </c>
      <c r="AF374" s="13" t="e">
        <f t="shared" si="430"/>
        <v>#NAME?</v>
      </c>
      <c r="AG374" s="13" t="e">
        <f t="shared" si="431"/>
        <v>#NAME?</v>
      </c>
      <c r="AH374" s="13" t="e">
        <f t="shared" si="432"/>
        <v>#NAME?</v>
      </c>
      <c r="AI374" s="13" t="e">
        <f t="shared" si="433"/>
        <v>#NAME?</v>
      </c>
      <c r="AJ374" s="13" t="e">
        <f t="shared" si="434"/>
        <v>#NAME?</v>
      </c>
      <c r="AK374" s="13" t="e">
        <f t="shared" si="435"/>
        <v>#NAME?</v>
      </c>
      <c r="AL374" s="13" t="e">
        <f t="shared" si="436"/>
        <v>#NAME?</v>
      </c>
      <c r="AM374" s="13" t="e">
        <f t="shared" si="437"/>
        <v>#NAME?</v>
      </c>
      <c r="AN374" s="13" t="e">
        <f t="shared" si="438"/>
        <v>#NAME?</v>
      </c>
      <c r="AO374" s="13" t="e">
        <f t="shared" si="439"/>
        <v>#NAME?</v>
      </c>
      <c r="AP374" s="13" t="e">
        <f t="shared" si="440"/>
        <v>#NAME?</v>
      </c>
      <c r="AQ374" s="13" t="e">
        <f t="shared" si="441"/>
        <v>#NAME?</v>
      </c>
      <c r="AR374" s="13" t="e">
        <f t="shared" si="442"/>
        <v>#NAME?</v>
      </c>
      <c r="AS374" s="13" t="e">
        <f t="shared" si="443"/>
        <v>#NAME?</v>
      </c>
      <c r="AT374" s="13" t="e">
        <f t="shared" si="444"/>
        <v>#NAME?</v>
      </c>
      <c r="AU374" s="13" t="e">
        <f t="shared" si="445"/>
        <v>#NAME?</v>
      </c>
      <c r="AV374" s="13" t="e">
        <f t="shared" si="446"/>
        <v>#NAME?</v>
      </c>
      <c r="AW374" s="13" t="e">
        <f t="shared" si="447"/>
        <v>#NAME?</v>
      </c>
      <c r="AX374" s="13" t="e">
        <f t="shared" si="448"/>
        <v>#NAME?</v>
      </c>
      <c r="AY374" s="13" t="e">
        <f t="shared" si="449"/>
        <v>#NAME?</v>
      </c>
      <c r="AZ374" s="13" t="e">
        <f t="shared" si="450"/>
        <v>#NAME?</v>
      </c>
      <c r="BA374" s="13" t="e">
        <f t="shared" si="451"/>
        <v>#NAME?</v>
      </c>
      <c r="BB374" s="13" t="e">
        <f t="shared" si="452"/>
        <v>#NAME?</v>
      </c>
      <c r="BC374" s="13" t="e">
        <f t="shared" si="453"/>
        <v>#NAME?</v>
      </c>
      <c r="BD374" s="13" t="e">
        <f t="shared" si="454"/>
        <v>#NAME?</v>
      </c>
      <c r="BE374" s="13" t="e">
        <f t="shared" si="455"/>
        <v>#NAME?</v>
      </c>
      <c r="BF374" s="13" t="e">
        <f t="shared" si="456"/>
        <v>#NAME?</v>
      </c>
      <c r="BG374" s="13" t="e">
        <f t="shared" si="457"/>
        <v>#NAME?</v>
      </c>
      <c r="BH374" s="13" t="e">
        <f t="shared" si="458"/>
        <v>#NAME?</v>
      </c>
      <c r="BI374" s="13" t="e">
        <f t="shared" si="459"/>
        <v>#NAME?</v>
      </c>
      <c r="BJ374" s="13" t="e">
        <f t="shared" si="460"/>
        <v>#NAME?</v>
      </c>
      <c r="BK374" s="13" t="e">
        <f t="shared" si="461"/>
        <v>#NAME?</v>
      </c>
      <c r="BL374" s="13" t="e">
        <f t="shared" si="462"/>
        <v>#NAME?</v>
      </c>
      <c r="BM374" s="13" t="e">
        <f t="shared" si="463"/>
        <v>#NAME?</v>
      </c>
      <c r="BN374" s="13"/>
      <c r="BO374" s="15"/>
      <c r="BP374" s="13" t="e">
        <f t="shared" si="464"/>
        <v>#NAME?</v>
      </c>
      <c r="BQ374" s="13" t="e">
        <f t="shared" si="465"/>
        <v>#NAME?</v>
      </c>
      <c r="BR374" s="13" t="e">
        <f t="shared" si="466"/>
        <v>#NAME?</v>
      </c>
      <c r="BS374" s="13" t="e">
        <f t="shared" si="467"/>
        <v>#NAME?</v>
      </c>
      <c r="BT374" s="13" t="e">
        <f t="shared" si="468"/>
        <v>#NAME?</v>
      </c>
      <c r="BU374" s="13" t="e">
        <f t="shared" si="469"/>
        <v>#NAME?</v>
      </c>
      <c r="BV374" s="13"/>
      <c r="BW374" s="13" t="e">
        <f t="shared" si="470"/>
        <v>#NAME?</v>
      </c>
      <c r="BX374" s="13"/>
      <c r="BY374" s="13" t="e">
        <f t="shared" si="471"/>
        <v>#NAME?</v>
      </c>
      <c r="BZ374" s="13" t="e">
        <f t="shared" si="472"/>
        <v>#NAME?</v>
      </c>
      <c r="CA374" s="13" t="e">
        <f t="shared" si="473"/>
        <v>#NAME?</v>
      </c>
      <c r="CB374" s="13" t="e">
        <f t="shared" si="474"/>
        <v>#NAME?</v>
      </c>
      <c r="CC374" s="14">
        <f t="shared" si="475"/>
        <v>0</v>
      </c>
      <c r="CD374" s="14" t="e">
        <f t="shared" si="476"/>
        <v>#NAME?</v>
      </c>
      <c r="CE374" s="13">
        <f t="shared" si="477"/>
        <v>1378767.32</v>
      </c>
      <c r="CF374" s="13" t="e">
        <f t="shared" si="478"/>
        <v>#NAME?</v>
      </c>
      <c r="CG374" s="13"/>
      <c r="CH374" s="13" t="e">
        <f t="shared" si="479"/>
        <v>#NAME?</v>
      </c>
      <c r="CI374" s="13" t="e">
        <f t="shared" si="480"/>
        <v>#NAME?</v>
      </c>
      <c r="CJ374" s="13" t="e">
        <f t="shared" si="481"/>
        <v>#NAME?</v>
      </c>
      <c r="CK374" s="13" t="e">
        <f t="shared" si="482"/>
        <v>#NAME?</v>
      </c>
      <c r="CL374">
        <f t="shared" si="483"/>
        <v>0</v>
      </c>
      <c r="CM374">
        <f t="shared" si="484"/>
        <v>0</v>
      </c>
      <c r="CN374">
        <v>0</v>
      </c>
      <c r="CO374">
        <f t="shared" si="485"/>
        <v>0</v>
      </c>
      <c r="CP374">
        <v>0</v>
      </c>
      <c r="CQ374">
        <v>0</v>
      </c>
      <c r="CR374">
        <v>0</v>
      </c>
      <c r="CS374">
        <v>0</v>
      </c>
      <c r="CT374">
        <v>0</v>
      </c>
      <c r="CU374">
        <v>0</v>
      </c>
      <c r="CV374">
        <v>0</v>
      </c>
      <c r="CW374">
        <v>0</v>
      </c>
      <c r="CX374">
        <v>0</v>
      </c>
      <c r="CY374" s="20" t="e">
        <f t="shared" si="486"/>
        <v>#NAME?</v>
      </c>
      <c r="CZ374" t="e">
        <f t="shared" si="487"/>
        <v>#NAME?</v>
      </c>
      <c r="DM374" t="s">
        <v>559</v>
      </c>
      <c r="DN374">
        <v>0</v>
      </c>
      <c r="DQ374" t="s">
        <v>462</v>
      </c>
      <c r="DR374">
        <v>0</v>
      </c>
      <c r="DU374">
        <v>928</v>
      </c>
      <c r="DV374">
        <v>6581273.5704784272</v>
      </c>
      <c r="DX374" t="s">
        <v>462</v>
      </c>
      <c r="DY374">
        <v>0</v>
      </c>
      <c r="EA374" t="s">
        <v>462</v>
      </c>
      <c r="EB374">
        <v>0</v>
      </c>
      <c r="ED374" t="s">
        <v>462</v>
      </c>
      <c r="EE374">
        <v>0</v>
      </c>
      <c r="EI374">
        <v>824</v>
      </c>
      <c r="EJ374">
        <v>1583</v>
      </c>
      <c r="GQ374" t="s">
        <v>502</v>
      </c>
      <c r="GR374">
        <v>820</v>
      </c>
      <c r="GU374">
        <v>983</v>
      </c>
      <c r="GV374" s="20">
        <v>345025.87694077054</v>
      </c>
      <c r="HM374">
        <v>344</v>
      </c>
      <c r="HN374" t="s">
        <v>166</v>
      </c>
      <c r="HO374">
        <v>21476094.859999999</v>
      </c>
      <c r="HR374">
        <v>983</v>
      </c>
      <c r="HS374">
        <v>8300.25</v>
      </c>
    </row>
    <row r="375" spans="1:227">
      <c r="A375">
        <v>823</v>
      </c>
      <c r="D375" t="s">
        <v>505</v>
      </c>
      <c r="F375" s="13" t="e">
        <f t="shared" si="407"/>
        <v>#NAME?</v>
      </c>
      <c r="G375" s="13" t="e">
        <f t="shared" si="408"/>
        <v>#NAME?</v>
      </c>
      <c r="H375" s="13" t="e">
        <f t="shared" si="409"/>
        <v>#NAME?</v>
      </c>
      <c r="I375" s="13" t="e">
        <f t="shared" si="410"/>
        <v>#NAME?</v>
      </c>
      <c r="J375" s="13"/>
      <c r="K375" s="13" t="e">
        <f t="shared" si="411"/>
        <v>#NAME?</v>
      </c>
      <c r="L375" s="13" t="e">
        <f t="shared" si="412"/>
        <v>#NAME?</v>
      </c>
      <c r="M375" s="13" t="e">
        <f t="shared" si="413"/>
        <v>#NAME?</v>
      </c>
      <c r="N375" s="13" t="e">
        <f t="shared" si="414"/>
        <v>#NAME?</v>
      </c>
      <c r="O375" s="13" t="e">
        <f t="shared" si="415"/>
        <v>#NAME?</v>
      </c>
      <c r="P375" s="13" t="e">
        <f t="shared" si="416"/>
        <v>#NAME?</v>
      </c>
      <c r="Q375" s="13" t="e">
        <f t="shared" si="417"/>
        <v>#NAME?</v>
      </c>
      <c r="R375" s="13" t="e">
        <f t="shared" si="418"/>
        <v>#NAME?</v>
      </c>
      <c r="S375" s="13" t="e">
        <f t="shared" si="419"/>
        <v>#NAME?</v>
      </c>
      <c r="T375" s="13" t="e">
        <f t="shared" si="420"/>
        <v>#NAME?</v>
      </c>
      <c r="U375" s="13" t="e">
        <f t="shared" si="421"/>
        <v>#NAME?</v>
      </c>
      <c r="V375" s="13" t="e">
        <f t="shared" si="422"/>
        <v>#NAME?</v>
      </c>
      <c r="W375" s="13" t="e">
        <f t="shared" si="423"/>
        <v>#NAME?</v>
      </c>
      <c r="X375" s="13" t="e">
        <f t="shared" si="424"/>
        <v>#NAME?</v>
      </c>
      <c r="Y375" s="13" t="e">
        <f t="shared" si="425"/>
        <v>#NAME?</v>
      </c>
      <c r="Z375" s="13" t="e">
        <f t="shared" si="426"/>
        <v>#NAME?</v>
      </c>
      <c r="AA375" s="13" t="e">
        <f t="shared" si="427"/>
        <v>#NAME?</v>
      </c>
      <c r="AB375" s="13"/>
      <c r="AC375" s="13"/>
      <c r="AD375" s="13" t="e">
        <f t="shared" si="428"/>
        <v>#NAME?</v>
      </c>
      <c r="AE375" s="13" t="e">
        <f t="shared" si="429"/>
        <v>#NAME?</v>
      </c>
      <c r="AF375" s="13" t="e">
        <f t="shared" si="430"/>
        <v>#NAME?</v>
      </c>
      <c r="AG375" s="13" t="e">
        <f t="shared" si="431"/>
        <v>#NAME?</v>
      </c>
      <c r="AH375" s="13" t="e">
        <f t="shared" si="432"/>
        <v>#NAME?</v>
      </c>
      <c r="AI375" s="13" t="e">
        <f t="shared" si="433"/>
        <v>#NAME?</v>
      </c>
      <c r="AJ375" s="13" t="e">
        <f t="shared" si="434"/>
        <v>#NAME?</v>
      </c>
      <c r="AK375" s="13" t="e">
        <f t="shared" si="435"/>
        <v>#NAME?</v>
      </c>
      <c r="AL375" s="13" t="e">
        <f t="shared" si="436"/>
        <v>#NAME?</v>
      </c>
      <c r="AM375" s="13" t="e">
        <f t="shared" si="437"/>
        <v>#NAME?</v>
      </c>
      <c r="AN375" s="13" t="e">
        <f t="shared" si="438"/>
        <v>#NAME?</v>
      </c>
      <c r="AO375" s="13" t="e">
        <f t="shared" si="439"/>
        <v>#NAME?</v>
      </c>
      <c r="AP375" s="13" t="e">
        <f t="shared" si="440"/>
        <v>#NAME?</v>
      </c>
      <c r="AQ375" s="13" t="e">
        <f t="shared" si="441"/>
        <v>#NAME?</v>
      </c>
      <c r="AR375" s="13" t="e">
        <f t="shared" si="442"/>
        <v>#NAME?</v>
      </c>
      <c r="AS375" s="13" t="e">
        <f t="shared" si="443"/>
        <v>#NAME?</v>
      </c>
      <c r="AT375" s="13" t="e">
        <f t="shared" si="444"/>
        <v>#NAME?</v>
      </c>
      <c r="AU375" s="13" t="e">
        <f t="shared" si="445"/>
        <v>#NAME?</v>
      </c>
      <c r="AV375" s="13" t="e">
        <f t="shared" si="446"/>
        <v>#NAME?</v>
      </c>
      <c r="AW375" s="13" t="e">
        <f t="shared" si="447"/>
        <v>#NAME?</v>
      </c>
      <c r="AX375" s="13" t="e">
        <f t="shared" si="448"/>
        <v>#NAME?</v>
      </c>
      <c r="AY375" s="13" t="e">
        <f t="shared" si="449"/>
        <v>#NAME?</v>
      </c>
      <c r="AZ375" s="13" t="e">
        <f t="shared" si="450"/>
        <v>#NAME?</v>
      </c>
      <c r="BA375" s="13" t="e">
        <f t="shared" si="451"/>
        <v>#NAME?</v>
      </c>
      <c r="BB375" s="13" t="e">
        <f t="shared" si="452"/>
        <v>#NAME?</v>
      </c>
      <c r="BC375" s="13" t="e">
        <f t="shared" si="453"/>
        <v>#NAME?</v>
      </c>
      <c r="BD375" s="13" t="e">
        <f t="shared" si="454"/>
        <v>#NAME?</v>
      </c>
      <c r="BE375" s="13" t="e">
        <f t="shared" si="455"/>
        <v>#NAME?</v>
      </c>
      <c r="BF375" s="13" t="e">
        <f t="shared" si="456"/>
        <v>#NAME?</v>
      </c>
      <c r="BG375" s="13" t="e">
        <f t="shared" si="457"/>
        <v>#NAME?</v>
      </c>
      <c r="BH375" s="13" t="e">
        <f t="shared" si="458"/>
        <v>#NAME?</v>
      </c>
      <c r="BI375" s="13" t="e">
        <f t="shared" si="459"/>
        <v>#NAME?</v>
      </c>
      <c r="BJ375" s="13" t="e">
        <f t="shared" si="460"/>
        <v>#NAME?</v>
      </c>
      <c r="BK375" s="13" t="e">
        <f t="shared" si="461"/>
        <v>#NAME?</v>
      </c>
      <c r="BL375" s="13" t="e">
        <f t="shared" si="462"/>
        <v>#NAME?</v>
      </c>
      <c r="BM375" s="13" t="e">
        <f t="shared" si="463"/>
        <v>#NAME?</v>
      </c>
      <c r="BN375" s="13"/>
      <c r="BO375" s="15"/>
      <c r="BP375" s="13" t="e">
        <f t="shared" si="464"/>
        <v>#NAME?</v>
      </c>
      <c r="BQ375" s="13" t="e">
        <f t="shared" si="465"/>
        <v>#NAME?</v>
      </c>
      <c r="BR375" s="13" t="e">
        <f t="shared" si="466"/>
        <v>#NAME?</v>
      </c>
      <c r="BS375" s="13" t="e">
        <f t="shared" si="467"/>
        <v>#NAME?</v>
      </c>
      <c r="BT375" s="13" t="e">
        <f t="shared" si="468"/>
        <v>#NAME?</v>
      </c>
      <c r="BU375" s="13" t="e">
        <f t="shared" si="469"/>
        <v>#NAME?</v>
      </c>
      <c r="BV375" s="13"/>
      <c r="BW375" s="13" t="e">
        <f t="shared" si="470"/>
        <v>#NAME?</v>
      </c>
      <c r="BX375" s="13"/>
      <c r="BY375" s="13" t="e">
        <f t="shared" si="471"/>
        <v>#NAME?</v>
      </c>
      <c r="BZ375" s="13" t="e">
        <f t="shared" si="472"/>
        <v>#NAME?</v>
      </c>
      <c r="CA375" s="13" t="e">
        <f t="shared" si="473"/>
        <v>#NAME?</v>
      </c>
      <c r="CB375" s="13" t="e">
        <f t="shared" si="474"/>
        <v>#NAME?</v>
      </c>
      <c r="CC375" s="14">
        <f t="shared" si="475"/>
        <v>0</v>
      </c>
      <c r="CD375" s="14" t="e">
        <f t="shared" si="476"/>
        <v>#NAME?</v>
      </c>
      <c r="CE375" s="13">
        <f t="shared" si="477"/>
        <v>1154607.96</v>
      </c>
      <c r="CF375" s="13" t="e">
        <f t="shared" si="478"/>
        <v>#NAME?</v>
      </c>
      <c r="CG375" s="13"/>
      <c r="CH375" s="13" t="e">
        <f t="shared" si="479"/>
        <v>#NAME?</v>
      </c>
      <c r="CI375" s="13" t="e">
        <f t="shared" si="480"/>
        <v>#NAME?</v>
      </c>
      <c r="CJ375" s="13" t="e">
        <f t="shared" si="481"/>
        <v>#NAME?</v>
      </c>
      <c r="CK375" s="13" t="e">
        <f t="shared" si="482"/>
        <v>#NAME?</v>
      </c>
      <c r="CL375">
        <f t="shared" si="483"/>
        <v>0</v>
      </c>
      <c r="CM375">
        <f t="shared" si="484"/>
        <v>0</v>
      </c>
      <c r="CN375">
        <v>0</v>
      </c>
      <c r="CO375">
        <f t="shared" si="485"/>
        <v>0</v>
      </c>
      <c r="CP375">
        <v>0</v>
      </c>
      <c r="CQ375">
        <v>0</v>
      </c>
      <c r="CR375">
        <v>0</v>
      </c>
      <c r="CS375">
        <v>0</v>
      </c>
      <c r="CT375">
        <v>0</v>
      </c>
      <c r="CU375">
        <v>0</v>
      </c>
      <c r="CV375">
        <v>0</v>
      </c>
      <c r="CW375">
        <v>0</v>
      </c>
      <c r="CX375">
        <v>0</v>
      </c>
      <c r="CY375" s="20" t="e">
        <f t="shared" si="486"/>
        <v>#NAME?</v>
      </c>
      <c r="CZ375" t="e">
        <f t="shared" si="487"/>
        <v>#NAME?</v>
      </c>
      <c r="DM375" t="s">
        <v>417</v>
      </c>
      <c r="DN375">
        <v>0</v>
      </c>
      <c r="DQ375" t="s">
        <v>470</v>
      </c>
      <c r="DR375">
        <v>0</v>
      </c>
      <c r="DU375">
        <v>988</v>
      </c>
      <c r="DV375">
        <v>4179235.9637678633</v>
      </c>
      <c r="DX375" t="s">
        <v>470</v>
      </c>
      <c r="DY375">
        <v>0</v>
      </c>
      <c r="EA375" t="s">
        <v>470</v>
      </c>
      <c r="EB375">
        <v>0</v>
      </c>
      <c r="ED375" t="s">
        <v>470</v>
      </c>
      <c r="EE375">
        <v>0</v>
      </c>
      <c r="EI375">
        <v>826</v>
      </c>
      <c r="EJ375">
        <v>3728.25</v>
      </c>
      <c r="GQ375" t="s">
        <v>505</v>
      </c>
      <c r="GR375">
        <v>823</v>
      </c>
      <c r="GU375">
        <v>984</v>
      </c>
      <c r="GV375" s="20">
        <v>94097.966438391973</v>
      </c>
      <c r="HM375">
        <v>1581</v>
      </c>
      <c r="HN375" t="s">
        <v>417</v>
      </c>
      <c r="HO375">
        <v>5003363.71</v>
      </c>
      <c r="HR375">
        <v>984</v>
      </c>
      <c r="HS375">
        <v>3681.75</v>
      </c>
    </row>
    <row r="376" spans="1:227">
      <c r="A376">
        <v>824</v>
      </c>
      <c r="D376" t="s">
        <v>506</v>
      </c>
      <c r="F376" s="13" t="e">
        <f t="shared" si="407"/>
        <v>#NAME?</v>
      </c>
      <c r="G376" s="13" t="e">
        <f t="shared" si="408"/>
        <v>#NAME?</v>
      </c>
      <c r="H376" s="13" t="e">
        <f t="shared" si="409"/>
        <v>#NAME?</v>
      </c>
      <c r="I376" s="13" t="e">
        <f t="shared" si="410"/>
        <v>#NAME?</v>
      </c>
      <c r="J376" s="13"/>
      <c r="K376" s="13" t="e">
        <f t="shared" si="411"/>
        <v>#NAME?</v>
      </c>
      <c r="L376" s="13" t="e">
        <f t="shared" si="412"/>
        <v>#NAME?</v>
      </c>
      <c r="M376" s="13" t="e">
        <f t="shared" si="413"/>
        <v>#NAME?</v>
      </c>
      <c r="N376" s="13" t="e">
        <f t="shared" si="414"/>
        <v>#NAME?</v>
      </c>
      <c r="O376" s="13" t="e">
        <f t="shared" si="415"/>
        <v>#NAME?</v>
      </c>
      <c r="P376" s="13" t="e">
        <f t="shared" si="416"/>
        <v>#NAME?</v>
      </c>
      <c r="Q376" s="13" t="e">
        <f t="shared" si="417"/>
        <v>#NAME?</v>
      </c>
      <c r="R376" s="13" t="e">
        <f t="shared" si="418"/>
        <v>#NAME?</v>
      </c>
      <c r="S376" s="13" t="e">
        <f t="shared" si="419"/>
        <v>#NAME?</v>
      </c>
      <c r="T376" s="13" t="e">
        <f t="shared" si="420"/>
        <v>#NAME?</v>
      </c>
      <c r="U376" s="13" t="e">
        <f t="shared" si="421"/>
        <v>#NAME?</v>
      </c>
      <c r="V376" s="13" t="e">
        <f t="shared" si="422"/>
        <v>#NAME?</v>
      </c>
      <c r="W376" s="13" t="e">
        <f t="shared" si="423"/>
        <v>#NAME?</v>
      </c>
      <c r="X376" s="13" t="e">
        <f t="shared" si="424"/>
        <v>#NAME?</v>
      </c>
      <c r="Y376" s="13" t="e">
        <f t="shared" si="425"/>
        <v>#NAME?</v>
      </c>
      <c r="Z376" s="13" t="e">
        <f t="shared" si="426"/>
        <v>#NAME?</v>
      </c>
      <c r="AA376" s="13" t="e">
        <f t="shared" si="427"/>
        <v>#NAME?</v>
      </c>
      <c r="AB376" s="13"/>
      <c r="AC376" s="13"/>
      <c r="AD376" s="13" t="e">
        <f t="shared" si="428"/>
        <v>#NAME?</v>
      </c>
      <c r="AE376" s="13" t="e">
        <f t="shared" si="429"/>
        <v>#NAME?</v>
      </c>
      <c r="AF376" s="13" t="e">
        <f t="shared" si="430"/>
        <v>#NAME?</v>
      </c>
      <c r="AG376" s="13" t="e">
        <f t="shared" si="431"/>
        <v>#NAME?</v>
      </c>
      <c r="AH376" s="13" t="e">
        <f t="shared" si="432"/>
        <v>#NAME?</v>
      </c>
      <c r="AI376" s="13" t="e">
        <f t="shared" si="433"/>
        <v>#NAME?</v>
      </c>
      <c r="AJ376" s="13" t="e">
        <f t="shared" si="434"/>
        <v>#NAME?</v>
      </c>
      <c r="AK376" s="13" t="e">
        <f t="shared" si="435"/>
        <v>#NAME?</v>
      </c>
      <c r="AL376" s="13" t="e">
        <f t="shared" si="436"/>
        <v>#NAME?</v>
      </c>
      <c r="AM376" s="13" t="e">
        <f t="shared" si="437"/>
        <v>#NAME?</v>
      </c>
      <c r="AN376" s="13" t="e">
        <f t="shared" si="438"/>
        <v>#NAME?</v>
      </c>
      <c r="AO376" s="13" t="e">
        <f t="shared" si="439"/>
        <v>#NAME?</v>
      </c>
      <c r="AP376" s="13" t="e">
        <f t="shared" si="440"/>
        <v>#NAME?</v>
      </c>
      <c r="AQ376" s="13" t="e">
        <f t="shared" si="441"/>
        <v>#NAME?</v>
      </c>
      <c r="AR376" s="13" t="e">
        <f t="shared" si="442"/>
        <v>#NAME?</v>
      </c>
      <c r="AS376" s="13" t="e">
        <f t="shared" si="443"/>
        <v>#NAME?</v>
      </c>
      <c r="AT376" s="13" t="e">
        <f t="shared" si="444"/>
        <v>#NAME?</v>
      </c>
      <c r="AU376" s="13" t="e">
        <f t="shared" si="445"/>
        <v>#NAME?</v>
      </c>
      <c r="AV376" s="13" t="e">
        <f t="shared" si="446"/>
        <v>#NAME?</v>
      </c>
      <c r="AW376" s="13" t="e">
        <f t="shared" si="447"/>
        <v>#NAME?</v>
      </c>
      <c r="AX376" s="13" t="e">
        <f t="shared" si="448"/>
        <v>#NAME?</v>
      </c>
      <c r="AY376" s="13" t="e">
        <f t="shared" si="449"/>
        <v>#NAME?</v>
      </c>
      <c r="AZ376" s="13" t="e">
        <f t="shared" si="450"/>
        <v>#NAME?</v>
      </c>
      <c r="BA376" s="13" t="e">
        <f t="shared" si="451"/>
        <v>#NAME?</v>
      </c>
      <c r="BB376" s="13" t="e">
        <f t="shared" si="452"/>
        <v>#NAME?</v>
      </c>
      <c r="BC376" s="13" t="e">
        <f t="shared" si="453"/>
        <v>#NAME?</v>
      </c>
      <c r="BD376" s="13" t="e">
        <f t="shared" si="454"/>
        <v>#NAME?</v>
      </c>
      <c r="BE376" s="13" t="e">
        <f t="shared" si="455"/>
        <v>#NAME?</v>
      </c>
      <c r="BF376" s="13" t="e">
        <f t="shared" si="456"/>
        <v>#NAME?</v>
      </c>
      <c r="BG376" s="13" t="e">
        <f t="shared" si="457"/>
        <v>#NAME?</v>
      </c>
      <c r="BH376" s="13" t="e">
        <f t="shared" si="458"/>
        <v>#NAME?</v>
      </c>
      <c r="BI376" s="13" t="e">
        <f t="shared" si="459"/>
        <v>#NAME?</v>
      </c>
      <c r="BJ376" s="13" t="e">
        <f t="shared" si="460"/>
        <v>#NAME?</v>
      </c>
      <c r="BK376" s="13" t="e">
        <f t="shared" si="461"/>
        <v>#NAME?</v>
      </c>
      <c r="BL376" s="13" t="e">
        <f t="shared" si="462"/>
        <v>#NAME?</v>
      </c>
      <c r="BM376" s="13" t="e">
        <f t="shared" si="463"/>
        <v>#NAME?</v>
      </c>
      <c r="BN376" s="13"/>
      <c r="BO376" s="15"/>
      <c r="BP376" s="13" t="e">
        <f t="shared" si="464"/>
        <v>#NAME?</v>
      </c>
      <c r="BQ376" s="13" t="e">
        <f t="shared" si="465"/>
        <v>#NAME?</v>
      </c>
      <c r="BR376" s="13" t="e">
        <f t="shared" si="466"/>
        <v>#NAME?</v>
      </c>
      <c r="BS376" s="13" t="e">
        <f t="shared" si="467"/>
        <v>#NAME?</v>
      </c>
      <c r="BT376" s="13" t="e">
        <f t="shared" si="468"/>
        <v>#NAME?</v>
      </c>
      <c r="BU376" s="13" t="e">
        <f t="shared" si="469"/>
        <v>#NAME?</v>
      </c>
      <c r="BV376" s="13"/>
      <c r="BW376" s="13" t="e">
        <f t="shared" si="470"/>
        <v>#NAME?</v>
      </c>
      <c r="BX376" s="13"/>
      <c r="BY376" s="13" t="e">
        <f t="shared" si="471"/>
        <v>#NAME?</v>
      </c>
      <c r="BZ376" s="13" t="e">
        <f t="shared" si="472"/>
        <v>#NAME?</v>
      </c>
      <c r="CA376" s="13" t="e">
        <f t="shared" si="473"/>
        <v>#NAME?</v>
      </c>
      <c r="CB376" s="13" t="e">
        <f t="shared" si="474"/>
        <v>#NAME?</v>
      </c>
      <c r="CC376" s="14">
        <f t="shared" si="475"/>
        <v>0</v>
      </c>
      <c r="CD376" s="14" t="e">
        <f t="shared" si="476"/>
        <v>#NAME?</v>
      </c>
      <c r="CE376" s="13">
        <f t="shared" si="477"/>
        <v>2185563.35</v>
      </c>
      <c r="CF376" s="13" t="e">
        <f t="shared" si="478"/>
        <v>#NAME?</v>
      </c>
      <c r="CG376" s="13"/>
      <c r="CH376" s="13" t="e">
        <f t="shared" si="479"/>
        <v>#NAME?</v>
      </c>
      <c r="CI376" s="13" t="e">
        <f t="shared" si="480"/>
        <v>#NAME?</v>
      </c>
      <c r="CJ376" s="13" t="e">
        <f t="shared" si="481"/>
        <v>#NAME?</v>
      </c>
      <c r="CK376" s="13" t="e">
        <f t="shared" si="482"/>
        <v>#NAME?</v>
      </c>
      <c r="CL376">
        <f t="shared" si="483"/>
        <v>0</v>
      </c>
      <c r="CM376">
        <f t="shared" si="484"/>
        <v>0</v>
      </c>
      <c r="CN376">
        <v>0</v>
      </c>
      <c r="CO376">
        <f t="shared" si="485"/>
        <v>0</v>
      </c>
      <c r="CP376">
        <v>0</v>
      </c>
      <c r="CQ376">
        <v>0</v>
      </c>
      <c r="CR376">
        <v>0</v>
      </c>
      <c r="CS376">
        <v>0</v>
      </c>
      <c r="CT376">
        <v>0</v>
      </c>
      <c r="CU376">
        <v>0</v>
      </c>
      <c r="CV376">
        <v>0</v>
      </c>
      <c r="CW376">
        <v>0</v>
      </c>
      <c r="CX376">
        <v>0</v>
      </c>
      <c r="CY376" s="20" t="e">
        <f t="shared" si="486"/>
        <v>#NAME?</v>
      </c>
      <c r="CZ376" t="e">
        <f t="shared" si="487"/>
        <v>#NAME?</v>
      </c>
      <c r="DM376" t="s">
        <v>560</v>
      </c>
      <c r="DN376">
        <v>0</v>
      </c>
      <c r="DQ376" t="s">
        <v>489</v>
      </c>
      <c r="DR376">
        <v>0</v>
      </c>
      <c r="DU376">
        <v>632</v>
      </c>
      <c r="DV376">
        <v>3059148.3952213819</v>
      </c>
      <c r="DX376" t="s">
        <v>489</v>
      </c>
      <c r="DY376">
        <v>0</v>
      </c>
      <c r="EA376" t="s">
        <v>489</v>
      </c>
      <c r="EB376">
        <v>0</v>
      </c>
      <c r="ED376" t="s">
        <v>489</v>
      </c>
      <c r="EE376">
        <v>0</v>
      </c>
      <c r="EI376">
        <v>828</v>
      </c>
      <c r="EJ376">
        <v>7312.25</v>
      </c>
      <c r="GQ376" t="s">
        <v>506</v>
      </c>
      <c r="GR376">
        <v>824</v>
      </c>
      <c r="GU376">
        <v>986</v>
      </c>
      <c r="GV376" s="20">
        <v>26138.324010664437</v>
      </c>
      <c r="HM376">
        <v>981</v>
      </c>
      <c r="HN376" t="s">
        <v>560</v>
      </c>
      <c r="HO376">
        <v>1164305.06</v>
      </c>
      <c r="HR376">
        <v>986</v>
      </c>
      <c r="HS376">
        <v>959.5</v>
      </c>
    </row>
    <row r="377" spans="1:227">
      <c r="A377">
        <v>826</v>
      </c>
      <c r="D377" t="s">
        <v>508</v>
      </c>
      <c r="F377" s="13" t="e">
        <f t="shared" si="407"/>
        <v>#NAME?</v>
      </c>
      <c r="G377" s="13" t="e">
        <f t="shared" si="408"/>
        <v>#NAME?</v>
      </c>
      <c r="H377" s="13" t="e">
        <f t="shared" si="409"/>
        <v>#NAME?</v>
      </c>
      <c r="I377" s="13" t="e">
        <f t="shared" si="410"/>
        <v>#NAME?</v>
      </c>
      <c r="J377" s="13"/>
      <c r="K377" s="13" t="e">
        <f t="shared" si="411"/>
        <v>#NAME?</v>
      </c>
      <c r="L377" s="13" t="e">
        <f t="shared" si="412"/>
        <v>#NAME?</v>
      </c>
      <c r="M377" s="13" t="e">
        <f t="shared" si="413"/>
        <v>#NAME?</v>
      </c>
      <c r="N377" s="13" t="e">
        <f t="shared" si="414"/>
        <v>#NAME?</v>
      </c>
      <c r="O377" s="13" t="e">
        <f t="shared" si="415"/>
        <v>#NAME?</v>
      </c>
      <c r="P377" s="13" t="e">
        <f t="shared" si="416"/>
        <v>#NAME?</v>
      </c>
      <c r="Q377" s="13" t="e">
        <f t="shared" si="417"/>
        <v>#NAME?</v>
      </c>
      <c r="R377" s="13" t="e">
        <f t="shared" si="418"/>
        <v>#NAME?</v>
      </c>
      <c r="S377" s="13" t="e">
        <f t="shared" si="419"/>
        <v>#NAME?</v>
      </c>
      <c r="T377" s="13" t="e">
        <f t="shared" si="420"/>
        <v>#NAME?</v>
      </c>
      <c r="U377" s="13" t="e">
        <f t="shared" si="421"/>
        <v>#NAME?</v>
      </c>
      <c r="V377" s="13" t="e">
        <f t="shared" si="422"/>
        <v>#NAME?</v>
      </c>
      <c r="W377" s="13" t="e">
        <f t="shared" si="423"/>
        <v>#NAME?</v>
      </c>
      <c r="X377" s="13" t="e">
        <f t="shared" si="424"/>
        <v>#NAME?</v>
      </c>
      <c r="Y377" s="13" t="e">
        <f t="shared" si="425"/>
        <v>#NAME?</v>
      </c>
      <c r="Z377" s="13" t="e">
        <f t="shared" si="426"/>
        <v>#NAME?</v>
      </c>
      <c r="AA377" s="13" t="e">
        <f t="shared" si="427"/>
        <v>#NAME?</v>
      </c>
      <c r="AB377" s="13"/>
      <c r="AC377" s="13"/>
      <c r="AD377" s="13" t="e">
        <f t="shared" si="428"/>
        <v>#NAME?</v>
      </c>
      <c r="AE377" s="13" t="e">
        <f t="shared" si="429"/>
        <v>#NAME?</v>
      </c>
      <c r="AF377" s="13" t="e">
        <f t="shared" si="430"/>
        <v>#NAME?</v>
      </c>
      <c r="AG377" s="13" t="e">
        <f t="shared" si="431"/>
        <v>#NAME?</v>
      </c>
      <c r="AH377" s="13" t="e">
        <f t="shared" si="432"/>
        <v>#NAME?</v>
      </c>
      <c r="AI377" s="13" t="e">
        <f t="shared" si="433"/>
        <v>#NAME?</v>
      </c>
      <c r="AJ377" s="13" t="e">
        <f t="shared" si="434"/>
        <v>#NAME?</v>
      </c>
      <c r="AK377" s="13" t="e">
        <f t="shared" si="435"/>
        <v>#NAME?</v>
      </c>
      <c r="AL377" s="13" t="e">
        <f t="shared" si="436"/>
        <v>#NAME?</v>
      </c>
      <c r="AM377" s="13" t="e">
        <f t="shared" si="437"/>
        <v>#NAME?</v>
      </c>
      <c r="AN377" s="13" t="e">
        <f t="shared" si="438"/>
        <v>#NAME?</v>
      </c>
      <c r="AO377" s="13" t="e">
        <f t="shared" si="439"/>
        <v>#NAME?</v>
      </c>
      <c r="AP377" s="13" t="e">
        <f t="shared" si="440"/>
        <v>#NAME?</v>
      </c>
      <c r="AQ377" s="13" t="e">
        <f t="shared" si="441"/>
        <v>#NAME?</v>
      </c>
      <c r="AR377" s="13" t="e">
        <f t="shared" si="442"/>
        <v>#NAME?</v>
      </c>
      <c r="AS377" s="13" t="e">
        <f t="shared" si="443"/>
        <v>#NAME?</v>
      </c>
      <c r="AT377" s="13" t="e">
        <f t="shared" si="444"/>
        <v>#NAME?</v>
      </c>
      <c r="AU377" s="13" t="e">
        <f t="shared" si="445"/>
        <v>#NAME?</v>
      </c>
      <c r="AV377" s="13" t="e">
        <f t="shared" si="446"/>
        <v>#NAME?</v>
      </c>
      <c r="AW377" s="13" t="e">
        <f t="shared" si="447"/>
        <v>#NAME?</v>
      </c>
      <c r="AX377" s="13" t="e">
        <f t="shared" si="448"/>
        <v>#NAME?</v>
      </c>
      <c r="AY377" s="13" t="e">
        <f t="shared" si="449"/>
        <v>#NAME?</v>
      </c>
      <c r="AZ377" s="13" t="e">
        <f t="shared" si="450"/>
        <v>#NAME?</v>
      </c>
      <c r="BA377" s="13" t="e">
        <f t="shared" si="451"/>
        <v>#NAME?</v>
      </c>
      <c r="BB377" s="13" t="e">
        <f t="shared" si="452"/>
        <v>#NAME?</v>
      </c>
      <c r="BC377" s="13" t="e">
        <f t="shared" si="453"/>
        <v>#NAME?</v>
      </c>
      <c r="BD377" s="13" t="e">
        <f t="shared" si="454"/>
        <v>#NAME?</v>
      </c>
      <c r="BE377" s="13" t="e">
        <f t="shared" si="455"/>
        <v>#NAME?</v>
      </c>
      <c r="BF377" s="13" t="e">
        <f t="shared" si="456"/>
        <v>#NAME?</v>
      </c>
      <c r="BG377" s="13" t="e">
        <f t="shared" si="457"/>
        <v>#NAME?</v>
      </c>
      <c r="BH377" s="13" t="e">
        <f t="shared" si="458"/>
        <v>#NAME?</v>
      </c>
      <c r="BI377" s="13" t="e">
        <f t="shared" si="459"/>
        <v>#NAME?</v>
      </c>
      <c r="BJ377" s="13" t="e">
        <f t="shared" si="460"/>
        <v>#NAME?</v>
      </c>
      <c r="BK377" s="13" t="e">
        <f t="shared" si="461"/>
        <v>#NAME?</v>
      </c>
      <c r="BL377" s="13" t="e">
        <f t="shared" si="462"/>
        <v>#NAME?</v>
      </c>
      <c r="BM377" s="13" t="e">
        <f t="shared" si="463"/>
        <v>#NAME?</v>
      </c>
      <c r="BN377" s="13"/>
      <c r="BO377" s="15"/>
      <c r="BP377" s="13" t="e">
        <f t="shared" si="464"/>
        <v>#NAME?</v>
      </c>
      <c r="BQ377" s="13" t="e">
        <f t="shared" si="465"/>
        <v>#NAME?</v>
      </c>
      <c r="BR377" s="13" t="e">
        <f t="shared" si="466"/>
        <v>#NAME?</v>
      </c>
      <c r="BS377" s="13" t="e">
        <f t="shared" si="467"/>
        <v>#NAME?</v>
      </c>
      <c r="BT377" s="13" t="e">
        <f t="shared" si="468"/>
        <v>#NAME?</v>
      </c>
      <c r="BU377" s="13" t="e">
        <f t="shared" si="469"/>
        <v>#NAME?</v>
      </c>
      <c r="BV377" s="13"/>
      <c r="BW377" s="13" t="e">
        <f t="shared" si="470"/>
        <v>#NAME?</v>
      </c>
      <c r="BX377" s="13"/>
      <c r="BY377" s="13" t="e">
        <f t="shared" si="471"/>
        <v>#NAME?</v>
      </c>
      <c r="BZ377" s="13" t="e">
        <f t="shared" si="472"/>
        <v>#NAME?</v>
      </c>
      <c r="CA377" s="13" t="e">
        <f t="shared" si="473"/>
        <v>#NAME?</v>
      </c>
      <c r="CB377" s="13" t="e">
        <f t="shared" si="474"/>
        <v>#NAME?</v>
      </c>
      <c r="CC377" s="14">
        <f t="shared" si="475"/>
        <v>0</v>
      </c>
      <c r="CD377" s="14" t="e">
        <f t="shared" si="476"/>
        <v>#NAME?</v>
      </c>
      <c r="CE377" s="13">
        <f t="shared" si="477"/>
        <v>4239203.21</v>
      </c>
      <c r="CF377" s="13" t="e">
        <f t="shared" si="478"/>
        <v>#NAME?</v>
      </c>
      <c r="CG377" s="13"/>
      <c r="CH377" s="13" t="e">
        <f t="shared" si="479"/>
        <v>#NAME?</v>
      </c>
      <c r="CI377" s="13" t="e">
        <f t="shared" si="480"/>
        <v>#NAME?</v>
      </c>
      <c r="CJ377" s="13" t="e">
        <f t="shared" si="481"/>
        <v>#NAME?</v>
      </c>
      <c r="CK377" s="13" t="e">
        <f t="shared" si="482"/>
        <v>#NAME?</v>
      </c>
      <c r="CL377">
        <f t="shared" si="483"/>
        <v>0</v>
      </c>
      <c r="CM377">
        <f t="shared" si="484"/>
        <v>0</v>
      </c>
      <c r="CN377">
        <v>0</v>
      </c>
      <c r="CO377">
        <f t="shared" si="485"/>
        <v>0</v>
      </c>
      <c r="CP377">
        <v>0</v>
      </c>
      <c r="CQ377">
        <v>0</v>
      </c>
      <c r="CR377">
        <v>0</v>
      </c>
      <c r="CS377">
        <v>0</v>
      </c>
      <c r="CT377">
        <v>0</v>
      </c>
      <c r="CU377">
        <v>0</v>
      </c>
      <c r="CV377">
        <v>0</v>
      </c>
      <c r="CW377">
        <v>0</v>
      </c>
      <c r="CX377">
        <v>0</v>
      </c>
      <c r="CY377" s="20" t="e">
        <f t="shared" si="486"/>
        <v>#NAME?</v>
      </c>
      <c r="CZ377" t="e">
        <f t="shared" si="487"/>
        <v>#NAME?</v>
      </c>
      <c r="DM377" t="s">
        <v>561</v>
      </c>
      <c r="DN377">
        <v>0</v>
      </c>
      <c r="DQ377" t="s">
        <v>490</v>
      </c>
      <c r="DR377">
        <v>0</v>
      </c>
      <c r="DU377">
        <v>1581</v>
      </c>
      <c r="DV377">
        <v>4944884.8708519405</v>
      </c>
      <c r="DX377" t="s">
        <v>490</v>
      </c>
      <c r="DY377">
        <v>0</v>
      </c>
      <c r="EA377" t="s">
        <v>490</v>
      </c>
      <c r="EB377">
        <v>0</v>
      </c>
      <c r="ED377" t="s">
        <v>490</v>
      </c>
      <c r="EE377">
        <v>0</v>
      </c>
      <c r="EI377">
        <v>1667</v>
      </c>
      <c r="EJ377">
        <v>842.5</v>
      </c>
      <c r="GQ377" t="s">
        <v>508</v>
      </c>
      <c r="GR377">
        <v>826</v>
      </c>
      <c r="GU377">
        <v>988</v>
      </c>
      <c r="GV377" s="20">
        <v>135919.28485545504</v>
      </c>
      <c r="HM377">
        <v>994</v>
      </c>
      <c r="HN377" t="s">
        <v>561</v>
      </c>
      <c r="HO377">
        <v>1939267.59</v>
      </c>
      <c r="HR377">
        <v>988</v>
      </c>
      <c r="HS377">
        <v>3776</v>
      </c>
    </row>
    <row r="378" spans="1:227">
      <c r="A378">
        <v>828</v>
      </c>
      <c r="D378" t="s">
        <v>512</v>
      </c>
      <c r="F378" s="13" t="e">
        <f t="shared" si="407"/>
        <v>#NAME?</v>
      </c>
      <c r="G378" s="13" t="e">
        <f t="shared" si="408"/>
        <v>#NAME?</v>
      </c>
      <c r="H378" s="13" t="e">
        <f t="shared" si="409"/>
        <v>#NAME?</v>
      </c>
      <c r="I378" s="13" t="e">
        <f t="shared" si="410"/>
        <v>#NAME?</v>
      </c>
      <c r="J378" s="13"/>
      <c r="K378" s="13" t="e">
        <f t="shared" si="411"/>
        <v>#NAME?</v>
      </c>
      <c r="L378" s="13" t="e">
        <f t="shared" si="412"/>
        <v>#NAME?</v>
      </c>
      <c r="M378" s="13" t="e">
        <f t="shared" si="413"/>
        <v>#NAME?</v>
      </c>
      <c r="N378" s="13" t="e">
        <f t="shared" si="414"/>
        <v>#NAME?</v>
      </c>
      <c r="O378" s="13" t="e">
        <f t="shared" si="415"/>
        <v>#NAME?</v>
      </c>
      <c r="P378" s="13" t="e">
        <f t="shared" si="416"/>
        <v>#NAME?</v>
      </c>
      <c r="Q378" s="13" t="e">
        <f t="shared" si="417"/>
        <v>#NAME?</v>
      </c>
      <c r="R378" s="13" t="e">
        <f t="shared" si="418"/>
        <v>#NAME?</v>
      </c>
      <c r="S378" s="13" t="e">
        <f t="shared" si="419"/>
        <v>#NAME?</v>
      </c>
      <c r="T378" s="13" t="e">
        <f t="shared" si="420"/>
        <v>#NAME?</v>
      </c>
      <c r="U378" s="13" t="e">
        <f t="shared" si="421"/>
        <v>#NAME?</v>
      </c>
      <c r="V378" s="13" t="e">
        <f t="shared" si="422"/>
        <v>#NAME?</v>
      </c>
      <c r="W378" s="13" t="e">
        <f t="shared" si="423"/>
        <v>#NAME?</v>
      </c>
      <c r="X378" s="13" t="e">
        <f t="shared" si="424"/>
        <v>#NAME?</v>
      </c>
      <c r="Y378" s="13" t="e">
        <f t="shared" si="425"/>
        <v>#NAME?</v>
      </c>
      <c r="Z378" s="13" t="e">
        <f t="shared" si="426"/>
        <v>#NAME?</v>
      </c>
      <c r="AA378" s="13" t="e">
        <f t="shared" si="427"/>
        <v>#NAME?</v>
      </c>
      <c r="AB378" s="13"/>
      <c r="AC378" s="13"/>
      <c r="AD378" s="13" t="e">
        <f t="shared" si="428"/>
        <v>#NAME?</v>
      </c>
      <c r="AE378" s="13" t="e">
        <f t="shared" si="429"/>
        <v>#NAME?</v>
      </c>
      <c r="AF378" s="13" t="e">
        <f t="shared" si="430"/>
        <v>#NAME?</v>
      </c>
      <c r="AG378" s="13" t="e">
        <f t="shared" si="431"/>
        <v>#NAME?</v>
      </c>
      <c r="AH378" s="13" t="e">
        <f t="shared" si="432"/>
        <v>#NAME?</v>
      </c>
      <c r="AI378" s="13" t="e">
        <f t="shared" si="433"/>
        <v>#NAME?</v>
      </c>
      <c r="AJ378" s="13" t="e">
        <f t="shared" si="434"/>
        <v>#NAME?</v>
      </c>
      <c r="AK378" s="13" t="e">
        <f t="shared" si="435"/>
        <v>#NAME?</v>
      </c>
      <c r="AL378" s="13" t="e">
        <f t="shared" si="436"/>
        <v>#NAME?</v>
      </c>
      <c r="AM378" s="13" t="e">
        <f t="shared" si="437"/>
        <v>#NAME?</v>
      </c>
      <c r="AN378" s="13" t="e">
        <f t="shared" si="438"/>
        <v>#NAME?</v>
      </c>
      <c r="AO378" s="13" t="e">
        <f t="shared" si="439"/>
        <v>#NAME?</v>
      </c>
      <c r="AP378" s="13" t="e">
        <f t="shared" si="440"/>
        <v>#NAME?</v>
      </c>
      <c r="AQ378" s="13" t="e">
        <f t="shared" si="441"/>
        <v>#NAME?</v>
      </c>
      <c r="AR378" s="13" t="e">
        <f t="shared" si="442"/>
        <v>#NAME?</v>
      </c>
      <c r="AS378" s="13" t="e">
        <f t="shared" si="443"/>
        <v>#NAME?</v>
      </c>
      <c r="AT378" s="13" t="e">
        <f t="shared" si="444"/>
        <v>#NAME?</v>
      </c>
      <c r="AU378" s="13" t="e">
        <f t="shared" si="445"/>
        <v>#NAME?</v>
      </c>
      <c r="AV378" s="13" t="e">
        <f t="shared" si="446"/>
        <v>#NAME?</v>
      </c>
      <c r="AW378" s="13" t="e">
        <f t="shared" si="447"/>
        <v>#NAME?</v>
      </c>
      <c r="AX378" s="13" t="e">
        <f t="shared" si="448"/>
        <v>#NAME?</v>
      </c>
      <c r="AY378" s="13" t="e">
        <f t="shared" si="449"/>
        <v>#NAME?</v>
      </c>
      <c r="AZ378" s="13" t="e">
        <f t="shared" si="450"/>
        <v>#NAME?</v>
      </c>
      <c r="BA378" s="13" t="e">
        <f t="shared" si="451"/>
        <v>#NAME?</v>
      </c>
      <c r="BB378" s="13" t="e">
        <f t="shared" si="452"/>
        <v>#NAME?</v>
      </c>
      <c r="BC378" s="13" t="e">
        <f t="shared" si="453"/>
        <v>#NAME?</v>
      </c>
      <c r="BD378" s="13" t="e">
        <f t="shared" si="454"/>
        <v>#NAME?</v>
      </c>
      <c r="BE378" s="13" t="e">
        <f t="shared" si="455"/>
        <v>#NAME?</v>
      </c>
      <c r="BF378" s="13" t="e">
        <f t="shared" si="456"/>
        <v>#NAME?</v>
      </c>
      <c r="BG378" s="13" t="e">
        <f t="shared" si="457"/>
        <v>#NAME?</v>
      </c>
      <c r="BH378" s="13" t="e">
        <f t="shared" si="458"/>
        <v>#NAME?</v>
      </c>
      <c r="BI378" s="13" t="e">
        <f t="shared" si="459"/>
        <v>#NAME?</v>
      </c>
      <c r="BJ378" s="13" t="e">
        <f t="shared" si="460"/>
        <v>#NAME?</v>
      </c>
      <c r="BK378" s="13" t="e">
        <f t="shared" si="461"/>
        <v>#NAME?</v>
      </c>
      <c r="BL378" s="13" t="e">
        <f t="shared" si="462"/>
        <v>#NAME?</v>
      </c>
      <c r="BM378" s="13" t="e">
        <f t="shared" si="463"/>
        <v>#NAME?</v>
      </c>
      <c r="BN378" s="13"/>
      <c r="BO378" s="15"/>
      <c r="BP378" s="13" t="e">
        <f t="shared" si="464"/>
        <v>#NAME?</v>
      </c>
      <c r="BQ378" s="13" t="e">
        <f t="shared" si="465"/>
        <v>#NAME?</v>
      </c>
      <c r="BR378" s="13" t="e">
        <f t="shared" si="466"/>
        <v>#NAME?</v>
      </c>
      <c r="BS378" s="13" t="e">
        <f t="shared" si="467"/>
        <v>#NAME?</v>
      </c>
      <c r="BT378" s="13" t="e">
        <f t="shared" si="468"/>
        <v>#NAME?</v>
      </c>
      <c r="BU378" s="13" t="e">
        <f t="shared" si="469"/>
        <v>#NAME?</v>
      </c>
      <c r="BV378" s="13"/>
      <c r="BW378" s="13" t="e">
        <f t="shared" si="470"/>
        <v>#NAME?</v>
      </c>
      <c r="BX378" s="13"/>
      <c r="BY378" s="13" t="e">
        <f t="shared" si="471"/>
        <v>#NAME?</v>
      </c>
      <c r="BZ378" s="13" t="e">
        <f t="shared" si="472"/>
        <v>#NAME?</v>
      </c>
      <c r="CA378" s="13" t="e">
        <f t="shared" si="473"/>
        <v>#NAME?</v>
      </c>
      <c r="CB378" s="13" t="e">
        <f t="shared" si="474"/>
        <v>#NAME?</v>
      </c>
      <c r="CC378" s="14">
        <f t="shared" si="475"/>
        <v>0</v>
      </c>
      <c r="CD378" s="14" t="e">
        <f t="shared" si="476"/>
        <v>#NAME?</v>
      </c>
      <c r="CE378" s="13">
        <f t="shared" si="477"/>
        <v>6724642.9699999997</v>
      </c>
      <c r="CF378" s="13" t="e">
        <f t="shared" si="478"/>
        <v>#NAME?</v>
      </c>
      <c r="CG378" s="13"/>
      <c r="CH378" s="13" t="e">
        <f t="shared" si="479"/>
        <v>#NAME?</v>
      </c>
      <c r="CI378" s="13" t="e">
        <f t="shared" si="480"/>
        <v>#NAME?</v>
      </c>
      <c r="CJ378" s="13" t="e">
        <f t="shared" si="481"/>
        <v>#NAME?</v>
      </c>
      <c r="CK378" s="13" t="e">
        <f t="shared" si="482"/>
        <v>#NAME?</v>
      </c>
      <c r="CL378">
        <f t="shared" si="483"/>
        <v>0</v>
      </c>
      <c r="CM378">
        <f t="shared" si="484"/>
        <v>0</v>
      </c>
      <c r="CN378">
        <v>0</v>
      </c>
      <c r="CO378">
        <f t="shared" si="485"/>
        <v>0</v>
      </c>
      <c r="CP378" t="e">
        <f>VLOOKUP(A378,taal,5,FALSE)</f>
        <v>#NAME?</v>
      </c>
      <c r="CQ378">
        <v>0</v>
      </c>
      <c r="CR378">
        <v>0</v>
      </c>
      <c r="CS378">
        <v>0</v>
      </c>
      <c r="CT378">
        <v>0</v>
      </c>
      <c r="CU378">
        <v>0</v>
      </c>
      <c r="CV378" t="e">
        <f>VLOOKUP(A378,delta,3,FALSE)</f>
        <v>#NAME?</v>
      </c>
      <c r="CW378">
        <v>0</v>
      </c>
      <c r="CX378">
        <v>0</v>
      </c>
      <c r="CY378" s="20" t="e">
        <f t="shared" si="486"/>
        <v>#NAME?</v>
      </c>
      <c r="CZ378" t="e">
        <f t="shared" si="487"/>
        <v>#NAME?</v>
      </c>
      <c r="DM378" t="s">
        <v>562</v>
      </c>
      <c r="DN378">
        <v>0</v>
      </c>
      <c r="DQ378" t="s">
        <v>502</v>
      </c>
      <c r="DR378">
        <v>0</v>
      </c>
      <c r="DU378">
        <v>166</v>
      </c>
      <c r="DV378">
        <v>4134666.4006990967</v>
      </c>
      <c r="DX378" t="s">
        <v>502</v>
      </c>
      <c r="DY378">
        <v>0</v>
      </c>
      <c r="EA378" t="s">
        <v>502</v>
      </c>
      <c r="EB378">
        <v>0</v>
      </c>
      <c r="ED378" t="s">
        <v>502</v>
      </c>
      <c r="EE378">
        <v>0</v>
      </c>
      <c r="EI378">
        <v>1674</v>
      </c>
      <c r="EJ378">
        <v>5813.5</v>
      </c>
      <c r="GQ378" t="s">
        <v>512</v>
      </c>
      <c r="GR378">
        <v>828</v>
      </c>
      <c r="GU378">
        <v>993</v>
      </c>
      <c r="GV378" s="20">
        <v>15682.99440639866</v>
      </c>
      <c r="HM378">
        <v>858</v>
      </c>
      <c r="HN378" t="s">
        <v>562</v>
      </c>
      <c r="HO378">
        <v>2957107.16</v>
      </c>
      <c r="HR378">
        <v>993</v>
      </c>
      <c r="HS378">
        <v>468.5</v>
      </c>
    </row>
    <row r="379" spans="1:227">
      <c r="A379">
        <v>1667</v>
      </c>
      <c r="D379" t="s">
        <v>527</v>
      </c>
      <c r="F379" s="13" t="e">
        <f t="shared" si="407"/>
        <v>#NAME?</v>
      </c>
      <c r="G379" s="13" t="e">
        <f t="shared" si="408"/>
        <v>#NAME?</v>
      </c>
      <c r="H379" s="13" t="e">
        <f t="shared" si="409"/>
        <v>#NAME?</v>
      </c>
      <c r="I379" s="13" t="e">
        <f t="shared" si="410"/>
        <v>#NAME?</v>
      </c>
      <c r="J379" s="13"/>
      <c r="K379" s="13" t="e">
        <f t="shared" si="411"/>
        <v>#NAME?</v>
      </c>
      <c r="L379" s="13" t="e">
        <f t="shared" si="412"/>
        <v>#NAME?</v>
      </c>
      <c r="M379" s="13" t="e">
        <f t="shared" si="413"/>
        <v>#NAME?</v>
      </c>
      <c r="N379" s="13" t="e">
        <f t="shared" si="414"/>
        <v>#NAME?</v>
      </c>
      <c r="O379" s="13" t="e">
        <f t="shared" si="415"/>
        <v>#NAME?</v>
      </c>
      <c r="P379" s="13" t="e">
        <f t="shared" si="416"/>
        <v>#NAME?</v>
      </c>
      <c r="Q379" s="13" t="e">
        <f t="shared" si="417"/>
        <v>#NAME?</v>
      </c>
      <c r="R379" s="13" t="e">
        <f t="shared" si="418"/>
        <v>#NAME?</v>
      </c>
      <c r="S379" s="13" t="e">
        <f t="shared" si="419"/>
        <v>#NAME?</v>
      </c>
      <c r="T379" s="13" t="e">
        <f t="shared" si="420"/>
        <v>#NAME?</v>
      </c>
      <c r="U379" s="13" t="e">
        <f t="shared" si="421"/>
        <v>#NAME?</v>
      </c>
      <c r="V379" s="13" t="e">
        <f t="shared" si="422"/>
        <v>#NAME?</v>
      </c>
      <c r="W379" s="13" t="e">
        <f t="shared" si="423"/>
        <v>#NAME?</v>
      </c>
      <c r="X379" s="13" t="e">
        <f t="shared" si="424"/>
        <v>#NAME?</v>
      </c>
      <c r="Y379" s="13" t="e">
        <f t="shared" si="425"/>
        <v>#NAME?</v>
      </c>
      <c r="Z379" s="13" t="e">
        <f t="shared" si="426"/>
        <v>#NAME?</v>
      </c>
      <c r="AA379" s="13" t="e">
        <f t="shared" si="427"/>
        <v>#NAME?</v>
      </c>
      <c r="AB379" s="13"/>
      <c r="AC379" s="13"/>
      <c r="AD379" s="13" t="e">
        <f t="shared" si="428"/>
        <v>#NAME?</v>
      </c>
      <c r="AE379" s="13" t="e">
        <f t="shared" si="429"/>
        <v>#NAME?</v>
      </c>
      <c r="AF379" s="13" t="e">
        <f t="shared" si="430"/>
        <v>#NAME?</v>
      </c>
      <c r="AG379" s="13" t="e">
        <f t="shared" si="431"/>
        <v>#NAME?</v>
      </c>
      <c r="AH379" s="13" t="e">
        <f t="shared" si="432"/>
        <v>#NAME?</v>
      </c>
      <c r="AI379" s="13" t="e">
        <f t="shared" si="433"/>
        <v>#NAME?</v>
      </c>
      <c r="AJ379" s="13" t="e">
        <f t="shared" si="434"/>
        <v>#NAME?</v>
      </c>
      <c r="AK379" s="13" t="e">
        <f t="shared" si="435"/>
        <v>#NAME?</v>
      </c>
      <c r="AL379" s="13" t="e">
        <f t="shared" si="436"/>
        <v>#NAME?</v>
      </c>
      <c r="AM379" s="13" t="e">
        <f t="shared" si="437"/>
        <v>#NAME?</v>
      </c>
      <c r="AN379" s="13" t="e">
        <f t="shared" si="438"/>
        <v>#NAME?</v>
      </c>
      <c r="AO379" s="13" t="e">
        <f t="shared" si="439"/>
        <v>#NAME?</v>
      </c>
      <c r="AP379" s="13" t="e">
        <f t="shared" si="440"/>
        <v>#NAME?</v>
      </c>
      <c r="AQ379" s="13" t="e">
        <f t="shared" si="441"/>
        <v>#NAME?</v>
      </c>
      <c r="AR379" s="13" t="e">
        <f t="shared" si="442"/>
        <v>#NAME?</v>
      </c>
      <c r="AS379" s="13" t="e">
        <f t="shared" si="443"/>
        <v>#NAME?</v>
      </c>
      <c r="AT379" s="13" t="e">
        <f t="shared" si="444"/>
        <v>#NAME?</v>
      </c>
      <c r="AU379" s="13" t="e">
        <f t="shared" si="445"/>
        <v>#NAME?</v>
      </c>
      <c r="AV379" s="13" t="e">
        <f t="shared" si="446"/>
        <v>#NAME?</v>
      </c>
      <c r="AW379" s="13" t="e">
        <f t="shared" si="447"/>
        <v>#NAME?</v>
      </c>
      <c r="AX379" s="13" t="e">
        <f t="shared" si="448"/>
        <v>#NAME?</v>
      </c>
      <c r="AY379" s="13" t="e">
        <f t="shared" si="449"/>
        <v>#NAME?</v>
      </c>
      <c r="AZ379" s="13" t="e">
        <f t="shared" si="450"/>
        <v>#NAME?</v>
      </c>
      <c r="BA379" s="13" t="e">
        <f t="shared" si="451"/>
        <v>#NAME?</v>
      </c>
      <c r="BB379" s="13" t="e">
        <f t="shared" si="452"/>
        <v>#NAME?</v>
      </c>
      <c r="BC379" s="13" t="e">
        <f t="shared" si="453"/>
        <v>#NAME?</v>
      </c>
      <c r="BD379" s="13" t="e">
        <f t="shared" si="454"/>
        <v>#NAME?</v>
      </c>
      <c r="BE379" s="13" t="e">
        <f t="shared" si="455"/>
        <v>#NAME?</v>
      </c>
      <c r="BF379" s="13" t="e">
        <f t="shared" si="456"/>
        <v>#NAME?</v>
      </c>
      <c r="BG379" s="13" t="e">
        <f t="shared" si="457"/>
        <v>#NAME?</v>
      </c>
      <c r="BH379" s="13" t="e">
        <f t="shared" si="458"/>
        <v>#NAME?</v>
      </c>
      <c r="BI379" s="13" t="e">
        <f t="shared" si="459"/>
        <v>#NAME?</v>
      </c>
      <c r="BJ379" s="13" t="e">
        <f t="shared" si="460"/>
        <v>#NAME?</v>
      </c>
      <c r="BK379" s="13" t="e">
        <f t="shared" si="461"/>
        <v>#NAME?</v>
      </c>
      <c r="BL379" s="13" t="e">
        <f t="shared" si="462"/>
        <v>#NAME?</v>
      </c>
      <c r="BM379" s="13" t="e">
        <f t="shared" si="463"/>
        <v>#NAME?</v>
      </c>
      <c r="BN379" s="13"/>
      <c r="BO379" s="15"/>
      <c r="BP379" s="13" t="e">
        <f t="shared" si="464"/>
        <v>#NAME?</v>
      </c>
      <c r="BQ379" s="13" t="e">
        <f t="shared" si="465"/>
        <v>#NAME?</v>
      </c>
      <c r="BR379" s="13" t="e">
        <f t="shared" si="466"/>
        <v>#NAME?</v>
      </c>
      <c r="BS379" s="13" t="e">
        <f t="shared" si="467"/>
        <v>#NAME?</v>
      </c>
      <c r="BT379" s="13" t="e">
        <f t="shared" si="468"/>
        <v>#NAME?</v>
      </c>
      <c r="BU379" s="13" t="e">
        <f t="shared" si="469"/>
        <v>#NAME?</v>
      </c>
      <c r="BV379" s="13"/>
      <c r="BW379" s="13" t="e">
        <f t="shared" si="470"/>
        <v>#NAME?</v>
      </c>
      <c r="BX379" s="13"/>
      <c r="BY379" s="13" t="e">
        <f t="shared" si="471"/>
        <v>#NAME?</v>
      </c>
      <c r="BZ379" s="13" t="e">
        <f t="shared" si="472"/>
        <v>#NAME?</v>
      </c>
      <c r="CA379" s="13" t="e">
        <f t="shared" si="473"/>
        <v>#NAME?</v>
      </c>
      <c r="CB379" s="13" t="e">
        <f t="shared" si="474"/>
        <v>#NAME?</v>
      </c>
      <c r="CC379" s="14">
        <f t="shared" si="475"/>
        <v>0</v>
      </c>
      <c r="CD379" s="14" t="e">
        <f t="shared" si="476"/>
        <v>#NAME?</v>
      </c>
      <c r="CE379" s="13">
        <f t="shared" si="477"/>
        <v>850057.71</v>
      </c>
      <c r="CF379" s="13" t="e">
        <f t="shared" si="478"/>
        <v>#NAME?</v>
      </c>
      <c r="CG379" s="13"/>
      <c r="CH379" s="13" t="e">
        <f t="shared" si="479"/>
        <v>#NAME?</v>
      </c>
      <c r="CI379" s="13" t="e">
        <f t="shared" si="480"/>
        <v>#NAME?</v>
      </c>
      <c r="CJ379" s="13" t="e">
        <f t="shared" si="481"/>
        <v>#NAME?</v>
      </c>
      <c r="CK379" s="13" t="e">
        <f t="shared" si="482"/>
        <v>#NAME?</v>
      </c>
      <c r="CL379">
        <f t="shared" si="483"/>
        <v>0</v>
      </c>
      <c r="CM379">
        <f t="shared" si="484"/>
        <v>0</v>
      </c>
      <c r="CN379">
        <v>0</v>
      </c>
      <c r="CO379">
        <f t="shared" si="485"/>
        <v>0</v>
      </c>
      <c r="CP379">
        <v>0</v>
      </c>
      <c r="CQ379">
        <v>0</v>
      </c>
      <c r="CR379">
        <v>0</v>
      </c>
      <c r="CS379">
        <v>0</v>
      </c>
      <c r="CT379">
        <v>0</v>
      </c>
      <c r="CU379">
        <v>0</v>
      </c>
      <c r="CV379">
        <v>0</v>
      </c>
      <c r="CW379">
        <v>0</v>
      </c>
      <c r="CX379">
        <v>0</v>
      </c>
      <c r="CY379" s="20" t="e">
        <f t="shared" si="486"/>
        <v>#NAME?</v>
      </c>
      <c r="CZ379" t="e">
        <f t="shared" si="487"/>
        <v>#NAME?</v>
      </c>
      <c r="DM379" t="s">
        <v>193</v>
      </c>
      <c r="DN379">
        <v>0</v>
      </c>
      <c r="DQ379" t="s">
        <v>505</v>
      </c>
      <c r="DR379">
        <v>0</v>
      </c>
      <c r="DU379">
        <v>1621</v>
      </c>
      <c r="DV379">
        <v>2181448.8956375592</v>
      </c>
      <c r="DX379" t="s">
        <v>505</v>
      </c>
      <c r="DY379">
        <v>0</v>
      </c>
      <c r="EA379" t="s">
        <v>505</v>
      </c>
      <c r="EB379">
        <v>0</v>
      </c>
      <c r="ED379" t="s">
        <v>505</v>
      </c>
      <c r="EE379">
        <v>0</v>
      </c>
      <c r="EI379">
        <v>840</v>
      </c>
      <c r="EJ379">
        <v>2631.75</v>
      </c>
      <c r="GQ379" t="s">
        <v>527</v>
      </c>
      <c r="GR379">
        <v>1667</v>
      </c>
      <c r="GU379">
        <v>994</v>
      </c>
      <c r="GV379" s="20">
        <v>57504.312823461762</v>
      </c>
      <c r="HM379">
        <v>47</v>
      </c>
      <c r="HN379" t="s">
        <v>193</v>
      </c>
      <c r="HO379">
        <v>3581506.52</v>
      </c>
      <c r="HR379">
        <v>994</v>
      </c>
      <c r="HS379">
        <v>1489</v>
      </c>
    </row>
    <row r="380" spans="1:227">
      <c r="A380">
        <v>1674</v>
      </c>
      <c r="D380" t="s">
        <v>539</v>
      </c>
      <c r="F380" s="13" t="e">
        <f t="shared" si="407"/>
        <v>#NAME?</v>
      </c>
      <c r="G380" s="13" t="e">
        <f t="shared" si="408"/>
        <v>#NAME?</v>
      </c>
      <c r="H380" s="13" t="e">
        <f t="shared" si="409"/>
        <v>#NAME?</v>
      </c>
      <c r="I380" s="13" t="e">
        <f t="shared" si="410"/>
        <v>#NAME?</v>
      </c>
      <c r="J380" s="13"/>
      <c r="K380" s="13" t="e">
        <f t="shared" si="411"/>
        <v>#NAME?</v>
      </c>
      <c r="L380" s="13" t="e">
        <f t="shared" si="412"/>
        <v>#NAME?</v>
      </c>
      <c r="M380" s="13" t="e">
        <f t="shared" si="413"/>
        <v>#NAME?</v>
      </c>
      <c r="N380" s="13" t="e">
        <f t="shared" si="414"/>
        <v>#NAME?</v>
      </c>
      <c r="O380" s="13" t="e">
        <f t="shared" si="415"/>
        <v>#NAME?</v>
      </c>
      <c r="P380" s="13" t="e">
        <f t="shared" si="416"/>
        <v>#NAME?</v>
      </c>
      <c r="Q380" s="13" t="e">
        <f t="shared" si="417"/>
        <v>#NAME?</v>
      </c>
      <c r="R380" s="13" t="e">
        <f t="shared" si="418"/>
        <v>#NAME?</v>
      </c>
      <c r="S380" s="13" t="e">
        <f t="shared" si="419"/>
        <v>#NAME?</v>
      </c>
      <c r="T380" s="13" t="e">
        <f t="shared" si="420"/>
        <v>#NAME?</v>
      </c>
      <c r="U380" s="13" t="e">
        <f t="shared" si="421"/>
        <v>#NAME?</v>
      </c>
      <c r="V380" s="13" t="e">
        <f t="shared" si="422"/>
        <v>#NAME?</v>
      </c>
      <c r="W380" s="13" t="e">
        <f t="shared" si="423"/>
        <v>#NAME?</v>
      </c>
      <c r="X380" s="13" t="e">
        <f t="shared" si="424"/>
        <v>#NAME?</v>
      </c>
      <c r="Y380" s="13" t="e">
        <f t="shared" si="425"/>
        <v>#NAME?</v>
      </c>
      <c r="Z380" s="13" t="e">
        <f t="shared" si="426"/>
        <v>#NAME?</v>
      </c>
      <c r="AA380" s="13" t="e">
        <f t="shared" si="427"/>
        <v>#NAME?</v>
      </c>
      <c r="AB380" s="13"/>
      <c r="AC380" s="13"/>
      <c r="AD380" s="13" t="e">
        <f t="shared" si="428"/>
        <v>#NAME?</v>
      </c>
      <c r="AE380" s="13" t="e">
        <f t="shared" si="429"/>
        <v>#NAME?</v>
      </c>
      <c r="AF380" s="13" t="e">
        <f t="shared" si="430"/>
        <v>#NAME?</v>
      </c>
      <c r="AG380" s="13" t="e">
        <f t="shared" si="431"/>
        <v>#NAME?</v>
      </c>
      <c r="AH380" s="13" t="e">
        <f t="shared" si="432"/>
        <v>#NAME?</v>
      </c>
      <c r="AI380" s="13" t="e">
        <f t="shared" si="433"/>
        <v>#NAME?</v>
      </c>
      <c r="AJ380" s="13" t="e">
        <f t="shared" si="434"/>
        <v>#NAME?</v>
      </c>
      <c r="AK380" s="13" t="e">
        <f t="shared" si="435"/>
        <v>#NAME?</v>
      </c>
      <c r="AL380" s="13" t="e">
        <f t="shared" si="436"/>
        <v>#NAME?</v>
      </c>
      <c r="AM380" s="13" t="e">
        <f t="shared" si="437"/>
        <v>#NAME?</v>
      </c>
      <c r="AN380" s="13" t="e">
        <f t="shared" si="438"/>
        <v>#NAME?</v>
      </c>
      <c r="AO380" s="13" t="e">
        <f t="shared" si="439"/>
        <v>#NAME?</v>
      </c>
      <c r="AP380" s="13" t="e">
        <f t="shared" si="440"/>
        <v>#NAME?</v>
      </c>
      <c r="AQ380" s="13" t="e">
        <f t="shared" si="441"/>
        <v>#NAME?</v>
      </c>
      <c r="AR380" s="13" t="e">
        <f t="shared" si="442"/>
        <v>#NAME?</v>
      </c>
      <c r="AS380" s="13" t="e">
        <f t="shared" si="443"/>
        <v>#NAME?</v>
      </c>
      <c r="AT380" s="13" t="e">
        <f t="shared" si="444"/>
        <v>#NAME?</v>
      </c>
      <c r="AU380" s="13" t="e">
        <f t="shared" si="445"/>
        <v>#NAME?</v>
      </c>
      <c r="AV380" s="13" t="e">
        <f t="shared" si="446"/>
        <v>#NAME?</v>
      </c>
      <c r="AW380" s="13" t="e">
        <f t="shared" si="447"/>
        <v>#NAME?</v>
      </c>
      <c r="AX380" s="13" t="e">
        <f t="shared" si="448"/>
        <v>#NAME?</v>
      </c>
      <c r="AY380" s="13" t="e">
        <f t="shared" si="449"/>
        <v>#NAME?</v>
      </c>
      <c r="AZ380" s="13" t="e">
        <f t="shared" si="450"/>
        <v>#NAME?</v>
      </c>
      <c r="BA380" s="13" t="e">
        <f t="shared" si="451"/>
        <v>#NAME?</v>
      </c>
      <c r="BB380" s="13" t="e">
        <f t="shared" si="452"/>
        <v>#NAME?</v>
      </c>
      <c r="BC380" s="13" t="e">
        <f t="shared" si="453"/>
        <v>#NAME?</v>
      </c>
      <c r="BD380" s="13" t="e">
        <f t="shared" si="454"/>
        <v>#NAME?</v>
      </c>
      <c r="BE380" s="13" t="e">
        <f t="shared" si="455"/>
        <v>#NAME?</v>
      </c>
      <c r="BF380" s="13" t="e">
        <f t="shared" si="456"/>
        <v>#NAME?</v>
      </c>
      <c r="BG380" s="13" t="e">
        <f t="shared" si="457"/>
        <v>#NAME?</v>
      </c>
      <c r="BH380" s="13" t="e">
        <f t="shared" si="458"/>
        <v>#NAME?</v>
      </c>
      <c r="BI380" s="13" t="e">
        <f t="shared" si="459"/>
        <v>#NAME?</v>
      </c>
      <c r="BJ380" s="13" t="e">
        <f t="shared" si="460"/>
        <v>#NAME?</v>
      </c>
      <c r="BK380" s="13" t="e">
        <f t="shared" si="461"/>
        <v>#NAME?</v>
      </c>
      <c r="BL380" s="13" t="e">
        <f t="shared" si="462"/>
        <v>#NAME?</v>
      </c>
      <c r="BM380" s="13" t="e">
        <f t="shared" si="463"/>
        <v>#NAME?</v>
      </c>
      <c r="BN380" s="13"/>
      <c r="BO380" s="15"/>
      <c r="BP380" s="13" t="e">
        <f t="shared" si="464"/>
        <v>#NAME?</v>
      </c>
      <c r="BQ380" s="13" t="e">
        <f t="shared" si="465"/>
        <v>#NAME?</v>
      </c>
      <c r="BR380" s="13" t="e">
        <f t="shared" si="466"/>
        <v>#NAME?</v>
      </c>
      <c r="BS380" s="13" t="e">
        <f t="shared" si="467"/>
        <v>#NAME?</v>
      </c>
      <c r="BT380" s="13" t="e">
        <f t="shared" si="468"/>
        <v>#NAME?</v>
      </c>
      <c r="BU380" s="13" t="e">
        <f t="shared" si="469"/>
        <v>#NAME?</v>
      </c>
      <c r="BV380" s="13"/>
      <c r="BW380" s="13" t="e">
        <f t="shared" si="470"/>
        <v>#NAME?</v>
      </c>
      <c r="BX380" s="13"/>
      <c r="BY380" s="13" t="e">
        <f t="shared" si="471"/>
        <v>#NAME?</v>
      </c>
      <c r="BZ380" s="13" t="e">
        <f t="shared" si="472"/>
        <v>#NAME?</v>
      </c>
      <c r="CA380" s="13" t="e">
        <f t="shared" si="473"/>
        <v>#NAME?</v>
      </c>
      <c r="CB380" s="13" t="e">
        <f t="shared" si="474"/>
        <v>#NAME?</v>
      </c>
      <c r="CC380" s="14">
        <f t="shared" si="475"/>
        <v>0</v>
      </c>
      <c r="CD380" s="14" t="e">
        <f t="shared" si="476"/>
        <v>#NAME?</v>
      </c>
      <c r="CE380" s="13">
        <f t="shared" si="477"/>
        <v>7075639.7999999998</v>
      </c>
      <c r="CF380" s="13" t="e">
        <f t="shared" si="478"/>
        <v>#NAME?</v>
      </c>
      <c r="CG380" s="13"/>
      <c r="CH380" s="13" t="e">
        <f t="shared" si="479"/>
        <v>#NAME?</v>
      </c>
      <c r="CI380" s="13" t="e">
        <f t="shared" si="480"/>
        <v>#NAME?</v>
      </c>
      <c r="CJ380" s="13" t="e">
        <f t="shared" si="481"/>
        <v>#NAME?</v>
      </c>
      <c r="CK380" s="13" t="e">
        <f t="shared" si="482"/>
        <v>#NAME?</v>
      </c>
      <c r="CL380">
        <f t="shared" si="483"/>
        <v>0</v>
      </c>
      <c r="CM380">
        <f t="shared" si="484"/>
        <v>0</v>
      </c>
      <c r="CN380">
        <v>0</v>
      </c>
      <c r="CO380">
        <f t="shared" si="485"/>
        <v>0</v>
      </c>
      <c r="CP380" t="e">
        <f>VLOOKUP(A380,taal,5,FALSE)</f>
        <v>#NAME?</v>
      </c>
      <c r="CQ380">
        <v>0</v>
      </c>
      <c r="CR380">
        <v>0</v>
      </c>
      <c r="CS380">
        <v>0</v>
      </c>
      <c r="CT380">
        <v>0</v>
      </c>
      <c r="CU380">
        <v>0</v>
      </c>
      <c r="CV380" t="e">
        <f>VLOOKUP(A380,delta,3,FALSE)</f>
        <v>#NAME?</v>
      </c>
      <c r="CW380">
        <v>0</v>
      </c>
      <c r="CX380">
        <v>0</v>
      </c>
      <c r="CY380" s="20" t="e">
        <f t="shared" si="486"/>
        <v>#NAME?</v>
      </c>
      <c r="CZ380" t="e">
        <f t="shared" si="487"/>
        <v>#NAME?</v>
      </c>
      <c r="DM380" t="s">
        <v>140</v>
      </c>
      <c r="DN380">
        <v>0</v>
      </c>
      <c r="DQ380" t="s">
        <v>506</v>
      </c>
      <c r="DR380">
        <v>0</v>
      </c>
      <c r="DU380">
        <v>398</v>
      </c>
      <c r="DV380">
        <v>3052424.5864724773</v>
      </c>
      <c r="DX380" t="s">
        <v>506</v>
      </c>
      <c r="DY380">
        <v>0</v>
      </c>
      <c r="EA380" t="s">
        <v>506</v>
      </c>
      <c r="EB380">
        <v>0</v>
      </c>
      <c r="ED380" t="s">
        <v>506</v>
      </c>
      <c r="EE380">
        <v>0</v>
      </c>
      <c r="EI380">
        <v>844</v>
      </c>
      <c r="EJ380">
        <v>1994.25</v>
      </c>
      <c r="GQ380" t="s">
        <v>539</v>
      </c>
      <c r="GR380">
        <v>1674</v>
      </c>
      <c r="GU380">
        <v>995</v>
      </c>
      <c r="GV380" s="20">
        <v>237858.74849704636</v>
      </c>
      <c r="HM380">
        <v>345</v>
      </c>
      <c r="HN380" t="s">
        <v>140</v>
      </c>
      <c r="HO380">
        <v>4859878.4400000004</v>
      </c>
      <c r="HR380">
        <v>995</v>
      </c>
      <c r="HS380">
        <v>6981.5</v>
      </c>
    </row>
    <row r="381" spans="1:227">
      <c r="A381">
        <v>840</v>
      </c>
      <c r="D381" t="s">
        <v>540</v>
      </c>
      <c r="F381" s="13" t="e">
        <f t="shared" si="407"/>
        <v>#NAME?</v>
      </c>
      <c r="G381" s="13" t="e">
        <f t="shared" si="408"/>
        <v>#NAME?</v>
      </c>
      <c r="H381" s="13" t="e">
        <f t="shared" si="409"/>
        <v>#NAME?</v>
      </c>
      <c r="I381" s="13" t="e">
        <f t="shared" si="410"/>
        <v>#NAME?</v>
      </c>
      <c r="J381" s="13"/>
      <c r="K381" s="13" t="e">
        <f t="shared" si="411"/>
        <v>#NAME?</v>
      </c>
      <c r="L381" s="13" t="e">
        <f t="shared" si="412"/>
        <v>#NAME?</v>
      </c>
      <c r="M381" s="13" t="e">
        <f t="shared" si="413"/>
        <v>#NAME?</v>
      </c>
      <c r="N381" s="13" t="e">
        <f t="shared" si="414"/>
        <v>#NAME?</v>
      </c>
      <c r="O381" s="13" t="e">
        <f t="shared" si="415"/>
        <v>#NAME?</v>
      </c>
      <c r="P381" s="13" t="e">
        <f t="shared" si="416"/>
        <v>#NAME?</v>
      </c>
      <c r="Q381" s="13" t="e">
        <f t="shared" si="417"/>
        <v>#NAME?</v>
      </c>
      <c r="R381" s="13" t="e">
        <f t="shared" si="418"/>
        <v>#NAME?</v>
      </c>
      <c r="S381" s="13" t="e">
        <f t="shared" si="419"/>
        <v>#NAME?</v>
      </c>
      <c r="T381" s="13" t="e">
        <f t="shared" si="420"/>
        <v>#NAME?</v>
      </c>
      <c r="U381" s="13" t="e">
        <f t="shared" si="421"/>
        <v>#NAME?</v>
      </c>
      <c r="V381" s="13" t="e">
        <f t="shared" si="422"/>
        <v>#NAME?</v>
      </c>
      <c r="W381" s="13" t="e">
        <f t="shared" si="423"/>
        <v>#NAME?</v>
      </c>
      <c r="X381" s="13" t="e">
        <f t="shared" si="424"/>
        <v>#NAME?</v>
      </c>
      <c r="Y381" s="13" t="e">
        <f t="shared" si="425"/>
        <v>#NAME?</v>
      </c>
      <c r="Z381" s="13" t="e">
        <f t="shared" si="426"/>
        <v>#NAME?</v>
      </c>
      <c r="AA381" s="13" t="e">
        <f t="shared" si="427"/>
        <v>#NAME?</v>
      </c>
      <c r="AB381" s="13"/>
      <c r="AC381" s="13"/>
      <c r="AD381" s="13" t="e">
        <f t="shared" si="428"/>
        <v>#NAME?</v>
      </c>
      <c r="AE381" s="13" t="e">
        <f t="shared" si="429"/>
        <v>#NAME?</v>
      </c>
      <c r="AF381" s="13" t="e">
        <f t="shared" si="430"/>
        <v>#NAME?</v>
      </c>
      <c r="AG381" s="13" t="e">
        <f t="shared" si="431"/>
        <v>#NAME?</v>
      </c>
      <c r="AH381" s="13" t="e">
        <f t="shared" si="432"/>
        <v>#NAME?</v>
      </c>
      <c r="AI381" s="13" t="e">
        <f t="shared" si="433"/>
        <v>#NAME?</v>
      </c>
      <c r="AJ381" s="13" t="e">
        <f t="shared" si="434"/>
        <v>#NAME?</v>
      </c>
      <c r="AK381" s="13" t="e">
        <f t="shared" si="435"/>
        <v>#NAME?</v>
      </c>
      <c r="AL381" s="13" t="e">
        <f t="shared" si="436"/>
        <v>#NAME?</v>
      </c>
      <c r="AM381" s="13" t="e">
        <f t="shared" si="437"/>
        <v>#NAME?</v>
      </c>
      <c r="AN381" s="13" t="e">
        <f t="shared" si="438"/>
        <v>#NAME?</v>
      </c>
      <c r="AO381" s="13" t="e">
        <f t="shared" si="439"/>
        <v>#NAME?</v>
      </c>
      <c r="AP381" s="13" t="e">
        <f t="shared" si="440"/>
        <v>#NAME?</v>
      </c>
      <c r="AQ381" s="13" t="e">
        <f t="shared" si="441"/>
        <v>#NAME?</v>
      </c>
      <c r="AR381" s="13" t="e">
        <f t="shared" si="442"/>
        <v>#NAME?</v>
      </c>
      <c r="AS381" s="13" t="e">
        <f t="shared" si="443"/>
        <v>#NAME?</v>
      </c>
      <c r="AT381" s="13" t="e">
        <f t="shared" si="444"/>
        <v>#NAME?</v>
      </c>
      <c r="AU381" s="13" t="e">
        <f t="shared" si="445"/>
        <v>#NAME?</v>
      </c>
      <c r="AV381" s="13" t="e">
        <f t="shared" si="446"/>
        <v>#NAME?</v>
      </c>
      <c r="AW381" s="13" t="e">
        <f t="shared" si="447"/>
        <v>#NAME?</v>
      </c>
      <c r="AX381" s="13" t="e">
        <f t="shared" si="448"/>
        <v>#NAME?</v>
      </c>
      <c r="AY381" s="13" t="e">
        <f t="shared" si="449"/>
        <v>#NAME?</v>
      </c>
      <c r="AZ381" s="13" t="e">
        <f t="shared" si="450"/>
        <v>#NAME?</v>
      </c>
      <c r="BA381" s="13" t="e">
        <f t="shared" si="451"/>
        <v>#NAME?</v>
      </c>
      <c r="BB381" s="13" t="e">
        <f t="shared" si="452"/>
        <v>#NAME?</v>
      </c>
      <c r="BC381" s="13" t="e">
        <f t="shared" si="453"/>
        <v>#NAME?</v>
      </c>
      <c r="BD381" s="13" t="e">
        <f t="shared" si="454"/>
        <v>#NAME?</v>
      </c>
      <c r="BE381" s="13" t="e">
        <f t="shared" si="455"/>
        <v>#NAME?</v>
      </c>
      <c r="BF381" s="13" t="e">
        <f t="shared" si="456"/>
        <v>#NAME?</v>
      </c>
      <c r="BG381" s="13" t="e">
        <f t="shared" si="457"/>
        <v>#NAME?</v>
      </c>
      <c r="BH381" s="13" t="e">
        <f t="shared" si="458"/>
        <v>#NAME?</v>
      </c>
      <c r="BI381" s="13" t="e">
        <f t="shared" si="459"/>
        <v>#NAME?</v>
      </c>
      <c r="BJ381" s="13" t="e">
        <f t="shared" si="460"/>
        <v>#NAME?</v>
      </c>
      <c r="BK381" s="13" t="e">
        <f t="shared" si="461"/>
        <v>#NAME?</v>
      </c>
      <c r="BL381" s="13" t="e">
        <f t="shared" si="462"/>
        <v>#NAME?</v>
      </c>
      <c r="BM381" s="13" t="e">
        <f t="shared" si="463"/>
        <v>#NAME?</v>
      </c>
      <c r="BN381" s="13"/>
      <c r="BO381" s="15"/>
      <c r="BP381" s="13" t="e">
        <f t="shared" si="464"/>
        <v>#NAME?</v>
      </c>
      <c r="BQ381" s="13" t="e">
        <f t="shared" si="465"/>
        <v>#NAME?</v>
      </c>
      <c r="BR381" s="13" t="e">
        <f t="shared" si="466"/>
        <v>#NAME?</v>
      </c>
      <c r="BS381" s="13" t="e">
        <f t="shared" si="467"/>
        <v>#NAME?</v>
      </c>
      <c r="BT381" s="13" t="e">
        <f t="shared" si="468"/>
        <v>#NAME?</v>
      </c>
      <c r="BU381" s="13" t="e">
        <f t="shared" si="469"/>
        <v>#NAME?</v>
      </c>
      <c r="BV381" s="13"/>
      <c r="BW381" s="13" t="e">
        <f t="shared" si="470"/>
        <v>#NAME?</v>
      </c>
      <c r="BX381" s="13"/>
      <c r="BY381" s="13" t="e">
        <f t="shared" si="471"/>
        <v>#NAME?</v>
      </c>
      <c r="BZ381" s="13" t="e">
        <f t="shared" si="472"/>
        <v>#NAME?</v>
      </c>
      <c r="CA381" s="13" t="e">
        <f t="shared" si="473"/>
        <v>#NAME?</v>
      </c>
      <c r="CB381" s="13" t="e">
        <f t="shared" si="474"/>
        <v>#NAME?</v>
      </c>
      <c r="CC381" s="14">
        <f t="shared" si="475"/>
        <v>0</v>
      </c>
      <c r="CD381" s="14" t="e">
        <f t="shared" si="476"/>
        <v>#NAME?</v>
      </c>
      <c r="CE381" s="13">
        <f t="shared" si="477"/>
        <v>1984736.06</v>
      </c>
      <c r="CF381" s="13" t="e">
        <f t="shared" si="478"/>
        <v>#NAME?</v>
      </c>
      <c r="CG381" s="13"/>
      <c r="CH381" s="13" t="e">
        <f t="shared" si="479"/>
        <v>#NAME?</v>
      </c>
      <c r="CI381" s="13" t="e">
        <f t="shared" si="480"/>
        <v>#NAME?</v>
      </c>
      <c r="CJ381" s="13" t="e">
        <f t="shared" si="481"/>
        <v>#NAME?</v>
      </c>
      <c r="CK381" s="13" t="e">
        <f t="shared" si="482"/>
        <v>#NAME?</v>
      </c>
      <c r="CL381">
        <f t="shared" si="483"/>
        <v>0</v>
      </c>
      <c r="CM381">
        <f t="shared" si="484"/>
        <v>0</v>
      </c>
      <c r="CN381">
        <v>0</v>
      </c>
      <c r="CO381">
        <f t="shared" si="485"/>
        <v>0</v>
      </c>
      <c r="CP381">
        <v>0</v>
      </c>
      <c r="CQ381">
        <v>0</v>
      </c>
      <c r="CR381">
        <v>0</v>
      </c>
      <c r="CS381">
        <v>0</v>
      </c>
      <c r="CT381">
        <v>0</v>
      </c>
      <c r="CU381">
        <v>0</v>
      </c>
      <c r="CV381">
        <v>0</v>
      </c>
      <c r="CW381">
        <v>0</v>
      </c>
      <c r="CX381">
        <v>0</v>
      </c>
      <c r="CY381" s="20" t="e">
        <f t="shared" si="486"/>
        <v>#NAME?</v>
      </c>
      <c r="CZ381" t="e">
        <f t="shared" si="487"/>
        <v>#NAME?</v>
      </c>
      <c r="DM381" t="s">
        <v>547</v>
      </c>
      <c r="DN381">
        <v>0</v>
      </c>
      <c r="DQ381" t="s">
        <v>508</v>
      </c>
      <c r="DR381">
        <v>0</v>
      </c>
      <c r="DU381">
        <v>203</v>
      </c>
      <c r="DV381">
        <v>2947281.8317212937</v>
      </c>
      <c r="DX381" t="s">
        <v>508</v>
      </c>
      <c r="DY381">
        <v>0</v>
      </c>
      <c r="EA381" t="s">
        <v>508</v>
      </c>
      <c r="EB381">
        <v>0</v>
      </c>
      <c r="ED381" t="s">
        <v>508</v>
      </c>
      <c r="EE381">
        <v>0</v>
      </c>
      <c r="EI381">
        <v>796</v>
      </c>
      <c r="EJ381">
        <v>12219.75</v>
      </c>
      <c r="GQ381" t="s">
        <v>540</v>
      </c>
      <c r="GR381">
        <v>840</v>
      </c>
      <c r="GU381">
        <v>1507</v>
      </c>
      <c r="GV381" s="20">
        <v>57504.312823461762</v>
      </c>
      <c r="HM381">
        <v>717</v>
      </c>
      <c r="HN381" t="s">
        <v>547</v>
      </c>
      <c r="HO381">
        <v>1746284.5</v>
      </c>
      <c r="HR381">
        <v>1507</v>
      </c>
      <c r="HS381">
        <v>1868</v>
      </c>
    </row>
    <row r="382" spans="1:227">
      <c r="A382">
        <v>844</v>
      </c>
      <c r="D382" t="s">
        <v>544</v>
      </c>
      <c r="F382" s="13" t="e">
        <f t="shared" si="407"/>
        <v>#NAME?</v>
      </c>
      <c r="G382" s="13" t="e">
        <f t="shared" si="408"/>
        <v>#NAME?</v>
      </c>
      <c r="H382" s="13" t="e">
        <f t="shared" si="409"/>
        <v>#NAME?</v>
      </c>
      <c r="I382" s="13" t="e">
        <f t="shared" si="410"/>
        <v>#NAME?</v>
      </c>
      <c r="J382" s="13"/>
      <c r="K382" s="13" t="e">
        <f t="shared" si="411"/>
        <v>#NAME?</v>
      </c>
      <c r="L382" s="13" t="e">
        <f t="shared" si="412"/>
        <v>#NAME?</v>
      </c>
      <c r="M382" s="13" t="e">
        <f t="shared" si="413"/>
        <v>#NAME?</v>
      </c>
      <c r="N382" s="13" t="e">
        <f t="shared" si="414"/>
        <v>#NAME?</v>
      </c>
      <c r="O382" s="13" t="e">
        <f t="shared" si="415"/>
        <v>#NAME?</v>
      </c>
      <c r="P382" s="13" t="e">
        <f t="shared" si="416"/>
        <v>#NAME?</v>
      </c>
      <c r="Q382" s="13" t="e">
        <f t="shared" si="417"/>
        <v>#NAME?</v>
      </c>
      <c r="R382" s="13" t="e">
        <f t="shared" si="418"/>
        <v>#NAME?</v>
      </c>
      <c r="S382" s="13" t="e">
        <f t="shared" si="419"/>
        <v>#NAME?</v>
      </c>
      <c r="T382" s="13" t="e">
        <f t="shared" si="420"/>
        <v>#NAME?</v>
      </c>
      <c r="U382" s="13" t="e">
        <f t="shared" si="421"/>
        <v>#NAME?</v>
      </c>
      <c r="V382" s="13" t="e">
        <f t="shared" si="422"/>
        <v>#NAME?</v>
      </c>
      <c r="W382" s="13" t="e">
        <f t="shared" si="423"/>
        <v>#NAME?</v>
      </c>
      <c r="X382" s="13" t="e">
        <f t="shared" si="424"/>
        <v>#NAME?</v>
      </c>
      <c r="Y382" s="13" t="e">
        <f t="shared" si="425"/>
        <v>#NAME?</v>
      </c>
      <c r="Z382" s="13" t="e">
        <f t="shared" si="426"/>
        <v>#NAME?</v>
      </c>
      <c r="AA382" s="13" t="e">
        <f t="shared" si="427"/>
        <v>#NAME?</v>
      </c>
      <c r="AB382" s="13"/>
      <c r="AC382" s="13"/>
      <c r="AD382" s="13" t="e">
        <f t="shared" si="428"/>
        <v>#NAME?</v>
      </c>
      <c r="AE382" s="13" t="e">
        <f t="shared" si="429"/>
        <v>#NAME?</v>
      </c>
      <c r="AF382" s="13" t="e">
        <f t="shared" si="430"/>
        <v>#NAME?</v>
      </c>
      <c r="AG382" s="13" t="e">
        <f t="shared" si="431"/>
        <v>#NAME?</v>
      </c>
      <c r="AH382" s="13" t="e">
        <f t="shared" si="432"/>
        <v>#NAME?</v>
      </c>
      <c r="AI382" s="13" t="e">
        <f t="shared" si="433"/>
        <v>#NAME?</v>
      </c>
      <c r="AJ382" s="13" t="e">
        <f t="shared" si="434"/>
        <v>#NAME?</v>
      </c>
      <c r="AK382" s="13" t="e">
        <f t="shared" si="435"/>
        <v>#NAME?</v>
      </c>
      <c r="AL382" s="13" t="e">
        <f t="shared" si="436"/>
        <v>#NAME?</v>
      </c>
      <c r="AM382" s="13" t="e">
        <f t="shared" si="437"/>
        <v>#NAME?</v>
      </c>
      <c r="AN382" s="13" t="e">
        <f t="shared" si="438"/>
        <v>#NAME?</v>
      </c>
      <c r="AO382" s="13" t="e">
        <f t="shared" si="439"/>
        <v>#NAME?</v>
      </c>
      <c r="AP382" s="13" t="e">
        <f t="shared" si="440"/>
        <v>#NAME?</v>
      </c>
      <c r="AQ382" s="13" t="e">
        <f t="shared" si="441"/>
        <v>#NAME?</v>
      </c>
      <c r="AR382" s="13" t="e">
        <f t="shared" si="442"/>
        <v>#NAME?</v>
      </c>
      <c r="AS382" s="13" t="e">
        <f t="shared" si="443"/>
        <v>#NAME?</v>
      </c>
      <c r="AT382" s="13" t="e">
        <f t="shared" si="444"/>
        <v>#NAME?</v>
      </c>
      <c r="AU382" s="13" t="e">
        <f t="shared" si="445"/>
        <v>#NAME?</v>
      </c>
      <c r="AV382" s="13" t="e">
        <f t="shared" si="446"/>
        <v>#NAME?</v>
      </c>
      <c r="AW382" s="13" t="e">
        <f t="shared" si="447"/>
        <v>#NAME?</v>
      </c>
      <c r="AX382" s="13" t="e">
        <f t="shared" si="448"/>
        <v>#NAME?</v>
      </c>
      <c r="AY382" s="13" t="e">
        <f t="shared" si="449"/>
        <v>#NAME?</v>
      </c>
      <c r="AZ382" s="13" t="e">
        <f t="shared" si="450"/>
        <v>#NAME?</v>
      </c>
      <c r="BA382" s="13" t="e">
        <f t="shared" si="451"/>
        <v>#NAME?</v>
      </c>
      <c r="BB382" s="13" t="e">
        <f t="shared" si="452"/>
        <v>#NAME?</v>
      </c>
      <c r="BC382" s="13" t="e">
        <f t="shared" si="453"/>
        <v>#NAME?</v>
      </c>
      <c r="BD382" s="13" t="e">
        <f t="shared" si="454"/>
        <v>#NAME?</v>
      </c>
      <c r="BE382" s="13" t="e">
        <f t="shared" si="455"/>
        <v>#NAME?</v>
      </c>
      <c r="BF382" s="13" t="e">
        <f t="shared" si="456"/>
        <v>#NAME?</v>
      </c>
      <c r="BG382" s="13" t="e">
        <f t="shared" si="457"/>
        <v>#NAME?</v>
      </c>
      <c r="BH382" s="13" t="e">
        <f t="shared" si="458"/>
        <v>#NAME?</v>
      </c>
      <c r="BI382" s="13" t="e">
        <f t="shared" si="459"/>
        <v>#NAME?</v>
      </c>
      <c r="BJ382" s="13" t="e">
        <f t="shared" si="460"/>
        <v>#NAME?</v>
      </c>
      <c r="BK382" s="13" t="e">
        <f t="shared" si="461"/>
        <v>#NAME?</v>
      </c>
      <c r="BL382" s="13" t="e">
        <f t="shared" si="462"/>
        <v>#NAME?</v>
      </c>
      <c r="BM382" s="13" t="e">
        <f t="shared" si="463"/>
        <v>#NAME?</v>
      </c>
      <c r="BN382" s="13"/>
      <c r="BO382" s="15"/>
      <c r="BP382" s="13" t="e">
        <f t="shared" si="464"/>
        <v>#NAME?</v>
      </c>
      <c r="BQ382" s="13" t="e">
        <f t="shared" si="465"/>
        <v>#NAME?</v>
      </c>
      <c r="BR382" s="13" t="e">
        <f t="shared" si="466"/>
        <v>#NAME?</v>
      </c>
      <c r="BS382" s="13" t="e">
        <f t="shared" si="467"/>
        <v>#NAME?</v>
      </c>
      <c r="BT382" s="13" t="e">
        <f t="shared" si="468"/>
        <v>#NAME?</v>
      </c>
      <c r="BU382" s="13" t="e">
        <f t="shared" si="469"/>
        <v>#NAME?</v>
      </c>
      <c r="BV382" s="13"/>
      <c r="BW382" s="13" t="e">
        <f t="shared" si="470"/>
        <v>#NAME?</v>
      </c>
      <c r="BX382" s="13"/>
      <c r="BY382" s="13" t="e">
        <f t="shared" si="471"/>
        <v>#NAME?</v>
      </c>
      <c r="BZ382" s="13" t="e">
        <f t="shared" si="472"/>
        <v>#NAME?</v>
      </c>
      <c r="CA382" s="13" t="e">
        <f t="shared" si="473"/>
        <v>#NAME?</v>
      </c>
      <c r="CB382" s="13" t="e">
        <f t="shared" si="474"/>
        <v>#NAME?</v>
      </c>
      <c r="CC382" s="14">
        <f t="shared" si="475"/>
        <v>0</v>
      </c>
      <c r="CD382" s="14" t="e">
        <f t="shared" si="476"/>
        <v>#NAME?</v>
      </c>
      <c r="CE382" s="13">
        <f t="shared" si="477"/>
        <v>1713445.17</v>
      </c>
      <c r="CF382" s="13" t="e">
        <f t="shared" si="478"/>
        <v>#NAME?</v>
      </c>
      <c r="CG382" s="13"/>
      <c r="CH382" s="13" t="e">
        <f t="shared" si="479"/>
        <v>#NAME?</v>
      </c>
      <c r="CI382" s="13" t="e">
        <f t="shared" si="480"/>
        <v>#NAME?</v>
      </c>
      <c r="CJ382" s="13" t="e">
        <f t="shared" si="481"/>
        <v>#NAME?</v>
      </c>
      <c r="CK382" s="13" t="e">
        <f t="shared" si="482"/>
        <v>#NAME?</v>
      </c>
      <c r="CL382">
        <f t="shared" si="483"/>
        <v>0</v>
      </c>
      <c r="CM382">
        <f t="shared" si="484"/>
        <v>0</v>
      </c>
      <c r="CN382">
        <v>0</v>
      </c>
      <c r="CO382">
        <f t="shared" si="485"/>
        <v>0</v>
      </c>
      <c r="CP382">
        <v>0</v>
      </c>
      <c r="CQ382">
        <v>0</v>
      </c>
      <c r="CR382">
        <v>0</v>
      </c>
      <c r="CS382">
        <v>0</v>
      </c>
      <c r="CT382">
        <v>0</v>
      </c>
      <c r="CU382">
        <v>0</v>
      </c>
      <c r="CV382">
        <v>0</v>
      </c>
      <c r="CW382">
        <v>0</v>
      </c>
      <c r="CX382">
        <v>0</v>
      </c>
      <c r="CY382" s="20" t="e">
        <f t="shared" si="486"/>
        <v>#NAME?</v>
      </c>
      <c r="CZ382" t="e">
        <f t="shared" si="487"/>
        <v>#NAME?</v>
      </c>
      <c r="DM382" t="s">
        <v>563</v>
      </c>
      <c r="DN382">
        <v>0</v>
      </c>
      <c r="DQ382" t="s">
        <v>512</v>
      </c>
      <c r="DR382">
        <v>0</v>
      </c>
      <c r="DU382">
        <v>826</v>
      </c>
      <c r="DV382">
        <v>4256657.605495696</v>
      </c>
      <c r="DX382" t="s">
        <v>512</v>
      </c>
      <c r="DY382">
        <v>0</v>
      </c>
      <c r="EA382" t="s">
        <v>512</v>
      </c>
      <c r="EB382">
        <v>0</v>
      </c>
      <c r="ED382" t="s">
        <v>512</v>
      </c>
      <c r="EE382">
        <v>0</v>
      </c>
      <c r="EI382">
        <v>1702</v>
      </c>
      <c r="EJ382">
        <v>806.75</v>
      </c>
      <c r="GQ382" t="s">
        <v>544</v>
      </c>
      <c r="GR382">
        <v>844</v>
      </c>
      <c r="GU382">
        <v>1509</v>
      </c>
      <c r="GV382" s="20">
        <v>122850.12285012285</v>
      </c>
      <c r="HM382">
        <v>860</v>
      </c>
      <c r="HN382" t="s">
        <v>563</v>
      </c>
      <c r="HO382">
        <v>2548295.41</v>
      </c>
      <c r="HR382">
        <v>1509</v>
      </c>
      <c r="HS382">
        <v>2873.25</v>
      </c>
    </row>
    <row r="383" spans="1:227">
      <c r="A383">
        <v>796</v>
      </c>
      <c r="D383" t="s">
        <v>189</v>
      </c>
      <c r="F383" s="13" t="e">
        <f t="shared" si="407"/>
        <v>#NAME?</v>
      </c>
      <c r="G383" s="13" t="e">
        <f t="shared" si="408"/>
        <v>#NAME?</v>
      </c>
      <c r="H383" s="13" t="e">
        <f t="shared" si="409"/>
        <v>#NAME?</v>
      </c>
      <c r="I383" s="13" t="e">
        <f t="shared" si="410"/>
        <v>#NAME?</v>
      </c>
      <c r="J383" s="13"/>
      <c r="K383" s="13" t="e">
        <f t="shared" si="411"/>
        <v>#NAME?</v>
      </c>
      <c r="L383" s="13" t="e">
        <f t="shared" si="412"/>
        <v>#NAME?</v>
      </c>
      <c r="M383" s="13" t="e">
        <f t="shared" si="413"/>
        <v>#NAME?</v>
      </c>
      <c r="N383" s="13" t="e">
        <f t="shared" si="414"/>
        <v>#NAME?</v>
      </c>
      <c r="O383" s="13" t="e">
        <f t="shared" si="415"/>
        <v>#NAME?</v>
      </c>
      <c r="P383" s="13" t="e">
        <f t="shared" si="416"/>
        <v>#NAME?</v>
      </c>
      <c r="Q383" s="13" t="e">
        <f t="shared" si="417"/>
        <v>#NAME?</v>
      </c>
      <c r="R383" s="13" t="e">
        <f t="shared" si="418"/>
        <v>#NAME?</v>
      </c>
      <c r="S383" s="13" t="e">
        <f t="shared" si="419"/>
        <v>#NAME?</v>
      </c>
      <c r="T383" s="13" t="e">
        <f t="shared" si="420"/>
        <v>#NAME?</v>
      </c>
      <c r="U383" s="13" t="e">
        <f t="shared" si="421"/>
        <v>#NAME?</v>
      </c>
      <c r="V383" s="13" t="e">
        <f t="shared" si="422"/>
        <v>#NAME?</v>
      </c>
      <c r="W383" s="13" t="e">
        <f t="shared" si="423"/>
        <v>#NAME?</v>
      </c>
      <c r="X383" s="13" t="e">
        <f t="shared" si="424"/>
        <v>#NAME?</v>
      </c>
      <c r="Y383" s="13" t="e">
        <f t="shared" si="425"/>
        <v>#NAME?</v>
      </c>
      <c r="Z383" s="13" t="e">
        <f t="shared" si="426"/>
        <v>#NAME?</v>
      </c>
      <c r="AA383" s="13" t="e">
        <f t="shared" si="427"/>
        <v>#NAME?</v>
      </c>
      <c r="AB383" s="13"/>
      <c r="AC383" s="13"/>
      <c r="AD383" s="13" t="e">
        <f t="shared" si="428"/>
        <v>#NAME?</v>
      </c>
      <c r="AE383" s="13" t="e">
        <f t="shared" si="429"/>
        <v>#NAME?</v>
      </c>
      <c r="AF383" s="13" t="e">
        <f t="shared" si="430"/>
        <v>#NAME?</v>
      </c>
      <c r="AG383" s="13" t="e">
        <f t="shared" si="431"/>
        <v>#NAME?</v>
      </c>
      <c r="AH383" s="13" t="e">
        <f t="shared" si="432"/>
        <v>#NAME?</v>
      </c>
      <c r="AI383" s="13" t="e">
        <f t="shared" si="433"/>
        <v>#NAME?</v>
      </c>
      <c r="AJ383" s="13" t="e">
        <f t="shared" si="434"/>
        <v>#NAME?</v>
      </c>
      <c r="AK383" s="13" t="e">
        <f t="shared" si="435"/>
        <v>#NAME?</v>
      </c>
      <c r="AL383" s="13" t="e">
        <f t="shared" si="436"/>
        <v>#NAME?</v>
      </c>
      <c r="AM383" s="13" t="e">
        <f t="shared" si="437"/>
        <v>#NAME?</v>
      </c>
      <c r="AN383" s="13" t="e">
        <f t="shared" si="438"/>
        <v>#NAME?</v>
      </c>
      <c r="AO383" s="13" t="e">
        <f t="shared" si="439"/>
        <v>#NAME?</v>
      </c>
      <c r="AP383" s="13" t="e">
        <f t="shared" si="440"/>
        <v>#NAME?</v>
      </c>
      <c r="AQ383" s="13" t="e">
        <f t="shared" si="441"/>
        <v>#NAME?</v>
      </c>
      <c r="AR383" s="13" t="e">
        <f t="shared" si="442"/>
        <v>#NAME?</v>
      </c>
      <c r="AS383" s="13" t="e">
        <f t="shared" si="443"/>
        <v>#NAME?</v>
      </c>
      <c r="AT383" s="13" t="e">
        <f t="shared" si="444"/>
        <v>#NAME?</v>
      </c>
      <c r="AU383" s="13" t="e">
        <f t="shared" si="445"/>
        <v>#NAME?</v>
      </c>
      <c r="AV383" s="13" t="e">
        <f t="shared" si="446"/>
        <v>#NAME?</v>
      </c>
      <c r="AW383" s="13" t="e">
        <f t="shared" si="447"/>
        <v>#NAME?</v>
      </c>
      <c r="AX383" s="13" t="e">
        <f t="shared" si="448"/>
        <v>#NAME?</v>
      </c>
      <c r="AY383" s="13" t="e">
        <f t="shared" si="449"/>
        <v>#NAME?</v>
      </c>
      <c r="AZ383" s="13" t="e">
        <f t="shared" si="450"/>
        <v>#NAME?</v>
      </c>
      <c r="BA383" s="13" t="e">
        <f t="shared" si="451"/>
        <v>#NAME?</v>
      </c>
      <c r="BB383" s="13" t="e">
        <f t="shared" si="452"/>
        <v>#NAME?</v>
      </c>
      <c r="BC383" s="13" t="e">
        <f t="shared" si="453"/>
        <v>#NAME?</v>
      </c>
      <c r="BD383" s="13" t="e">
        <f t="shared" si="454"/>
        <v>#NAME?</v>
      </c>
      <c r="BE383" s="13" t="e">
        <f t="shared" si="455"/>
        <v>#NAME?</v>
      </c>
      <c r="BF383" s="13" t="e">
        <f t="shared" si="456"/>
        <v>#NAME?</v>
      </c>
      <c r="BG383" s="13" t="e">
        <f t="shared" si="457"/>
        <v>#NAME?</v>
      </c>
      <c r="BH383" s="13" t="e">
        <f t="shared" si="458"/>
        <v>#NAME?</v>
      </c>
      <c r="BI383" s="13" t="e">
        <f t="shared" si="459"/>
        <v>#NAME?</v>
      </c>
      <c r="BJ383" s="13" t="e">
        <f t="shared" si="460"/>
        <v>#NAME?</v>
      </c>
      <c r="BK383" s="13" t="e">
        <f t="shared" si="461"/>
        <v>#NAME?</v>
      </c>
      <c r="BL383" s="13" t="e">
        <f t="shared" si="462"/>
        <v>#NAME?</v>
      </c>
      <c r="BM383" s="13" t="e">
        <f t="shared" si="463"/>
        <v>#NAME?</v>
      </c>
      <c r="BN383" s="13"/>
      <c r="BO383" s="15"/>
      <c r="BP383" s="13" t="e">
        <f t="shared" si="464"/>
        <v>#NAME?</v>
      </c>
      <c r="BQ383" s="13" t="e">
        <f t="shared" si="465"/>
        <v>#NAME?</v>
      </c>
      <c r="BR383" s="13" t="e">
        <f t="shared" si="466"/>
        <v>#NAME?</v>
      </c>
      <c r="BS383" s="13" t="e">
        <f t="shared" si="467"/>
        <v>#NAME?</v>
      </c>
      <c r="BT383" s="13" t="e">
        <f t="shared" si="468"/>
        <v>#NAME?</v>
      </c>
      <c r="BU383" s="13" t="e">
        <f t="shared" si="469"/>
        <v>#NAME?</v>
      </c>
      <c r="BV383" s="13"/>
      <c r="BW383" s="13" t="e">
        <f t="shared" si="470"/>
        <v>#NAME?</v>
      </c>
      <c r="BX383" s="13"/>
      <c r="BY383" s="13" t="e">
        <f t="shared" si="471"/>
        <v>#NAME?</v>
      </c>
      <c r="BZ383" s="13" t="e">
        <f t="shared" si="472"/>
        <v>#NAME?</v>
      </c>
      <c r="CA383" s="13" t="e">
        <f t="shared" si="473"/>
        <v>#NAME?</v>
      </c>
      <c r="CB383" s="13" t="e">
        <f t="shared" si="474"/>
        <v>#NAME?</v>
      </c>
      <c r="CC383" s="14">
        <f t="shared" si="475"/>
        <v>93216</v>
      </c>
      <c r="CD383" s="14" t="e">
        <f t="shared" si="476"/>
        <v>#NAME?</v>
      </c>
      <c r="CE383" s="13">
        <f t="shared" si="477"/>
        <v>11700619.130000001</v>
      </c>
      <c r="CF383" s="13" t="e">
        <f t="shared" si="478"/>
        <v>#NAME?</v>
      </c>
      <c r="CG383" s="13"/>
      <c r="CH383" s="13" t="e">
        <f t="shared" si="479"/>
        <v>#NAME?</v>
      </c>
      <c r="CI383" s="13" t="e">
        <f t="shared" si="480"/>
        <v>#NAME?</v>
      </c>
      <c r="CJ383" s="13" t="e">
        <f t="shared" si="481"/>
        <v>#NAME?</v>
      </c>
      <c r="CK383" s="13" t="e">
        <f t="shared" si="482"/>
        <v>#NAME?</v>
      </c>
      <c r="CL383">
        <f t="shared" si="483"/>
        <v>83300</v>
      </c>
      <c r="CM383">
        <f t="shared" si="484"/>
        <v>0</v>
      </c>
      <c r="CN383">
        <v>0</v>
      </c>
      <c r="CO383">
        <f t="shared" si="485"/>
        <v>0</v>
      </c>
      <c r="CP383" t="e">
        <f>VLOOKUP(A383,taal,5,FALSE)</f>
        <v>#NAME?</v>
      </c>
      <c r="CQ383">
        <v>0</v>
      </c>
      <c r="CR383">
        <v>0</v>
      </c>
      <c r="CS383">
        <v>0</v>
      </c>
      <c r="CT383" t="e">
        <f>VLOOKUP(A383,w_g31,3,FALSE)</f>
        <v>#NAME?</v>
      </c>
      <c r="CU383">
        <v>0</v>
      </c>
      <c r="CV383" t="e">
        <f>VLOOKUP(A383,delta,3,FALSE)</f>
        <v>#NAME?</v>
      </c>
      <c r="CW383" t="e">
        <f>VLOOKUP(A383,vrouw,3,FALSE)</f>
        <v>#NAME?</v>
      </c>
      <c r="CX383">
        <v>0</v>
      </c>
      <c r="CY383" s="20" t="e">
        <f t="shared" si="486"/>
        <v>#NAME?</v>
      </c>
      <c r="CZ383" t="e">
        <f t="shared" si="487"/>
        <v>#NAME?</v>
      </c>
      <c r="DM383" t="s">
        <v>564</v>
      </c>
      <c r="DN383">
        <v>0</v>
      </c>
      <c r="DQ383" t="s">
        <v>527</v>
      </c>
      <c r="DR383">
        <v>0</v>
      </c>
      <c r="DU383">
        <v>957</v>
      </c>
      <c r="DV383">
        <v>5650660.3389071692</v>
      </c>
      <c r="DX383" t="s">
        <v>527</v>
      </c>
      <c r="DY383">
        <v>0</v>
      </c>
      <c r="EA383" t="s">
        <v>527</v>
      </c>
      <c r="EB383">
        <v>0</v>
      </c>
      <c r="ED383" t="s">
        <v>527</v>
      </c>
      <c r="EE383">
        <v>0</v>
      </c>
      <c r="EI383">
        <v>845</v>
      </c>
      <c r="EJ383">
        <v>1771.25</v>
      </c>
      <c r="GQ383" t="s">
        <v>189</v>
      </c>
      <c r="GR383">
        <v>796</v>
      </c>
      <c r="GU383">
        <v>1525</v>
      </c>
      <c r="GV383" s="20">
        <v>54890.480422395318</v>
      </c>
      <c r="HM383">
        <v>861</v>
      </c>
      <c r="HN383" t="s">
        <v>564</v>
      </c>
      <c r="HO383">
        <v>3404703.51</v>
      </c>
      <c r="HR383">
        <v>1525</v>
      </c>
      <c r="HS383">
        <v>1395.25</v>
      </c>
    </row>
    <row r="384" spans="1:227">
      <c r="A384">
        <v>1702</v>
      </c>
      <c r="D384" t="s">
        <v>550</v>
      </c>
      <c r="F384" s="13" t="e">
        <f t="shared" si="407"/>
        <v>#NAME?</v>
      </c>
      <c r="G384" s="13" t="e">
        <f t="shared" si="408"/>
        <v>#NAME?</v>
      </c>
      <c r="H384" s="13" t="e">
        <f t="shared" si="409"/>
        <v>#NAME?</v>
      </c>
      <c r="I384" s="13" t="e">
        <f t="shared" si="410"/>
        <v>#NAME?</v>
      </c>
      <c r="J384" s="13"/>
      <c r="K384" s="13" t="e">
        <f t="shared" si="411"/>
        <v>#NAME?</v>
      </c>
      <c r="L384" s="13" t="e">
        <f t="shared" si="412"/>
        <v>#NAME?</v>
      </c>
      <c r="M384" s="13" t="e">
        <f t="shared" si="413"/>
        <v>#NAME?</v>
      </c>
      <c r="N384" s="13" t="e">
        <f t="shared" si="414"/>
        <v>#NAME?</v>
      </c>
      <c r="O384" s="13" t="e">
        <f t="shared" si="415"/>
        <v>#NAME?</v>
      </c>
      <c r="P384" s="13" t="e">
        <f t="shared" si="416"/>
        <v>#NAME?</v>
      </c>
      <c r="Q384" s="13" t="e">
        <f t="shared" si="417"/>
        <v>#NAME?</v>
      </c>
      <c r="R384" s="13" t="e">
        <f t="shared" si="418"/>
        <v>#NAME?</v>
      </c>
      <c r="S384" s="13" t="e">
        <f t="shared" si="419"/>
        <v>#NAME?</v>
      </c>
      <c r="T384" s="13" t="e">
        <f t="shared" si="420"/>
        <v>#NAME?</v>
      </c>
      <c r="U384" s="13" t="e">
        <f t="shared" si="421"/>
        <v>#NAME?</v>
      </c>
      <c r="V384" s="13" t="e">
        <f t="shared" si="422"/>
        <v>#NAME?</v>
      </c>
      <c r="W384" s="13" t="e">
        <f t="shared" si="423"/>
        <v>#NAME?</v>
      </c>
      <c r="X384" s="13" t="e">
        <f t="shared" si="424"/>
        <v>#NAME?</v>
      </c>
      <c r="Y384" s="13" t="e">
        <f t="shared" si="425"/>
        <v>#NAME?</v>
      </c>
      <c r="Z384" s="13" t="e">
        <f t="shared" si="426"/>
        <v>#NAME?</v>
      </c>
      <c r="AA384" s="13" t="e">
        <f t="shared" si="427"/>
        <v>#NAME?</v>
      </c>
      <c r="AB384" s="13"/>
      <c r="AC384" s="13"/>
      <c r="AD384" s="13" t="e">
        <f t="shared" si="428"/>
        <v>#NAME?</v>
      </c>
      <c r="AE384" s="13" t="e">
        <f t="shared" si="429"/>
        <v>#NAME?</v>
      </c>
      <c r="AF384" s="13" t="e">
        <f t="shared" si="430"/>
        <v>#NAME?</v>
      </c>
      <c r="AG384" s="13" t="e">
        <f t="shared" si="431"/>
        <v>#NAME?</v>
      </c>
      <c r="AH384" s="13" t="e">
        <f t="shared" si="432"/>
        <v>#NAME?</v>
      </c>
      <c r="AI384" s="13" t="e">
        <f t="shared" si="433"/>
        <v>#NAME?</v>
      </c>
      <c r="AJ384" s="13" t="e">
        <f t="shared" si="434"/>
        <v>#NAME?</v>
      </c>
      <c r="AK384" s="13" t="e">
        <f t="shared" si="435"/>
        <v>#NAME?</v>
      </c>
      <c r="AL384" s="13" t="e">
        <f t="shared" si="436"/>
        <v>#NAME?</v>
      </c>
      <c r="AM384" s="13" t="e">
        <f t="shared" si="437"/>
        <v>#NAME?</v>
      </c>
      <c r="AN384" s="13" t="e">
        <f t="shared" si="438"/>
        <v>#NAME?</v>
      </c>
      <c r="AO384" s="13" t="e">
        <f t="shared" si="439"/>
        <v>#NAME?</v>
      </c>
      <c r="AP384" s="13" t="e">
        <f t="shared" si="440"/>
        <v>#NAME?</v>
      </c>
      <c r="AQ384" s="13" t="e">
        <f t="shared" si="441"/>
        <v>#NAME?</v>
      </c>
      <c r="AR384" s="13" t="e">
        <f t="shared" si="442"/>
        <v>#NAME?</v>
      </c>
      <c r="AS384" s="13" t="e">
        <f t="shared" si="443"/>
        <v>#NAME?</v>
      </c>
      <c r="AT384" s="13" t="e">
        <f t="shared" si="444"/>
        <v>#NAME?</v>
      </c>
      <c r="AU384" s="13" t="e">
        <f t="shared" si="445"/>
        <v>#NAME?</v>
      </c>
      <c r="AV384" s="13" t="e">
        <f t="shared" si="446"/>
        <v>#NAME?</v>
      </c>
      <c r="AW384" s="13" t="e">
        <f t="shared" si="447"/>
        <v>#NAME?</v>
      </c>
      <c r="AX384" s="13" t="e">
        <f t="shared" si="448"/>
        <v>#NAME?</v>
      </c>
      <c r="AY384" s="13" t="e">
        <f t="shared" si="449"/>
        <v>#NAME?</v>
      </c>
      <c r="AZ384" s="13" t="e">
        <f t="shared" si="450"/>
        <v>#NAME?</v>
      </c>
      <c r="BA384" s="13" t="e">
        <f t="shared" si="451"/>
        <v>#NAME?</v>
      </c>
      <c r="BB384" s="13" t="e">
        <f t="shared" si="452"/>
        <v>#NAME?</v>
      </c>
      <c r="BC384" s="13" t="e">
        <f t="shared" si="453"/>
        <v>#NAME?</v>
      </c>
      <c r="BD384" s="13" t="e">
        <f t="shared" si="454"/>
        <v>#NAME?</v>
      </c>
      <c r="BE384" s="13" t="e">
        <f t="shared" si="455"/>
        <v>#NAME?</v>
      </c>
      <c r="BF384" s="13" t="e">
        <f t="shared" si="456"/>
        <v>#NAME?</v>
      </c>
      <c r="BG384" s="13" t="e">
        <f t="shared" si="457"/>
        <v>#NAME?</v>
      </c>
      <c r="BH384" s="13" t="e">
        <f t="shared" si="458"/>
        <v>#NAME?</v>
      </c>
      <c r="BI384" s="13" t="e">
        <f t="shared" si="459"/>
        <v>#NAME?</v>
      </c>
      <c r="BJ384" s="13" t="e">
        <f t="shared" si="460"/>
        <v>#NAME?</v>
      </c>
      <c r="BK384" s="13" t="e">
        <f t="shared" si="461"/>
        <v>#NAME?</v>
      </c>
      <c r="BL384" s="13" t="e">
        <f t="shared" si="462"/>
        <v>#NAME?</v>
      </c>
      <c r="BM384" s="13" t="e">
        <f t="shared" si="463"/>
        <v>#NAME?</v>
      </c>
      <c r="BN384" s="13"/>
      <c r="BO384" s="15"/>
      <c r="BP384" s="13" t="e">
        <f t="shared" si="464"/>
        <v>#NAME?</v>
      </c>
      <c r="BQ384" s="13" t="e">
        <f t="shared" si="465"/>
        <v>#NAME?</v>
      </c>
      <c r="BR384" s="13" t="e">
        <f t="shared" si="466"/>
        <v>#NAME?</v>
      </c>
      <c r="BS384" s="13" t="e">
        <f t="shared" si="467"/>
        <v>#NAME?</v>
      </c>
      <c r="BT384" s="13" t="e">
        <f t="shared" si="468"/>
        <v>#NAME?</v>
      </c>
      <c r="BU384" s="13" t="e">
        <f t="shared" si="469"/>
        <v>#NAME?</v>
      </c>
      <c r="BV384" s="13"/>
      <c r="BW384" s="13" t="e">
        <f t="shared" si="470"/>
        <v>#NAME?</v>
      </c>
      <c r="BX384" s="13"/>
      <c r="BY384" s="13" t="e">
        <f t="shared" si="471"/>
        <v>#NAME?</v>
      </c>
      <c r="BZ384" s="13" t="e">
        <f t="shared" si="472"/>
        <v>#NAME?</v>
      </c>
      <c r="CA384" s="13" t="e">
        <f t="shared" si="473"/>
        <v>#NAME?</v>
      </c>
      <c r="CB384" s="13" t="e">
        <f t="shared" si="474"/>
        <v>#NAME?</v>
      </c>
      <c r="CC384" s="14">
        <f t="shared" si="475"/>
        <v>0</v>
      </c>
      <c r="CD384" s="14" t="e">
        <f t="shared" si="476"/>
        <v>#NAME?</v>
      </c>
      <c r="CE384" s="13">
        <f t="shared" si="477"/>
        <v>983103.8</v>
      </c>
      <c r="CF384" s="13" t="e">
        <f t="shared" si="478"/>
        <v>#NAME?</v>
      </c>
      <c r="CG384" s="13"/>
      <c r="CH384" s="13" t="e">
        <f t="shared" si="479"/>
        <v>#NAME?</v>
      </c>
      <c r="CI384" s="13" t="e">
        <f t="shared" si="480"/>
        <v>#NAME?</v>
      </c>
      <c r="CJ384" s="13" t="e">
        <f t="shared" si="481"/>
        <v>#NAME?</v>
      </c>
      <c r="CK384" s="13" t="e">
        <f t="shared" si="482"/>
        <v>#NAME?</v>
      </c>
      <c r="CL384">
        <f t="shared" si="483"/>
        <v>0</v>
      </c>
      <c r="CM384">
        <f t="shared" si="484"/>
        <v>0</v>
      </c>
      <c r="CN384">
        <v>0</v>
      </c>
      <c r="CO384">
        <f t="shared" si="485"/>
        <v>0</v>
      </c>
      <c r="CP384">
        <v>0</v>
      </c>
      <c r="CQ384">
        <v>0</v>
      </c>
      <c r="CR384">
        <v>0</v>
      </c>
      <c r="CS384">
        <v>0</v>
      </c>
      <c r="CT384">
        <v>0</v>
      </c>
      <c r="CU384">
        <v>0</v>
      </c>
      <c r="CV384">
        <v>0</v>
      </c>
      <c r="CW384">
        <v>0</v>
      </c>
      <c r="CX384">
        <v>0</v>
      </c>
      <c r="CY384" s="20" t="e">
        <f t="shared" si="486"/>
        <v>#NAME?</v>
      </c>
      <c r="CZ384" t="e">
        <f t="shared" si="487"/>
        <v>#NAME?</v>
      </c>
      <c r="DM384" t="s">
        <v>467</v>
      </c>
      <c r="DN384">
        <v>0</v>
      </c>
      <c r="DQ384" t="s">
        <v>539</v>
      </c>
      <c r="DR384">
        <v>0</v>
      </c>
      <c r="DU384">
        <v>118</v>
      </c>
      <c r="DV384">
        <v>5731955.7036593258</v>
      </c>
      <c r="DX384" t="s">
        <v>539</v>
      </c>
      <c r="DY384">
        <v>0</v>
      </c>
      <c r="EA384" t="s">
        <v>539</v>
      </c>
      <c r="EB384">
        <v>0</v>
      </c>
      <c r="ED384" t="s">
        <v>539</v>
      </c>
      <c r="EE384">
        <v>0</v>
      </c>
      <c r="EI384">
        <v>846</v>
      </c>
      <c r="EJ384">
        <v>1100.5</v>
      </c>
      <c r="GQ384" t="s">
        <v>550</v>
      </c>
      <c r="GR384">
        <v>1702</v>
      </c>
      <c r="GU384">
        <v>1581</v>
      </c>
      <c r="GV384" s="20">
        <v>109780.96084479064</v>
      </c>
      <c r="HM384">
        <v>453</v>
      </c>
      <c r="HN384" t="s">
        <v>467</v>
      </c>
      <c r="HO384">
        <v>6915790.71</v>
      </c>
      <c r="HR384">
        <v>1581</v>
      </c>
      <c r="HS384">
        <v>2985.25</v>
      </c>
    </row>
    <row r="385" spans="1:227">
      <c r="A385">
        <v>845</v>
      </c>
      <c r="D385" t="s">
        <v>551</v>
      </c>
      <c r="F385" s="13" t="e">
        <f t="shared" si="407"/>
        <v>#NAME?</v>
      </c>
      <c r="G385" s="13" t="e">
        <f t="shared" si="408"/>
        <v>#NAME?</v>
      </c>
      <c r="H385" s="13" t="e">
        <f t="shared" si="409"/>
        <v>#NAME?</v>
      </c>
      <c r="I385" s="13" t="e">
        <f t="shared" si="410"/>
        <v>#NAME?</v>
      </c>
      <c r="J385" s="13"/>
      <c r="K385" s="13" t="e">
        <f t="shared" si="411"/>
        <v>#NAME?</v>
      </c>
      <c r="L385" s="13" t="e">
        <f t="shared" si="412"/>
        <v>#NAME?</v>
      </c>
      <c r="M385" s="13" t="e">
        <f t="shared" si="413"/>
        <v>#NAME?</v>
      </c>
      <c r="N385" s="13" t="e">
        <f t="shared" si="414"/>
        <v>#NAME?</v>
      </c>
      <c r="O385" s="13" t="e">
        <f t="shared" si="415"/>
        <v>#NAME?</v>
      </c>
      <c r="P385" s="13" t="e">
        <f t="shared" si="416"/>
        <v>#NAME?</v>
      </c>
      <c r="Q385" s="13" t="e">
        <f t="shared" si="417"/>
        <v>#NAME?</v>
      </c>
      <c r="R385" s="13" t="e">
        <f t="shared" si="418"/>
        <v>#NAME?</v>
      </c>
      <c r="S385" s="13" t="e">
        <f t="shared" si="419"/>
        <v>#NAME?</v>
      </c>
      <c r="T385" s="13" t="e">
        <f t="shared" si="420"/>
        <v>#NAME?</v>
      </c>
      <c r="U385" s="13" t="e">
        <f t="shared" si="421"/>
        <v>#NAME?</v>
      </c>
      <c r="V385" s="13" t="e">
        <f t="shared" si="422"/>
        <v>#NAME?</v>
      </c>
      <c r="W385" s="13" t="e">
        <f t="shared" si="423"/>
        <v>#NAME?</v>
      </c>
      <c r="X385" s="13" t="e">
        <f t="shared" si="424"/>
        <v>#NAME?</v>
      </c>
      <c r="Y385" s="13" t="e">
        <f t="shared" si="425"/>
        <v>#NAME?</v>
      </c>
      <c r="Z385" s="13" t="e">
        <f t="shared" si="426"/>
        <v>#NAME?</v>
      </c>
      <c r="AA385" s="13" t="e">
        <f t="shared" si="427"/>
        <v>#NAME?</v>
      </c>
      <c r="AB385" s="13"/>
      <c r="AC385" s="13"/>
      <c r="AD385" s="13" t="e">
        <f t="shared" si="428"/>
        <v>#NAME?</v>
      </c>
      <c r="AE385" s="13" t="e">
        <f t="shared" si="429"/>
        <v>#NAME?</v>
      </c>
      <c r="AF385" s="13" t="e">
        <f t="shared" si="430"/>
        <v>#NAME?</v>
      </c>
      <c r="AG385" s="13" t="e">
        <f t="shared" si="431"/>
        <v>#NAME?</v>
      </c>
      <c r="AH385" s="13" t="e">
        <f t="shared" si="432"/>
        <v>#NAME?</v>
      </c>
      <c r="AI385" s="13" t="e">
        <f t="shared" si="433"/>
        <v>#NAME?</v>
      </c>
      <c r="AJ385" s="13" t="e">
        <f t="shared" si="434"/>
        <v>#NAME?</v>
      </c>
      <c r="AK385" s="13" t="e">
        <f t="shared" si="435"/>
        <v>#NAME?</v>
      </c>
      <c r="AL385" s="13" t="e">
        <f t="shared" si="436"/>
        <v>#NAME?</v>
      </c>
      <c r="AM385" s="13" t="e">
        <f t="shared" si="437"/>
        <v>#NAME?</v>
      </c>
      <c r="AN385" s="13" t="e">
        <f t="shared" si="438"/>
        <v>#NAME?</v>
      </c>
      <c r="AO385" s="13" t="e">
        <f t="shared" si="439"/>
        <v>#NAME?</v>
      </c>
      <c r="AP385" s="13" t="e">
        <f t="shared" si="440"/>
        <v>#NAME?</v>
      </c>
      <c r="AQ385" s="13" t="e">
        <f t="shared" si="441"/>
        <v>#NAME?</v>
      </c>
      <c r="AR385" s="13" t="e">
        <f t="shared" si="442"/>
        <v>#NAME?</v>
      </c>
      <c r="AS385" s="13" t="e">
        <f t="shared" si="443"/>
        <v>#NAME?</v>
      </c>
      <c r="AT385" s="13" t="e">
        <f t="shared" si="444"/>
        <v>#NAME?</v>
      </c>
      <c r="AU385" s="13" t="e">
        <f t="shared" si="445"/>
        <v>#NAME?</v>
      </c>
      <c r="AV385" s="13" t="e">
        <f t="shared" si="446"/>
        <v>#NAME?</v>
      </c>
      <c r="AW385" s="13" t="e">
        <f t="shared" si="447"/>
        <v>#NAME?</v>
      </c>
      <c r="AX385" s="13" t="e">
        <f t="shared" si="448"/>
        <v>#NAME?</v>
      </c>
      <c r="AY385" s="13" t="e">
        <f t="shared" si="449"/>
        <v>#NAME?</v>
      </c>
      <c r="AZ385" s="13" t="e">
        <f t="shared" si="450"/>
        <v>#NAME?</v>
      </c>
      <c r="BA385" s="13" t="e">
        <f t="shared" si="451"/>
        <v>#NAME?</v>
      </c>
      <c r="BB385" s="13" t="e">
        <f t="shared" si="452"/>
        <v>#NAME?</v>
      </c>
      <c r="BC385" s="13" t="e">
        <f t="shared" si="453"/>
        <v>#NAME?</v>
      </c>
      <c r="BD385" s="13" t="e">
        <f t="shared" si="454"/>
        <v>#NAME?</v>
      </c>
      <c r="BE385" s="13" t="e">
        <f t="shared" si="455"/>
        <v>#NAME?</v>
      </c>
      <c r="BF385" s="13" t="e">
        <f t="shared" si="456"/>
        <v>#NAME?</v>
      </c>
      <c r="BG385" s="13" t="e">
        <f t="shared" si="457"/>
        <v>#NAME?</v>
      </c>
      <c r="BH385" s="13" t="e">
        <f t="shared" si="458"/>
        <v>#NAME?</v>
      </c>
      <c r="BI385" s="13" t="e">
        <f t="shared" si="459"/>
        <v>#NAME?</v>
      </c>
      <c r="BJ385" s="13" t="e">
        <f t="shared" si="460"/>
        <v>#NAME?</v>
      </c>
      <c r="BK385" s="13" t="e">
        <f t="shared" si="461"/>
        <v>#NAME?</v>
      </c>
      <c r="BL385" s="13" t="e">
        <f t="shared" si="462"/>
        <v>#NAME?</v>
      </c>
      <c r="BM385" s="13" t="e">
        <f t="shared" si="463"/>
        <v>#NAME?</v>
      </c>
      <c r="BN385" s="13"/>
      <c r="BO385" s="15"/>
      <c r="BP385" s="13" t="e">
        <f t="shared" si="464"/>
        <v>#NAME?</v>
      </c>
      <c r="BQ385" s="13" t="e">
        <f t="shared" si="465"/>
        <v>#NAME?</v>
      </c>
      <c r="BR385" s="13" t="e">
        <f t="shared" si="466"/>
        <v>#NAME?</v>
      </c>
      <c r="BS385" s="13" t="e">
        <f t="shared" si="467"/>
        <v>#NAME?</v>
      </c>
      <c r="BT385" s="13" t="e">
        <f t="shared" si="468"/>
        <v>#NAME?</v>
      </c>
      <c r="BU385" s="13" t="e">
        <f t="shared" si="469"/>
        <v>#NAME?</v>
      </c>
      <c r="BV385" s="13"/>
      <c r="BW385" s="13" t="e">
        <f t="shared" si="470"/>
        <v>#NAME?</v>
      </c>
      <c r="BX385" s="13"/>
      <c r="BY385" s="13" t="e">
        <f t="shared" si="471"/>
        <v>#NAME?</v>
      </c>
      <c r="BZ385" s="13" t="e">
        <f t="shared" si="472"/>
        <v>#NAME?</v>
      </c>
      <c r="CA385" s="13" t="e">
        <f t="shared" si="473"/>
        <v>#NAME?</v>
      </c>
      <c r="CB385" s="13" t="e">
        <f t="shared" si="474"/>
        <v>#NAME?</v>
      </c>
      <c r="CC385" s="14">
        <f t="shared" si="475"/>
        <v>0</v>
      </c>
      <c r="CD385" s="14" t="e">
        <f t="shared" si="476"/>
        <v>#NAME?</v>
      </c>
      <c r="CE385" s="13">
        <f t="shared" si="477"/>
        <v>2118706.56</v>
      </c>
      <c r="CF385" s="13" t="e">
        <f t="shared" si="478"/>
        <v>#NAME?</v>
      </c>
      <c r="CG385" s="13"/>
      <c r="CH385" s="13" t="e">
        <f t="shared" si="479"/>
        <v>#NAME?</v>
      </c>
      <c r="CI385" s="13" t="e">
        <f t="shared" si="480"/>
        <v>#NAME?</v>
      </c>
      <c r="CJ385" s="13" t="e">
        <f t="shared" si="481"/>
        <v>#NAME?</v>
      </c>
      <c r="CK385" s="13" t="e">
        <f t="shared" si="482"/>
        <v>#NAME?</v>
      </c>
      <c r="CL385">
        <f t="shared" si="483"/>
        <v>0</v>
      </c>
      <c r="CM385">
        <f t="shared" si="484"/>
        <v>0</v>
      </c>
      <c r="CN385">
        <v>0</v>
      </c>
      <c r="CO385">
        <f t="shared" si="485"/>
        <v>0</v>
      </c>
      <c r="CP385">
        <v>0</v>
      </c>
      <c r="CQ385">
        <v>0</v>
      </c>
      <c r="CR385">
        <v>0</v>
      </c>
      <c r="CS385">
        <v>0</v>
      </c>
      <c r="CT385">
        <v>0</v>
      </c>
      <c r="CU385">
        <v>0</v>
      </c>
      <c r="CV385">
        <v>0</v>
      </c>
      <c r="CW385">
        <v>0</v>
      </c>
      <c r="CX385">
        <v>0</v>
      </c>
      <c r="CY385" s="20" t="e">
        <f t="shared" si="486"/>
        <v>#NAME?</v>
      </c>
      <c r="CZ385" t="e">
        <f t="shared" si="487"/>
        <v>#NAME?</v>
      </c>
      <c r="DM385" t="s">
        <v>160</v>
      </c>
      <c r="DN385">
        <v>0</v>
      </c>
      <c r="DQ385" t="s">
        <v>540</v>
      </c>
      <c r="DR385">
        <v>0</v>
      </c>
      <c r="DU385">
        <v>90</v>
      </c>
      <c r="DV385">
        <v>5903799.8761971444</v>
      </c>
      <c r="DX385" t="s">
        <v>540</v>
      </c>
      <c r="DY385">
        <v>0</v>
      </c>
      <c r="EA385" t="s">
        <v>540</v>
      </c>
      <c r="EB385">
        <v>0</v>
      </c>
      <c r="ED385" t="s">
        <v>540</v>
      </c>
      <c r="EE385">
        <v>0</v>
      </c>
      <c r="EI385">
        <v>847</v>
      </c>
      <c r="EJ385">
        <v>1225.5</v>
      </c>
      <c r="GQ385" t="s">
        <v>551</v>
      </c>
      <c r="GR385">
        <v>845</v>
      </c>
      <c r="GU385">
        <v>1586</v>
      </c>
      <c r="GV385" s="20">
        <v>62731.977625594642</v>
      </c>
      <c r="HM385">
        <v>983</v>
      </c>
      <c r="HN385" t="s">
        <v>160</v>
      </c>
      <c r="HO385">
        <v>9543497.5800000001</v>
      </c>
      <c r="HR385">
        <v>1586</v>
      </c>
      <c r="HS385">
        <v>2101.5</v>
      </c>
    </row>
    <row r="386" spans="1:227">
      <c r="A386">
        <v>846</v>
      </c>
      <c r="D386" t="s">
        <v>552</v>
      </c>
      <c r="F386" s="13" t="e">
        <f t="shared" si="407"/>
        <v>#NAME?</v>
      </c>
      <c r="G386" s="13" t="e">
        <f t="shared" si="408"/>
        <v>#NAME?</v>
      </c>
      <c r="H386" s="13" t="e">
        <f t="shared" si="409"/>
        <v>#NAME?</v>
      </c>
      <c r="I386" s="13" t="e">
        <f t="shared" si="410"/>
        <v>#NAME?</v>
      </c>
      <c r="J386" s="13"/>
      <c r="K386" s="13" t="e">
        <f t="shared" si="411"/>
        <v>#NAME?</v>
      </c>
      <c r="L386" s="13" t="e">
        <f t="shared" si="412"/>
        <v>#NAME?</v>
      </c>
      <c r="M386" s="13" t="e">
        <f t="shared" si="413"/>
        <v>#NAME?</v>
      </c>
      <c r="N386" s="13" t="e">
        <f t="shared" si="414"/>
        <v>#NAME?</v>
      </c>
      <c r="O386" s="13" t="e">
        <f t="shared" si="415"/>
        <v>#NAME?</v>
      </c>
      <c r="P386" s="13" t="e">
        <f t="shared" si="416"/>
        <v>#NAME?</v>
      </c>
      <c r="Q386" s="13" t="e">
        <f t="shared" si="417"/>
        <v>#NAME?</v>
      </c>
      <c r="R386" s="13" t="e">
        <f t="shared" si="418"/>
        <v>#NAME?</v>
      </c>
      <c r="S386" s="13" t="e">
        <f t="shared" si="419"/>
        <v>#NAME?</v>
      </c>
      <c r="T386" s="13" t="e">
        <f t="shared" si="420"/>
        <v>#NAME?</v>
      </c>
      <c r="U386" s="13" t="e">
        <f t="shared" si="421"/>
        <v>#NAME?</v>
      </c>
      <c r="V386" s="13" t="e">
        <f t="shared" si="422"/>
        <v>#NAME?</v>
      </c>
      <c r="W386" s="13" t="e">
        <f t="shared" si="423"/>
        <v>#NAME?</v>
      </c>
      <c r="X386" s="13" t="e">
        <f t="shared" si="424"/>
        <v>#NAME?</v>
      </c>
      <c r="Y386" s="13" t="e">
        <f t="shared" si="425"/>
        <v>#NAME?</v>
      </c>
      <c r="Z386" s="13" t="e">
        <f t="shared" si="426"/>
        <v>#NAME?</v>
      </c>
      <c r="AA386" s="13" t="e">
        <f t="shared" si="427"/>
        <v>#NAME?</v>
      </c>
      <c r="AB386" s="13"/>
      <c r="AC386" s="13"/>
      <c r="AD386" s="13" t="e">
        <f t="shared" si="428"/>
        <v>#NAME?</v>
      </c>
      <c r="AE386" s="13" t="e">
        <f t="shared" si="429"/>
        <v>#NAME?</v>
      </c>
      <c r="AF386" s="13" t="e">
        <f t="shared" si="430"/>
        <v>#NAME?</v>
      </c>
      <c r="AG386" s="13" t="e">
        <f t="shared" si="431"/>
        <v>#NAME?</v>
      </c>
      <c r="AH386" s="13" t="e">
        <f t="shared" si="432"/>
        <v>#NAME?</v>
      </c>
      <c r="AI386" s="13" t="e">
        <f t="shared" si="433"/>
        <v>#NAME?</v>
      </c>
      <c r="AJ386" s="13" t="e">
        <f t="shared" si="434"/>
        <v>#NAME?</v>
      </c>
      <c r="AK386" s="13" t="e">
        <f t="shared" si="435"/>
        <v>#NAME?</v>
      </c>
      <c r="AL386" s="13" t="e">
        <f t="shared" si="436"/>
        <v>#NAME?</v>
      </c>
      <c r="AM386" s="13" t="e">
        <f t="shared" si="437"/>
        <v>#NAME?</v>
      </c>
      <c r="AN386" s="13" t="e">
        <f t="shared" si="438"/>
        <v>#NAME?</v>
      </c>
      <c r="AO386" s="13" t="e">
        <f t="shared" si="439"/>
        <v>#NAME?</v>
      </c>
      <c r="AP386" s="13" t="e">
        <f t="shared" si="440"/>
        <v>#NAME?</v>
      </c>
      <c r="AQ386" s="13" t="e">
        <f t="shared" si="441"/>
        <v>#NAME?</v>
      </c>
      <c r="AR386" s="13" t="e">
        <f t="shared" si="442"/>
        <v>#NAME?</v>
      </c>
      <c r="AS386" s="13" t="e">
        <f t="shared" si="443"/>
        <v>#NAME?</v>
      </c>
      <c r="AT386" s="13" t="e">
        <f t="shared" si="444"/>
        <v>#NAME?</v>
      </c>
      <c r="AU386" s="13" t="e">
        <f t="shared" si="445"/>
        <v>#NAME?</v>
      </c>
      <c r="AV386" s="13" t="e">
        <f t="shared" si="446"/>
        <v>#NAME?</v>
      </c>
      <c r="AW386" s="13" t="e">
        <f t="shared" si="447"/>
        <v>#NAME?</v>
      </c>
      <c r="AX386" s="13" t="e">
        <f t="shared" si="448"/>
        <v>#NAME?</v>
      </c>
      <c r="AY386" s="13" t="e">
        <f t="shared" si="449"/>
        <v>#NAME?</v>
      </c>
      <c r="AZ386" s="13" t="e">
        <f t="shared" si="450"/>
        <v>#NAME?</v>
      </c>
      <c r="BA386" s="13" t="e">
        <f t="shared" si="451"/>
        <v>#NAME?</v>
      </c>
      <c r="BB386" s="13" t="e">
        <f t="shared" si="452"/>
        <v>#NAME?</v>
      </c>
      <c r="BC386" s="13" t="e">
        <f t="shared" si="453"/>
        <v>#NAME?</v>
      </c>
      <c r="BD386" s="13" t="e">
        <f t="shared" si="454"/>
        <v>#NAME?</v>
      </c>
      <c r="BE386" s="13" t="e">
        <f t="shared" si="455"/>
        <v>#NAME?</v>
      </c>
      <c r="BF386" s="13" t="e">
        <f t="shared" si="456"/>
        <v>#NAME?</v>
      </c>
      <c r="BG386" s="13" t="e">
        <f t="shared" si="457"/>
        <v>#NAME?</v>
      </c>
      <c r="BH386" s="13" t="e">
        <f t="shared" si="458"/>
        <v>#NAME?</v>
      </c>
      <c r="BI386" s="13" t="e">
        <f t="shared" si="459"/>
        <v>#NAME?</v>
      </c>
      <c r="BJ386" s="13" t="e">
        <f t="shared" si="460"/>
        <v>#NAME?</v>
      </c>
      <c r="BK386" s="13" t="e">
        <f t="shared" si="461"/>
        <v>#NAME?</v>
      </c>
      <c r="BL386" s="13" t="e">
        <f t="shared" si="462"/>
        <v>#NAME?</v>
      </c>
      <c r="BM386" s="13" t="e">
        <f t="shared" si="463"/>
        <v>#NAME?</v>
      </c>
      <c r="BN386" s="13"/>
      <c r="BO386" s="15"/>
      <c r="BP386" s="13" t="e">
        <f t="shared" si="464"/>
        <v>#NAME?</v>
      </c>
      <c r="BQ386" s="13" t="e">
        <f t="shared" si="465"/>
        <v>#NAME?</v>
      </c>
      <c r="BR386" s="13" t="e">
        <f t="shared" si="466"/>
        <v>#NAME?</v>
      </c>
      <c r="BS386" s="13" t="e">
        <f t="shared" si="467"/>
        <v>#NAME?</v>
      </c>
      <c r="BT386" s="13" t="e">
        <f t="shared" si="468"/>
        <v>#NAME?</v>
      </c>
      <c r="BU386" s="13" t="e">
        <f t="shared" si="469"/>
        <v>#NAME?</v>
      </c>
      <c r="BV386" s="13"/>
      <c r="BW386" s="13" t="e">
        <f t="shared" si="470"/>
        <v>#NAME?</v>
      </c>
      <c r="BX386" s="13"/>
      <c r="BY386" s="13" t="e">
        <f t="shared" si="471"/>
        <v>#NAME?</v>
      </c>
      <c r="BZ386" s="13" t="e">
        <f t="shared" si="472"/>
        <v>#NAME?</v>
      </c>
      <c r="CA386" s="13" t="e">
        <f t="shared" si="473"/>
        <v>#NAME?</v>
      </c>
      <c r="CB386" s="13" t="e">
        <f t="shared" si="474"/>
        <v>#NAME?</v>
      </c>
      <c r="CC386" s="14">
        <f t="shared" si="475"/>
        <v>0</v>
      </c>
      <c r="CD386" s="14" t="e">
        <f t="shared" si="476"/>
        <v>#NAME?</v>
      </c>
      <c r="CE386" s="13">
        <f t="shared" si="477"/>
        <v>1300719.3799999999</v>
      </c>
      <c r="CF386" s="13" t="e">
        <f t="shared" si="478"/>
        <v>#NAME?</v>
      </c>
      <c r="CG386" s="13"/>
      <c r="CH386" s="13" t="e">
        <f t="shared" si="479"/>
        <v>#NAME?</v>
      </c>
      <c r="CI386" s="13" t="e">
        <f t="shared" si="480"/>
        <v>#NAME?</v>
      </c>
      <c r="CJ386" s="13" t="e">
        <f t="shared" si="481"/>
        <v>#NAME?</v>
      </c>
      <c r="CK386" s="13" t="e">
        <f t="shared" si="482"/>
        <v>#NAME?</v>
      </c>
      <c r="CL386">
        <f t="shared" si="483"/>
        <v>0</v>
      </c>
      <c r="CM386">
        <f t="shared" si="484"/>
        <v>0</v>
      </c>
      <c r="CN386">
        <v>0</v>
      </c>
      <c r="CO386">
        <f t="shared" si="485"/>
        <v>0</v>
      </c>
      <c r="CP386">
        <v>0</v>
      </c>
      <c r="CQ386">
        <v>0</v>
      </c>
      <c r="CR386">
        <v>0</v>
      </c>
      <c r="CS386">
        <v>0</v>
      </c>
      <c r="CT386">
        <v>0</v>
      </c>
      <c r="CU386">
        <v>0</v>
      </c>
      <c r="CV386">
        <v>0</v>
      </c>
      <c r="CW386">
        <v>0</v>
      </c>
      <c r="CX386">
        <v>0</v>
      </c>
      <c r="CY386" s="20" t="e">
        <f t="shared" si="486"/>
        <v>#NAME?</v>
      </c>
      <c r="CZ386" t="e">
        <f t="shared" si="487"/>
        <v>#NAME?</v>
      </c>
      <c r="DM386" t="s">
        <v>565</v>
      </c>
      <c r="DN386">
        <v>0</v>
      </c>
      <c r="DQ386" t="s">
        <v>544</v>
      </c>
      <c r="DR386">
        <v>0</v>
      </c>
      <c r="DU386">
        <v>715</v>
      </c>
      <c r="DV386">
        <v>6023002.9970602887</v>
      </c>
      <c r="DX386" t="s">
        <v>544</v>
      </c>
      <c r="DY386">
        <v>0</v>
      </c>
      <c r="EA386" t="s">
        <v>544</v>
      </c>
      <c r="EB386">
        <v>0</v>
      </c>
      <c r="ED386" t="s">
        <v>544</v>
      </c>
      <c r="EE386">
        <v>0</v>
      </c>
      <c r="EI386">
        <v>848</v>
      </c>
      <c r="EJ386">
        <v>812</v>
      </c>
      <c r="GQ386" t="s">
        <v>552</v>
      </c>
      <c r="GR386">
        <v>846</v>
      </c>
      <c r="GU386">
        <v>1598</v>
      </c>
      <c r="GV386" s="20">
        <v>39207.486015996656</v>
      </c>
      <c r="HM386">
        <v>984</v>
      </c>
      <c r="HN386" t="s">
        <v>565</v>
      </c>
      <c r="HO386">
        <v>3150805.59</v>
      </c>
      <c r="HR386">
        <v>1598</v>
      </c>
      <c r="HS386">
        <v>1042.75</v>
      </c>
    </row>
    <row r="387" spans="1:227">
      <c r="A387">
        <v>847</v>
      </c>
      <c r="D387" t="s">
        <v>554</v>
      </c>
      <c r="F387" s="13" t="e">
        <f t="shared" si="407"/>
        <v>#NAME?</v>
      </c>
      <c r="G387" s="13" t="e">
        <f t="shared" si="408"/>
        <v>#NAME?</v>
      </c>
      <c r="H387" s="13" t="e">
        <f t="shared" si="409"/>
        <v>#NAME?</v>
      </c>
      <c r="I387" s="13" t="e">
        <f t="shared" si="410"/>
        <v>#NAME?</v>
      </c>
      <c r="J387" s="13"/>
      <c r="K387" s="13" t="e">
        <f t="shared" si="411"/>
        <v>#NAME?</v>
      </c>
      <c r="L387" s="13" t="e">
        <f t="shared" si="412"/>
        <v>#NAME?</v>
      </c>
      <c r="M387" s="13" t="e">
        <f t="shared" si="413"/>
        <v>#NAME?</v>
      </c>
      <c r="N387" s="13" t="e">
        <f t="shared" si="414"/>
        <v>#NAME?</v>
      </c>
      <c r="O387" s="13" t="e">
        <f t="shared" si="415"/>
        <v>#NAME?</v>
      </c>
      <c r="P387" s="13" t="e">
        <f t="shared" si="416"/>
        <v>#NAME?</v>
      </c>
      <c r="Q387" s="13" t="e">
        <f t="shared" si="417"/>
        <v>#NAME?</v>
      </c>
      <c r="R387" s="13" t="e">
        <f t="shared" si="418"/>
        <v>#NAME?</v>
      </c>
      <c r="S387" s="13" t="e">
        <f t="shared" si="419"/>
        <v>#NAME?</v>
      </c>
      <c r="T387" s="13" t="e">
        <f t="shared" si="420"/>
        <v>#NAME?</v>
      </c>
      <c r="U387" s="13" t="e">
        <f t="shared" si="421"/>
        <v>#NAME?</v>
      </c>
      <c r="V387" s="13" t="e">
        <f t="shared" si="422"/>
        <v>#NAME?</v>
      </c>
      <c r="W387" s="13" t="e">
        <f t="shared" si="423"/>
        <v>#NAME?</v>
      </c>
      <c r="X387" s="13" t="e">
        <f t="shared" si="424"/>
        <v>#NAME?</v>
      </c>
      <c r="Y387" s="13" t="e">
        <f t="shared" si="425"/>
        <v>#NAME?</v>
      </c>
      <c r="Z387" s="13" t="e">
        <f t="shared" si="426"/>
        <v>#NAME?</v>
      </c>
      <c r="AA387" s="13" t="e">
        <f t="shared" si="427"/>
        <v>#NAME?</v>
      </c>
      <c r="AB387" s="13"/>
      <c r="AC387" s="13"/>
      <c r="AD387" s="13" t="e">
        <f t="shared" si="428"/>
        <v>#NAME?</v>
      </c>
      <c r="AE387" s="13" t="e">
        <f t="shared" si="429"/>
        <v>#NAME?</v>
      </c>
      <c r="AF387" s="13" t="e">
        <f t="shared" si="430"/>
        <v>#NAME?</v>
      </c>
      <c r="AG387" s="13" t="e">
        <f t="shared" si="431"/>
        <v>#NAME?</v>
      </c>
      <c r="AH387" s="13" t="e">
        <f t="shared" si="432"/>
        <v>#NAME?</v>
      </c>
      <c r="AI387" s="13" t="e">
        <f t="shared" si="433"/>
        <v>#NAME?</v>
      </c>
      <c r="AJ387" s="13" t="e">
        <f t="shared" si="434"/>
        <v>#NAME?</v>
      </c>
      <c r="AK387" s="13" t="e">
        <f t="shared" si="435"/>
        <v>#NAME?</v>
      </c>
      <c r="AL387" s="13" t="e">
        <f t="shared" si="436"/>
        <v>#NAME?</v>
      </c>
      <c r="AM387" s="13" t="e">
        <f t="shared" si="437"/>
        <v>#NAME?</v>
      </c>
      <c r="AN387" s="13" t="e">
        <f t="shared" si="438"/>
        <v>#NAME?</v>
      </c>
      <c r="AO387" s="13" t="e">
        <f t="shared" si="439"/>
        <v>#NAME?</v>
      </c>
      <c r="AP387" s="13" t="e">
        <f t="shared" si="440"/>
        <v>#NAME?</v>
      </c>
      <c r="AQ387" s="13" t="e">
        <f t="shared" si="441"/>
        <v>#NAME?</v>
      </c>
      <c r="AR387" s="13" t="e">
        <f t="shared" si="442"/>
        <v>#NAME?</v>
      </c>
      <c r="AS387" s="13" t="e">
        <f t="shared" si="443"/>
        <v>#NAME?</v>
      </c>
      <c r="AT387" s="13" t="e">
        <f t="shared" si="444"/>
        <v>#NAME?</v>
      </c>
      <c r="AU387" s="13" t="e">
        <f t="shared" si="445"/>
        <v>#NAME?</v>
      </c>
      <c r="AV387" s="13" t="e">
        <f t="shared" si="446"/>
        <v>#NAME?</v>
      </c>
      <c r="AW387" s="13" t="e">
        <f t="shared" si="447"/>
        <v>#NAME?</v>
      </c>
      <c r="AX387" s="13" t="e">
        <f t="shared" si="448"/>
        <v>#NAME?</v>
      </c>
      <c r="AY387" s="13" t="e">
        <f t="shared" si="449"/>
        <v>#NAME?</v>
      </c>
      <c r="AZ387" s="13" t="e">
        <f t="shared" si="450"/>
        <v>#NAME?</v>
      </c>
      <c r="BA387" s="13" t="e">
        <f t="shared" si="451"/>
        <v>#NAME?</v>
      </c>
      <c r="BB387" s="13" t="e">
        <f t="shared" si="452"/>
        <v>#NAME?</v>
      </c>
      <c r="BC387" s="13" t="e">
        <f t="shared" si="453"/>
        <v>#NAME?</v>
      </c>
      <c r="BD387" s="13" t="e">
        <f t="shared" si="454"/>
        <v>#NAME?</v>
      </c>
      <c r="BE387" s="13" t="e">
        <f t="shared" si="455"/>
        <v>#NAME?</v>
      </c>
      <c r="BF387" s="13" t="e">
        <f t="shared" si="456"/>
        <v>#NAME?</v>
      </c>
      <c r="BG387" s="13" t="e">
        <f t="shared" si="457"/>
        <v>#NAME?</v>
      </c>
      <c r="BH387" s="13" t="e">
        <f t="shared" si="458"/>
        <v>#NAME?</v>
      </c>
      <c r="BI387" s="13" t="e">
        <f t="shared" si="459"/>
        <v>#NAME?</v>
      </c>
      <c r="BJ387" s="13" t="e">
        <f t="shared" si="460"/>
        <v>#NAME?</v>
      </c>
      <c r="BK387" s="13" t="e">
        <f t="shared" si="461"/>
        <v>#NAME?</v>
      </c>
      <c r="BL387" s="13" t="e">
        <f t="shared" si="462"/>
        <v>#NAME?</v>
      </c>
      <c r="BM387" s="13" t="e">
        <f t="shared" si="463"/>
        <v>#NAME?</v>
      </c>
      <c r="BN387" s="13"/>
      <c r="BO387" s="15"/>
      <c r="BP387" s="13" t="e">
        <f t="shared" si="464"/>
        <v>#NAME?</v>
      </c>
      <c r="BQ387" s="13" t="e">
        <f t="shared" si="465"/>
        <v>#NAME?</v>
      </c>
      <c r="BR387" s="13" t="e">
        <f t="shared" si="466"/>
        <v>#NAME?</v>
      </c>
      <c r="BS387" s="13" t="e">
        <f t="shared" si="467"/>
        <v>#NAME?</v>
      </c>
      <c r="BT387" s="13" t="e">
        <f t="shared" si="468"/>
        <v>#NAME?</v>
      </c>
      <c r="BU387" s="13" t="e">
        <f t="shared" si="469"/>
        <v>#NAME?</v>
      </c>
      <c r="BV387" s="13"/>
      <c r="BW387" s="13" t="e">
        <f t="shared" si="470"/>
        <v>#NAME?</v>
      </c>
      <c r="BX387" s="13"/>
      <c r="BY387" s="13" t="e">
        <f t="shared" si="471"/>
        <v>#NAME?</v>
      </c>
      <c r="BZ387" s="13" t="e">
        <f t="shared" si="472"/>
        <v>#NAME?</v>
      </c>
      <c r="CA387" s="13" t="e">
        <f t="shared" si="473"/>
        <v>#NAME?</v>
      </c>
      <c r="CB387" s="13" t="e">
        <f t="shared" si="474"/>
        <v>#NAME?</v>
      </c>
      <c r="CC387" s="14">
        <f t="shared" si="475"/>
        <v>0</v>
      </c>
      <c r="CD387" s="14" t="e">
        <f t="shared" si="476"/>
        <v>#NAME?</v>
      </c>
      <c r="CE387" s="13">
        <f t="shared" si="477"/>
        <v>1355524.69</v>
      </c>
      <c r="CF387" s="13" t="e">
        <f t="shared" si="478"/>
        <v>#NAME?</v>
      </c>
      <c r="CG387" s="13"/>
      <c r="CH387" s="13" t="e">
        <f t="shared" si="479"/>
        <v>#NAME?</v>
      </c>
      <c r="CI387" s="13" t="e">
        <f t="shared" si="480"/>
        <v>#NAME?</v>
      </c>
      <c r="CJ387" s="13" t="e">
        <f t="shared" si="481"/>
        <v>#NAME?</v>
      </c>
      <c r="CK387" s="13" t="e">
        <f t="shared" si="482"/>
        <v>#NAME?</v>
      </c>
      <c r="CL387">
        <f t="shared" si="483"/>
        <v>0</v>
      </c>
      <c r="CM387">
        <f t="shared" si="484"/>
        <v>0</v>
      </c>
      <c r="CN387">
        <v>0</v>
      </c>
      <c r="CO387">
        <f t="shared" si="485"/>
        <v>0</v>
      </c>
      <c r="CP387">
        <v>0</v>
      </c>
      <c r="CQ387">
        <v>0</v>
      </c>
      <c r="CR387">
        <v>0</v>
      </c>
      <c r="CS387">
        <v>0</v>
      </c>
      <c r="CT387">
        <v>0</v>
      </c>
      <c r="CU387">
        <v>0</v>
      </c>
      <c r="CV387">
        <v>0</v>
      </c>
      <c r="CW387">
        <v>0</v>
      </c>
      <c r="CX387">
        <v>0</v>
      </c>
      <c r="CY387" s="20" t="e">
        <f t="shared" si="486"/>
        <v>#NAME?</v>
      </c>
      <c r="CZ387" t="e">
        <f t="shared" si="487"/>
        <v>#NAME?</v>
      </c>
      <c r="DM387" t="s">
        <v>418</v>
      </c>
      <c r="DN387">
        <v>0</v>
      </c>
      <c r="DQ387" t="s">
        <v>550</v>
      </c>
      <c r="DR387">
        <v>0</v>
      </c>
      <c r="DU387">
        <v>222</v>
      </c>
      <c r="DV387">
        <v>5661777.0731154829</v>
      </c>
      <c r="DX387" t="s">
        <v>550</v>
      </c>
      <c r="DY387">
        <v>0</v>
      </c>
      <c r="EA387" t="s">
        <v>550</v>
      </c>
      <c r="EB387">
        <v>0</v>
      </c>
      <c r="ED387" t="s">
        <v>550</v>
      </c>
      <c r="EE387">
        <v>0</v>
      </c>
      <c r="EI387">
        <v>851</v>
      </c>
      <c r="EJ387">
        <v>1571.5</v>
      </c>
      <c r="GQ387" t="s">
        <v>554</v>
      </c>
      <c r="GR387">
        <v>847</v>
      </c>
      <c r="GU387">
        <v>1621</v>
      </c>
      <c r="GV387" s="20">
        <v>78414.972031993311</v>
      </c>
      <c r="HM387">
        <v>620</v>
      </c>
      <c r="HN387" t="s">
        <v>418</v>
      </c>
      <c r="HO387">
        <v>1247102.79</v>
      </c>
      <c r="HR387">
        <v>1621</v>
      </c>
      <c r="HS387">
        <v>1741</v>
      </c>
    </row>
    <row r="388" spans="1:227">
      <c r="A388">
        <v>848</v>
      </c>
      <c r="D388" t="s">
        <v>555</v>
      </c>
      <c r="F388" s="13" t="e">
        <f t="shared" si="407"/>
        <v>#NAME?</v>
      </c>
      <c r="G388" s="13" t="e">
        <f t="shared" si="408"/>
        <v>#NAME?</v>
      </c>
      <c r="H388" s="13" t="e">
        <f t="shared" si="409"/>
        <v>#NAME?</v>
      </c>
      <c r="I388" s="13" t="e">
        <f t="shared" si="410"/>
        <v>#NAME?</v>
      </c>
      <c r="J388" s="13"/>
      <c r="K388" s="13" t="e">
        <f t="shared" si="411"/>
        <v>#NAME?</v>
      </c>
      <c r="L388" s="13" t="e">
        <f t="shared" si="412"/>
        <v>#NAME?</v>
      </c>
      <c r="M388" s="13" t="e">
        <f t="shared" si="413"/>
        <v>#NAME?</v>
      </c>
      <c r="N388" s="13" t="e">
        <f t="shared" si="414"/>
        <v>#NAME?</v>
      </c>
      <c r="O388" s="13" t="e">
        <f t="shared" si="415"/>
        <v>#NAME?</v>
      </c>
      <c r="P388" s="13" t="e">
        <f t="shared" si="416"/>
        <v>#NAME?</v>
      </c>
      <c r="Q388" s="13" t="e">
        <f t="shared" si="417"/>
        <v>#NAME?</v>
      </c>
      <c r="R388" s="13" t="e">
        <f t="shared" si="418"/>
        <v>#NAME?</v>
      </c>
      <c r="S388" s="13" t="e">
        <f t="shared" si="419"/>
        <v>#NAME?</v>
      </c>
      <c r="T388" s="13" t="e">
        <f t="shared" si="420"/>
        <v>#NAME?</v>
      </c>
      <c r="U388" s="13" t="e">
        <f t="shared" si="421"/>
        <v>#NAME?</v>
      </c>
      <c r="V388" s="13" t="e">
        <f t="shared" si="422"/>
        <v>#NAME?</v>
      </c>
      <c r="W388" s="13" t="e">
        <f t="shared" si="423"/>
        <v>#NAME?</v>
      </c>
      <c r="X388" s="13" t="e">
        <f t="shared" si="424"/>
        <v>#NAME?</v>
      </c>
      <c r="Y388" s="13" t="e">
        <f t="shared" si="425"/>
        <v>#NAME?</v>
      </c>
      <c r="Z388" s="13" t="e">
        <f t="shared" si="426"/>
        <v>#NAME?</v>
      </c>
      <c r="AA388" s="13" t="e">
        <f t="shared" si="427"/>
        <v>#NAME?</v>
      </c>
      <c r="AB388" s="13"/>
      <c r="AC388" s="13"/>
      <c r="AD388" s="13" t="e">
        <f t="shared" si="428"/>
        <v>#NAME?</v>
      </c>
      <c r="AE388" s="13" t="e">
        <f t="shared" si="429"/>
        <v>#NAME?</v>
      </c>
      <c r="AF388" s="13" t="e">
        <f t="shared" si="430"/>
        <v>#NAME?</v>
      </c>
      <c r="AG388" s="13" t="e">
        <f t="shared" si="431"/>
        <v>#NAME?</v>
      </c>
      <c r="AH388" s="13" t="e">
        <f t="shared" si="432"/>
        <v>#NAME?</v>
      </c>
      <c r="AI388" s="13" t="e">
        <f t="shared" si="433"/>
        <v>#NAME?</v>
      </c>
      <c r="AJ388" s="13" t="e">
        <f t="shared" si="434"/>
        <v>#NAME?</v>
      </c>
      <c r="AK388" s="13" t="e">
        <f t="shared" si="435"/>
        <v>#NAME?</v>
      </c>
      <c r="AL388" s="13" t="e">
        <f t="shared" si="436"/>
        <v>#NAME?</v>
      </c>
      <c r="AM388" s="13" t="e">
        <f t="shared" si="437"/>
        <v>#NAME?</v>
      </c>
      <c r="AN388" s="13" t="e">
        <f t="shared" si="438"/>
        <v>#NAME?</v>
      </c>
      <c r="AO388" s="13" t="e">
        <f t="shared" si="439"/>
        <v>#NAME?</v>
      </c>
      <c r="AP388" s="13" t="e">
        <f t="shared" si="440"/>
        <v>#NAME?</v>
      </c>
      <c r="AQ388" s="13" t="e">
        <f t="shared" si="441"/>
        <v>#NAME?</v>
      </c>
      <c r="AR388" s="13" t="e">
        <f t="shared" si="442"/>
        <v>#NAME?</v>
      </c>
      <c r="AS388" s="13" t="e">
        <f t="shared" si="443"/>
        <v>#NAME?</v>
      </c>
      <c r="AT388" s="13" t="e">
        <f t="shared" si="444"/>
        <v>#NAME?</v>
      </c>
      <c r="AU388" s="13" t="e">
        <f t="shared" si="445"/>
        <v>#NAME?</v>
      </c>
      <c r="AV388" s="13" t="e">
        <f t="shared" si="446"/>
        <v>#NAME?</v>
      </c>
      <c r="AW388" s="13" t="e">
        <f t="shared" si="447"/>
        <v>#NAME?</v>
      </c>
      <c r="AX388" s="13" t="e">
        <f t="shared" si="448"/>
        <v>#NAME?</v>
      </c>
      <c r="AY388" s="13" t="e">
        <f t="shared" si="449"/>
        <v>#NAME?</v>
      </c>
      <c r="AZ388" s="13" t="e">
        <f t="shared" si="450"/>
        <v>#NAME?</v>
      </c>
      <c r="BA388" s="13" t="e">
        <f t="shared" si="451"/>
        <v>#NAME?</v>
      </c>
      <c r="BB388" s="13" t="e">
        <f t="shared" si="452"/>
        <v>#NAME?</v>
      </c>
      <c r="BC388" s="13" t="e">
        <f t="shared" si="453"/>
        <v>#NAME?</v>
      </c>
      <c r="BD388" s="13" t="e">
        <f t="shared" si="454"/>
        <v>#NAME?</v>
      </c>
      <c r="BE388" s="13" t="e">
        <f t="shared" si="455"/>
        <v>#NAME?</v>
      </c>
      <c r="BF388" s="13" t="e">
        <f t="shared" si="456"/>
        <v>#NAME?</v>
      </c>
      <c r="BG388" s="13" t="e">
        <f t="shared" si="457"/>
        <v>#NAME?</v>
      </c>
      <c r="BH388" s="13" t="e">
        <f t="shared" si="458"/>
        <v>#NAME?</v>
      </c>
      <c r="BI388" s="13" t="e">
        <f t="shared" si="459"/>
        <v>#NAME?</v>
      </c>
      <c r="BJ388" s="13" t="e">
        <f t="shared" si="460"/>
        <v>#NAME?</v>
      </c>
      <c r="BK388" s="13" t="e">
        <f t="shared" si="461"/>
        <v>#NAME?</v>
      </c>
      <c r="BL388" s="13" t="e">
        <f t="shared" si="462"/>
        <v>#NAME?</v>
      </c>
      <c r="BM388" s="13" t="e">
        <f t="shared" si="463"/>
        <v>#NAME?</v>
      </c>
      <c r="BN388" s="13"/>
      <c r="BO388" s="15"/>
      <c r="BP388" s="13" t="e">
        <f t="shared" si="464"/>
        <v>#NAME?</v>
      </c>
      <c r="BQ388" s="13" t="e">
        <f t="shared" si="465"/>
        <v>#NAME?</v>
      </c>
      <c r="BR388" s="13" t="e">
        <f t="shared" si="466"/>
        <v>#NAME?</v>
      </c>
      <c r="BS388" s="13" t="e">
        <f t="shared" si="467"/>
        <v>#NAME?</v>
      </c>
      <c r="BT388" s="13" t="e">
        <f t="shared" si="468"/>
        <v>#NAME?</v>
      </c>
      <c r="BU388" s="13" t="e">
        <f t="shared" si="469"/>
        <v>#NAME?</v>
      </c>
      <c r="BV388" s="13"/>
      <c r="BW388" s="13" t="e">
        <f t="shared" si="470"/>
        <v>#NAME?</v>
      </c>
      <c r="BX388" s="13"/>
      <c r="BY388" s="13" t="e">
        <f t="shared" si="471"/>
        <v>#NAME?</v>
      </c>
      <c r="BZ388" s="13" t="e">
        <f t="shared" si="472"/>
        <v>#NAME?</v>
      </c>
      <c r="CA388" s="13" t="e">
        <f t="shared" si="473"/>
        <v>#NAME?</v>
      </c>
      <c r="CB388" s="13" t="e">
        <f t="shared" si="474"/>
        <v>#NAME?</v>
      </c>
      <c r="CC388" s="14">
        <f t="shared" si="475"/>
        <v>0</v>
      </c>
      <c r="CD388" s="14" t="e">
        <f t="shared" si="476"/>
        <v>#NAME?</v>
      </c>
      <c r="CE388" s="13">
        <f t="shared" si="477"/>
        <v>1218512.83</v>
      </c>
      <c r="CF388" s="13" t="e">
        <f t="shared" si="478"/>
        <v>#NAME?</v>
      </c>
      <c r="CG388" s="13"/>
      <c r="CH388" s="13" t="e">
        <f t="shared" si="479"/>
        <v>#NAME?</v>
      </c>
      <c r="CI388" s="13" t="e">
        <f t="shared" si="480"/>
        <v>#NAME?</v>
      </c>
      <c r="CJ388" s="13" t="e">
        <f t="shared" si="481"/>
        <v>#NAME?</v>
      </c>
      <c r="CK388" s="13" t="e">
        <f t="shared" si="482"/>
        <v>#NAME?</v>
      </c>
      <c r="CL388">
        <f t="shared" si="483"/>
        <v>0</v>
      </c>
      <c r="CM388">
        <f t="shared" si="484"/>
        <v>0</v>
      </c>
      <c r="CN388">
        <v>0</v>
      </c>
      <c r="CO388">
        <f t="shared" si="485"/>
        <v>0</v>
      </c>
      <c r="CP388">
        <v>0</v>
      </c>
      <c r="CQ388">
        <v>0</v>
      </c>
      <c r="CR388">
        <v>0</v>
      </c>
      <c r="CS388">
        <v>0</v>
      </c>
      <c r="CT388">
        <v>0</v>
      </c>
      <c r="CU388">
        <v>0</v>
      </c>
      <c r="CV388">
        <v>0</v>
      </c>
      <c r="CW388">
        <v>0</v>
      </c>
      <c r="CX388">
        <v>0</v>
      </c>
      <c r="CY388" s="20" t="e">
        <f t="shared" si="486"/>
        <v>#NAME?</v>
      </c>
      <c r="CZ388" t="e">
        <f t="shared" si="487"/>
        <v>#NAME?</v>
      </c>
      <c r="DM388" t="s">
        <v>198</v>
      </c>
      <c r="DN388">
        <v>0</v>
      </c>
      <c r="DQ388" t="s">
        <v>551</v>
      </c>
      <c r="DR388">
        <v>0</v>
      </c>
      <c r="DU388">
        <v>400</v>
      </c>
      <c r="DV388">
        <v>5627320.2379323635</v>
      </c>
      <c r="DX388" t="s">
        <v>551</v>
      </c>
      <c r="DY388">
        <v>0</v>
      </c>
      <c r="EA388" t="s">
        <v>551</v>
      </c>
      <c r="EB388">
        <v>0</v>
      </c>
      <c r="ED388" t="s">
        <v>551</v>
      </c>
      <c r="EE388">
        <v>0</v>
      </c>
      <c r="EI388">
        <v>855</v>
      </c>
      <c r="EJ388">
        <v>17444.5</v>
      </c>
      <c r="GQ388" t="s">
        <v>555</v>
      </c>
      <c r="GR388">
        <v>848</v>
      </c>
      <c r="GU388">
        <v>1640</v>
      </c>
      <c r="GV388" s="20">
        <v>73187.307229860424</v>
      </c>
      <c r="HM388">
        <v>622</v>
      </c>
      <c r="HN388" t="s">
        <v>198</v>
      </c>
      <c r="HO388">
        <v>8717911.4800000004</v>
      </c>
      <c r="HR388">
        <v>1640</v>
      </c>
      <c r="HS388">
        <v>2286</v>
      </c>
    </row>
    <row r="389" spans="1:227">
      <c r="A389">
        <v>851</v>
      </c>
      <c r="D389" t="s">
        <v>556</v>
      </c>
      <c r="F389" s="13" t="e">
        <f t="shared" ref="F389:F447" si="488">VLOOKUP(A389,_tk08,4,FALSE)</f>
        <v>#NAME?</v>
      </c>
      <c r="G389" s="13" t="e">
        <f t="shared" ref="G389:G447" si="489">VLOOKUP(A389,_tk08,5,FALSE)</f>
        <v>#NAME?</v>
      </c>
      <c r="H389" s="13" t="e">
        <f t="shared" ref="H389:H447" si="490">VLOOKUP(A389,_tk08,6,FALSE)</f>
        <v>#NAME?</v>
      </c>
      <c r="I389" s="13" t="e">
        <f t="shared" ref="I389:I447" si="491">VLOOKUP(A389,_tk08,7,FALSE)</f>
        <v>#NAME?</v>
      </c>
      <c r="J389" s="13"/>
      <c r="K389" s="13" t="e">
        <f t="shared" ref="K389:K447" si="492">VLOOKUP(A389,_tk08,10,FALSE)</f>
        <v>#NAME?</v>
      </c>
      <c r="L389" s="13" t="e">
        <f t="shared" ref="L389:L447" si="493">VLOOKUP(A389,_tk08,11,FALSE)</f>
        <v>#NAME?</v>
      </c>
      <c r="M389" s="13" t="e">
        <f t="shared" ref="M389:M447" si="494">VLOOKUP(A389,_tk08,12,FALSE)</f>
        <v>#NAME?</v>
      </c>
      <c r="N389" s="13" t="e">
        <f t="shared" ref="N389:N447" si="495">VLOOKUP(A389,_tk08,13,FALSE)</f>
        <v>#NAME?</v>
      </c>
      <c r="O389" s="13" t="e">
        <f t="shared" ref="O389:O447" si="496">VLOOKUP(A389,_tk08,14,FALSE)</f>
        <v>#NAME?</v>
      </c>
      <c r="P389" s="13" t="e">
        <f t="shared" ref="P389:P447" si="497">VLOOKUP(A389,_tk08,15,FALSE)</f>
        <v>#NAME?</v>
      </c>
      <c r="Q389" s="13" t="e">
        <f t="shared" ref="Q389:Q447" si="498">VLOOKUP(A389,_tk08,16,FALSE)</f>
        <v>#NAME?</v>
      </c>
      <c r="R389" s="13" t="e">
        <f t="shared" ref="R389:R447" si="499">VLOOKUP(A389,_tk08,17,FALSE)</f>
        <v>#NAME?</v>
      </c>
      <c r="S389" s="13" t="e">
        <f t="shared" ref="S389:S447" si="500">VLOOKUP(A389,_tk08,18,FALSE)</f>
        <v>#NAME?</v>
      </c>
      <c r="T389" s="13" t="e">
        <f t="shared" ref="T389:T447" si="501">VLOOKUP(A389,_tk08,19,FALSE)</f>
        <v>#NAME?</v>
      </c>
      <c r="U389" s="13" t="e">
        <f t="shared" ref="U389:U447" si="502">VLOOKUP(A389,_tk08,20,FALSE)</f>
        <v>#NAME?</v>
      </c>
      <c r="V389" s="13" t="e">
        <f t="shared" ref="V389:V447" si="503">VLOOKUP(A389,_tk08,21,FALSE)</f>
        <v>#NAME?</v>
      </c>
      <c r="W389" s="13" t="e">
        <f t="shared" ref="W389:W447" si="504">VLOOKUP(A389,_tk08,22,FALSE)</f>
        <v>#NAME?</v>
      </c>
      <c r="X389" s="13" t="e">
        <f t="shared" ref="X389:X447" si="505">VLOOKUP(A389,_tk08,23,FALSE)</f>
        <v>#NAME?</v>
      </c>
      <c r="Y389" s="13" t="e">
        <f t="shared" ref="Y389:Y447" si="506">VLOOKUP(A389,_tk08,24,FALSE)</f>
        <v>#NAME?</v>
      </c>
      <c r="Z389" s="13" t="e">
        <f t="shared" ref="Z389:Z447" si="507">VLOOKUP(A389,_tk08,25,FALSE)</f>
        <v>#NAME?</v>
      </c>
      <c r="AA389" s="13" t="e">
        <f t="shared" ref="AA389:AA447" si="508">VLOOKUP(A389,_tk08,26,FALSE)</f>
        <v>#NAME?</v>
      </c>
      <c r="AB389" s="13"/>
      <c r="AC389" s="13"/>
      <c r="AD389" s="13" t="e">
        <f t="shared" ref="AD389:AD447" si="509">VLOOKUP(A389,_tk08,27,FALSE)</f>
        <v>#NAME?</v>
      </c>
      <c r="AE389" s="13" t="e">
        <f t="shared" ref="AE389:AE447" si="510">VLOOKUP(A389,_tk08,29,FALSE)</f>
        <v>#NAME?</v>
      </c>
      <c r="AF389" s="13" t="e">
        <f t="shared" ref="AF389:AF447" si="511">VLOOKUP(A389,_tk08,28,FALSE)</f>
        <v>#NAME?</v>
      </c>
      <c r="AG389" s="13" t="e">
        <f t="shared" ref="AG389:AG447" si="512">VLOOKUP(A389,_tk08,30,FALSE)</f>
        <v>#NAME?</v>
      </c>
      <c r="AH389" s="13" t="e">
        <f t="shared" ref="AH389:AH447" si="513">VLOOKUP(A389,_tk08,31,FALSE)</f>
        <v>#NAME?</v>
      </c>
      <c r="AI389" s="13" t="e">
        <f t="shared" ref="AI389:AI447" si="514">VLOOKUP(A389,_tk08,33,FALSE)</f>
        <v>#NAME?</v>
      </c>
      <c r="AJ389" s="13" t="e">
        <f t="shared" ref="AJ389:AJ447" si="515">VLOOKUP(A389,_tk08,34,FALSE)</f>
        <v>#NAME?</v>
      </c>
      <c r="AK389" s="13" t="e">
        <f t="shared" ref="AK389:AK447" si="516">VLOOKUP(A389,_tk08,32,FALSE)</f>
        <v>#NAME?</v>
      </c>
      <c r="AL389" s="13" t="e">
        <f t="shared" ref="AL389:AL447" si="517">VLOOKUP(A389,_tk08,35,FALSE)</f>
        <v>#NAME?</v>
      </c>
      <c r="AM389" s="13" t="e">
        <f t="shared" ref="AM389:AM447" si="518">VLOOKUP(A389,_tk08,36,FALSE)</f>
        <v>#NAME?</v>
      </c>
      <c r="AN389" s="13" t="e">
        <f t="shared" ref="AN389:AN447" si="519">VLOOKUP(A389,_tk08,37,FALSE)</f>
        <v>#NAME?</v>
      </c>
      <c r="AO389" s="13" t="e">
        <f t="shared" ref="AO389:AO447" si="520">VLOOKUP(A389,_tk08,38,FALSE)</f>
        <v>#NAME?</v>
      </c>
      <c r="AP389" s="13" t="e">
        <f t="shared" ref="AP389:AP447" si="521">VLOOKUP(A389,_tk08,39,FALSE)</f>
        <v>#NAME?</v>
      </c>
      <c r="AQ389" s="13" t="e">
        <f t="shared" ref="AQ389:AQ447" si="522">VLOOKUP(A389,_tk08,40,FALSE)</f>
        <v>#NAME?</v>
      </c>
      <c r="AR389" s="13" t="e">
        <f t="shared" ref="AR389:AR447" si="523">VLOOKUP(A389,_tk08,41,FALSE)</f>
        <v>#NAME?</v>
      </c>
      <c r="AS389" s="13" t="e">
        <f t="shared" ref="AS389:AS447" si="524">VLOOKUP(A389,_tk08,42,FALSE)</f>
        <v>#NAME?</v>
      </c>
      <c r="AT389" s="13" t="e">
        <f t="shared" ref="AT389:AT447" si="525">VLOOKUP(A389,_tk08,43,FALSE)</f>
        <v>#NAME?</v>
      </c>
      <c r="AU389" s="13" t="e">
        <f t="shared" ref="AU389:AU447" si="526">VLOOKUP(A389,_tk08,44,FALSE)</f>
        <v>#NAME?</v>
      </c>
      <c r="AV389" s="13" t="e">
        <f t="shared" ref="AV389:AV447" si="527">VLOOKUP(A389,_tk08,45,FALSE)</f>
        <v>#NAME?</v>
      </c>
      <c r="AW389" s="13" t="e">
        <f t="shared" ref="AW389:AW447" si="528">VLOOKUP(A389,_tk08,46,FALSE)</f>
        <v>#NAME?</v>
      </c>
      <c r="AX389" s="13" t="e">
        <f t="shared" ref="AX389:AX447" si="529">VLOOKUP(A389,_tk08,47,FALSE)</f>
        <v>#NAME?</v>
      </c>
      <c r="AY389" s="13" t="e">
        <f t="shared" ref="AY389:AY447" si="530">VLOOKUP(A389,_tk08,48,FALSE)</f>
        <v>#NAME?</v>
      </c>
      <c r="AZ389" s="13" t="e">
        <f t="shared" ref="AZ389:AZ447" si="531">VLOOKUP(A389,_tk08,49,FALSE)</f>
        <v>#NAME?</v>
      </c>
      <c r="BA389" s="13" t="e">
        <f t="shared" ref="BA389:BA447" si="532">VLOOKUP(A389,_tk08,50,FALSE)</f>
        <v>#NAME?</v>
      </c>
      <c r="BB389" s="13" t="e">
        <f t="shared" ref="BB389:BB447" si="533">VLOOKUP(A389,_tk08,51,FALSE)</f>
        <v>#NAME?</v>
      </c>
      <c r="BC389" s="13" t="e">
        <f t="shared" ref="BC389:BC447" si="534">VLOOKUP(A389,_tk08,52,FALSE)</f>
        <v>#NAME?</v>
      </c>
      <c r="BD389" s="13" t="e">
        <f t="shared" ref="BD389:BD447" si="535">VLOOKUP(A389,_tk08,53,FALSE)</f>
        <v>#NAME?</v>
      </c>
      <c r="BE389" s="13" t="e">
        <f t="shared" ref="BE389:BE447" si="536">VLOOKUP(A389,_tk08,57,FALSE)</f>
        <v>#NAME?</v>
      </c>
      <c r="BF389" s="13" t="e">
        <f t="shared" ref="BF389:BF447" si="537">VLOOKUP(A389,_tk08,56,FALSE)</f>
        <v>#NAME?</v>
      </c>
      <c r="BG389" s="13" t="e">
        <f t="shared" ref="BG389:BG447" si="538">VLOOKUP(A389,_tk08,55,FALSE)</f>
        <v>#NAME?</v>
      </c>
      <c r="BH389" s="13" t="e">
        <f t="shared" ref="BH389:BH447" si="539">VLOOKUP(A389,_tk08,54,FALSE)</f>
        <v>#NAME?</v>
      </c>
      <c r="BI389" s="13" t="e">
        <f t="shared" ref="BI389:BI447" si="540">VLOOKUP(A389,_tk08,58,FALSE)</f>
        <v>#NAME?</v>
      </c>
      <c r="BJ389" s="13" t="e">
        <f t="shared" ref="BJ389:BJ447" si="541">VLOOKUP(A389,_tk08,59,FALSE)</f>
        <v>#NAME?</v>
      </c>
      <c r="BK389" s="13" t="e">
        <f t="shared" ref="BK389:BK447" si="542">VLOOKUP(A389,_tk08,60,FALSE)</f>
        <v>#NAME?</v>
      </c>
      <c r="BL389" s="13" t="e">
        <f t="shared" ref="BL389:BL447" si="543">VLOOKUP(A389,_tk08,61,FALSE)</f>
        <v>#NAME?</v>
      </c>
      <c r="BM389" s="13" t="e">
        <f t="shared" ref="BM389:BM447" si="544">VLOOKUP(A389,_tk08,62,FALSE)</f>
        <v>#NAME?</v>
      </c>
      <c r="BN389" s="13"/>
      <c r="BO389" s="15"/>
      <c r="BP389" s="13" t="e">
        <f t="shared" ref="BP389:BP447" si="545">VLOOKUP(A389,_tk08,125,FALSE)</f>
        <v>#NAME?</v>
      </c>
      <c r="BQ389" s="13" t="e">
        <f t="shared" ref="BQ389:BQ447" si="546">VLOOKUP(A389,_tk08,126,FALSE)</f>
        <v>#NAME?</v>
      </c>
      <c r="BR389" s="13" t="e">
        <f t="shared" ref="BR389:BR447" si="547">VLOOKUP(A389,_tk08,127,FALSE)</f>
        <v>#NAME?</v>
      </c>
      <c r="BS389" s="13" t="e">
        <f t="shared" ref="BS389:BS447" si="548">VLOOKUP(A389,_tk08,129,FALSE)</f>
        <v>#NAME?</v>
      </c>
      <c r="BT389" s="13" t="e">
        <f t="shared" ref="BT389:BT447" si="549">VLOOKUP(A389,_tk08,130,FALSE)</f>
        <v>#NAME?</v>
      </c>
      <c r="BU389" s="13" t="e">
        <f t="shared" ref="BU389:BU447" si="550">VLOOKUP(A389,_tk08,131,FALSE)</f>
        <v>#NAME?</v>
      </c>
      <c r="BV389" s="13"/>
      <c r="BW389" s="13" t="e">
        <f t="shared" ref="BW389:BW447" si="551">VLOOKUP(A389,_tk08,128,FALSE)</f>
        <v>#NAME?</v>
      </c>
      <c r="BX389" s="13"/>
      <c r="BY389" s="13" t="e">
        <f t="shared" ref="BY389:BY447" si="552">VLOOKUP(A389,_tk08,132,FALSE)</f>
        <v>#NAME?</v>
      </c>
      <c r="BZ389" s="13" t="e">
        <f t="shared" ref="BZ389:BZ447" si="553">VLOOKUP(A389,_tk08,134,FALSE)</f>
        <v>#NAME?</v>
      </c>
      <c r="CA389" s="13" t="e">
        <f t="shared" ref="CA389:CA447" si="554">VLOOKUP(A389,_tk08,136,FALSE)</f>
        <v>#NAME?</v>
      </c>
      <c r="CB389" s="13" t="e">
        <f t="shared" ref="CB389:CB447" si="555">VLOOKUP(A389,_tk08,137,FALSE)</f>
        <v>#NAME?</v>
      </c>
      <c r="CC389" s="14">
        <f t="shared" ref="CC389:CC447" si="556">VLOOKUP(D389,adb,2,FALSE)</f>
        <v>0</v>
      </c>
      <c r="CD389" s="14" t="e">
        <f t="shared" ref="CD389:CD447" si="557">VLOOKUP(A389,_tk08,138,FALSE)</f>
        <v>#NAME?</v>
      </c>
      <c r="CE389" s="13">
        <f t="shared" ref="CE389:CE447" si="558">VLOOKUP(A389,_wmo08,3,FALSE)</f>
        <v>1903375.66</v>
      </c>
      <c r="CF389" s="13" t="e">
        <f t="shared" ref="CF389:CF447" si="559">VLOOKUP(A389,_tk08,8,FALSE)</f>
        <v>#NAME?</v>
      </c>
      <c r="CG389" s="13"/>
      <c r="CH389" s="13" t="e">
        <f t="shared" ref="CH389:CH447" si="560">VLOOKUP(A389,_tk08,139,FALSE)</f>
        <v>#NAME?</v>
      </c>
      <c r="CI389" s="13" t="e">
        <f t="shared" ref="CI389:CI447" si="561">VLOOKUP(A389,_tk08,140,FALSE)</f>
        <v>#NAME?</v>
      </c>
      <c r="CJ389" s="13" t="e">
        <f t="shared" ref="CJ389:CJ447" si="562">VLOOKUP(A389,_tk08,141,FALSE)</f>
        <v>#NAME?</v>
      </c>
      <c r="CK389" s="13" t="e">
        <f t="shared" ref="CK389:CK413" si="563">VLOOKUP(A389,_tk08,142,FALSE)</f>
        <v>#NAME?</v>
      </c>
      <c r="CL389">
        <f t="shared" ref="CL389:CL447" si="564">VLOOKUP(D389,kind,2,FALSE)</f>
        <v>0</v>
      </c>
      <c r="CM389">
        <f t="shared" ref="CM389:CM447" si="565">VLOOKUP(D389,homo,2,FALSE)</f>
        <v>0</v>
      </c>
      <c r="CN389">
        <v>0</v>
      </c>
      <c r="CO389">
        <f t="shared" ref="CO389:CO447" si="566">VLOOKUP(D389,bew_ini,2,FALSE)</f>
        <v>0</v>
      </c>
      <c r="CP389">
        <v>0</v>
      </c>
      <c r="CQ389">
        <v>0</v>
      </c>
      <c r="CR389">
        <v>0</v>
      </c>
      <c r="CS389">
        <v>0</v>
      </c>
      <c r="CT389">
        <v>0</v>
      </c>
      <c r="CU389">
        <v>0</v>
      </c>
      <c r="CV389">
        <v>0</v>
      </c>
      <c r="CW389">
        <v>0</v>
      </c>
      <c r="CX389">
        <v>0</v>
      </c>
      <c r="CY389" s="20" t="e">
        <f t="shared" ref="CY389:CY447" si="567">VLOOKUP(A389,spekman,2,FALSE)</f>
        <v>#NAME?</v>
      </c>
      <c r="CZ389" t="e">
        <f t="shared" ref="CZ389:CZ447" si="568">VLOOKUP(A389,uitkering,2,FALSE)</f>
        <v>#NAME?</v>
      </c>
      <c r="DM389" t="s">
        <v>196</v>
      </c>
      <c r="DN389">
        <v>0</v>
      </c>
      <c r="DQ389" t="s">
        <v>552</v>
      </c>
      <c r="DR389">
        <v>0</v>
      </c>
      <c r="DU389">
        <v>160</v>
      </c>
      <c r="DV389">
        <v>4465187.7646091115</v>
      </c>
      <c r="DX389" t="s">
        <v>552</v>
      </c>
      <c r="DY389">
        <v>0</v>
      </c>
      <c r="EA389" t="s">
        <v>552</v>
      </c>
      <c r="EB389">
        <v>0</v>
      </c>
      <c r="ED389" t="s">
        <v>552</v>
      </c>
      <c r="EE389">
        <v>0</v>
      </c>
      <c r="EI389">
        <v>856</v>
      </c>
      <c r="EJ389">
        <v>3417.75</v>
      </c>
      <c r="GQ389" t="s">
        <v>556</v>
      </c>
      <c r="GR389">
        <v>851</v>
      </c>
      <c r="GU389">
        <v>1641</v>
      </c>
      <c r="GV389" s="20">
        <v>57504.312823461762</v>
      </c>
      <c r="HM389">
        <v>48</v>
      </c>
      <c r="HN389" t="s">
        <v>196</v>
      </c>
      <c r="HO389">
        <v>2312757.17</v>
      </c>
      <c r="HR389">
        <v>1641</v>
      </c>
      <c r="HS389">
        <v>2050.75</v>
      </c>
    </row>
    <row r="390" spans="1:227">
      <c r="A390">
        <v>855</v>
      </c>
      <c r="D390" t="s">
        <v>181</v>
      </c>
      <c r="F390" s="13" t="e">
        <f t="shared" si="488"/>
        <v>#NAME?</v>
      </c>
      <c r="G390" s="13" t="e">
        <f t="shared" si="489"/>
        <v>#NAME?</v>
      </c>
      <c r="H390" s="13" t="e">
        <f t="shared" si="490"/>
        <v>#NAME?</v>
      </c>
      <c r="I390" s="13" t="e">
        <f t="shared" si="491"/>
        <v>#NAME?</v>
      </c>
      <c r="J390" s="13"/>
      <c r="K390" s="13" t="e">
        <f t="shared" si="492"/>
        <v>#NAME?</v>
      </c>
      <c r="L390" s="13" t="e">
        <f t="shared" si="493"/>
        <v>#NAME?</v>
      </c>
      <c r="M390" s="13" t="e">
        <f t="shared" si="494"/>
        <v>#NAME?</v>
      </c>
      <c r="N390" s="13" t="e">
        <f t="shared" si="495"/>
        <v>#NAME?</v>
      </c>
      <c r="O390" s="13" t="e">
        <f t="shared" si="496"/>
        <v>#NAME?</v>
      </c>
      <c r="P390" s="13" t="e">
        <f t="shared" si="497"/>
        <v>#NAME?</v>
      </c>
      <c r="Q390" s="13" t="e">
        <f t="shared" si="498"/>
        <v>#NAME?</v>
      </c>
      <c r="R390" s="13" t="e">
        <f t="shared" si="499"/>
        <v>#NAME?</v>
      </c>
      <c r="S390" s="13" t="e">
        <f t="shared" si="500"/>
        <v>#NAME?</v>
      </c>
      <c r="T390" s="13" t="e">
        <f t="shared" si="501"/>
        <v>#NAME?</v>
      </c>
      <c r="U390" s="13" t="e">
        <f t="shared" si="502"/>
        <v>#NAME?</v>
      </c>
      <c r="V390" s="13" t="e">
        <f t="shared" si="503"/>
        <v>#NAME?</v>
      </c>
      <c r="W390" s="13" t="e">
        <f t="shared" si="504"/>
        <v>#NAME?</v>
      </c>
      <c r="X390" s="13" t="e">
        <f t="shared" si="505"/>
        <v>#NAME?</v>
      </c>
      <c r="Y390" s="13" t="e">
        <f t="shared" si="506"/>
        <v>#NAME?</v>
      </c>
      <c r="Z390" s="13" t="e">
        <f t="shared" si="507"/>
        <v>#NAME?</v>
      </c>
      <c r="AA390" s="13" t="e">
        <f t="shared" si="508"/>
        <v>#NAME?</v>
      </c>
      <c r="AB390" s="13"/>
      <c r="AC390" s="13"/>
      <c r="AD390" s="13" t="e">
        <f t="shared" si="509"/>
        <v>#NAME?</v>
      </c>
      <c r="AE390" s="13" t="e">
        <f t="shared" si="510"/>
        <v>#NAME?</v>
      </c>
      <c r="AF390" s="13" t="e">
        <f t="shared" si="511"/>
        <v>#NAME?</v>
      </c>
      <c r="AG390" s="13" t="e">
        <f t="shared" si="512"/>
        <v>#NAME?</v>
      </c>
      <c r="AH390" s="13" t="e">
        <f t="shared" si="513"/>
        <v>#NAME?</v>
      </c>
      <c r="AI390" s="13" t="e">
        <f t="shared" si="514"/>
        <v>#NAME?</v>
      </c>
      <c r="AJ390" s="13" t="e">
        <f t="shared" si="515"/>
        <v>#NAME?</v>
      </c>
      <c r="AK390" s="13" t="e">
        <f t="shared" si="516"/>
        <v>#NAME?</v>
      </c>
      <c r="AL390" s="13" t="e">
        <f t="shared" si="517"/>
        <v>#NAME?</v>
      </c>
      <c r="AM390" s="13" t="e">
        <f t="shared" si="518"/>
        <v>#NAME?</v>
      </c>
      <c r="AN390" s="13" t="e">
        <f t="shared" si="519"/>
        <v>#NAME?</v>
      </c>
      <c r="AO390" s="13" t="e">
        <f t="shared" si="520"/>
        <v>#NAME?</v>
      </c>
      <c r="AP390" s="13" t="e">
        <f t="shared" si="521"/>
        <v>#NAME?</v>
      </c>
      <c r="AQ390" s="13" t="e">
        <f t="shared" si="522"/>
        <v>#NAME?</v>
      </c>
      <c r="AR390" s="13" t="e">
        <f t="shared" si="523"/>
        <v>#NAME?</v>
      </c>
      <c r="AS390" s="13" t="e">
        <f t="shared" si="524"/>
        <v>#NAME?</v>
      </c>
      <c r="AT390" s="13" t="e">
        <f t="shared" si="525"/>
        <v>#NAME?</v>
      </c>
      <c r="AU390" s="13" t="e">
        <f t="shared" si="526"/>
        <v>#NAME?</v>
      </c>
      <c r="AV390" s="13" t="e">
        <f t="shared" si="527"/>
        <v>#NAME?</v>
      </c>
      <c r="AW390" s="13" t="e">
        <f t="shared" si="528"/>
        <v>#NAME?</v>
      </c>
      <c r="AX390" s="13" t="e">
        <f t="shared" si="529"/>
        <v>#NAME?</v>
      </c>
      <c r="AY390" s="13" t="e">
        <f t="shared" si="530"/>
        <v>#NAME?</v>
      </c>
      <c r="AZ390" s="13" t="e">
        <f t="shared" si="531"/>
        <v>#NAME?</v>
      </c>
      <c r="BA390" s="13" t="e">
        <f t="shared" si="532"/>
        <v>#NAME?</v>
      </c>
      <c r="BB390" s="13" t="e">
        <f t="shared" si="533"/>
        <v>#NAME?</v>
      </c>
      <c r="BC390" s="13" t="e">
        <f t="shared" si="534"/>
        <v>#NAME?</v>
      </c>
      <c r="BD390" s="13" t="e">
        <f t="shared" si="535"/>
        <v>#NAME?</v>
      </c>
      <c r="BE390" s="13" t="e">
        <f t="shared" si="536"/>
        <v>#NAME?</v>
      </c>
      <c r="BF390" s="13" t="e">
        <f t="shared" si="537"/>
        <v>#NAME?</v>
      </c>
      <c r="BG390" s="13" t="e">
        <f t="shared" si="538"/>
        <v>#NAME?</v>
      </c>
      <c r="BH390" s="13" t="e">
        <f t="shared" si="539"/>
        <v>#NAME?</v>
      </c>
      <c r="BI390" s="13" t="e">
        <f t="shared" si="540"/>
        <v>#NAME?</v>
      </c>
      <c r="BJ390" s="13" t="e">
        <f t="shared" si="541"/>
        <v>#NAME?</v>
      </c>
      <c r="BK390" s="13" t="e">
        <f t="shared" si="542"/>
        <v>#NAME?</v>
      </c>
      <c r="BL390" s="13" t="e">
        <f t="shared" si="543"/>
        <v>#NAME?</v>
      </c>
      <c r="BM390" s="13" t="e">
        <f t="shared" si="544"/>
        <v>#NAME?</v>
      </c>
      <c r="BN390" s="13"/>
      <c r="BO390" s="15"/>
      <c r="BP390" s="13" t="e">
        <f t="shared" si="545"/>
        <v>#NAME?</v>
      </c>
      <c r="BQ390" s="13" t="e">
        <f t="shared" si="546"/>
        <v>#NAME?</v>
      </c>
      <c r="BR390" s="13" t="e">
        <f t="shared" si="547"/>
        <v>#NAME?</v>
      </c>
      <c r="BS390" s="13" t="e">
        <f t="shared" si="548"/>
        <v>#NAME?</v>
      </c>
      <c r="BT390" s="13" t="e">
        <f t="shared" si="549"/>
        <v>#NAME?</v>
      </c>
      <c r="BU390" s="13" t="e">
        <f t="shared" si="550"/>
        <v>#NAME?</v>
      </c>
      <c r="BV390" s="13"/>
      <c r="BW390" s="13" t="e">
        <f t="shared" si="551"/>
        <v>#NAME?</v>
      </c>
      <c r="BX390" s="13"/>
      <c r="BY390" s="13" t="e">
        <f t="shared" si="552"/>
        <v>#NAME?</v>
      </c>
      <c r="BZ390" s="13" t="e">
        <f t="shared" si="553"/>
        <v>#NAME?</v>
      </c>
      <c r="CA390" s="13" t="e">
        <f t="shared" si="554"/>
        <v>#NAME?</v>
      </c>
      <c r="CB390" s="13" t="e">
        <f t="shared" si="555"/>
        <v>#NAME?</v>
      </c>
      <c r="CC390" s="14">
        <f t="shared" si="556"/>
        <v>70676</v>
      </c>
      <c r="CD390" s="14" t="e">
        <f t="shared" si="557"/>
        <v>#NAME?</v>
      </c>
      <c r="CE390" s="13">
        <f t="shared" si="558"/>
        <v>18194418.620000001</v>
      </c>
      <c r="CF390" s="13" t="e">
        <f t="shared" si="559"/>
        <v>#NAME?</v>
      </c>
      <c r="CG390" s="13"/>
      <c r="CH390" s="13" t="e">
        <f t="shared" si="560"/>
        <v>#NAME?</v>
      </c>
      <c r="CI390" s="13" t="e">
        <f t="shared" si="561"/>
        <v>#NAME?</v>
      </c>
      <c r="CJ390" s="13" t="e">
        <f t="shared" si="562"/>
        <v>#NAME?</v>
      </c>
      <c r="CK390" s="13" t="e">
        <f t="shared" si="563"/>
        <v>#NAME?</v>
      </c>
      <c r="CL390">
        <f t="shared" si="564"/>
        <v>83300</v>
      </c>
      <c r="CM390">
        <f t="shared" si="565"/>
        <v>15000</v>
      </c>
      <c r="CN390">
        <v>0</v>
      </c>
      <c r="CO390">
        <f t="shared" si="566"/>
        <v>0</v>
      </c>
      <c r="CP390" t="e">
        <f>VLOOKUP(A390,taal,5,FALSE)</f>
        <v>#NAME?</v>
      </c>
      <c r="CQ390">
        <v>0</v>
      </c>
      <c r="CR390">
        <v>0</v>
      </c>
      <c r="CS390">
        <v>0</v>
      </c>
      <c r="CT390" t="e">
        <f>VLOOKUP(A390,w_g31,3,FALSE)</f>
        <v>#NAME?</v>
      </c>
      <c r="CU390">
        <v>0</v>
      </c>
      <c r="CV390" t="e">
        <f>VLOOKUP(A390,delta,3,FALSE)</f>
        <v>#NAME?</v>
      </c>
      <c r="CW390" t="e">
        <f>VLOOKUP(A390,vrouw,3,FALSE)</f>
        <v>#NAME?</v>
      </c>
      <c r="CX390">
        <v>0</v>
      </c>
      <c r="CY390" s="20" t="e">
        <f t="shared" si="567"/>
        <v>#NAME?</v>
      </c>
      <c r="CZ390" t="e">
        <f t="shared" si="568"/>
        <v>#NAME?</v>
      </c>
      <c r="DM390" t="s">
        <v>254</v>
      </c>
      <c r="DN390">
        <v>0</v>
      </c>
      <c r="DQ390" t="s">
        <v>554</v>
      </c>
      <c r="DR390">
        <v>0</v>
      </c>
      <c r="DU390">
        <v>355</v>
      </c>
      <c r="DV390">
        <v>6927997.9662352288</v>
      </c>
      <c r="DX390" t="s">
        <v>554</v>
      </c>
      <c r="DY390">
        <v>0</v>
      </c>
      <c r="EA390" t="s">
        <v>554</v>
      </c>
      <c r="EB390">
        <v>0</v>
      </c>
      <c r="ED390" t="s">
        <v>554</v>
      </c>
      <c r="EE390">
        <v>0</v>
      </c>
      <c r="EI390">
        <v>858</v>
      </c>
      <c r="EJ390">
        <v>2123</v>
      </c>
      <c r="GQ390" t="s">
        <v>181</v>
      </c>
      <c r="GR390">
        <v>855</v>
      </c>
      <c r="GU390">
        <v>1651</v>
      </c>
      <c r="GV390" s="20">
        <v>65345.810026661085</v>
      </c>
      <c r="HM390">
        <v>96</v>
      </c>
      <c r="HN390" t="s">
        <v>254</v>
      </c>
      <c r="HO390">
        <v>129287.48</v>
      </c>
      <c r="HR390">
        <v>1651</v>
      </c>
      <c r="HS390">
        <v>1691.5</v>
      </c>
    </row>
    <row r="391" spans="1:227">
      <c r="A391">
        <v>856</v>
      </c>
      <c r="D391" t="s">
        <v>558</v>
      </c>
      <c r="F391" s="13" t="e">
        <f t="shared" si="488"/>
        <v>#NAME?</v>
      </c>
      <c r="G391" s="13" t="e">
        <f t="shared" si="489"/>
        <v>#NAME?</v>
      </c>
      <c r="H391" s="13" t="e">
        <f t="shared" si="490"/>
        <v>#NAME?</v>
      </c>
      <c r="I391" s="13" t="e">
        <f t="shared" si="491"/>
        <v>#NAME?</v>
      </c>
      <c r="K391" s="13" t="e">
        <f t="shared" si="492"/>
        <v>#NAME?</v>
      </c>
      <c r="L391" s="13" t="e">
        <f t="shared" si="493"/>
        <v>#NAME?</v>
      </c>
      <c r="M391" s="13" t="e">
        <f t="shared" si="494"/>
        <v>#NAME?</v>
      </c>
      <c r="N391" s="13" t="e">
        <f t="shared" si="495"/>
        <v>#NAME?</v>
      </c>
      <c r="O391" s="13" t="e">
        <f t="shared" si="496"/>
        <v>#NAME?</v>
      </c>
      <c r="P391" s="13" t="e">
        <f t="shared" si="497"/>
        <v>#NAME?</v>
      </c>
      <c r="Q391" s="13" t="e">
        <f t="shared" si="498"/>
        <v>#NAME?</v>
      </c>
      <c r="R391" s="13" t="e">
        <f t="shared" si="499"/>
        <v>#NAME?</v>
      </c>
      <c r="S391" s="13" t="e">
        <f t="shared" si="500"/>
        <v>#NAME?</v>
      </c>
      <c r="T391" s="13" t="e">
        <f t="shared" si="501"/>
        <v>#NAME?</v>
      </c>
      <c r="U391" s="13" t="e">
        <f t="shared" si="502"/>
        <v>#NAME?</v>
      </c>
      <c r="V391" s="13" t="e">
        <f t="shared" si="503"/>
        <v>#NAME?</v>
      </c>
      <c r="W391" s="13" t="e">
        <f t="shared" si="504"/>
        <v>#NAME?</v>
      </c>
      <c r="X391" s="13" t="e">
        <f t="shared" si="505"/>
        <v>#NAME?</v>
      </c>
      <c r="Y391" s="13" t="e">
        <f t="shared" si="506"/>
        <v>#NAME?</v>
      </c>
      <c r="Z391" s="13" t="e">
        <f t="shared" si="507"/>
        <v>#NAME?</v>
      </c>
      <c r="AA391" s="13" t="e">
        <f t="shared" si="508"/>
        <v>#NAME?</v>
      </c>
      <c r="AB391" s="13"/>
      <c r="AC391" s="13"/>
      <c r="AD391" s="13" t="e">
        <f t="shared" si="509"/>
        <v>#NAME?</v>
      </c>
      <c r="AE391" s="13" t="e">
        <f t="shared" si="510"/>
        <v>#NAME?</v>
      </c>
      <c r="AF391" s="13" t="e">
        <f t="shared" si="511"/>
        <v>#NAME?</v>
      </c>
      <c r="AG391" s="13" t="e">
        <f t="shared" si="512"/>
        <v>#NAME?</v>
      </c>
      <c r="AH391" s="13" t="e">
        <f t="shared" si="513"/>
        <v>#NAME?</v>
      </c>
      <c r="AI391" s="13" t="e">
        <f t="shared" si="514"/>
        <v>#NAME?</v>
      </c>
      <c r="AJ391" s="13" t="e">
        <f t="shared" si="515"/>
        <v>#NAME?</v>
      </c>
      <c r="AK391" s="13" t="e">
        <f t="shared" si="516"/>
        <v>#NAME?</v>
      </c>
      <c r="AL391" s="13" t="e">
        <f t="shared" si="517"/>
        <v>#NAME?</v>
      </c>
      <c r="AM391" s="13" t="e">
        <f t="shared" si="518"/>
        <v>#NAME?</v>
      </c>
      <c r="AN391" s="13" t="e">
        <f t="shared" si="519"/>
        <v>#NAME?</v>
      </c>
      <c r="AO391" s="13" t="e">
        <f t="shared" si="520"/>
        <v>#NAME?</v>
      </c>
      <c r="AP391" s="13" t="e">
        <f t="shared" si="521"/>
        <v>#NAME?</v>
      </c>
      <c r="AQ391" s="13" t="e">
        <f t="shared" si="522"/>
        <v>#NAME?</v>
      </c>
      <c r="AR391" s="13" t="e">
        <f t="shared" si="523"/>
        <v>#NAME?</v>
      </c>
      <c r="AS391" s="13" t="e">
        <f t="shared" si="524"/>
        <v>#NAME?</v>
      </c>
      <c r="AT391" s="13" t="e">
        <f t="shared" si="525"/>
        <v>#NAME?</v>
      </c>
      <c r="AU391" s="13" t="e">
        <f t="shared" si="526"/>
        <v>#NAME?</v>
      </c>
      <c r="AV391" s="13" t="e">
        <f t="shared" si="527"/>
        <v>#NAME?</v>
      </c>
      <c r="AW391" s="13" t="e">
        <f t="shared" si="528"/>
        <v>#NAME?</v>
      </c>
      <c r="AX391" s="13" t="e">
        <f t="shared" si="529"/>
        <v>#NAME?</v>
      </c>
      <c r="AY391" s="13" t="e">
        <f t="shared" si="530"/>
        <v>#NAME?</v>
      </c>
      <c r="AZ391" s="13" t="e">
        <f t="shared" si="531"/>
        <v>#NAME?</v>
      </c>
      <c r="BA391" s="13" t="e">
        <f t="shared" si="532"/>
        <v>#NAME?</v>
      </c>
      <c r="BB391" s="13" t="e">
        <f t="shared" si="533"/>
        <v>#NAME?</v>
      </c>
      <c r="BC391" s="13" t="e">
        <f t="shared" si="534"/>
        <v>#NAME?</v>
      </c>
      <c r="BD391" s="13" t="e">
        <f t="shared" si="535"/>
        <v>#NAME?</v>
      </c>
      <c r="BE391" s="13" t="e">
        <f t="shared" si="536"/>
        <v>#NAME?</v>
      </c>
      <c r="BF391" s="13" t="e">
        <f t="shared" si="537"/>
        <v>#NAME?</v>
      </c>
      <c r="BG391" s="13" t="e">
        <f t="shared" si="538"/>
        <v>#NAME?</v>
      </c>
      <c r="BH391" s="13" t="e">
        <f t="shared" si="539"/>
        <v>#NAME?</v>
      </c>
      <c r="BI391" s="13" t="e">
        <f t="shared" si="540"/>
        <v>#NAME?</v>
      </c>
      <c r="BJ391" s="13" t="e">
        <f t="shared" si="541"/>
        <v>#NAME?</v>
      </c>
      <c r="BK391" s="13" t="e">
        <f t="shared" si="542"/>
        <v>#NAME?</v>
      </c>
      <c r="BL391" s="13" t="e">
        <f t="shared" si="543"/>
        <v>#NAME?</v>
      </c>
      <c r="BM391" s="13" t="e">
        <f t="shared" si="544"/>
        <v>#NAME?</v>
      </c>
      <c r="BN391" s="13"/>
      <c r="BO391" s="15"/>
      <c r="BP391" s="13" t="e">
        <f t="shared" si="545"/>
        <v>#NAME?</v>
      </c>
      <c r="BQ391" s="13" t="e">
        <f t="shared" si="546"/>
        <v>#NAME?</v>
      </c>
      <c r="BR391" s="13" t="e">
        <f t="shared" si="547"/>
        <v>#NAME?</v>
      </c>
      <c r="BS391" s="13" t="e">
        <f t="shared" si="548"/>
        <v>#NAME?</v>
      </c>
      <c r="BT391" s="13" t="e">
        <f t="shared" si="549"/>
        <v>#NAME?</v>
      </c>
      <c r="BU391" s="13" t="e">
        <f t="shared" si="550"/>
        <v>#NAME?</v>
      </c>
      <c r="BV391" s="13"/>
      <c r="BW391" s="13" t="e">
        <f t="shared" si="551"/>
        <v>#NAME?</v>
      </c>
      <c r="BX391" s="13"/>
      <c r="BY391" s="13" t="e">
        <f t="shared" si="552"/>
        <v>#NAME?</v>
      </c>
      <c r="BZ391" s="13" t="e">
        <f t="shared" si="553"/>
        <v>#NAME?</v>
      </c>
      <c r="CA391" s="13" t="e">
        <f t="shared" si="554"/>
        <v>#NAME?</v>
      </c>
      <c r="CB391" s="13" t="e">
        <f t="shared" si="555"/>
        <v>#NAME?</v>
      </c>
      <c r="CC391" s="14">
        <f t="shared" si="556"/>
        <v>0</v>
      </c>
      <c r="CD391" s="14" t="e">
        <f t="shared" si="557"/>
        <v>#NAME?</v>
      </c>
      <c r="CE391" s="13">
        <f t="shared" si="558"/>
        <v>3182837.08</v>
      </c>
      <c r="CF391" s="13" t="e">
        <f t="shared" si="559"/>
        <v>#NAME?</v>
      </c>
      <c r="CG391" s="13"/>
      <c r="CH391" s="13" t="e">
        <f t="shared" si="560"/>
        <v>#NAME?</v>
      </c>
      <c r="CI391" s="13" t="e">
        <f t="shared" si="561"/>
        <v>#NAME?</v>
      </c>
      <c r="CJ391" s="13" t="e">
        <f t="shared" si="562"/>
        <v>#NAME?</v>
      </c>
      <c r="CK391" s="13" t="e">
        <f t="shared" si="563"/>
        <v>#NAME?</v>
      </c>
      <c r="CL391">
        <f t="shared" si="564"/>
        <v>0</v>
      </c>
      <c r="CM391">
        <f t="shared" si="565"/>
        <v>0</v>
      </c>
      <c r="CN391">
        <v>0</v>
      </c>
      <c r="CO391">
        <f t="shared" si="566"/>
        <v>0</v>
      </c>
      <c r="CP391">
        <v>0</v>
      </c>
      <c r="CQ391">
        <v>0</v>
      </c>
      <c r="CR391">
        <v>0</v>
      </c>
      <c r="CS391">
        <v>0</v>
      </c>
      <c r="CT391">
        <v>0</v>
      </c>
      <c r="CU391">
        <v>0</v>
      </c>
      <c r="CV391">
        <v>0</v>
      </c>
      <c r="CW391">
        <v>0</v>
      </c>
      <c r="CX391">
        <v>0</v>
      </c>
      <c r="CY391" s="20" t="e">
        <f t="shared" si="567"/>
        <v>#NAME?</v>
      </c>
      <c r="CZ391" t="e">
        <f t="shared" si="568"/>
        <v>#NAME?</v>
      </c>
      <c r="DM391" t="s">
        <v>202</v>
      </c>
      <c r="DN391">
        <v>0</v>
      </c>
      <c r="DQ391" t="s">
        <v>555</v>
      </c>
      <c r="DR391">
        <v>0</v>
      </c>
      <c r="DU391">
        <v>537</v>
      </c>
      <c r="DV391">
        <v>4110594.7651260355</v>
      </c>
      <c r="DX391" t="s">
        <v>555</v>
      </c>
      <c r="DY391">
        <v>0</v>
      </c>
      <c r="EA391" t="s">
        <v>555</v>
      </c>
      <c r="EB391">
        <v>0</v>
      </c>
      <c r="ED391" t="s">
        <v>555</v>
      </c>
      <c r="EE391">
        <v>0</v>
      </c>
      <c r="EI391">
        <v>860</v>
      </c>
      <c r="EJ391">
        <v>2708.5</v>
      </c>
      <c r="GQ391" t="s">
        <v>558</v>
      </c>
      <c r="GR391">
        <v>856</v>
      </c>
      <c r="GU391">
        <v>1652</v>
      </c>
      <c r="GV391" s="20">
        <v>70573.474828793987</v>
      </c>
      <c r="HM391">
        <v>718</v>
      </c>
      <c r="HN391" t="s">
        <v>202</v>
      </c>
      <c r="HO391">
        <v>5320801.93</v>
      </c>
      <c r="HR391">
        <v>1652</v>
      </c>
      <c r="HS391">
        <v>2251.75</v>
      </c>
    </row>
    <row r="392" spans="1:227">
      <c r="A392">
        <v>858</v>
      </c>
      <c r="D392" t="s">
        <v>562</v>
      </c>
      <c r="F392" s="13" t="e">
        <f t="shared" si="488"/>
        <v>#NAME?</v>
      </c>
      <c r="G392" s="13" t="e">
        <f t="shared" si="489"/>
        <v>#NAME?</v>
      </c>
      <c r="H392" s="13" t="e">
        <f t="shared" si="490"/>
        <v>#NAME?</v>
      </c>
      <c r="I392" s="13" t="e">
        <f t="shared" si="491"/>
        <v>#NAME?</v>
      </c>
      <c r="J392" s="13"/>
      <c r="K392" s="13" t="e">
        <f t="shared" si="492"/>
        <v>#NAME?</v>
      </c>
      <c r="L392" s="13" t="e">
        <f t="shared" si="493"/>
        <v>#NAME?</v>
      </c>
      <c r="M392" s="13" t="e">
        <f t="shared" si="494"/>
        <v>#NAME?</v>
      </c>
      <c r="N392" s="13" t="e">
        <f t="shared" si="495"/>
        <v>#NAME?</v>
      </c>
      <c r="O392" s="13" t="e">
        <f t="shared" si="496"/>
        <v>#NAME?</v>
      </c>
      <c r="P392" s="13" t="e">
        <f t="shared" si="497"/>
        <v>#NAME?</v>
      </c>
      <c r="Q392" s="13" t="e">
        <f t="shared" si="498"/>
        <v>#NAME?</v>
      </c>
      <c r="R392" s="13" t="e">
        <f t="shared" si="499"/>
        <v>#NAME?</v>
      </c>
      <c r="S392" s="13" t="e">
        <f t="shared" si="500"/>
        <v>#NAME?</v>
      </c>
      <c r="T392" s="13" t="e">
        <f t="shared" si="501"/>
        <v>#NAME?</v>
      </c>
      <c r="U392" s="13" t="e">
        <f t="shared" si="502"/>
        <v>#NAME?</v>
      </c>
      <c r="V392" s="13" t="e">
        <f t="shared" si="503"/>
        <v>#NAME?</v>
      </c>
      <c r="W392" s="13" t="e">
        <f t="shared" si="504"/>
        <v>#NAME?</v>
      </c>
      <c r="X392" s="13" t="e">
        <f t="shared" si="505"/>
        <v>#NAME?</v>
      </c>
      <c r="Y392" s="13" t="e">
        <f t="shared" si="506"/>
        <v>#NAME?</v>
      </c>
      <c r="Z392" s="13" t="e">
        <f t="shared" si="507"/>
        <v>#NAME?</v>
      </c>
      <c r="AA392" s="13" t="e">
        <f t="shared" si="508"/>
        <v>#NAME?</v>
      </c>
      <c r="AB392" s="13"/>
      <c r="AC392" s="13"/>
      <c r="AD392" s="13" t="e">
        <f t="shared" si="509"/>
        <v>#NAME?</v>
      </c>
      <c r="AE392" s="13" t="e">
        <f t="shared" si="510"/>
        <v>#NAME?</v>
      </c>
      <c r="AF392" s="13" t="e">
        <f t="shared" si="511"/>
        <v>#NAME?</v>
      </c>
      <c r="AG392" s="13" t="e">
        <f t="shared" si="512"/>
        <v>#NAME?</v>
      </c>
      <c r="AH392" s="13" t="e">
        <f t="shared" si="513"/>
        <v>#NAME?</v>
      </c>
      <c r="AI392" s="13" t="e">
        <f t="shared" si="514"/>
        <v>#NAME?</v>
      </c>
      <c r="AJ392" s="13" t="e">
        <f t="shared" si="515"/>
        <v>#NAME?</v>
      </c>
      <c r="AK392" s="13" t="e">
        <f t="shared" si="516"/>
        <v>#NAME?</v>
      </c>
      <c r="AL392" s="13" t="e">
        <f t="shared" si="517"/>
        <v>#NAME?</v>
      </c>
      <c r="AM392" s="13" t="e">
        <f t="shared" si="518"/>
        <v>#NAME?</v>
      </c>
      <c r="AN392" s="13" t="e">
        <f t="shared" si="519"/>
        <v>#NAME?</v>
      </c>
      <c r="AO392" s="13" t="e">
        <f t="shared" si="520"/>
        <v>#NAME?</v>
      </c>
      <c r="AP392" s="13" t="e">
        <f t="shared" si="521"/>
        <v>#NAME?</v>
      </c>
      <c r="AQ392" s="13" t="e">
        <f t="shared" si="522"/>
        <v>#NAME?</v>
      </c>
      <c r="AR392" s="13" t="e">
        <f t="shared" si="523"/>
        <v>#NAME?</v>
      </c>
      <c r="AS392" s="13" t="e">
        <f t="shared" si="524"/>
        <v>#NAME?</v>
      </c>
      <c r="AT392" s="13" t="e">
        <f t="shared" si="525"/>
        <v>#NAME?</v>
      </c>
      <c r="AU392" s="13" t="e">
        <f t="shared" si="526"/>
        <v>#NAME?</v>
      </c>
      <c r="AV392" s="13" t="e">
        <f t="shared" si="527"/>
        <v>#NAME?</v>
      </c>
      <c r="AW392" s="13" t="e">
        <f t="shared" si="528"/>
        <v>#NAME?</v>
      </c>
      <c r="AX392" s="13" t="e">
        <f t="shared" si="529"/>
        <v>#NAME?</v>
      </c>
      <c r="AY392" s="13" t="e">
        <f t="shared" si="530"/>
        <v>#NAME?</v>
      </c>
      <c r="AZ392" s="13" t="e">
        <f t="shared" si="531"/>
        <v>#NAME?</v>
      </c>
      <c r="BA392" s="13" t="e">
        <f t="shared" si="532"/>
        <v>#NAME?</v>
      </c>
      <c r="BB392" s="13" t="e">
        <f t="shared" si="533"/>
        <v>#NAME?</v>
      </c>
      <c r="BC392" s="13" t="e">
        <f t="shared" si="534"/>
        <v>#NAME?</v>
      </c>
      <c r="BD392" s="13" t="e">
        <f t="shared" si="535"/>
        <v>#NAME?</v>
      </c>
      <c r="BE392" s="13" t="e">
        <f t="shared" si="536"/>
        <v>#NAME?</v>
      </c>
      <c r="BF392" s="13" t="e">
        <f t="shared" si="537"/>
        <v>#NAME?</v>
      </c>
      <c r="BG392" s="13" t="e">
        <f t="shared" si="538"/>
        <v>#NAME?</v>
      </c>
      <c r="BH392" s="13" t="e">
        <f t="shared" si="539"/>
        <v>#NAME?</v>
      </c>
      <c r="BI392" s="13" t="e">
        <f t="shared" si="540"/>
        <v>#NAME?</v>
      </c>
      <c r="BJ392" s="13" t="e">
        <f t="shared" si="541"/>
        <v>#NAME?</v>
      </c>
      <c r="BK392" s="13" t="e">
        <f t="shared" si="542"/>
        <v>#NAME?</v>
      </c>
      <c r="BL392" s="13" t="e">
        <f t="shared" si="543"/>
        <v>#NAME?</v>
      </c>
      <c r="BM392" s="13" t="e">
        <f t="shared" si="544"/>
        <v>#NAME?</v>
      </c>
      <c r="BN392" s="13"/>
      <c r="BO392" s="15"/>
      <c r="BP392" s="13" t="e">
        <f t="shared" si="545"/>
        <v>#NAME?</v>
      </c>
      <c r="BQ392" s="13" t="e">
        <f t="shared" si="546"/>
        <v>#NAME?</v>
      </c>
      <c r="BR392" s="13" t="e">
        <f t="shared" si="547"/>
        <v>#NAME?</v>
      </c>
      <c r="BS392" s="13" t="e">
        <f t="shared" si="548"/>
        <v>#NAME?</v>
      </c>
      <c r="BT392" s="13" t="e">
        <f t="shared" si="549"/>
        <v>#NAME?</v>
      </c>
      <c r="BU392" s="13" t="e">
        <f t="shared" si="550"/>
        <v>#NAME?</v>
      </c>
      <c r="BV392" s="13"/>
      <c r="BW392" s="13" t="e">
        <f t="shared" si="551"/>
        <v>#NAME?</v>
      </c>
      <c r="BX392" s="13"/>
      <c r="BY392" s="13" t="e">
        <f t="shared" si="552"/>
        <v>#NAME?</v>
      </c>
      <c r="BZ392" s="13" t="e">
        <f t="shared" si="553"/>
        <v>#NAME?</v>
      </c>
      <c r="CA392" s="13" t="e">
        <f t="shared" si="554"/>
        <v>#NAME?</v>
      </c>
      <c r="CB392" s="13" t="e">
        <f t="shared" si="555"/>
        <v>#NAME?</v>
      </c>
      <c r="CC392" s="14">
        <f t="shared" si="556"/>
        <v>0</v>
      </c>
      <c r="CD392" s="14" t="e">
        <f t="shared" si="557"/>
        <v>#NAME?</v>
      </c>
      <c r="CE392" s="13">
        <f t="shared" si="558"/>
        <v>2957107.16</v>
      </c>
      <c r="CF392" s="13" t="e">
        <f t="shared" si="559"/>
        <v>#NAME?</v>
      </c>
      <c r="CG392" s="13"/>
      <c r="CH392" s="13" t="e">
        <f t="shared" si="560"/>
        <v>#NAME?</v>
      </c>
      <c r="CI392" s="13" t="e">
        <f t="shared" si="561"/>
        <v>#NAME?</v>
      </c>
      <c r="CJ392" s="13" t="e">
        <f t="shared" si="562"/>
        <v>#NAME?</v>
      </c>
      <c r="CK392" s="13" t="e">
        <f t="shared" si="563"/>
        <v>#NAME?</v>
      </c>
      <c r="CL392">
        <f t="shared" si="564"/>
        <v>0</v>
      </c>
      <c r="CM392">
        <f t="shared" si="565"/>
        <v>0</v>
      </c>
      <c r="CN392">
        <v>0</v>
      </c>
      <c r="CO392">
        <f t="shared" si="566"/>
        <v>0</v>
      </c>
      <c r="CP392">
        <v>0</v>
      </c>
      <c r="CQ392">
        <v>0</v>
      </c>
      <c r="CR392">
        <v>0</v>
      </c>
      <c r="CS392">
        <v>0</v>
      </c>
      <c r="CT392">
        <v>0</v>
      </c>
      <c r="CU392">
        <v>0</v>
      </c>
      <c r="CV392">
        <v>0</v>
      </c>
      <c r="CW392">
        <v>0</v>
      </c>
      <c r="CX392">
        <v>0</v>
      </c>
      <c r="CY392" s="20" t="e">
        <f t="shared" si="567"/>
        <v>#NAME?</v>
      </c>
      <c r="CZ392" t="e">
        <f t="shared" si="568"/>
        <v>#NAME?</v>
      </c>
      <c r="DM392" t="s">
        <v>525</v>
      </c>
      <c r="DN392">
        <v>0</v>
      </c>
      <c r="DQ392" t="s">
        <v>556</v>
      </c>
      <c r="DR392">
        <v>0</v>
      </c>
      <c r="DU392">
        <v>356</v>
      </c>
      <c r="DV392">
        <v>4110759.869282377</v>
      </c>
      <c r="DX392" t="s">
        <v>556</v>
      </c>
      <c r="DY392">
        <v>0</v>
      </c>
      <c r="EA392" t="s">
        <v>556</v>
      </c>
      <c r="EB392">
        <v>0</v>
      </c>
      <c r="ED392" t="s">
        <v>556</v>
      </c>
      <c r="EE392">
        <v>0</v>
      </c>
      <c r="EI392">
        <v>861</v>
      </c>
      <c r="EJ392">
        <v>2905.5</v>
      </c>
      <c r="GQ392" t="s">
        <v>562</v>
      </c>
      <c r="GR392">
        <v>858</v>
      </c>
      <c r="GU392">
        <v>1655</v>
      </c>
      <c r="GV392" s="20">
        <v>65345.810026661085</v>
      </c>
      <c r="HM392">
        <v>623</v>
      </c>
      <c r="HN392" t="s">
        <v>525</v>
      </c>
      <c r="HO392">
        <v>743683.71</v>
      </c>
      <c r="HR392">
        <v>1655</v>
      </c>
      <c r="HS392">
        <v>2032</v>
      </c>
    </row>
    <row r="393" spans="1:227">
      <c r="A393">
        <v>860</v>
      </c>
      <c r="D393" t="s">
        <v>563</v>
      </c>
      <c r="F393" s="13" t="e">
        <f t="shared" si="488"/>
        <v>#NAME?</v>
      </c>
      <c r="G393" s="13" t="e">
        <f t="shared" si="489"/>
        <v>#NAME?</v>
      </c>
      <c r="H393" s="13" t="e">
        <f t="shared" si="490"/>
        <v>#NAME?</v>
      </c>
      <c r="I393" s="13" t="e">
        <f t="shared" si="491"/>
        <v>#NAME?</v>
      </c>
      <c r="J393" s="13"/>
      <c r="K393" s="13" t="e">
        <f t="shared" si="492"/>
        <v>#NAME?</v>
      </c>
      <c r="L393" s="13" t="e">
        <f t="shared" si="493"/>
        <v>#NAME?</v>
      </c>
      <c r="M393" s="13" t="e">
        <f t="shared" si="494"/>
        <v>#NAME?</v>
      </c>
      <c r="N393" s="13" t="e">
        <f t="shared" si="495"/>
        <v>#NAME?</v>
      </c>
      <c r="O393" s="13" t="e">
        <f t="shared" si="496"/>
        <v>#NAME?</v>
      </c>
      <c r="P393" s="13" t="e">
        <f t="shared" si="497"/>
        <v>#NAME?</v>
      </c>
      <c r="Q393" s="13" t="e">
        <f t="shared" si="498"/>
        <v>#NAME?</v>
      </c>
      <c r="R393" s="13" t="e">
        <f t="shared" si="499"/>
        <v>#NAME?</v>
      </c>
      <c r="S393" s="13" t="e">
        <f t="shared" si="500"/>
        <v>#NAME?</v>
      </c>
      <c r="T393" s="13" t="e">
        <f t="shared" si="501"/>
        <v>#NAME?</v>
      </c>
      <c r="U393" s="13" t="e">
        <f t="shared" si="502"/>
        <v>#NAME?</v>
      </c>
      <c r="V393" s="13" t="e">
        <f t="shared" si="503"/>
        <v>#NAME?</v>
      </c>
      <c r="W393" s="13" t="e">
        <f t="shared" si="504"/>
        <v>#NAME?</v>
      </c>
      <c r="X393" s="13" t="e">
        <f t="shared" si="505"/>
        <v>#NAME?</v>
      </c>
      <c r="Y393" s="13" t="e">
        <f t="shared" si="506"/>
        <v>#NAME?</v>
      </c>
      <c r="Z393" s="13" t="e">
        <f t="shared" si="507"/>
        <v>#NAME?</v>
      </c>
      <c r="AA393" s="13" t="e">
        <f t="shared" si="508"/>
        <v>#NAME?</v>
      </c>
      <c r="AB393" s="13"/>
      <c r="AC393" s="13"/>
      <c r="AD393" s="13" t="e">
        <f t="shared" si="509"/>
        <v>#NAME?</v>
      </c>
      <c r="AE393" s="13" t="e">
        <f t="shared" si="510"/>
        <v>#NAME?</v>
      </c>
      <c r="AF393" s="13" t="e">
        <f t="shared" si="511"/>
        <v>#NAME?</v>
      </c>
      <c r="AG393" s="13" t="e">
        <f t="shared" si="512"/>
        <v>#NAME?</v>
      </c>
      <c r="AH393" s="13" t="e">
        <f t="shared" si="513"/>
        <v>#NAME?</v>
      </c>
      <c r="AI393" s="13" t="e">
        <f t="shared" si="514"/>
        <v>#NAME?</v>
      </c>
      <c r="AJ393" s="13" t="e">
        <f t="shared" si="515"/>
        <v>#NAME?</v>
      </c>
      <c r="AK393" s="13" t="e">
        <f t="shared" si="516"/>
        <v>#NAME?</v>
      </c>
      <c r="AL393" s="13" t="e">
        <f t="shared" si="517"/>
        <v>#NAME?</v>
      </c>
      <c r="AM393" s="13" t="e">
        <f t="shared" si="518"/>
        <v>#NAME?</v>
      </c>
      <c r="AN393" s="13" t="e">
        <f t="shared" si="519"/>
        <v>#NAME?</v>
      </c>
      <c r="AO393" s="13" t="e">
        <f t="shared" si="520"/>
        <v>#NAME?</v>
      </c>
      <c r="AP393" s="13" t="e">
        <f t="shared" si="521"/>
        <v>#NAME?</v>
      </c>
      <c r="AQ393" s="13" t="e">
        <f t="shared" si="522"/>
        <v>#NAME?</v>
      </c>
      <c r="AR393" s="13" t="e">
        <f t="shared" si="523"/>
        <v>#NAME?</v>
      </c>
      <c r="AS393" s="13" t="e">
        <f t="shared" si="524"/>
        <v>#NAME?</v>
      </c>
      <c r="AT393" s="13" t="e">
        <f t="shared" si="525"/>
        <v>#NAME?</v>
      </c>
      <c r="AU393" s="13" t="e">
        <f t="shared" si="526"/>
        <v>#NAME?</v>
      </c>
      <c r="AV393" s="13" t="e">
        <f t="shared" si="527"/>
        <v>#NAME?</v>
      </c>
      <c r="AW393" s="13" t="e">
        <f t="shared" si="528"/>
        <v>#NAME?</v>
      </c>
      <c r="AX393" s="13" t="e">
        <f t="shared" si="529"/>
        <v>#NAME?</v>
      </c>
      <c r="AY393" s="13" t="e">
        <f t="shared" si="530"/>
        <v>#NAME?</v>
      </c>
      <c r="AZ393" s="13" t="e">
        <f t="shared" si="531"/>
        <v>#NAME?</v>
      </c>
      <c r="BA393" s="13" t="e">
        <f t="shared" si="532"/>
        <v>#NAME?</v>
      </c>
      <c r="BB393" s="13" t="e">
        <f t="shared" si="533"/>
        <v>#NAME?</v>
      </c>
      <c r="BC393" s="13" t="e">
        <f t="shared" si="534"/>
        <v>#NAME?</v>
      </c>
      <c r="BD393" s="13" t="e">
        <f t="shared" si="535"/>
        <v>#NAME?</v>
      </c>
      <c r="BE393" s="13" t="e">
        <f t="shared" si="536"/>
        <v>#NAME?</v>
      </c>
      <c r="BF393" s="13" t="e">
        <f t="shared" si="537"/>
        <v>#NAME?</v>
      </c>
      <c r="BG393" s="13" t="e">
        <f t="shared" si="538"/>
        <v>#NAME?</v>
      </c>
      <c r="BH393" s="13" t="e">
        <f t="shared" si="539"/>
        <v>#NAME?</v>
      </c>
      <c r="BI393" s="13" t="e">
        <f t="shared" si="540"/>
        <v>#NAME?</v>
      </c>
      <c r="BJ393" s="13" t="e">
        <f t="shared" si="541"/>
        <v>#NAME?</v>
      </c>
      <c r="BK393" s="13" t="e">
        <f t="shared" si="542"/>
        <v>#NAME?</v>
      </c>
      <c r="BL393" s="13" t="e">
        <f t="shared" si="543"/>
        <v>#NAME?</v>
      </c>
      <c r="BM393" s="13" t="e">
        <f t="shared" si="544"/>
        <v>#NAME?</v>
      </c>
      <c r="BN393" s="13"/>
      <c r="BO393" s="15"/>
      <c r="BP393" s="13" t="e">
        <f t="shared" si="545"/>
        <v>#NAME?</v>
      </c>
      <c r="BQ393" s="13" t="e">
        <f t="shared" si="546"/>
        <v>#NAME?</v>
      </c>
      <c r="BR393" s="13" t="e">
        <f t="shared" si="547"/>
        <v>#NAME?</v>
      </c>
      <c r="BS393" s="13" t="e">
        <f t="shared" si="548"/>
        <v>#NAME?</v>
      </c>
      <c r="BT393" s="13" t="e">
        <f t="shared" si="549"/>
        <v>#NAME?</v>
      </c>
      <c r="BU393" s="13" t="e">
        <f t="shared" si="550"/>
        <v>#NAME?</v>
      </c>
      <c r="BV393" s="13"/>
      <c r="BW393" s="13" t="e">
        <f t="shared" si="551"/>
        <v>#NAME?</v>
      </c>
      <c r="BX393" s="13"/>
      <c r="BY393" s="13" t="e">
        <f t="shared" si="552"/>
        <v>#NAME?</v>
      </c>
      <c r="BZ393" s="13" t="e">
        <f t="shared" si="553"/>
        <v>#NAME?</v>
      </c>
      <c r="CA393" s="13" t="e">
        <f t="shared" si="554"/>
        <v>#NAME?</v>
      </c>
      <c r="CB393" s="13" t="e">
        <f t="shared" si="555"/>
        <v>#NAME?</v>
      </c>
      <c r="CC393" s="14">
        <f t="shared" si="556"/>
        <v>0</v>
      </c>
      <c r="CD393" s="14" t="e">
        <f t="shared" si="557"/>
        <v>#NAME?</v>
      </c>
      <c r="CE393" s="13">
        <f t="shared" si="558"/>
        <v>2548295.41</v>
      </c>
      <c r="CF393" s="13" t="e">
        <f t="shared" si="559"/>
        <v>#NAME?</v>
      </c>
      <c r="CG393" s="13"/>
      <c r="CH393" s="13" t="e">
        <f t="shared" si="560"/>
        <v>#NAME?</v>
      </c>
      <c r="CI393" s="13" t="e">
        <f t="shared" si="561"/>
        <v>#NAME?</v>
      </c>
      <c r="CJ393" s="13" t="e">
        <f t="shared" si="562"/>
        <v>#NAME?</v>
      </c>
      <c r="CK393" s="13" t="e">
        <f t="shared" si="563"/>
        <v>#NAME?</v>
      </c>
      <c r="CL393">
        <f t="shared" si="564"/>
        <v>0</v>
      </c>
      <c r="CM393">
        <f t="shared" si="565"/>
        <v>0</v>
      </c>
      <c r="CN393">
        <v>0</v>
      </c>
      <c r="CO393">
        <f t="shared" si="566"/>
        <v>0</v>
      </c>
      <c r="CP393">
        <v>0</v>
      </c>
      <c r="CQ393">
        <v>0</v>
      </c>
      <c r="CR393">
        <v>0</v>
      </c>
      <c r="CS393">
        <v>0</v>
      </c>
      <c r="CT393">
        <v>0</v>
      </c>
      <c r="CU393">
        <v>0</v>
      </c>
      <c r="CV393">
        <v>0</v>
      </c>
      <c r="CW393">
        <v>0</v>
      </c>
      <c r="CX393">
        <v>0</v>
      </c>
      <c r="CY393" s="20" t="e">
        <f t="shared" si="567"/>
        <v>#NAME?</v>
      </c>
      <c r="CZ393" t="e">
        <f t="shared" si="568"/>
        <v>#NAME?</v>
      </c>
      <c r="DM393" t="s">
        <v>566</v>
      </c>
      <c r="DN393">
        <v>0</v>
      </c>
      <c r="DQ393" t="s">
        <v>558</v>
      </c>
      <c r="DR393">
        <v>0</v>
      </c>
      <c r="DU393">
        <v>345</v>
      </c>
      <c r="DV393">
        <v>4836124.5015265634</v>
      </c>
      <c r="DX393" t="s">
        <v>558</v>
      </c>
      <c r="DY393">
        <v>0</v>
      </c>
      <c r="EA393" t="s">
        <v>558</v>
      </c>
      <c r="EB393">
        <v>0</v>
      </c>
      <c r="ED393" t="s">
        <v>558</v>
      </c>
      <c r="EE393">
        <v>0</v>
      </c>
      <c r="EI393">
        <v>865</v>
      </c>
      <c r="EJ393">
        <v>1931.25</v>
      </c>
      <c r="GQ393" t="s">
        <v>563</v>
      </c>
      <c r="GR393">
        <v>860</v>
      </c>
      <c r="GU393">
        <v>1658</v>
      </c>
      <c r="GV393" s="20">
        <v>26138.324010664437</v>
      </c>
      <c r="HM393">
        <v>986</v>
      </c>
      <c r="HN393" t="s">
        <v>566</v>
      </c>
      <c r="HO393">
        <v>1141341.57</v>
      </c>
      <c r="HR393">
        <v>1658</v>
      </c>
      <c r="HS393">
        <v>899.5</v>
      </c>
    </row>
    <row r="394" spans="1:227">
      <c r="A394">
        <v>861</v>
      </c>
      <c r="D394" t="s">
        <v>564</v>
      </c>
      <c r="F394" s="13" t="e">
        <f t="shared" si="488"/>
        <v>#NAME?</v>
      </c>
      <c r="G394" s="13" t="e">
        <f t="shared" si="489"/>
        <v>#NAME?</v>
      </c>
      <c r="H394" s="13" t="e">
        <f t="shared" si="490"/>
        <v>#NAME?</v>
      </c>
      <c r="I394" s="13" t="e">
        <f t="shared" si="491"/>
        <v>#NAME?</v>
      </c>
      <c r="J394" s="13"/>
      <c r="K394" s="13" t="e">
        <f t="shared" si="492"/>
        <v>#NAME?</v>
      </c>
      <c r="L394" s="13" t="e">
        <f t="shared" si="493"/>
        <v>#NAME?</v>
      </c>
      <c r="M394" s="13" t="e">
        <f t="shared" si="494"/>
        <v>#NAME?</v>
      </c>
      <c r="N394" s="13" t="e">
        <f t="shared" si="495"/>
        <v>#NAME?</v>
      </c>
      <c r="O394" s="13" t="e">
        <f t="shared" si="496"/>
        <v>#NAME?</v>
      </c>
      <c r="P394" s="13" t="e">
        <f t="shared" si="497"/>
        <v>#NAME?</v>
      </c>
      <c r="Q394" s="13" t="e">
        <f t="shared" si="498"/>
        <v>#NAME?</v>
      </c>
      <c r="R394" s="13" t="e">
        <f t="shared" si="499"/>
        <v>#NAME?</v>
      </c>
      <c r="S394" s="13" t="e">
        <f t="shared" si="500"/>
        <v>#NAME?</v>
      </c>
      <c r="T394" s="13" t="e">
        <f t="shared" si="501"/>
        <v>#NAME?</v>
      </c>
      <c r="U394" s="13" t="e">
        <f t="shared" si="502"/>
        <v>#NAME?</v>
      </c>
      <c r="V394" s="13" t="e">
        <f t="shared" si="503"/>
        <v>#NAME?</v>
      </c>
      <c r="W394" s="13" t="e">
        <f t="shared" si="504"/>
        <v>#NAME?</v>
      </c>
      <c r="X394" s="13" t="e">
        <f t="shared" si="505"/>
        <v>#NAME?</v>
      </c>
      <c r="Y394" s="13" t="e">
        <f t="shared" si="506"/>
        <v>#NAME?</v>
      </c>
      <c r="Z394" s="13" t="e">
        <f t="shared" si="507"/>
        <v>#NAME?</v>
      </c>
      <c r="AA394" s="13" t="e">
        <f t="shared" si="508"/>
        <v>#NAME?</v>
      </c>
      <c r="AB394" s="13"/>
      <c r="AC394" s="13"/>
      <c r="AD394" s="13" t="e">
        <f t="shared" si="509"/>
        <v>#NAME?</v>
      </c>
      <c r="AE394" s="13" t="e">
        <f t="shared" si="510"/>
        <v>#NAME?</v>
      </c>
      <c r="AF394" s="13" t="e">
        <f t="shared" si="511"/>
        <v>#NAME?</v>
      </c>
      <c r="AG394" s="13" t="e">
        <f t="shared" si="512"/>
        <v>#NAME?</v>
      </c>
      <c r="AH394" s="13" t="e">
        <f t="shared" si="513"/>
        <v>#NAME?</v>
      </c>
      <c r="AI394" s="13" t="e">
        <f t="shared" si="514"/>
        <v>#NAME?</v>
      </c>
      <c r="AJ394" s="13" t="e">
        <f t="shared" si="515"/>
        <v>#NAME?</v>
      </c>
      <c r="AK394" s="13" t="e">
        <f t="shared" si="516"/>
        <v>#NAME?</v>
      </c>
      <c r="AL394" s="13" t="e">
        <f t="shared" si="517"/>
        <v>#NAME?</v>
      </c>
      <c r="AM394" s="13" t="e">
        <f t="shared" si="518"/>
        <v>#NAME?</v>
      </c>
      <c r="AN394" s="13" t="e">
        <f t="shared" si="519"/>
        <v>#NAME?</v>
      </c>
      <c r="AO394" s="13" t="e">
        <f t="shared" si="520"/>
        <v>#NAME?</v>
      </c>
      <c r="AP394" s="13" t="e">
        <f t="shared" si="521"/>
        <v>#NAME?</v>
      </c>
      <c r="AQ394" s="13" t="e">
        <f t="shared" si="522"/>
        <v>#NAME?</v>
      </c>
      <c r="AR394" s="13" t="e">
        <f t="shared" si="523"/>
        <v>#NAME?</v>
      </c>
      <c r="AS394" s="13" t="e">
        <f t="shared" si="524"/>
        <v>#NAME?</v>
      </c>
      <c r="AT394" s="13" t="e">
        <f t="shared" si="525"/>
        <v>#NAME?</v>
      </c>
      <c r="AU394" s="13" t="e">
        <f t="shared" si="526"/>
        <v>#NAME?</v>
      </c>
      <c r="AV394" s="13" t="e">
        <f t="shared" si="527"/>
        <v>#NAME?</v>
      </c>
      <c r="AW394" s="13" t="e">
        <f t="shared" si="528"/>
        <v>#NAME?</v>
      </c>
      <c r="AX394" s="13" t="e">
        <f t="shared" si="529"/>
        <v>#NAME?</v>
      </c>
      <c r="AY394" s="13" t="e">
        <f t="shared" si="530"/>
        <v>#NAME?</v>
      </c>
      <c r="AZ394" s="13" t="e">
        <f t="shared" si="531"/>
        <v>#NAME?</v>
      </c>
      <c r="BA394" s="13" t="e">
        <f t="shared" si="532"/>
        <v>#NAME?</v>
      </c>
      <c r="BB394" s="13" t="e">
        <f t="shared" si="533"/>
        <v>#NAME?</v>
      </c>
      <c r="BC394" s="13" t="e">
        <f t="shared" si="534"/>
        <v>#NAME?</v>
      </c>
      <c r="BD394" s="13" t="e">
        <f t="shared" si="535"/>
        <v>#NAME?</v>
      </c>
      <c r="BE394" s="13" t="e">
        <f t="shared" si="536"/>
        <v>#NAME?</v>
      </c>
      <c r="BF394" s="13" t="e">
        <f t="shared" si="537"/>
        <v>#NAME?</v>
      </c>
      <c r="BG394" s="13" t="e">
        <f t="shared" si="538"/>
        <v>#NAME?</v>
      </c>
      <c r="BH394" s="13" t="e">
        <f t="shared" si="539"/>
        <v>#NAME?</v>
      </c>
      <c r="BI394" s="13" t="e">
        <f t="shared" si="540"/>
        <v>#NAME?</v>
      </c>
      <c r="BJ394" s="13" t="e">
        <f t="shared" si="541"/>
        <v>#NAME?</v>
      </c>
      <c r="BK394" s="13" t="e">
        <f t="shared" si="542"/>
        <v>#NAME?</v>
      </c>
      <c r="BL394" s="13" t="e">
        <f t="shared" si="543"/>
        <v>#NAME?</v>
      </c>
      <c r="BM394" s="13" t="e">
        <f t="shared" si="544"/>
        <v>#NAME?</v>
      </c>
      <c r="BN394" s="13"/>
      <c r="BO394" s="15"/>
      <c r="BP394" s="13" t="e">
        <f t="shared" si="545"/>
        <v>#NAME?</v>
      </c>
      <c r="BQ394" s="13" t="e">
        <f t="shared" si="546"/>
        <v>#NAME?</v>
      </c>
      <c r="BR394" s="13" t="e">
        <f t="shared" si="547"/>
        <v>#NAME?</v>
      </c>
      <c r="BS394" s="13" t="e">
        <f t="shared" si="548"/>
        <v>#NAME?</v>
      </c>
      <c r="BT394" s="13" t="e">
        <f t="shared" si="549"/>
        <v>#NAME?</v>
      </c>
      <c r="BU394" s="13" t="e">
        <f t="shared" si="550"/>
        <v>#NAME?</v>
      </c>
      <c r="BV394" s="13"/>
      <c r="BW394" s="13" t="e">
        <f t="shared" si="551"/>
        <v>#NAME?</v>
      </c>
      <c r="BX394" s="13"/>
      <c r="BY394" s="13" t="e">
        <f t="shared" si="552"/>
        <v>#NAME?</v>
      </c>
      <c r="BZ394" s="13" t="e">
        <f t="shared" si="553"/>
        <v>#NAME?</v>
      </c>
      <c r="CA394" s="13" t="e">
        <f t="shared" si="554"/>
        <v>#NAME?</v>
      </c>
      <c r="CB394" s="13" t="e">
        <f t="shared" si="555"/>
        <v>#NAME?</v>
      </c>
      <c r="CC394" s="14">
        <f t="shared" si="556"/>
        <v>0</v>
      </c>
      <c r="CD394" s="14" t="e">
        <f t="shared" si="557"/>
        <v>#NAME?</v>
      </c>
      <c r="CE394" s="13">
        <f t="shared" si="558"/>
        <v>3404703.51</v>
      </c>
      <c r="CF394" s="13" t="e">
        <f t="shared" si="559"/>
        <v>#NAME?</v>
      </c>
      <c r="CG394" s="13"/>
      <c r="CH394" s="13" t="e">
        <f t="shared" si="560"/>
        <v>#NAME?</v>
      </c>
      <c r="CI394" s="13" t="e">
        <f t="shared" si="561"/>
        <v>#NAME?</v>
      </c>
      <c r="CJ394" s="13" t="e">
        <f t="shared" si="562"/>
        <v>#NAME?</v>
      </c>
      <c r="CK394" s="13" t="e">
        <f t="shared" si="563"/>
        <v>#NAME?</v>
      </c>
      <c r="CL394">
        <f t="shared" si="564"/>
        <v>0</v>
      </c>
      <c r="CM394">
        <f t="shared" si="565"/>
        <v>0</v>
      </c>
      <c r="CN394">
        <v>0</v>
      </c>
      <c r="CO394">
        <f t="shared" si="566"/>
        <v>0</v>
      </c>
      <c r="CP394">
        <v>0</v>
      </c>
      <c r="CQ394">
        <v>0</v>
      </c>
      <c r="CR394">
        <v>0</v>
      </c>
      <c r="CS394">
        <v>0</v>
      </c>
      <c r="CT394">
        <v>0</v>
      </c>
      <c r="CU394">
        <v>0</v>
      </c>
      <c r="CV394">
        <v>0</v>
      </c>
      <c r="CW394">
        <v>0</v>
      </c>
      <c r="CX394">
        <v>0</v>
      </c>
      <c r="CY394" s="20" t="e">
        <f t="shared" si="567"/>
        <v>#NAME?</v>
      </c>
      <c r="CZ394" t="e">
        <f t="shared" si="568"/>
        <v>#NAME?</v>
      </c>
      <c r="DM394" t="s">
        <v>526</v>
      </c>
      <c r="DN394">
        <v>0</v>
      </c>
      <c r="DQ394" t="s">
        <v>562</v>
      </c>
      <c r="DR394">
        <v>0</v>
      </c>
      <c r="DU394">
        <v>502</v>
      </c>
      <c r="DV394">
        <v>5841580.6669096295</v>
      </c>
      <c r="DX394" t="s">
        <v>562</v>
      </c>
      <c r="DY394">
        <v>0</v>
      </c>
      <c r="EA394" t="s">
        <v>562</v>
      </c>
      <c r="EB394">
        <v>0</v>
      </c>
      <c r="ED394" t="s">
        <v>562</v>
      </c>
      <c r="EE394">
        <v>0</v>
      </c>
      <c r="EI394">
        <v>866</v>
      </c>
      <c r="EJ394">
        <v>750</v>
      </c>
      <c r="GQ394" t="s">
        <v>564</v>
      </c>
      <c r="GR394">
        <v>861</v>
      </c>
      <c r="GU394">
        <v>1659</v>
      </c>
      <c r="GV394" s="20">
        <v>52276.648021328874</v>
      </c>
      <c r="HM394">
        <v>626</v>
      </c>
      <c r="HN394" t="s">
        <v>526</v>
      </c>
      <c r="HO394">
        <v>2048860.93</v>
      </c>
      <c r="HR394">
        <v>1659</v>
      </c>
      <c r="HS394">
        <v>1423</v>
      </c>
    </row>
    <row r="395" spans="1:227">
      <c r="A395">
        <v>865</v>
      </c>
      <c r="D395" t="s">
        <v>567</v>
      </c>
      <c r="F395" s="13" t="e">
        <f t="shared" si="488"/>
        <v>#NAME?</v>
      </c>
      <c r="G395" s="13" t="e">
        <f t="shared" si="489"/>
        <v>#NAME?</v>
      </c>
      <c r="H395" s="13" t="e">
        <f t="shared" si="490"/>
        <v>#NAME?</v>
      </c>
      <c r="I395" s="13" t="e">
        <f t="shared" si="491"/>
        <v>#NAME?</v>
      </c>
      <c r="J395" s="13"/>
      <c r="K395" s="13" t="e">
        <f t="shared" si="492"/>
        <v>#NAME?</v>
      </c>
      <c r="L395" s="13" t="e">
        <f t="shared" si="493"/>
        <v>#NAME?</v>
      </c>
      <c r="M395" s="13" t="e">
        <f t="shared" si="494"/>
        <v>#NAME?</v>
      </c>
      <c r="N395" s="13" t="e">
        <f t="shared" si="495"/>
        <v>#NAME?</v>
      </c>
      <c r="O395" s="13" t="e">
        <f t="shared" si="496"/>
        <v>#NAME?</v>
      </c>
      <c r="P395" s="13" t="e">
        <f t="shared" si="497"/>
        <v>#NAME?</v>
      </c>
      <c r="Q395" s="13" t="e">
        <f t="shared" si="498"/>
        <v>#NAME?</v>
      </c>
      <c r="R395" s="13" t="e">
        <f t="shared" si="499"/>
        <v>#NAME?</v>
      </c>
      <c r="S395" s="13" t="e">
        <f t="shared" si="500"/>
        <v>#NAME?</v>
      </c>
      <c r="T395" s="13" t="e">
        <f t="shared" si="501"/>
        <v>#NAME?</v>
      </c>
      <c r="U395" s="13" t="e">
        <f t="shared" si="502"/>
        <v>#NAME?</v>
      </c>
      <c r="V395" s="13" t="e">
        <f t="shared" si="503"/>
        <v>#NAME?</v>
      </c>
      <c r="W395" s="13" t="e">
        <f t="shared" si="504"/>
        <v>#NAME?</v>
      </c>
      <c r="X395" s="13" t="e">
        <f t="shared" si="505"/>
        <v>#NAME?</v>
      </c>
      <c r="Y395" s="13" t="e">
        <f t="shared" si="506"/>
        <v>#NAME?</v>
      </c>
      <c r="Z395" s="13" t="e">
        <f t="shared" si="507"/>
        <v>#NAME?</v>
      </c>
      <c r="AA395" s="13" t="e">
        <f t="shared" si="508"/>
        <v>#NAME?</v>
      </c>
      <c r="AB395" s="13"/>
      <c r="AC395" s="13"/>
      <c r="AD395" s="13" t="e">
        <f t="shared" si="509"/>
        <v>#NAME?</v>
      </c>
      <c r="AE395" s="13" t="e">
        <f t="shared" si="510"/>
        <v>#NAME?</v>
      </c>
      <c r="AF395" s="13" t="e">
        <f t="shared" si="511"/>
        <v>#NAME?</v>
      </c>
      <c r="AG395" s="13" t="e">
        <f t="shared" si="512"/>
        <v>#NAME?</v>
      </c>
      <c r="AH395" s="13" t="e">
        <f t="shared" si="513"/>
        <v>#NAME?</v>
      </c>
      <c r="AI395" s="13" t="e">
        <f t="shared" si="514"/>
        <v>#NAME?</v>
      </c>
      <c r="AJ395" s="13" t="e">
        <f t="shared" si="515"/>
        <v>#NAME?</v>
      </c>
      <c r="AK395" s="13" t="e">
        <f t="shared" si="516"/>
        <v>#NAME?</v>
      </c>
      <c r="AL395" s="13" t="e">
        <f t="shared" si="517"/>
        <v>#NAME?</v>
      </c>
      <c r="AM395" s="13" t="e">
        <f t="shared" si="518"/>
        <v>#NAME?</v>
      </c>
      <c r="AN395" s="13" t="e">
        <f t="shared" si="519"/>
        <v>#NAME?</v>
      </c>
      <c r="AO395" s="13" t="e">
        <f t="shared" si="520"/>
        <v>#NAME?</v>
      </c>
      <c r="AP395" s="13" t="e">
        <f t="shared" si="521"/>
        <v>#NAME?</v>
      </c>
      <c r="AQ395" s="13" t="e">
        <f t="shared" si="522"/>
        <v>#NAME?</v>
      </c>
      <c r="AR395" s="13" t="e">
        <f t="shared" si="523"/>
        <v>#NAME?</v>
      </c>
      <c r="AS395" s="13" t="e">
        <f t="shared" si="524"/>
        <v>#NAME?</v>
      </c>
      <c r="AT395" s="13" t="e">
        <f t="shared" si="525"/>
        <v>#NAME?</v>
      </c>
      <c r="AU395" s="13" t="e">
        <f t="shared" si="526"/>
        <v>#NAME?</v>
      </c>
      <c r="AV395" s="13" t="e">
        <f t="shared" si="527"/>
        <v>#NAME?</v>
      </c>
      <c r="AW395" s="13" t="e">
        <f t="shared" si="528"/>
        <v>#NAME?</v>
      </c>
      <c r="AX395" s="13" t="e">
        <f t="shared" si="529"/>
        <v>#NAME?</v>
      </c>
      <c r="AY395" s="13" t="e">
        <f t="shared" si="530"/>
        <v>#NAME?</v>
      </c>
      <c r="AZ395" s="13" t="e">
        <f t="shared" si="531"/>
        <v>#NAME?</v>
      </c>
      <c r="BA395" s="13" t="e">
        <f t="shared" si="532"/>
        <v>#NAME?</v>
      </c>
      <c r="BB395" s="13" t="e">
        <f t="shared" si="533"/>
        <v>#NAME?</v>
      </c>
      <c r="BC395" s="13" t="e">
        <f t="shared" si="534"/>
        <v>#NAME?</v>
      </c>
      <c r="BD395" s="13" t="e">
        <f t="shared" si="535"/>
        <v>#NAME?</v>
      </c>
      <c r="BE395" s="13" t="e">
        <f t="shared" si="536"/>
        <v>#NAME?</v>
      </c>
      <c r="BF395" s="13" t="e">
        <f t="shared" si="537"/>
        <v>#NAME?</v>
      </c>
      <c r="BG395" s="13" t="e">
        <f t="shared" si="538"/>
        <v>#NAME?</v>
      </c>
      <c r="BH395" s="13" t="e">
        <f t="shared" si="539"/>
        <v>#NAME?</v>
      </c>
      <c r="BI395" s="13" t="e">
        <f t="shared" si="540"/>
        <v>#NAME?</v>
      </c>
      <c r="BJ395" s="13" t="e">
        <f t="shared" si="541"/>
        <v>#NAME?</v>
      </c>
      <c r="BK395" s="13" t="e">
        <f t="shared" si="542"/>
        <v>#NAME?</v>
      </c>
      <c r="BL395" s="13" t="e">
        <f t="shared" si="543"/>
        <v>#NAME?</v>
      </c>
      <c r="BM395" s="13" t="e">
        <f t="shared" si="544"/>
        <v>#NAME?</v>
      </c>
      <c r="BN395" s="13"/>
      <c r="BO395" s="15"/>
      <c r="BP395" s="13" t="e">
        <f t="shared" si="545"/>
        <v>#NAME?</v>
      </c>
      <c r="BQ395" s="13" t="e">
        <f t="shared" si="546"/>
        <v>#NAME?</v>
      </c>
      <c r="BR395" s="13" t="e">
        <f t="shared" si="547"/>
        <v>#NAME?</v>
      </c>
      <c r="BS395" s="13" t="e">
        <f t="shared" si="548"/>
        <v>#NAME?</v>
      </c>
      <c r="BT395" s="13" t="e">
        <f t="shared" si="549"/>
        <v>#NAME?</v>
      </c>
      <c r="BU395" s="13" t="e">
        <f t="shared" si="550"/>
        <v>#NAME?</v>
      </c>
      <c r="BV395" s="13"/>
      <c r="BW395" s="13" t="e">
        <f t="shared" si="551"/>
        <v>#NAME?</v>
      </c>
      <c r="BX395" s="13"/>
      <c r="BY395" s="13" t="e">
        <f t="shared" si="552"/>
        <v>#NAME?</v>
      </c>
      <c r="BZ395" s="13" t="e">
        <f t="shared" si="553"/>
        <v>#NAME?</v>
      </c>
      <c r="CA395" s="13" t="e">
        <f t="shared" si="554"/>
        <v>#NAME?</v>
      </c>
      <c r="CB395" s="13" t="e">
        <f t="shared" si="555"/>
        <v>#NAME?</v>
      </c>
      <c r="CC395" s="14">
        <f t="shared" si="556"/>
        <v>0</v>
      </c>
      <c r="CD395" s="14" t="e">
        <f t="shared" si="557"/>
        <v>#NAME?</v>
      </c>
      <c r="CE395" s="13">
        <f t="shared" si="558"/>
        <v>2292121.38</v>
      </c>
      <c r="CF395" s="13" t="e">
        <f t="shared" si="559"/>
        <v>#NAME?</v>
      </c>
      <c r="CG395" s="13"/>
      <c r="CH395" s="13" t="e">
        <f t="shared" si="560"/>
        <v>#NAME?</v>
      </c>
      <c r="CI395" s="13" t="e">
        <f t="shared" si="561"/>
        <v>#NAME?</v>
      </c>
      <c r="CJ395" s="13" t="e">
        <f t="shared" si="562"/>
        <v>#NAME?</v>
      </c>
      <c r="CK395" s="13" t="e">
        <f t="shared" si="563"/>
        <v>#NAME?</v>
      </c>
      <c r="CL395">
        <f t="shared" si="564"/>
        <v>0</v>
      </c>
      <c r="CM395">
        <f t="shared" si="565"/>
        <v>0</v>
      </c>
      <c r="CN395">
        <v>0</v>
      </c>
      <c r="CO395">
        <f t="shared" si="566"/>
        <v>0</v>
      </c>
      <c r="CP395">
        <v>0</v>
      </c>
      <c r="CQ395">
        <v>0</v>
      </c>
      <c r="CR395">
        <v>0</v>
      </c>
      <c r="CS395">
        <v>0</v>
      </c>
      <c r="CT395">
        <v>0</v>
      </c>
      <c r="CU395">
        <v>0</v>
      </c>
      <c r="CV395">
        <v>0</v>
      </c>
      <c r="CW395">
        <v>0</v>
      </c>
      <c r="CX395">
        <v>0</v>
      </c>
      <c r="CY395" s="20" t="e">
        <f t="shared" si="567"/>
        <v>#NAME?</v>
      </c>
      <c r="CZ395" t="e">
        <f t="shared" si="568"/>
        <v>#NAME?</v>
      </c>
      <c r="DM395" t="s">
        <v>378</v>
      </c>
      <c r="DN395">
        <v>0</v>
      </c>
      <c r="DQ395" t="s">
        <v>563</v>
      </c>
      <c r="DR395">
        <v>0</v>
      </c>
      <c r="DU395">
        <v>106</v>
      </c>
      <c r="DV395">
        <v>6005374.2303443188</v>
      </c>
      <c r="DX395" t="s">
        <v>563</v>
      </c>
      <c r="DY395">
        <v>0</v>
      </c>
      <c r="EA395" t="s">
        <v>563</v>
      </c>
      <c r="EB395">
        <v>0</v>
      </c>
      <c r="ED395" t="s">
        <v>563</v>
      </c>
      <c r="EE395">
        <v>0</v>
      </c>
      <c r="EI395">
        <v>867</v>
      </c>
      <c r="EJ395">
        <v>3152</v>
      </c>
      <c r="GQ395" t="s">
        <v>567</v>
      </c>
      <c r="GR395">
        <v>865</v>
      </c>
      <c r="GU395">
        <v>1661</v>
      </c>
      <c r="GV395" s="20">
        <v>28752.156411730881</v>
      </c>
      <c r="HM395">
        <v>285</v>
      </c>
      <c r="HN395" t="s">
        <v>378</v>
      </c>
      <c r="HO395">
        <v>2297481.13</v>
      </c>
      <c r="HR395">
        <v>1661</v>
      </c>
      <c r="HS395">
        <v>1176.5</v>
      </c>
    </row>
    <row r="396" spans="1:227">
      <c r="A396">
        <v>866</v>
      </c>
      <c r="D396" t="s">
        <v>568</v>
      </c>
      <c r="F396" s="13" t="e">
        <f t="shared" si="488"/>
        <v>#NAME?</v>
      </c>
      <c r="G396" s="13" t="e">
        <f t="shared" si="489"/>
        <v>#NAME?</v>
      </c>
      <c r="H396" s="13" t="e">
        <f t="shared" si="490"/>
        <v>#NAME?</v>
      </c>
      <c r="I396" s="13" t="e">
        <f t="shared" si="491"/>
        <v>#NAME?</v>
      </c>
      <c r="K396" s="13" t="e">
        <f t="shared" si="492"/>
        <v>#NAME?</v>
      </c>
      <c r="L396" s="13" t="e">
        <f t="shared" si="493"/>
        <v>#NAME?</v>
      </c>
      <c r="M396" s="13" t="e">
        <f t="shared" si="494"/>
        <v>#NAME?</v>
      </c>
      <c r="N396" s="13" t="e">
        <f t="shared" si="495"/>
        <v>#NAME?</v>
      </c>
      <c r="O396" s="13" t="e">
        <f t="shared" si="496"/>
        <v>#NAME?</v>
      </c>
      <c r="P396" s="13" t="e">
        <f t="shared" si="497"/>
        <v>#NAME?</v>
      </c>
      <c r="Q396" s="13" t="e">
        <f t="shared" si="498"/>
        <v>#NAME?</v>
      </c>
      <c r="R396" s="13" t="e">
        <f t="shared" si="499"/>
        <v>#NAME?</v>
      </c>
      <c r="S396" s="13" t="e">
        <f t="shared" si="500"/>
        <v>#NAME?</v>
      </c>
      <c r="T396" s="13" t="e">
        <f t="shared" si="501"/>
        <v>#NAME?</v>
      </c>
      <c r="U396" s="13" t="e">
        <f t="shared" si="502"/>
        <v>#NAME?</v>
      </c>
      <c r="V396" s="13" t="e">
        <f t="shared" si="503"/>
        <v>#NAME?</v>
      </c>
      <c r="W396" s="13" t="e">
        <f t="shared" si="504"/>
        <v>#NAME?</v>
      </c>
      <c r="X396" s="13" t="e">
        <f t="shared" si="505"/>
        <v>#NAME?</v>
      </c>
      <c r="Y396" s="13" t="e">
        <f t="shared" si="506"/>
        <v>#NAME?</v>
      </c>
      <c r="Z396" s="13" t="e">
        <f t="shared" si="507"/>
        <v>#NAME?</v>
      </c>
      <c r="AA396" s="13" t="e">
        <f t="shared" si="508"/>
        <v>#NAME?</v>
      </c>
      <c r="AB396" s="13"/>
      <c r="AC396" s="13"/>
      <c r="AD396" s="13" t="e">
        <f t="shared" si="509"/>
        <v>#NAME?</v>
      </c>
      <c r="AE396" s="13" t="e">
        <f t="shared" si="510"/>
        <v>#NAME?</v>
      </c>
      <c r="AF396" s="13" t="e">
        <f t="shared" si="511"/>
        <v>#NAME?</v>
      </c>
      <c r="AG396" s="13" t="e">
        <f t="shared" si="512"/>
        <v>#NAME?</v>
      </c>
      <c r="AH396" s="13" t="e">
        <f t="shared" si="513"/>
        <v>#NAME?</v>
      </c>
      <c r="AI396" s="13" t="e">
        <f t="shared" si="514"/>
        <v>#NAME?</v>
      </c>
      <c r="AJ396" s="13" t="e">
        <f t="shared" si="515"/>
        <v>#NAME?</v>
      </c>
      <c r="AK396" s="13" t="e">
        <f t="shared" si="516"/>
        <v>#NAME?</v>
      </c>
      <c r="AL396" s="13" t="e">
        <f t="shared" si="517"/>
        <v>#NAME?</v>
      </c>
      <c r="AM396" s="13" t="e">
        <f t="shared" si="518"/>
        <v>#NAME?</v>
      </c>
      <c r="AN396" s="13" t="e">
        <f t="shared" si="519"/>
        <v>#NAME?</v>
      </c>
      <c r="AO396" s="13" t="e">
        <f t="shared" si="520"/>
        <v>#NAME?</v>
      </c>
      <c r="AP396" s="13" t="e">
        <f t="shared" si="521"/>
        <v>#NAME?</v>
      </c>
      <c r="AQ396" s="13" t="e">
        <f t="shared" si="522"/>
        <v>#NAME?</v>
      </c>
      <c r="AR396" s="13" t="e">
        <f t="shared" si="523"/>
        <v>#NAME?</v>
      </c>
      <c r="AS396" s="13" t="e">
        <f t="shared" si="524"/>
        <v>#NAME?</v>
      </c>
      <c r="AT396" s="13" t="e">
        <f t="shared" si="525"/>
        <v>#NAME?</v>
      </c>
      <c r="AU396" s="13" t="e">
        <f t="shared" si="526"/>
        <v>#NAME?</v>
      </c>
      <c r="AV396" s="13" t="e">
        <f t="shared" si="527"/>
        <v>#NAME?</v>
      </c>
      <c r="AW396" s="13" t="e">
        <f t="shared" si="528"/>
        <v>#NAME?</v>
      </c>
      <c r="AX396" s="13" t="e">
        <f t="shared" si="529"/>
        <v>#NAME?</v>
      </c>
      <c r="AY396" s="13" t="e">
        <f t="shared" si="530"/>
        <v>#NAME?</v>
      </c>
      <c r="AZ396" s="13" t="e">
        <f t="shared" si="531"/>
        <v>#NAME?</v>
      </c>
      <c r="BA396" s="13" t="e">
        <f t="shared" si="532"/>
        <v>#NAME?</v>
      </c>
      <c r="BB396" s="13" t="e">
        <f t="shared" si="533"/>
        <v>#NAME?</v>
      </c>
      <c r="BC396" s="13" t="e">
        <f t="shared" si="534"/>
        <v>#NAME?</v>
      </c>
      <c r="BD396" s="13" t="e">
        <f t="shared" si="535"/>
        <v>#NAME?</v>
      </c>
      <c r="BE396" s="13" t="e">
        <f t="shared" si="536"/>
        <v>#NAME?</v>
      </c>
      <c r="BF396" s="13" t="e">
        <f t="shared" si="537"/>
        <v>#NAME?</v>
      </c>
      <c r="BG396" s="13" t="e">
        <f t="shared" si="538"/>
        <v>#NAME?</v>
      </c>
      <c r="BH396" s="13" t="e">
        <f t="shared" si="539"/>
        <v>#NAME?</v>
      </c>
      <c r="BI396" s="13" t="e">
        <f t="shared" si="540"/>
        <v>#NAME?</v>
      </c>
      <c r="BJ396" s="13" t="e">
        <f t="shared" si="541"/>
        <v>#NAME?</v>
      </c>
      <c r="BK396" s="13" t="e">
        <f t="shared" si="542"/>
        <v>#NAME?</v>
      </c>
      <c r="BL396" s="13" t="e">
        <f t="shared" si="543"/>
        <v>#NAME?</v>
      </c>
      <c r="BM396" s="13" t="e">
        <f t="shared" si="544"/>
        <v>#NAME?</v>
      </c>
      <c r="BN396" s="13"/>
      <c r="BO396" s="15"/>
      <c r="BP396" s="13" t="e">
        <f t="shared" si="545"/>
        <v>#NAME?</v>
      </c>
      <c r="BQ396" s="13" t="e">
        <f t="shared" si="546"/>
        <v>#NAME?</v>
      </c>
      <c r="BR396" s="13" t="e">
        <f t="shared" si="547"/>
        <v>#NAME?</v>
      </c>
      <c r="BS396" s="13" t="e">
        <f t="shared" si="548"/>
        <v>#NAME?</v>
      </c>
      <c r="BT396" s="13" t="e">
        <f t="shared" si="549"/>
        <v>#NAME?</v>
      </c>
      <c r="BU396" s="13" t="e">
        <f t="shared" si="550"/>
        <v>#NAME?</v>
      </c>
      <c r="BV396" s="13"/>
      <c r="BW396" s="13" t="e">
        <f t="shared" si="551"/>
        <v>#NAME?</v>
      </c>
      <c r="BX396" s="13"/>
      <c r="BY396" s="13" t="e">
        <f t="shared" si="552"/>
        <v>#NAME?</v>
      </c>
      <c r="BZ396" s="13" t="e">
        <f t="shared" si="553"/>
        <v>#NAME?</v>
      </c>
      <c r="CA396" s="13" t="e">
        <f t="shared" si="554"/>
        <v>#NAME?</v>
      </c>
      <c r="CB396" s="13" t="e">
        <f t="shared" si="555"/>
        <v>#NAME?</v>
      </c>
      <c r="CC396" s="14">
        <f t="shared" si="556"/>
        <v>0</v>
      </c>
      <c r="CD396" s="14" t="e">
        <f t="shared" si="557"/>
        <v>#NAME?</v>
      </c>
      <c r="CE396" s="13">
        <f t="shared" si="558"/>
        <v>1395921.08</v>
      </c>
      <c r="CF396" s="13" t="e">
        <f t="shared" si="559"/>
        <v>#NAME?</v>
      </c>
      <c r="CG396" s="13"/>
      <c r="CH396" s="13" t="e">
        <f t="shared" si="560"/>
        <v>#NAME?</v>
      </c>
      <c r="CI396" s="13" t="e">
        <f t="shared" si="561"/>
        <v>#NAME?</v>
      </c>
      <c r="CJ396" s="13" t="e">
        <f t="shared" si="562"/>
        <v>#NAME?</v>
      </c>
      <c r="CK396" s="13" t="e">
        <f t="shared" si="563"/>
        <v>#NAME?</v>
      </c>
      <c r="CL396">
        <f t="shared" si="564"/>
        <v>0</v>
      </c>
      <c r="CM396">
        <f t="shared" si="565"/>
        <v>0</v>
      </c>
      <c r="CN396">
        <v>0</v>
      </c>
      <c r="CO396">
        <f t="shared" si="566"/>
        <v>0</v>
      </c>
      <c r="CP396">
        <v>0</v>
      </c>
      <c r="CQ396">
        <v>0</v>
      </c>
      <c r="CR396">
        <v>0</v>
      </c>
      <c r="CS396">
        <v>0</v>
      </c>
      <c r="CT396">
        <v>0</v>
      </c>
      <c r="CU396">
        <v>0</v>
      </c>
      <c r="CV396">
        <v>0</v>
      </c>
      <c r="CW396">
        <v>0</v>
      </c>
      <c r="CX396">
        <v>0</v>
      </c>
      <c r="CY396" s="20" t="e">
        <f t="shared" si="567"/>
        <v>#NAME?</v>
      </c>
      <c r="CZ396" t="e">
        <f t="shared" si="568"/>
        <v>#NAME?</v>
      </c>
      <c r="DM396" t="s">
        <v>567</v>
      </c>
      <c r="DN396">
        <v>0</v>
      </c>
      <c r="DQ396" t="s">
        <v>564</v>
      </c>
      <c r="DR396">
        <v>0</v>
      </c>
      <c r="DU396">
        <v>748</v>
      </c>
      <c r="DV396">
        <v>6406444.2587783756</v>
      </c>
      <c r="DX396" t="s">
        <v>564</v>
      </c>
      <c r="DY396">
        <v>0</v>
      </c>
      <c r="EA396" t="s">
        <v>564</v>
      </c>
      <c r="EB396">
        <v>0</v>
      </c>
      <c r="ED396" t="s">
        <v>564</v>
      </c>
      <c r="EE396">
        <v>0</v>
      </c>
      <c r="EI396">
        <v>870</v>
      </c>
      <c r="EJ396">
        <v>1282.5</v>
      </c>
      <c r="GQ396" t="s">
        <v>568</v>
      </c>
      <c r="GR396">
        <v>866</v>
      </c>
      <c r="GU396">
        <v>1663</v>
      </c>
      <c r="GV396" s="20">
        <v>47048.983219195987</v>
      </c>
      <c r="HM396">
        <v>865</v>
      </c>
      <c r="HN396" t="s">
        <v>567</v>
      </c>
      <c r="HO396">
        <v>2292121.38</v>
      </c>
      <c r="HR396">
        <v>1663</v>
      </c>
      <c r="HS396">
        <v>926.25</v>
      </c>
    </row>
    <row r="397" spans="1:227">
      <c r="A397">
        <v>867</v>
      </c>
      <c r="D397" t="s">
        <v>569</v>
      </c>
      <c r="F397" s="13" t="e">
        <f t="shared" si="488"/>
        <v>#NAME?</v>
      </c>
      <c r="G397" s="13" t="e">
        <f t="shared" si="489"/>
        <v>#NAME?</v>
      </c>
      <c r="H397" s="13" t="e">
        <f t="shared" si="490"/>
        <v>#NAME?</v>
      </c>
      <c r="I397" s="13" t="e">
        <f t="shared" si="491"/>
        <v>#NAME?</v>
      </c>
      <c r="J397" s="13"/>
      <c r="K397" s="13" t="e">
        <f t="shared" si="492"/>
        <v>#NAME?</v>
      </c>
      <c r="L397" s="13" t="e">
        <f t="shared" si="493"/>
        <v>#NAME?</v>
      </c>
      <c r="M397" s="13" t="e">
        <f t="shared" si="494"/>
        <v>#NAME?</v>
      </c>
      <c r="N397" s="13" t="e">
        <f t="shared" si="495"/>
        <v>#NAME?</v>
      </c>
      <c r="O397" s="13" t="e">
        <f t="shared" si="496"/>
        <v>#NAME?</v>
      </c>
      <c r="P397" s="13" t="e">
        <f t="shared" si="497"/>
        <v>#NAME?</v>
      </c>
      <c r="Q397" s="13" t="e">
        <f t="shared" si="498"/>
        <v>#NAME?</v>
      </c>
      <c r="R397" s="13" t="e">
        <f t="shared" si="499"/>
        <v>#NAME?</v>
      </c>
      <c r="S397" s="13" t="e">
        <f t="shared" si="500"/>
        <v>#NAME?</v>
      </c>
      <c r="T397" s="13" t="e">
        <f t="shared" si="501"/>
        <v>#NAME?</v>
      </c>
      <c r="U397" s="13" t="e">
        <f t="shared" si="502"/>
        <v>#NAME?</v>
      </c>
      <c r="V397" s="13" t="e">
        <f t="shared" si="503"/>
        <v>#NAME?</v>
      </c>
      <c r="W397" s="13" t="e">
        <f t="shared" si="504"/>
        <v>#NAME?</v>
      </c>
      <c r="X397" s="13" t="e">
        <f t="shared" si="505"/>
        <v>#NAME?</v>
      </c>
      <c r="Y397" s="13" t="e">
        <f t="shared" si="506"/>
        <v>#NAME?</v>
      </c>
      <c r="Z397" s="13" t="e">
        <f t="shared" si="507"/>
        <v>#NAME?</v>
      </c>
      <c r="AA397" s="13" t="e">
        <f t="shared" si="508"/>
        <v>#NAME?</v>
      </c>
      <c r="AB397" s="13"/>
      <c r="AC397" s="13"/>
      <c r="AD397" s="13" t="e">
        <f t="shared" si="509"/>
        <v>#NAME?</v>
      </c>
      <c r="AE397" s="13" t="e">
        <f t="shared" si="510"/>
        <v>#NAME?</v>
      </c>
      <c r="AF397" s="13" t="e">
        <f t="shared" si="511"/>
        <v>#NAME?</v>
      </c>
      <c r="AG397" s="13" t="e">
        <f t="shared" si="512"/>
        <v>#NAME?</v>
      </c>
      <c r="AH397" s="13" t="e">
        <f t="shared" si="513"/>
        <v>#NAME?</v>
      </c>
      <c r="AI397" s="13" t="e">
        <f t="shared" si="514"/>
        <v>#NAME?</v>
      </c>
      <c r="AJ397" s="13" t="e">
        <f t="shared" si="515"/>
        <v>#NAME?</v>
      </c>
      <c r="AK397" s="13" t="e">
        <f t="shared" si="516"/>
        <v>#NAME?</v>
      </c>
      <c r="AL397" s="13" t="e">
        <f t="shared" si="517"/>
        <v>#NAME?</v>
      </c>
      <c r="AM397" s="13" t="e">
        <f t="shared" si="518"/>
        <v>#NAME?</v>
      </c>
      <c r="AN397" s="13" t="e">
        <f t="shared" si="519"/>
        <v>#NAME?</v>
      </c>
      <c r="AO397" s="13" t="e">
        <f t="shared" si="520"/>
        <v>#NAME?</v>
      </c>
      <c r="AP397" s="13" t="e">
        <f t="shared" si="521"/>
        <v>#NAME?</v>
      </c>
      <c r="AQ397" s="13" t="e">
        <f t="shared" si="522"/>
        <v>#NAME?</v>
      </c>
      <c r="AR397" s="13" t="e">
        <f t="shared" si="523"/>
        <v>#NAME?</v>
      </c>
      <c r="AS397" s="13" t="e">
        <f t="shared" si="524"/>
        <v>#NAME?</v>
      </c>
      <c r="AT397" s="13" t="e">
        <f t="shared" si="525"/>
        <v>#NAME?</v>
      </c>
      <c r="AU397" s="13" t="e">
        <f t="shared" si="526"/>
        <v>#NAME?</v>
      </c>
      <c r="AV397" s="13" t="e">
        <f t="shared" si="527"/>
        <v>#NAME?</v>
      </c>
      <c r="AW397" s="13" t="e">
        <f t="shared" si="528"/>
        <v>#NAME?</v>
      </c>
      <c r="AX397" s="13" t="e">
        <f t="shared" si="529"/>
        <v>#NAME?</v>
      </c>
      <c r="AY397" s="13" t="e">
        <f t="shared" si="530"/>
        <v>#NAME?</v>
      </c>
      <c r="AZ397" s="13" t="e">
        <f t="shared" si="531"/>
        <v>#NAME?</v>
      </c>
      <c r="BA397" s="13" t="e">
        <f t="shared" si="532"/>
        <v>#NAME?</v>
      </c>
      <c r="BB397" s="13" t="e">
        <f t="shared" si="533"/>
        <v>#NAME?</v>
      </c>
      <c r="BC397" s="13" t="e">
        <f t="shared" si="534"/>
        <v>#NAME?</v>
      </c>
      <c r="BD397" s="13" t="e">
        <f t="shared" si="535"/>
        <v>#NAME?</v>
      </c>
      <c r="BE397" s="13" t="e">
        <f t="shared" si="536"/>
        <v>#NAME?</v>
      </c>
      <c r="BF397" s="13" t="e">
        <f t="shared" si="537"/>
        <v>#NAME?</v>
      </c>
      <c r="BG397" s="13" t="e">
        <f t="shared" si="538"/>
        <v>#NAME?</v>
      </c>
      <c r="BH397" s="13" t="e">
        <f t="shared" si="539"/>
        <v>#NAME?</v>
      </c>
      <c r="BI397" s="13" t="e">
        <f t="shared" si="540"/>
        <v>#NAME?</v>
      </c>
      <c r="BJ397" s="13" t="e">
        <f t="shared" si="541"/>
        <v>#NAME?</v>
      </c>
      <c r="BK397" s="13" t="e">
        <f t="shared" si="542"/>
        <v>#NAME?</v>
      </c>
      <c r="BL397" s="13" t="e">
        <f t="shared" si="543"/>
        <v>#NAME?</v>
      </c>
      <c r="BM397" s="13" t="e">
        <f t="shared" si="544"/>
        <v>#NAME?</v>
      </c>
      <c r="BN397" s="13"/>
      <c r="BO397" s="15"/>
      <c r="BP397" s="13" t="e">
        <f t="shared" si="545"/>
        <v>#NAME?</v>
      </c>
      <c r="BQ397" s="13" t="e">
        <f t="shared" si="546"/>
        <v>#NAME?</v>
      </c>
      <c r="BR397" s="13" t="e">
        <f t="shared" si="547"/>
        <v>#NAME?</v>
      </c>
      <c r="BS397" s="13" t="e">
        <f t="shared" si="548"/>
        <v>#NAME?</v>
      </c>
      <c r="BT397" s="13" t="e">
        <f t="shared" si="549"/>
        <v>#NAME?</v>
      </c>
      <c r="BU397" s="13" t="e">
        <f t="shared" si="550"/>
        <v>#NAME?</v>
      </c>
      <c r="BV397" s="13"/>
      <c r="BW397" s="13" t="e">
        <f t="shared" si="551"/>
        <v>#NAME?</v>
      </c>
      <c r="BX397" s="13"/>
      <c r="BY397" s="13" t="e">
        <f t="shared" si="552"/>
        <v>#NAME?</v>
      </c>
      <c r="BZ397" s="13" t="e">
        <f t="shared" si="553"/>
        <v>#NAME?</v>
      </c>
      <c r="CA397" s="13" t="e">
        <f t="shared" si="554"/>
        <v>#NAME?</v>
      </c>
      <c r="CB397" s="13" t="e">
        <f t="shared" si="555"/>
        <v>#NAME?</v>
      </c>
      <c r="CC397" s="14">
        <f t="shared" si="556"/>
        <v>0</v>
      </c>
      <c r="CD397" s="14" t="e">
        <f t="shared" si="557"/>
        <v>#NAME?</v>
      </c>
      <c r="CE397" s="13">
        <f t="shared" si="558"/>
        <v>3750505.92</v>
      </c>
      <c r="CF397" s="13" t="e">
        <f t="shared" si="559"/>
        <v>#NAME?</v>
      </c>
      <c r="CG397" s="13"/>
      <c r="CH397" s="13" t="e">
        <f t="shared" si="560"/>
        <v>#NAME?</v>
      </c>
      <c r="CI397" s="13" t="e">
        <f t="shared" si="561"/>
        <v>#NAME?</v>
      </c>
      <c r="CJ397" s="13" t="e">
        <f t="shared" si="562"/>
        <v>#NAME?</v>
      </c>
      <c r="CK397" s="13" t="e">
        <f t="shared" si="563"/>
        <v>#NAME?</v>
      </c>
      <c r="CL397">
        <f t="shared" si="564"/>
        <v>0</v>
      </c>
      <c r="CM397">
        <f t="shared" si="565"/>
        <v>0</v>
      </c>
      <c r="CN397">
        <v>0</v>
      </c>
      <c r="CO397">
        <f t="shared" si="566"/>
        <v>0</v>
      </c>
      <c r="CP397">
        <v>0</v>
      </c>
      <c r="CQ397">
        <v>0</v>
      </c>
      <c r="CR397">
        <v>0</v>
      </c>
      <c r="CS397">
        <v>0</v>
      </c>
      <c r="CT397">
        <v>0</v>
      </c>
      <c r="CU397">
        <v>0</v>
      </c>
      <c r="CV397">
        <v>0</v>
      </c>
      <c r="CW397">
        <v>0</v>
      </c>
      <c r="CX397">
        <v>0</v>
      </c>
      <c r="CY397" s="20" t="e">
        <f t="shared" si="567"/>
        <v>#NAME?</v>
      </c>
      <c r="CZ397" t="e">
        <f t="shared" si="568"/>
        <v>#NAME?</v>
      </c>
      <c r="DM397" t="s">
        <v>568</v>
      </c>
      <c r="DN397">
        <v>0</v>
      </c>
      <c r="DQ397" t="s">
        <v>567</v>
      </c>
      <c r="DR397">
        <v>0</v>
      </c>
      <c r="DU397">
        <v>453</v>
      </c>
      <c r="DV397">
        <v>6925184.9605883379</v>
      </c>
      <c r="DX397" t="s">
        <v>567</v>
      </c>
      <c r="DY397">
        <v>0</v>
      </c>
      <c r="EA397" t="s">
        <v>567</v>
      </c>
      <c r="EB397">
        <v>0</v>
      </c>
      <c r="ED397" t="s">
        <v>567</v>
      </c>
      <c r="EE397">
        <v>0</v>
      </c>
      <c r="EI397">
        <v>873</v>
      </c>
      <c r="EJ397">
        <v>1288.75</v>
      </c>
      <c r="GQ397" t="s">
        <v>569</v>
      </c>
      <c r="GR397">
        <v>867</v>
      </c>
      <c r="GU397">
        <v>1666</v>
      </c>
      <c r="GV397" s="20">
        <v>23524.491609597993</v>
      </c>
      <c r="HM397">
        <v>866</v>
      </c>
      <c r="HN397" t="s">
        <v>568</v>
      </c>
      <c r="HO397">
        <v>1395921.08</v>
      </c>
      <c r="HR397">
        <v>1666</v>
      </c>
      <c r="HS397">
        <v>442.25</v>
      </c>
    </row>
    <row r="398" spans="1:227">
      <c r="A398">
        <v>870</v>
      </c>
      <c r="D398" t="s">
        <v>570</v>
      </c>
      <c r="F398" s="13" t="e">
        <f t="shared" si="488"/>
        <v>#NAME?</v>
      </c>
      <c r="G398" s="13" t="e">
        <f t="shared" si="489"/>
        <v>#NAME?</v>
      </c>
      <c r="H398" s="13" t="e">
        <f t="shared" si="490"/>
        <v>#NAME?</v>
      </c>
      <c r="I398" s="13" t="e">
        <f t="shared" si="491"/>
        <v>#NAME?</v>
      </c>
      <c r="J398" s="13"/>
      <c r="K398" s="13" t="e">
        <f t="shared" si="492"/>
        <v>#NAME?</v>
      </c>
      <c r="L398" s="13" t="e">
        <f t="shared" si="493"/>
        <v>#NAME?</v>
      </c>
      <c r="M398" s="13" t="e">
        <f t="shared" si="494"/>
        <v>#NAME?</v>
      </c>
      <c r="N398" s="13" t="e">
        <f t="shared" si="495"/>
        <v>#NAME?</v>
      </c>
      <c r="O398" s="13" t="e">
        <f t="shared" si="496"/>
        <v>#NAME?</v>
      </c>
      <c r="P398" s="13" t="e">
        <f t="shared" si="497"/>
        <v>#NAME?</v>
      </c>
      <c r="Q398" s="13" t="e">
        <f t="shared" si="498"/>
        <v>#NAME?</v>
      </c>
      <c r="R398" s="13" t="e">
        <f t="shared" si="499"/>
        <v>#NAME?</v>
      </c>
      <c r="S398" s="13" t="e">
        <f t="shared" si="500"/>
        <v>#NAME?</v>
      </c>
      <c r="T398" s="13" t="e">
        <f t="shared" si="501"/>
        <v>#NAME?</v>
      </c>
      <c r="U398" s="13" t="e">
        <f t="shared" si="502"/>
        <v>#NAME?</v>
      </c>
      <c r="V398" s="13" t="e">
        <f t="shared" si="503"/>
        <v>#NAME?</v>
      </c>
      <c r="W398" s="13" t="e">
        <f t="shared" si="504"/>
        <v>#NAME?</v>
      </c>
      <c r="X398" s="13" t="e">
        <f t="shared" si="505"/>
        <v>#NAME?</v>
      </c>
      <c r="Y398" s="13" t="e">
        <f t="shared" si="506"/>
        <v>#NAME?</v>
      </c>
      <c r="Z398" s="13" t="e">
        <f t="shared" si="507"/>
        <v>#NAME?</v>
      </c>
      <c r="AA398" s="13" t="e">
        <f t="shared" si="508"/>
        <v>#NAME?</v>
      </c>
      <c r="AB398" s="13"/>
      <c r="AC398" s="13"/>
      <c r="AD398" s="13" t="e">
        <f t="shared" si="509"/>
        <v>#NAME?</v>
      </c>
      <c r="AE398" s="13" t="e">
        <f t="shared" si="510"/>
        <v>#NAME?</v>
      </c>
      <c r="AF398" s="13" t="e">
        <f t="shared" si="511"/>
        <v>#NAME?</v>
      </c>
      <c r="AG398" s="13" t="e">
        <f t="shared" si="512"/>
        <v>#NAME?</v>
      </c>
      <c r="AH398" s="13" t="e">
        <f t="shared" si="513"/>
        <v>#NAME?</v>
      </c>
      <c r="AI398" s="13" t="e">
        <f t="shared" si="514"/>
        <v>#NAME?</v>
      </c>
      <c r="AJ398" s="13" t="e">
        <f t="shared" si="515"/>
        <v>#NAME?</v>
      </c>
      <c r="AK398" s="13" t="e">
        <f t="shared" si="516"/>
        <v>#NAME?</v>
      </c>
      <c r="AL398" s="13" t="e">
        <f t="shared" si="517"/>
        <v>#NAME?</v>
      </c>
      <c r="AM398" s="13" t="e">
        <f t="shared" si="518"/>
        <v>#NAME?</v>
      </c>
      <c r="AN398" s="13" t="e">
        <f t="shared" si="519"/>
        <v>#NAME?</v>
      </c>
      <c r="AO398" s="13" t="e">
        <f t="shared" si="520"/>
        <v>#NAME?</v>
      </c>
      <c r="AP398" s="13" t="e">
        <f t="shared" si="521"/>
        <v>#NAME?</v>
      </c>
      <c r="AQ398" s="13" t="e">
        <f t="shared" si="522"/>
        <v>#NAME?</v>
      </c>
      <c r="AR398" s="13" t="e">
        <f t="shared" si="523"/>
        <v>#NAME?</v>
      </c>
      <c r="AS398" s="13" t="e">
        <f t="shared" si="524"/>
        <v>#NAME?</v>
      </c>
      <c r="AT398" s="13" t="e">
        <f t="shared" si="525"/>
        <v>#NAME?</v>
      </c>
      <c r="AU398" s="13" t="e">
        <f t="shared" si="526"/>
        <v>#NAME?</v>
      </c>
      <c r="AV398" s="13" t="e">
        <f t="shared" si="527"/>
        <v>#NAME?</v>
      </c>
      <c r="AW398" s="13" t="e">
        <f t="shared" si="528"/>
        <v>#NAME?</v>
      </c>
      <c r="AX398" s="13" t="e">
        <f t="shared" si="529"/>
        <v>#NAME?</v>
      </c>
      <c r="AY398" s="13" t="e">
        <f t="shared" si="530"/>
        <v>#NAME?</v>
      </c>
      <c r="AZ398" s="13" t="e">
        <f t="shared" si="531"/>
        <v>#NAME?</v>
      </c>
      <c r="BA398" s="13" t="e">
        <f t="shared" si="532"/>
        <v>#NAME?</v>
      </c>
      <c r="BB398" s="13" t="e">
        <f t="shared" si="533"/>
        <v>#NAME?</v>
      </c>
      <c r="BC398" s="13" t="e">
        <f t="shared" si="534"/>
        <v>#NAME?</v>
      </c>
      <c r="BD398" s="13" t="e">
        <f t="shared" si="535"/>
        <v>#NAME?</v>
      </c>
      <c r="BE398" s="13" t="e">
        <f t="shared" si="536"/>
        <v>#NAME?</v>
      </c>
      <c r="BF398" s="13" t="e">
        <f t="shared" si="537"/>
        <v>#NAME?</v>
      </c>
      <c r="BG398" s="13" t="e">
        <f t="shared" si="538"/>
        <v>#NAME?</v>
      </c>
      <c r="BH398" s="13" t="e">
        <f t="shared" si="539"/>
        <v>#NAME?</v>
      </c>
      <c r="BI398" s="13" t="e">
        <f t="shared" si="540"/>
        <v>#NAME?</v>
      </c>
      <c r="BJ398" s="13" t="e">
        <f t="shared" si="541"/>
        <v>#NAME?</v>
      </c>
      <c r="BK398" s="13" t="e">
        <f t="shared" si="542"/>
        <v>#NAME?</v>
      </c>
      <c r="BL398" s="13" t="e">
        <f t="shared" si="543"/>
        <v>#NAME?</v>
      </c>
      <c r="BM398" s="13" t="e">
        <f t="shared" si="544"/>
        <v>#NAME?</v>
      </c>
      <c r="BN398" s="13"/>
      <c r="BO398" s="15"/>
      <c r="BP398" s="13" t="e">
        <f t="shared" si="545"/>
        <v>#NAME?</v>
      </c>
      <c r="BQ398" s="13" t="e">
        <f t="shared" si="546"/>
        <v>#NAME?</v>
      </c>
      <c r="BR398" s="13" t="e">
        <f t="shared" si="547"/>
        <v>#NAME?</v>
      </c>
      <c r="BS398" s="13" t="e">
        <f t="shared" si="548"/>
        <v>#NAME?</v>
      </c>
      <c r="BT398" s="13" t="e">
        <f t="shared" si="549"/>
        <v>#NAME?</v>
      </c>
      <c r="BU398" s="13" t="e">
        <f t="shared" si="550"/>
        <v>#NAME?</v>
      </c>
      <c r="BV398" s="13"/>
      <c r="BW398" s="13" t="e">
        <f t="shared" si="551"/>
        <v>#NAME?</v>
      </c>
      <c r="BX398" s="13"/>
      <c r="BY398" s="13" t="e">
        <f t="shared" si="552"/>
        <v>#NAME?</v>
      </c>
      <c r="BZ398" s="13" t="e">
        <f t="shared" si="553"/>
        <v>#NAME?</v>
      </c>
      <c r="CA398" s="13" t="e">
        <f t="shared" si="554"/>
        <v>#NAME?</v>
      </c>
      <c r="CB398" s="13" t="e">
        <f t="shared" si="555"/>
        <v>#NAME?</v>
      </c>
      <c r="CC398" s="14">
        <f t="shared" si="556"/>
        <v>0</v>
      </c>
      <c r="CD398" s="14" t="e">
        <f t="shared" si="557"/>
        <v>#NAME?</v>
      </c>
      <c r="CE398" s="13">
        <f t="shared" si="558"/>
        <v>1737914.35</v>
      </c>
      <c r="CF398" s="13" t="e">
        <f t="shared" si="559"/>
        <v>#NAME?</v>
      </c>
      <c r="CG398" s="13"/>
      <c r="CH398" s="13" t="e">
        <f t="shared" si="560"/>
        <v>#NAME?</v>
      </c>
      <c r="CI398" s="13" t="e">
        <f t="shared" si="561"/>
        <v>#NAME?</v>
      </c>
      <c r="CJ398" s="13" t="e">
        <f t="shared" si="562"/>
        <v>#NAME?</v>
      </c>
      <c r="CK398" s="13" t="e">
        <f t="shared" si="563"/>
        <v>#NAME?</v>
      </c>
      <c r="CL398">
        <f t="shared" si="564"/>
        <v>0</v>
      </c>
      <c r="CM398">
        <f t="shared" si="565"/>
        <v>0</v>
      </c>
      <c r="CN398">
        <v>0</v>
      </c>
      <c r="CO398">
        <f t="shared" si="566"/>
        <v>0</v>
      </c>
      <c r="CP398">
        <v>0</v>
      </c>
      <c r="CQ398">
        <v>0</v>
      </c>
      <c r="CR398">
        <v>0</v>
      </c>
      <c r="CS398">
        <v>0</v>
      </c>
      <c r="CT398">
        <v>0</v>
      </c>
      <c r="CU398">
        <v>0</v>
      </c>
      <c r="CV398">
        <v>0</v>
      </c>
      <c r="CW398">
        <v>0</v>
      </c>
      <c r="CX398">
        <v>0</v>
      </c>
      <c r="CY398" s="20" t="e">
        <f t="shared" si="567"/>
        <v>#NAME?</v>
      </c>
      <c r="CZ398" t="e">
        <f t="shared" si="568"/>
        <v>#NAME?</v>
      </c>
      <c r="DM398" t="s">
        <v>569</v>
      </c>
      <c r="DN398">
        <v>0</v>
      </c>
      <c r="DQ398" t="s">
        <v>568</v>
      </c>
      <c r="DR398">
        <v>0</v>
      </c>
      <c r="DU398">
        <v>405</v>
      </c>
      <c r="DV398">
        <v>5859513.2552599814</v>
      </c>
      <c r="DX398" t="s">
        <v>568</v>
      </c>
      <c r="DY398">
        <v>0</v>
      </c>
      <c r="EA398" t="s">
        <v>568</v>
      </c>
      <c r="EB398">
        <v>0</v>
      </c>
      <c r="ED398" t="s">
        <v>568</v>
      </c>
      <c r="EE398">
        <v>0</v>
      </c>
      <c r="EI398">
        <v>874</v>
      </c>
      <c r="EJ398">
        <v>665.5</v>
      </c>
      <c r="GQ398" t="s">
        <v>570</v>
      </c>
      <c r="GR398">
        <v>870</v>
      </c>
      <c r="GU398">
        <v>1667</v>
      </c>
      <c r="GV398" s="20">
        <v>20910.65920853155</v>
      </c>
      <c r="HM398">
        <v>867</v>
      </c>
      <c r="HN398" t="s">
        <v>569</v>
      </c>
      <c r="HO398">
        <v>3750505.92</v>
      </c>
      <c r="HR398">
        <v>1667</v>
      </c>
      <c r="HS398">
        <v>824.5</v>
      </c>
    </row>
    <row r="399" spans="1:227">
      <c r="A399">
        <v>873</v>
      </c>
      <c r="D399" t="s">
        <v>571</v>
      </c>
      <c r="F399" s="13" t="e">
        <f t="shared" si="488"/>
        <v>#NAME?</v>
      </c>
      <c r="G399" s="13" t="e">
        <f t="shared" si="489"/>
        <v>#NAME?</v>
      </c>
      <c r="H399" s="13" t="e">
        <f t="shared" si="490"/>
        <v>#NAME?</v>
      </c>
      <c r="I399" s="13" t="e">
        <f t="shared" si="491"/>
        <v>#NAME?</v>
      </c>
      <c r="J399" s="13"/>
      <c r="K399" s="13" t="e">
        <f t="shared" si="492"/>
        <v>#NAME?</v>
      </c>
      <c r="L399" s="13" t="e">
        <f t="shared" si="493"/>
        <v>#NAME?</v>
      </c>
      <c r="M399" s="13" t="e">
        <f t="shared" si="494"/>
        <v>#NAME?</v>
      </c>
      <c r="N399" s="13" t="e">
        <f t="shared" si="495"/>
        <v>#NAME?</v>
      </c>
      <c r="O399" s="13" t="e">
        <f t="shared" si="496"/>
        <v>#NAME?</v>
      </c>
      <c r="P399" s="13" t="e">
        <f t="shared" si="497"/>
        <v>#NAME?</v>
      </c>
      <c r="Q399" s="13" t="e">
        <f t="shared" si="498"/>
        <v>#NAME?</v>
      </c>
      <c r="R399" s="13" t="e">
        <f t="shared" si="499"/>
        <v>#NAME?</v>
      </c>
      <c r="S399" s="13" t="e">
        <f t="shared" si="500"/>
        <v>#NAME?</v>
      </c>
      <c r="T399" s="13" t="e">
        <f t="shared" si="501"/>
        <v>#NAME?</v>
      </c>
      <c r="U399" s="13" t="e">
        <f t="shared" si="502"/>
        <v>#NAME?</v>
      </c>
      <c r="V399" s="13" t="e">
        <f t="shared" si="503"/>
        <v>#NAME?</v>
      </c>
      <c r="W399" s="13" t="e">
        <f t="shared" si="504"/>
        <v>#NAME?</v>
      </c>
      <c r="X399" s="13" t="e">
        <f t="shared" si="505"/>
        <v>#NAME?</v>
      </c>
      <c r="Y399" s="13" t="e">
        <f t="shared" si="506"/>
        <v>#NAME?</v>
      </c>
      <c r="Z399" s="13" t="e">
        <f t="shared" si="507"/>
        <v>#NAME?</v>
      </c>
      <c r="AA399" s="13" t="e">
        <f t="shared" si="508"/>
        <v>#NAME?</v>
      </c>
      <c r="AB399" s="13"/>
      <c r="AC399" s="13"/>
      <c r="AD399" s="13" t="e">
        <f t="shared" si="509"/>
        <v>#NAME?</v>
      </c>
      <c r="AE399" s="13" t="e">
        <f t="shared" si="510"/>
        <v>#NAME?</v>
      </c>
      <c r="AF399" s="13" t="e">
        <f t="shared" si="511"/>
        <v>#NAME?</v>
      </c>
      <c r="AG399" s="13" t="e">
        <f t="shared" si="512"/>
        <v>#NAME?</v>
      </c>
      <c r="AH399" s="13" t="e">
        <f t="shared" si="513"/>
        <v>#NAME?</v>
      </c>
      <c r="AI399" s="13" t="e">
        <f t="shared" si="514"/>
        <v>#NAME?</v>
      </c>
      <c r="AJ399" s="13" t="e">
        <f t="shared" si="515"/>
        <v>#NAME?</v>
      </c>
      <c r="AK399" s="13" t="e">
        <f t="shared" si="516"/>
        <v>#NAME?</v>
      </c>
      <c r="AL399" s="13" t="e">
        <f t="shared" si="517"/>
        <v>#NAME?</v>
      </c>
      <c r="AM399" s="13" t="e">
        <f t="shared" si="518"/>
        <v>#NAME?</v>
      </c>
      <c r="AN399" s="13" t="e">
        <f t="shared" si="519"/>
        <v>#NAME?</v>
      </c>
      <c r="AO399" s="13" t="e">
        <f t="shared" si="520"/>
        <v>#NAME?</v>
      </c>
      <c r="AP399" s="13" t="e">
        <f t="shared" si="521"/>
        <v>#NAME?</v>
      </c>
      <c r="AQ399" s="13" t="e">
        <f t="shared" si="522"/>
        <v>#NAME?</v>
      </c>
      <c r="AR399" s="13" t="e">
        <f t="shared" si="523"/>
        <v>#NAME?</v>
      </c>
      <c r="AS399" s="13" t="e">
        <f t="shared" si="524"/>
        <v>#NAME?</v>
      </c>
      <c r="AT399" s="13" t="e">
        <f t="shared" si="525"/>
        <v>#NAME?</v>
      </c>
      <c r="AU399" s="13" t="e">
        <f t="shared" si="526"/>
        <v>#NAME?</v>
      </c>
      <c r="AV399" s="13" t="e">
        <f t="shared" si="527"/>
        <v>#NAME?</v>
      </c>
      <c r="AW399" s="13" t="e">
        <f t="shared" si="528"/>
        <v>#NAME?</v>
      </c>
      <c r="AX399" s="13" t="e">
        <f t="shared" si="529"/>
        <v>#NAME?</v>
      </c>
      <c r="AY399" s="13" t="e">
        <f t="shared" si="530"/>
        <v>#NAME?</v>
      </c>
      <c r="AZ399" s="13" t="e">
        <f t="shared" si="531"/>
        <v>#NAME?</v>
      </c>
      <c r="BA399" s="13" t="e">
        <f t="shared" si="532"/>
        <v>#NAME?</v>
      </c>
      <c r="BB399" s="13" t="e">
        <f t="shared" si="533"/>
        <v>#NAME?</v>
      </c>
      <c r="BC399" s="13" t="e">
        <f t="shared" si="534"/>
        <v>#NAME?</v>
      </c>
      <c r="BD399" s="13" t="e">
        <f t="shared" si="535"/>
        <v>#NAME?</v>
      </c>
      <c r="BE399" s="13" t="e">
        <f t="shared" si="536"/>
        <v>#NAME?</v>
      </c>
      <c r="BF399" s="13" t="e">
        <f t="shared" si="537"/>
        <v>#NAME?</v>
      </c>
      <c r="BG399" s="13" t="e">
        <f t="shared" si="538"/>
        <v>#NAME?</v>
      </c>
      <c r="BH399" s="13" t="e">
        <f t="shared" si="539"/>
        <v>#NAME?</v>
      </c>
      <c r="BI399" s="13" t="e">
        <f t="shared" si="540"/>
        <v>#NAME?</v>
      </c>
      <c r="BJ399" s="13" t="e">
        <f t="shared" si="541"/>
        <v>#NAME?</v>
      </c>
      <c r="BK399" s="13" t="e">
        <f t="shared" si="542"/>
        <v>#NAME?</v>
      </c>
      <c r="BL399" s="13" t="e">
        <f t="shared" si="543"/>
        <v>#NAME?</v>
      </c>
      <c r="BM399" s="13" t="e">
        <f t="shared" si="544"/>
        <v>#NAME?</v>
      </c>
      <c r="BN399" s="13"/>
      <c r="BO399" s="15"/>
      <c r="BP399" s="13" t="e">
        <f t="shared" si="545"/>
        <v>#NAME?</v>
      </c>
      <c r="BQ399" s="13" t="e">
        <f t="shared" si="546"/>
        <v>#NAME?</v>
      </c>
      <c r="BR399" s="13" t="e">
        <f t="shared" si="547"/>
        <v>#NAME?</v>
      </c>
      <c r="BS399" s="13" t="e">
        <f t="shared" si="548"/>
        <v>#NAME?</v>
      </c>
      <c r="BT399" s="13" t="e">
        <f t="shared" si="549"/>
        <v>#NAME?</v>
      </c>
      <c r="BU399" s="13" t="e">
        <f t="shared" si="550"/>
        <v>#NAME?</v>
      </c>
      <c r="BV399" s="13"/>
      <c r="BW399" s="13" t="e">
        <f t="shared" si="551"/>
        <v>#NAME?</v>
      </c>
      <c r="BX399" s="13"/>
      <c r="BY399" s="13" t="e">
        <f t="shared" si="552"/>
        <v>#NAME?</v>
      </c>
      <c r="BZ399" s="13" t="e">
        <f t="shared" si="553"/>
        <v>#NAME?</v>
      </c>
      <c r="CA399" s="13" t="e">
        <f t="shared" si="554"/>
        <v>#NAME?</v>
      </c>
      <c r="CB399" s="13" t="e">
        <f t="shared" si="555"/>
        <v>#NAME?</v>
      </c>
      <c r="CC399" s="14">
        <f t="shared" si="556"/>
        <v>0</v>
      </c>
      <c r="CD399" s="14" t="e">
        <f t="shared" si="557"/>
        <v>#NAME?</v>
      </c>
      <c r="CE399" s="13">
        <f t="shared" si="558"/>
        <v>1534593.55</v>
      </c>
      <c r="CF399" s="13" t="e">
        <f t="shared" si="559"/>
        <v>#NAME?</v>
      </c>
      <c r="CG399" s="13"/>
      <c r="CH399" s="13" t="e">
        <f t="shared" si="560"/>
        <v>#NAME?</v>
      </c>
      <c r="CI399" s="13" t="e">
        <f t="shared" si="561"/>
        <v>#NAME?</v>
      </c>
      <c r="CJ399" s="13" t="e">
        <f t="shared" si="562"/>
        <v>#NAME?</v>
      </c>
      <c r="CK399" s="13" t="e">
        <f t="shared" si="563"/>
        <v>#NAME?</v>
      </c>
      <c r="CL399">
        <f t="shared" si="564"/>
        <v>0</v>
      </c>
      <c r="CM399">
        <f t="shared" si="565"/>
        <v>0</v>
      </c>
      <c r="CN399">
        <v>0</v>
      </c>
      <c r="CO399">
        <f t="shared" si="566"/>
        <v>0</v>
      </c>
      <c r="CP399">
        <v>0</v>
      </c>
      <c r="CQ399">
        <v>0</v>
      </c>
      <c r="CR399">
        <v>0</v>
      </c>
      <c r="CS399">
        <v>0</v>
      </c>
      <c r="CT399">
        <v>0</v>
      </c>
      <c r="CU399">
        <v>0</v>
      </c>
      <c r="CV399">
        <v>0</v>
      </c>
      <c r="CW399">
        <v>0</v>
      </c>
      <c r="CX399">
        <v>0</v>
      </c>
      <c r="CY399" s="20" t="e">
        <f t="shared" si="567"/>
        <v>#NAME?</v>
      </c>
      <c r="CZ399" t="e">
        <f t="shared" si="568"/>
        <v>#NAME?</v>
      </c>
      <c r="DM399" t="s">
        <v>528</v>
      </c>
      <c r="DN399">
        <v>0</v>
      </c>
      <c r="DQ399" t="s">
        <v>569</v>
      </c>
      <c r="DR399">
        <v>0</v>
      </c>
      <c r="DU399">
        <v>622</v>
      </c>
      <c r="DV399">
        <v>8726692.448093079</v>
      </c>
      <c r="DX399" t="s">
        <v>569</v>
      </c>
      <c r="DY399">
        <v>0</v>
      </c>
      <c r="EA399" t="s">
        <v>569</v>
      </c>
      <c r="EB399">
        <v>0</v>
      </c>
      <c r="ED399" t="s">
        <v>569</v>
      </c>
      <c r="EE399">
        <v>0</v>
      </c>
      <c r="EI399">
        <v>879</v>
      </c>
      <c r="EJ399">
        <v>1285.5</v>
      </c>
      <c r="GQ399" t="s">
        <v>571</v>
      </c>
      <c r="GR399">
        <v>873</v>
      </c>
      <c r="GU399">
        <v>1669</v>
      </c>
      <c r="GV399" s="20">
        <v>57504.312823461762</v>
      </c>
      <c r="HM399">
        <v>627</v>
      </c>
      <c r="HN399" t="s">
        <v>528</v>
      </c>
      <c r="HO399">
        <v>1869525.34</v>
      </c>
      <c r="HR399">
        <v>1669</v>
      </c>
      <c r="HS399">
        <v>1728</v>
      </c>
    </row>
    <row r="400" spans="1:227">
      <c r="A400">
        <v>874</v>
      </c>
      <c r="D400" t="s">
        <v>572</v>
      </c>
      <c r="F400" s="13" t="e">
        <f t="shared" si="488"/>
        <v>#NAME?</v>
      </c>
      <c r="G400" s="13" t="e">
        <f t="shared" si="489"/>
        <v>#NAME?</v>
      </c>
      <c r="H400" s="13" t="e">
        <f t="shared" si="490"/>
        <v>#NAME?</v>
      </c>
      <c r="I400" s="13" t="e">
        <f t="shared" si="491"/>
        <v>#NAME?</v>
      </c>
      <c r="J400" s="13"/>
      <c r="K400" s="13" t="e">
        <f t="shared" si="492"/>
        <v>#NAME?</v>
      </c>
      <c r="L400" s="13" t="e">
        <f t="shared" si="493"/>
        <v>#NAME?</v>
      </c>
      <c r="M400" s="13" t="e">
        <f t="shared" si="494"/>
        <v>#NAME?</v>
      </c>
      <c r="N400" s="13" t="e">
        <f t="shared" si="495"/>
        <v>#NAME?</v>
      </c>
      <c r="O400" s="13" t="e">
        <f t="shared" si="496"/>
        <v>#NAME?</v>
      </c>
      <c r="P400" s="13" t="e">
        <f t="shared" si="497"/>
        <v>#NAME?</v>
      </c>
      <c r="Q400" s="13" t="e">
        <f t="shared" si="498"/>
        <v>#NAME?</v>
      </c>
      <c r="R400" s="13" t="e">
        <f t="shared" si="499"/>
        <v>#NAME?</v>
      </c>
      <c r="S400" s="13" t="e">
        <f t="shared" si="500"/>
        <v>#NAME?</v>
      </c>
      <c r="T400" s="13" t="e">
        <f t="shared" si="501"/>
        <v>#NAME?</v>
      </c>
      <c r="U400" s="13" t="e">
        <f t="shared" si="502"/>
        <v>#NAME?</v>
      </c>
      <c r="V400" s="13" t="e">
        <f t="shared" si="503"/>
        <v>#NAME?</v>
      </c>
      <c r="W400" s="13" t="e">
        <f t="shared" si="504"/>
        <v>#NAME?</v>
      </c>
      <c r="X400" s="13" t="e">
        <f t="shared" si="505"/>
        <v>#NAME?</v>
      </c>
      <c r="Y400" s="13" t="e">
        <f t="shared" si="506"/>
        <v>#NAME?</v>
      </c>
      <c r="Z400" s="13" t="e">
        <f t="shared" si="507"/>
        <v>#NAME?</v>
      </c>
      <c r="AA400" s="13" t="e">
        <f t="shared" si="508"/>
        <v>#NAME?</v>
      </c>
      <c r="AB400" s="13"/>
      <c r="AC400" s="13"/>
      <c r="AD400" s="13" t="e">
        <f t="shared" si="509"/>
        <v>#NAME?</v>
      </c>
      <c r="AE400" s="13" t="e">
        <f t="shared" si="510"/>
        <v>#NAME?</v>
      </c>
      <c r="AF400" s="13" t="e">
        <f t="shared" si="511"/>
        <v>#NAME?</v>
      </c>
      <c r="AG400" s="13" t="e">
        <f t="shared" si="512"/>
        <v>#NAME?</v>
      </c>
      <c r="AH400" s="13" t="e">
        <f t="shared" si="513"/>
        <v>#NAME?</v>
      </c>
      <c r="AI400" s="13" t="e">
        <f t="shared" si="514"/>
        <v>#NAME?</v>
      </c>
      <c r="AJ400" s="13" t="e">
        <f t="shared" si="515"/>
        <v>#NAME?</v>
      </c>
      <c r="AK400" s="13" t="e">
        <f t="shared" si="516"/>
        <v>#NAME?</v>
      </c>
      <c r="AL400" s="13" t="e">
        <f t="shared" si="517"/>
        <v>#NAME?</v>
      </c>
      <c r="AM400" s="13" t="e">
        <f t="shared" si="518"/>
        <v>#NAME?</v>
      </c>
      <c r="AN400" s="13" t="e">
        <f t="shared" si="519"/>
        <v>#NAME?</v>
      </c>
      <c r="AO400" s="13" t="e">
        <f t="shared" si="520"/>
        <v>#NAME?</v>
      </c>
      <c r="AP400" s="13" t="e">
        <f t="shared" si="521"/>
        <v>#NAME?</v>
      </c>
      <c r="AQ400" s="13" t="e">
        <f t="shared" si="522"/>
        <v>#NAME?</v>
      </c>
      <c r="AR400" s="13" t="e">
        <f t="shared" si="523"/>
        <v>#NAME?</v>
      </c>
      <c r="AS400" s="13" t="e">
        <f t="shared" si="524"/>
        <v>#NAME?</v>
      </c>
      <c r="AT400" s="13" t="e">
        <f t="shared" si="525"/>
        <v>#NAME?</v>
      </c>
      <c r="AU400" s="13" t="e">
        <f t="shared" si="526"/>
        <v>#NAME?</v>
      </c>
      <c r="AV400" s="13" t="e">
        <f t="shared" si="527"/>
        <v>#NAME?</v>
      </c>
      <c r="AW400" s="13" t="e">
        <f t="shared" si="528"/>
        <v>#NAME?</v>
      </c>
      <c r="AX400" s="13" t="e">
        <f t="shared" si="529"/>
        <v>#NAME?</v>
      </c>
      <c r="AY400" s="13" t="e">
        <f t="shared" si="530"/>
        <v>#NAME?</v>
      </c>
      <c r="AZ400" s="13" t="e">
        <f t="shared" si="531"/>
        <v>#NAME?</v>
      </c>
      <c r="BA400" s="13" t="e">
        <f t="shared" si="532"/>
        <v>#NAME?</v>
      </c>
      <c r="BB400" s="13" t="e">
        <f t="shared" si="533"/>
        <v>#NAME?</v>
      </c>
      <c r="BC400" s="13" t="e">
        <f t="shared" si="534"/>
        <v>#NAME?</v>
      </c>
      <c r="BD400" s="13" t="e">
        <f t="shared" si="535"/>
        <v>#NAME?</v>
      </c>
      <c r="BE400" s="13" t="e">
        <f t="shared" si="536"/>
        <v>#NAME?</v>
      </c>
      <c r="BF400" s="13" t="e">
        <f t="shared" si="537"/>
        <v>#NAME?</v>
      </c>
      <c r="BG400" s="13" t="e">
        <f t="shared" si="538"/>
        <v>#NAME?</v>
      </c>
      <c r="BH400" s="13" t="e">
        <f t="shared" si="539"/>
        <v>#NAME?</v>
      </c>
      <c r="BI400" s="13" t="e">
        <f t="shared" si="540"/>
        <v>#NAME?</v>
      </c>
      <c r="BJ400" s="13" t="e">
        <f t="shared" si="541"/>
        <v>#NAME?</v>
      </c>
      <c r="BK400" s="13" t="e">
        <f t="shared" si="542"/>
        <v>#NAME?</v>
      </c>
      <c r="BL400" s="13" t="e">
        <f t="shared" si="543"/>
        <v>#NAME?</v>
      </c>
      <c r="BM400" s="13" t="e">
        <f t="shared" si="544"/>
        <v>#NAME?</v>
      </c>
      <c r="BN400" s="13"/>
      <c r="BO400" s="15"/>
      <c r="BP400" s="13" t="e">
        <f t="shared" si="545"/>
        <v>#NAME?</v>
      </c>
      <c r="BQ400" s="13" t="e">
        <f t="shared" si="546"/>
        <v>#NAME?</v>
      </c>
      <c r="BR400" s="13" t="e">
        <f t="shared" si="547"/>
        <v>#NAME?</v>
      </c>
      <c r="BS400" s="13" t="e">
        <f t="shared" si="548"/>
        <v>#NAME?</v>
      </c>
      <c r="BT400" s="13" t="e">
        <f t="shared" si="549"/>
        <v>#NAME?</v>
      </c>
      <c r="BU400" s="13" t="e">
        <f t="shared" si="550"/>
        <v>#NAME?</v>
      </c>
      <c r="BV400" s="13"/>
      <c r="BW400" s="13" t="e">
        <f t="shared" si="551"/>
        <v>#NAME?</v>
      </c>
      <c r="BX400" s="13"/>
      <c r="BY400" s="13" t="e">
        <f t="shared" si="552"/>
        <v>#NAME?</v>
      </c>
      <c r="BZ400" s="13" t="e">
        <f t="shared" si="553"/>
        <v>#NAME?</v>
      </c>
      <c r="CA400" s="13" t="e">
        <f t="shared" si="554"/>
        <v>#NAME?</v>
      </c>
      <c r="CB400" s="13" t="e">
        <f t="shared" si="555"/>
        <v>#NAME?</v>
      </c>
      <c r="CC400" s="14">
        <f t="shared" si="556"/>
        <v>0</v>
      </c>
      <c r="CD400" s="14" t="e">
        <f t="shared" si="557"/>
        <v>#NAME?</v>
      </c>
      <c r="CE400" s="13">
        <f t="shared" si="558"/>
        <v>1001276.75</v>
      </c>
      <c r="CF400" s="13" t="e">
        <f t="shared" si="559"/>
        <v>#NAME?</v>
      </c>
      <c r="CG400" s="13"/>
      <c r="CH400" s="13" t="e">
        <f t="shared" si="560"/>
        <v>#NAME?</v>
      </c>
      <c r="CI400" s="13" t="e">
        <f t="shared" si="561"/>
        <v>#NAME?</v>
      </c>
      <c r="CJ400" s="13" t="e">
        <f t="shared" si="562"/>
        <v>#NAME?</v>
      </c>
      <c r="CK400" s="13" t="e">
        <f t="shared" si="563"/>
        <v>#NAME?</v>
      </c>
      <c r="CL400">
        <f t="shared" si="564"/>
        <v>0</v>
      </c>
      <c r="CM400">
        <f t="shared" si="565"/>
        <v>0</v>
      </c>
      <c r="CN400">
        <v>0</v>
      </c>
      <c r="CO400">
        <f t="shared" si="566"/>
        <v>0</v>
      </c>
      <c r="CP400">
        <v>0</v>
      </c>
      <c r="CQ400">
        <v>0</v>
      </c>
      <c r="CR400">
        <v>0</v>
      </c>
      <c r="CS400">
        <v>0</v>
      </c>
      <c r="CT400">
        <v>0</v>
      </c>
      <c r="CU400">
        <v>0</v>
      </c>
      <c r="CV400">
        <v>0</v>
      </c>
      <c r="CW400">
        <v>0</v>
      </c>
      <c r="CX400">
        <v>0</v>
      </c>
      <c r="CY400" s="20" t="e">
        <f t="shared" si="567"/>
        <v>#NAME?</v>
      </c>
      <c r="CZ400" t="e">
        <f t="shared" si="568"/>
        <v>#NAME?</v>
      </c>
      <c r="DM400" t="s">
        <v>380</v>
      </c>
      <c r="DN400">
        <v>0</v>
      </c>
      <c r="DQ400" t="s">
        <v>570</v>
      </c>
      <c r="DR400">
        <v>0</v>
      </c>
      <c r="DU400">
        <v>513</v>
      </c>
      <c r="DV400">
        <v>6000979.9833233096</v>
      </c>
      <c r="DX400" t="s">
        <v>570</v>
      </c>
      <c r="DY400">
        <v>0</v>
      </c>
      <c r="EA400" t="s">
        <v>570</v>
      </c>
      <c r="EB400">
        <v>0</v>
      </c>
      <c r="ED400" t="s">
        <v>570</v>
      </c>
      <c r="EE400">
        <v>0</v>
      </c>
      <c r="EI400">
        <v>885</v>
      </c>
      <c r="EJ400">
        <v>588</v>
      </c>
      <c r="GQ400" t="s">
        <v>572</v>
      </c>
      <c r="GR400">
        <v>874</v>
      </c>
      <c r="GU400">
        <v>1671</v>
      </c>
      <c r="GV400" s="20">
        <v>20910.65920853155</v>
      </c>
      <c r="HM400">
        <v>289</v>
      </c>
      <c r="HN400" t="s">
        <v>380</v>
      </c>
      <c r="HO400">
        <v>2578095.2999999998</v>
      </c>
      <c r="HR400">
        <v>1671</v>
      </c>
      <c r="HS400">
        <v>821</v>
      </c>
    </row>
    <row r="401" spans="1:227">
      <c r="A401">
        <v>879</v>
      </c>
      <c r="D401" t="s">
        <v>573</v>
      </c>
      <c r="F401" s="13" t="e">
        <f t="shared" si="488"/>
        <v>#NAME?</v>
      </c>
      <c r="G401" s="13" t="e">
        <f t="shared" si="489"/>
        <v>#NAME?</v>
      </c>
      <c r="H401" s="13" t="e">
        <f t="shared" si="490"/>
        <v>#NAME?</v>
      </c>
      <c r="I401" s="13" t="e">
        <f t="shared" si="491"/>
        <v>#NAME?</v>
      </c>
      <c r="J401" s="13"/>
      <c r="K401" s="13" t="e">
        <f t="shared" si="492"/>
        <v>#NAME?</v>
      </c>
      <c r="L401" s="13" t="e">
        <f t="shared" si="493"/>
        <v>#NAME?</v>
      </c>
      <c r="M401" s="13" t="e">
        <f t="shared" si="494"/>
        <v>#NAME?</v>
      </c>
      <c r="N401" s="13" t="e">
        <f t="shared" si="495"/>
        <v>#NAME?</v>
      </c>
      <c r="O401" s="13" t="e">
        <f t="shared" si="496"/>
        <v>#NAME?</v>
      </c>
      <c r="P401" s="13" t="e">
        <f t="shared" si="497"/>
        <v>#NAME?</v>
      </c>
      <c r="Q401" s="13" t="e">
        <f t="shared" si="498"/>
        <v>#NAME?</v>
      </c>
      <c r="R401" s="13" t="e">
        <f t="shared" si="499"/>
        <v>#NAME?</v>
      </c>
      <c r="S401" s="13" t="e">
        <f t="shared" si="500"/>
        <v>#NAME?</v>
      </c>
      <c r="T401" s="13" t="e">
        <f t="shared" si="501"/>
        <v>#NAME?</v>
      </c>
      <c r="U401" s="13" t="e">
        <f t="shared" si="502"/>
        <v>#NAME?</v>
      </c>
      <c r="V401" s="13" t="e">
        <f t="shared" si="503"/>
        <v>#NAME?</v>
      </c>
      <c r="W401" s="13" t="e">
        <f t="shared" si="504"/>
        <v>#NAME?</v>
      </c>
      <c r="X401" s="13" t="e">
        <f t="shared" si="505"/>
        <v>#NAME?</v>
      </c>
      <c r="Y401" s="13" t="e">
        <f t="shared" si="506"/>
        <v>#NAME?</v>
      </c>
      <c r="Z401" s="13" t="e">
        <f t="shared" si="507"/>
        <v>#NAME?</v>
      </c>
      <c r="AA401" s="13" t="e">
        <f t="shared" si="508"/>
        <v>#NAME?</v>
      </c>
      <c r="AB401" s="13"/>
      <c r="AC401" s="13"/>
      <c r="AD401" s="13" t="e">
        <f t="shared" si="509"/>
        <v>#NAME?</v>
      </c>
      <c r="AE401" s="13" t="e">
        <f t="shared" si="510"/>
        <v>#NAME?</v>
      </c>
      <c r="AF401" s="13" t="e">
        <f t="shared" si="511"/>
        <v>#NAME?</v>
      </c>
      <c r="AG401" s="13" t="e">
        <f t="shared" si="512"/>
        <v>#NAME?</v>
      </c>
      <c r="AH401" s="13" t="e">
        <f t="shared" si="513"/>
        <v>#NAME?</v>
      </c>
      <c r="AI401" s="13" t="e">
        <f t="shared" si="514"/>
        <v>#NAME?</v>
      </c>
      <c r="AJ401" s="13" t="e">
        <f t="shared" si="515"/>
        <v>#NAME?</v>
      </c>
      <c r="AK401" s="13" t="e">
        <f t="shared" si="516"/>
        <v>#NAME?</v>
      </c>
      <c r="AL401" s="13" t="e">
        <f t="shared" si="517"/>
        <v>#NAME?</v>
      </c>
      <c r="AM401" s="13" t="e">
        <f t="shared" si="518"/>
        <v>#NAME?</v>
      </c>
      <c r="AN401" s="13" t="e">
        <f t="shared" si="519"/>
        <v>#NAME?</v>
      </c>
      <c r="AO401" s="13" t="e">
        <f t="shared" si="520"/>
        <v>#NAME?</v>
      </c>
      <c r="AP401" s="13" t="e">
        <f t="shared" si="521"/>
        <v>#NAME?</v>
      </c>
      <c r="AQ401" s="13" t="e">
        <f t="shared" si="522"/>
        <v>#NAME?</v>
      </c>
      <c r="AR401" s="13" t="e">
        <f t="shared" si="523"/>
        <v>#NAME?</v>
      </c>
      <c r="AS401" s="13" t="e">
        <f t="shared" si="524"/>
        <v>#NAME?</v>
      </c>
      <c r="AT401" s="13" t="e">
        <f t="shared" si="525"/>
        <v>#NAME?</v>
      </c>
      <c r="AU401" s="13" t="e">
        <f t="shared" si="526"/>
        <v>#NAME?</v>
      </c>
      <c r="AV401" s="13" t="e">
        <f t="shared" si="527"/>
        <v>#NAME?</v>
      </c>
      <c r="AW401" s="13" t="e">
        <f t="shared" si="528"/>
        <v>#NAME?</v>
      </c>
      <c r="AX401" s="13" t="e">
        <f t="shared" si="529"/>
        <v>#NAME?</v>
      </c>
      <c r="AY401" s="13" t="e">
        <f t="shared" si="530"/>
        <v>#NAME?</v>
      </c>
      <c r="AZ401" s="13" t="e">
        <f t="shared" si="531"/>
        <v>#NAME?</v>
      </c>
      <c r="BA401" s="13" t="e">
        <f t="shared" si="532"/>
        <v>#NAME?</v>
      </c>
      <c r="BB401" s="13" t="e">
        <f t="shared" si="533"/>
        <v>#NAME?</v>
      </c>
      <c r="BC401" s="13" t="e">
        <f t="shared" si="534"/>
        <v>#NAME?</v>
      </c>
      <c r="BD401" s="13" t="e">
        <f t="shared" si="535"/>
        <v>#NAME?</v>
      </c>
      <c r="BE401" s="13" t="e">
        <f t="shared" si="536"/>
        <v>#NAME?</v>
      </c>
      <c r="BF401" s="13" t="e">
        <f t="shared" si="537"/>
        <v>#NAME?</v>
      </c>
      <c r="BG401" s="13" t="e">
        <f t="shared" si="538"/>
        <v>#NAME?</v>
      </c>
      <c r="BH401" s="13" t="e">
        <f t="shared" si="539"/>
        <v>#NAME?</v>
      </c>
      <c r="BI401" s="13" t="e">
        <f t="shared" si="540"/>
        <v>#NAME?</v>
      </c>
      <c r="BJ401" s="13" t="e">
        <f t="shared" si="541"/>
        <v>#NAME?</v>
      </c>
      <c r="BK401" s="13" t="e">
        <f t="shared" si="542"/>
        <v>#NAME?</v>
      </c>
      <c r="BL401" s="13" t="e">
        <f t="shared" si="543"/>
        <v>#NAME?</v>
      </c>
      <c r="BM401" s="13" t="e">
        <f t="shared" si="544"/>
        <v>#NAME?</v>
      </c>
      <c r="BN401" s="13"/>
      <c r="BO401" s="15"/>
      <c r="BP401" s="13" t="e">
        <f t="shared" si="545"/>
        <v>#NAME?</v>
      </c>
      <c r="BQ401" s="13" t="e">
        <f t="shared" si="546"/>
        <v>#NAME?</v>
      </c>
      <c r="BR401" s="13" t="e">
        <f t="shared" si="547"/>
        <v>#NAME?</v>
      </c>
      <c r="BS401" s="13" t="e">
        <f t="shared" si="548"/>
        <v>#NAME?</v>
      </c>
      <c r="BT401" s="13" t="e">
        <f t="shared" si="549"/>
        <v>#NAME?</v>
      </c>
      <c r="BU401" s="13" t="e">
        <f t="shared" si="550"/>
        <v>#NAME?</v>
      </c>
      <c r="BV401" s="13"/>
      <c r="BW401" s="13" t="e">
        <f t="shared" si="551"/>
        <v>#NAME?</v>
      </c>
      <c r="BX401" s="13"/>
      <c r="BY401" s="13" t="e">
        <f t="shared" si="552"/>
        <v>#NAME?</v>
      </c>
      <c r="BZ401" s="13" t="e">
        <f t="shared" si="553"/>
        <v>#NAME?</v>
      </c>
      <c r="CA401" s="13" t="e">
        <f t="shared" si="554"/>
        <v>#NAME?</v>
      </c>
      <c r="CB401" s="13" t="e">
        <f t="shared" si="555"/>
        <v>#NAME?</v>
      </c>
      <c r="CC401" s="14">
        <f t="shared" si="556"/>
        <v>0</v>
      </c>
      <c r="CD401" s="14" t="e">
        <f t="shared" si="557"/>
        <v>#NAME?</v>
      </c>
      <c r="CE401" s="13">
        <f t="shared" si="558"/>
        <v>1934289.05</v>
      </c>
      <c r="CF401" s="13" t="e">
        <f t="shared" si="559"/>
        <v>#NAME?</v>
      </c>
      <c r="CG401" s="13"/>
      <c r="CH401" s="13" t="e">
        <f t="shared" si="560"/>
        <v>#NAME?</v>
      </c>
      <c r="CI401" s="13" t="e">
        <f t="shared" si="561"/>
        <v>#NAME?</v>
      </c>
      <c r="CJ401" s="13" t="e">
        <f t="shared" si="562"/>
        <v>#NAME?</v>
      </c>
      <c r="CK401" s="13" t="e">
        <f t="shared" si="563"/>
        <v>#NAME?</v>
      </c>
      <c r="CL401">
        <f t="shared" si="564"/>
        <v>0</v>
      </c>
      <c r="CM401">
        <f t="shared" si="565"/>
        <v>0</v>
      </c>
      <c r="CN401">
        <v>0</v>
      </c>
      <c r="CO401">
        <f t="shared" si="566"/>
        <v>0</v>
      </c>
      <c r="CP401">
        <v>0</v>
      </c>
      <c r="CQ401">
        <v>0</v>
      </c>
      <c r="CR401">
        <v>0</v>
      </c>
      <c r="CS401">
        <v>0</v>
      </c>
      <c r="CT401">
        <v>0</v>
      </c>
      <c r="CU401">
        <v>0</v>
      </c>
      <c r="CV401">
        <v>0</v>
      </c>
      <c r="CW401">
        <v>0</v>
      </c>
      <c r="CX401">
        <v>0</v>
      </c>
      <c r="CY401" s="20" t="e">
        <f t="shared" si="567"/>
        <v>#NAME?</v>
      </c>
      <c r="CZ401" t="e">
        <f t="shared" si="568"/>
        <v>#NAME?</v>
      </c>
      <c r="DM401" t="s">
        <v>529</v>
      </c>
      <c r="DN401">
        <v>0</v>
      </c>
      <c r="DQ401" t="s">
        <v>571</v>
      </c>
      <c r="DR401">
        <v>0</v>
      </c>
      <c r="DU401">
        <v>484</v>
      </c>
      <c r="DV401">
        <v>4914348.0790147809</v>
      </c>
      <c r="DX401" t="s">
        <v>571</v>
      </c>
      <c r="DY401">
        <v>0</v>
      </c>
      <c r="EA401" t="s">
        <v>571</v>
      </c>
      <c r="EB401">
        <v>0</v>
      </c>
      <c r="ED401" t="s">
        <v>571</v>
      </c>
      <c r="EE401">
        <v>0</v>
      </c>
      <c r="EI401">
        <v>888</v>
      </c>
      <c r="EJ401">
        <v>1462.5</v>
      </c>
      <c r="GQ401" t="s">
        <v>573</v>
      </c>
      <c r="GR401">
        <v>879</v>
      </c>
      <c r="GU401">
        <v>1672</v>
      </c>
      <c r="GV401" s="20">
        <v>28752.156411730881</v>
      </c>
      <c r="HM401">
        <v>629</v>
      </c>
      <c r="HN401" t="s">
        <v>529</v>
      </c>
      <c r="HO401">
        <v>2670746.84</v>
      </c>
      <c r="HR401">
        <v>1672</v>
      </c>
      <c r="HS401">
        <v>674.25</v>
      </c>
    </row>
    <row r="402" spans="1:227">
      <c r="A402">
        <v>885</v>
      </c>
      <c r="D402" t="s">
        <v>225</v>
      </c>
      <c r="F402" s="13" t="e">
        <f t="shared" si="488"/>
        <v>#NAME?</v>
      </c>
      <c r="G402" s="13" t="e">
        <f t="shared" si="489"/>
        <v>#NAME?</v>
      </c>
      <c r="H402" s="13" t="e">
        <f t="shared" si="490"/>
        <v>#NAME?</v>
      </c>
      <c r="I402" s="13" t="e">
        <f t="shared" si="491"/>
        <v>#NAME?</v>
      </c>
      <c r="J402" s="13"/>
      <c r="K402" s="13" t="e">
        <f t="shared" si="492"/>
        <v>#NAME?</v>
      </c>
      <c r="L402" s="13" t="e">
        <f t="shared" si="493"/>
        <v>#NAME?</v>
      </c>
      <c r="M402" s="13" t="e">
        <f t="shared" si="494"/>
        <v>#NAME?</v>
      </c>
      <c r="N402" s="13" t="e">
        <f t="shared" si="495"/>
        <v>#NAME?</v>
      </c>
      <c r="O402" s="13" t="e">
        <f t="shared" si="496"/>
        <v>#NAME?</v>
      </c>
      <c r="P402" s="13" t="e">
        <f t="shared" si="497"/>
        <v>#NAME?</v>
      </c>
      <c r="Q402" s="13" t="e">
        <f t="shared" si="498"/>
        <v>#NAME?</v>
      </c>
      <c r="R402" s="13" t="e">
        <f t="shared" si="499"/>
        <v>#NAME?</v>
      </c>
      <c r="S402" s="13" t="e">
        <f t="shared" si="500"/>
        <v>#NAME?</v>
      </c>
      <c r="T402" s="13" t="e">
        <f t="shared" si="501"/>
        <v>#NAME?</v>
      </c>
      <c r="U402" s="13" t="e">
        <f t="shared" si="502"/>
        <v>#NAME?</v>
      </c>
      <c r="V402" s="13" t="e">
        <f t="shared" si="503"/>
        <v>#NAME?</v>
      </c>
      <c r="W402" s="13" t="e">
        <f t="shared" si="504"/>
        <v>#NAME?</v>
      </c>
      <c r="X402" s="13" t="e">
        <f t="shared" si="505"/>
        <v>#NAME?</v>
      </c>
      <c r="Y402" s="13" t="e">
        <f t="shared" si="506"/>
        <v>#NAME?</v>
      </c>
      <c r="Z402" s="13" t="e">
        <f t="shared" si="507"/>
        <v>#NAME?</v>
      </c>
      <c r="AA402" s="13" t="e">
        <f t="shared" si="508"/>
        <v>#NAME?</v>
      </c>
      <c r="AB402" s="13"/>
      <c r="AC402" s="13"/>
      <c r="AD402" s="13" t="e">
        <f t="shared" si="509"/>
        <v>#NAME?</v>
      </c>
      <c r="AE402" s="13" t="e">
        <f t="shared" si="510"/>
        <v>#NAME?</v>
      </c>
      <c r="AF402" s="13" t="e">
        <f t="shared" si="511"/>
        <v>#NAME?</v>
      </c>
      <c r="AG402" s="13" t="e">
        <f t="shared" si="512"/>
        <v>#NAME?</v>
      </c>
      <c r="AH402" s="13" t="e">
        <f t="shared" si="513"/>
        <v>#NAME?</v>
      </c>
      <c r="AI402" s="13" t="e">
        <f t="shared" si="514"/>
        <v>#NAME?</v>
      </c>
      <c r="AJ402" s="13" t="e">
        <f t="shared" si="515"/>
        <v>#NAME?</v>
      </c>
      <c r="AK402" s="13" t="e">
        <f t="shared" si="516"/>
        <v>#NAME?</v>
      </c>
      <c r="AL402" s="13" t="e">
        <f t="shared" si="517"/>
        <v>#NAME?</v>
      </c>
      <c r="AM402" s="13" t="e">
        <f t="shared" si="518"/>
        <v>#NAME?</v>
      </c>
      <c r="AN402" s="13" t="e">
        <f t="shared" si="519"/>
        <v>#NAME?</v>
      </c>
      <c r="AO402" s="13" t="e">
        <f t="shared" si="520"/>
        <v>#NAME?</v>
      </c>
      <c r="AP402" s="13" t="e">
        <f t="shared" si="521"/>
        <v>#NAME?</v>
      </c>
      <c r="AQ402" s="13" t="e">
        <f t="shared" si="522"/>
        <v>#NAME?</v>
      </c>
      <c r="AR402" s="13" t="e">
        <f t="shared" si="523"/>
        <v>#NAME?</v>
      </c>
      <c r="AS402" s="13" t="e">
        <f t="shared" si="524"/>
        <v>#NAME?</v>
      </c>
      <c r="AT402" s="13" t="e">
        <f t="shared" si="525"/>
        <v>#NAME?</v>
      </c>
      <c r="AU402" s="13" t="e">
        <f t="shared" si="526"/>
        <v>#NAME?</v>
      </c>
      <c r="AV402" s="13" t="e">
        <f t="shared" si="527"/>
        <v>#NAME?</v>
      </c>
      <c r="AW402" s="13" t="e">
        <f t="shared" si="528"/>
        <v>#NAME?</v>
      </c>
      <c r="AX402" s="13" t="e">
        <f t="shared" si="529"/>
        <v>#NAME?</v>
      </c>
      <c r="AY402" s="13" t="e">
        <f t="shared" si="530"/>
        <v>#NAME?</v>
      </c>
      <c r="AZ402" s="13" t="e">
        <f t="shared" si="531"/>
        <v>#NAME?</v>
      </c>
      <c r="BA402" s="13" t="e">
        <f t="shared" si="532"/>
        <v>#NAME?</v>
      </c>
      <c r="BB402" s="13" t="e">
        <f t="shared" si="533"/>
        <v>#NAME?</v>
      </c>
      <c r="BC402" s="13" t="e">
        <f t="shared" si="534"/>
        <v>#NAME?</v>
      </c>
      <c r="BD402" s="13" t="e">
        <f t="shared" si="535"/>
        <v>#NAME?</v>
      </c>
      <c r="BE402" s="13" t="e">
        <f t="shared" si="536"/>
        <v>#NAME?</v>
      </c>
      <c r="BF402" s="13" t="e">
        <f t="shared" si="537"/>
        <v>#NAME?</v>
      </c>
      <c r="BG402" s="13" t="e">
        <f t="shared" si="538"/>
        <v>#NAME?</v>
      </c>
      <c r="BH402" s="13" t="e">
        <f t="shared" si="539"/>
        <v>#NAME?</v>
      </c>
      <c r="BI402" s="13" t="e">
        <f t="shared" si="540"/>
        <v>#NAME?</v>
      </c>
      <c r="BJ402" s="13" t="e">
        <f t="shared" si="541"/>
        <v>#NAME?</v>
      </c>
      <c r="BK402" s="13" t="e">
        <f t="shared" si="542"/>
        <v>#NAME?</v>
      </c>
      <c r="BL402" s="13" t="e">
        <f t="shared" si="543"/>
        <v>#NAME?</v>
      </c>
      <c r="BM402" s="13" t="e">
        <f t="shared" si="544"/>
        <v>#NAME?</v>
      </c>
      <c r="BN402" s="13"/>
      <c r="BO402" s="15"/>
      <c r="BP402" s="13" t="e">
        <f t="shared" si="545"/>
        <v>#NAME?</v>
      </c>
      <c r="BQ402" s="13" t="e">
        <f t="shared" si="546"/>
        <v>#NAME?</v>
      </c>
      <c r="BR402" s="13" t="e">
        <f t="shared" si="547"/>
        <v>#NAME?</v>
      </c>
      <c r="BS402" s="13" t="e">
        <f t="shared" si="548"/>
        <v>#NAME?</v>
      </c>
      <c r="BT402" s="13" t="e">
        <f t="shared" si="549"/>
        <v>#NAME?</v>
      </c>
      <c r="BU402" s="13" t="e">
        <f t="shared" si="550"/>
        <v>#NAME?</v>
      </c>
      <c r="BV402" s="13"/>
      <c r="BW402" s="13" t="e">
        <f t="shared" si="551"/>
        <v>#NAME?</v>
      </c>
      <c r="BX402" s="13"/>
      <c r="BY402" s="13" t="e">
        <f t="shared" si="552"/>
        <v>#NAME?</v>
      </c>
      <c r="BZ402" s="13" t="e">
        <f t="shared" si="553"/>
        <v>#NAME?</v>
      </c>
      <c r="CA402" s="13" t="e">
        <f t="shared" si="554"/>
        <v>#NAME?</v>
      </c>
      <c r="CB402" s="13" t="e">
        <f t="shared" si="555"/>
        <v>#NAME?</v>
      </c>
      <c r="CC402" s="14">
        <f t="shared" si="556"/>
        <v>0</v>
      </c>
      <c r="CD402" s="14" t="e">
        <f t="shared" si="557"/>
        <v>#NAME?</v>
      </c>
      <c r="CE402" s="13">
        <f t="shared" si="558"/>
        <v>684211.39</v>
      </c>
      <c r="CF402" s="13" t="e">
        <f t="shared" si="559"/>
        <v>#NAME?</v>
      </c>
      <c r="CG402" s="13"/>
      <c r="CH402" s="13" t="e">
        <f t="shared" si="560"/>
        <v>#NAME?</v>
      </c>
      <c r="CI402" s="13" t="e">
        <f t="shared" si="561"/>
        <v>#NAME?</v>
      </c>
      <c r="CJ402" s="13" t="e">
        <f t="shared" si="562"/>
        <v>#NAME?</v>
      </c>
      <c r="CK402" s="13" t="e">
        <f t="shared" si="563"/>
        <v>#NAME?</v>
      </c>
      <c r="CL402">
        <f t="shared" si="564"/>
        <v>0</v>
      </c>
      <c r="CM402">
        <f t="shared" si="565"/>
        <v>0</v>
      </c>
      <c r="CN402">
        <v>0</v>
      </c>
      <c r="CO402">
        <f t="shared" si="566"/>
        <v>0</v>
      </c>
      <c r="CP402">
        <v>0</v>
      </c>
      <c r="CQ402">
        <v>0</v>
      </c>
      <c r="CR402">
        <v>0</v>
      </c>
      <c r="CS402">
        <v>0</v>
      </c>
      <c r="CT402">
        <v>0</v>
      </c>
      <c r="CU402">
        <v>0</v>
      </c>
      <c r="CV402">
        <v>0</v>
      </c>
      <c r="CW402">
        <v>0</v>
      </c>
      <c r="CX402">
        <v>0</v>
      </c>
      <c r="CY402" s="20" t="e">
        <f t="shared" si="567"/>
        <v>#NAME?</v>
      </c>
      <c r="CZ402" t="e">
        <f t="shared" si="568"/>
        <v>#NAME?</v>
      </c>
      <c r="DM402" t="s">
        <v>469</v>
      </c>
      <c r="DN402">
        <v>0</v>
      </c>
      <c r="DQ402" t="s">
        <v>572</v>
      </c>
      <c r="DR402">
        <v>0</v>
      </c>
      <c r="DU402">
        <v>141</v>
      </c>
      <c r="DV402">
        <v>7521893.5534589952</v>
      </c>
      <c r="DX402" t="s">
        <v>572</v>
      </c>
      <c r="DY402">
        <v>0</v>
      </c>
      <c r="EA402" t="s">
        <v>572</v>
      </c>
      <c r="EB402">
        <v>0</v>
      </c>
      <c r="ED402" t="s">
        <v>572</v>
      </c>
      <c r="EE402">
        <v>0</v>
      </c>
      <c r="EI402">
        <v>889</v>
      </c>
      <c r="EJ402">
        <v>916.25</v>
      </c>
      <c r="GQ402" t="s">
        <v>225</v>
      </c>
      <c r="GR402">
        <v>885</v>
      </c>
      <c r="GU402">
        <v>1674</v>
      </c>
      <c r="GV402" s="20">
        <v>232631.08369491348</v>
      </c>
      <c r="HM402">
        <v>852</v>
      </c>
      <c r="HN402" t="s">
        <v>469</v>
      </c>
      <c r="HO402">
        <v>1306260.69</v>
      </c>
      <c r="HR402">
        <v>1674</v>
      </c>
      <c r="HS402">
        <v>5777.5</v>
      </c>
    </row>
    <row r="403" spans="1:227">
      <c r="A403">
        <v>888</v>
      </c>
      <c r="D403" t="s">
        <v>238</v>
      </c>
      <c r="F403" s="13" t="e">
        <f t="shared" si="488"/>
        <v>#NAME?</v>
      </c>
      <c r="G403" s="13" t="e">
        <f t="shared" si="489"/>
        <v>#NAME?</v>
      </c>
      <c r="H403" s="13" t="e">
        <f t="shared" si="490"/>
        <v>#NAME?</v>
      </c>
      <c r="I403" s="13" t="e">
        <f t="shared" si="491"/>
        <v>#NAME?</v>
      </c>
      <c r="J403" s="13"/>
      <c r="K403" s="13" t="e">
        <f t="shared" si="492"/>
        <v>#NAME?</v>
      </c>
      <c r="L403" s="13" t="e">
        <f t="shared" si="493"/>
        <v>#NAME?</v>
      </c>
      <c r="M403" s="13" t="e">
        <f t="shared" si="494"/>
        <v>#NAME?</v>
      </c>
      <c r="N403" s="13" t="e">
        <f t="shared" si="495"/>
        <v>#NAME?</v>
      </c>
      <c r="O403" s="13" t="e">
        <f t="shared" si="496"/>
        <v>#NAME?</v>
      </c>
      <c r="P403" s="13" t="e">
        <f t="shared" si="497"/>
        <v>#NAME?</v>
      </c>
      <c r="Q403" s="13" t="e">
        <f t="shared" si="498"/>
        <v>#NAME?</v>
      </c>
      <c r="R403" s="13" t="e">
        <f t="shared" si="499"/>
        <v>#NAME?</v>
      </c>
      <c r="S403" s="13" t="e">
        <f t="shared" si="500"/>
        <v>#NAME?</v>
      </c>
      <c r="T403" s="13" t="e">
        <f t="shared" si="501"/>
        <v>#NAME?</v>
      </c>
      <c r="U403" s="13" t="e">
        <f t="shared" si="502"/>
        <v>#NAME?</v>
      </c>
      <c r="V403" s="13" t="e">
        <f t="shared" si="503"/>
        <v>#NAME?</v>
      </c>
      <c r="W403" s="13" t="e">
        <f t="shared" si="504"/>
        <v>#NAME?</v>
      </c>
      <c r="X403" s="13" t="e">
        <f t="shared" si="505"/>
        <v>#NAME?</v>
      </c>
      <c r="Y403" s="13" t="e">
        <f t="shared" si="506"/>
        <v>#NAME?</v>
      </c>
      <c r="Z403" s="13" t="e">
        <f t="shared" si="507"/>
        <v>#NAME?</v>
      </c>
      <c r="AA403" s="13" t="e">
        <f t="shared" si="508"/>
        <v>#NAME?</v>
      </c>
      <c r="AB403" s="13"/>
      <c r="AC403" s="13"/>
      <c r="AD403" s="13" t="e">
        <f t="shared" si="509"/>
        <v>#NAME?</v>
      </c>
      <c r="AE403" s="13" t="e">
        <f t="shared" si="510"/>
        <v>#NAME?</v>
      </c>
      <c r="AF403" s="13" t="e">
        <f t="shared" si="511"/>
        <v>#NAME?</v>
      </c>
      <c r="AG403" s="13" t="e">
        <f t="shared" si="512"/>
        <v>#NAME?</v>
      </c>
      <c r="AH403" s="13" t="e">
        <f t="shared" si="513"/>
        <v>#NAME?</v>
      </c>
      <c r="AI403" s="13" t="e">
        <f t="shared" si="514"/>
        <v>#NAME?</v>
      </c>
      <c r="AJ403" s="13" t="e">
        <f t="shared" si="515"/>
        <v>#NAME?</v>
      </c>
      <c r="AK403" s="13" t="e">
        <f t="shared" si="516"/>
        <v>#NAME?</v>
      </c>
      <c r="AL403" s="13" t="e">
        <f t="shared" si="517"/>
        <v>#NAME?</v>
      </c>
      <c r="AM403" s="13" t="e">
        <f t="shared" si="518"/>
        <v>#NAME?</v>
      </c>
      <c r="AN403" s="13" t="e">
        <f t="shared" si="519"/>
        <v>#NAME?</v>
      </c>
      <c r="AO403" s="13" t="e">
        <f t="shared" si="520"/>
        <v>#NAME?</v>
      </c>
      <c r="AP403" s="13" t="e">
        <f t="shared" si="521"/>
        <v>#NAME?</v>
      </c>
      <c r="AQ403" s="13" t="e">
        <f t="shared" si="522"/>
        <v>#NAME?</v>
      </c>
      <c r="AR403" s="13" t="e">
        <f t="shared" si="523"/>
        <v>#NAME?</v>
      </c>
      <c r="AS403" s="13" t="e">
        <f t="shared" si="524"/>
        <v>#NAME?</v>
      </c>
      <c r="AT403" s="13" t="e">
        <f t="shared" si="525"/>
        <v>#NAME?</v>
      </c>
      <c r="AU403" s="13" t="e">
        <f t="shared" si="526"/>
        <v>#NAME?</v>
      </c>
      <c r="AV403" s="13" t="e">
        <f t="shared" si="527"/>
        <v>#NAME?</v>
      </c>
      <c r="AW403" s="13" t="e">
        <f t="shared" si="528"/>
        <v>#NAME?</v>
      </c>
      <c r="AX403" s="13" t="e">
        <f t="shared" si="529"/>
        <v>#NAME?</v>
      </c>
      <c r="AY403" s="13" t="e">
        <f t="shared" si="530"/>
        <v>#NAME?</v>
      </c>
      <c r="AZ403" s="13" t="e">
        <f t="shared" si="531"/>
        <v>#NAME?</v>
      </c>
      <c r="BA403" s="13" t="e">
        <f t="shared" si="532"/>
        <v>#NAME?</v>
      </c>
      <c r="BB403" s="13" t="e">
        <f t="shared" si="533"/>
        <v>#NAME?</v>
      </c>
      <c r="BC403" s="13" t="e">
        <f t="shared" si="534"/>
        <v>#NAME?</v>
      </c>
      <c r="BD403" s="13" t="e">
        <f t="shared" si="535"/>
        <v>#NAME?</v>
      </c>
      <c r="BE403" s="13" t="e">
        <f t="shared" si="536"/>
        <v>#NAME?</v>
      </c>
      <c r="BF403" s="13" t="e">
        <f t="shared" si="537"/>
        <v>#NAME?</v>
      </c>
      <c r="BG403" s="13" t="e">
        <f t="shared" si="538"/>
        <v>#NAME?</v>
      </c>
      <c r="BH403" s="13" t="e">
        <f t="shared" si="539"/>
        <v>#NAME?</v>
      </c>
      <c r="BI403" s="13" t="e">
        <f t="shared" si="540"/>
        <v>#NAME?</v>
      </c>
      <c r="BJ403" s="13" t="e">
        <f t="shared" si="541"/>
        <v>#NAME?</v>
      </c>
      <c r="BK403" s="13" t="e">
        <f t="shared" si="542"/>
        <v>#NAME?</v>
      </c>
      <c r="BL403" s="13" t="e">
        <f t="shared" si="543"/>
        <v>#NAME?</v>
      </c>
      <c r="BM403" s="13" t="e">
        <f t="shared" si="544"/>
        <v>#NAME?</v>
      </c>
      <c r="BN403" s="13"/>
      <c r="BO403" s="15"/>
      <c r="BP403" s="13" t="e">
        <f t="shared" si="545"/>
        <v>#NAME?</v>
      </c>
      <c r="BQ403" s="13" t="e">
        <f t="shared" si="546"/>
        <v>#NAME?</v>
      </c>
      <c r="BR403" s="13" t="e">
        <f t="shared" si="547"/>
        <v>#NAME?</v>
      </c>
      <c r="BS403" s="13" t="e">
        <f t="shared" si="548"/>
        <v>#NAME?</v>
      </c>
      <c r="BT403" s="13" t="e">
        <f t="shared" si="549"/>
        <v>#NAME?</v>
      </c>
      <c r="BU403" s="13" t="e">
        <f t="shared" si="550"/>
        <v>#NAME?</v>
      </c>
      <c r="BV403" s="13"/>
      <c r="BW403" s="13" t="e">
        <f t="shared" si="551"/>
        <v>#NAME?</v>
      </c>
      <c r="BX403" s="13"/>
      <c r="BY403" s="13" t="e">
        <f t="shared" si="552"/>
        <v>#NAME?</v>
      </c>
      <c r="BZ403" s="13" t="e">
        <f t="shared" si="553"/>
        <v>#NAME?</v>
      </c>
      <c r="CA403" s="13" t="e">
        <f t="shared" si="554"/>
        <v>#NAME?</v>
      </c>
      <c r="CB403" s="13" t="e">
        <f t="shared" si="555"/>
        <v>#NAME?</v>
      </c>
      <c r="CC403" s="14">
        <f t="shared" si="556"/>
        <v>0</v>
      </c>
      <c r="CD403" s="14" t="e">
        <f t="shared" si="557"/>
        <v>#NAME?</v>
      </c>
      <c r="CE403" s="13">
        <f t="shared" si="558"/>
        <v>1796891.71</v>
      </c>
      <c r="CF403" s="13" t="e">
        <f t="shared" si="559"/>
        <v>#NAME?</v>
      </c>
      <c r="CG403" s="13"/>
      <c r="CH403" s="13" t="e">
        <f t="shared" si="560"/>
        <v>#NAME?</v>
      </c>
      <c r="CI403" s="13" t="e">
        <f t="shared" si="561"/>
        <v>#NAME?</v>
      </c>
      <c r="CJ403" s="13" t="e">
        <f t="shared" si="562"/>
        <v>#NAME?</v>
      </c>
      <c r="CK403" s="13" t="e">
        <f t="shared" si="563"/>
        <v>#NAME?</v>
      </c>
      <c r="CL403">
        <f t="shared" si="564"/>
        <v>0</v>
      </c>
      <c r="CM403">
        <f t="shared" si="565"/>
        <v>0</v>
      </c>
      <c r="CN403">
        <v>0</v>
      </c>
      <c r="CO403">
        <f t="shared" si="566"/>
        <v>0</v>
      </c>
      <c r="CP403">
        <v>0</v>
      </c>
      <c r="CQ403">
        <v>0</v>
      </c>
      <c r="CR403">
        <v>0</v>
      </c>
      <c r="CS403">
        <v>0</v>
      </c>
      <c r="CT403">
        <v>0</v>
      </c>
      <c r="CU403">
        <v>0</v>
      </c>
      <c r="CV403">
        <v>0</v>
      </c>
      <c r="CW403">
        <v>0</v>
      </c>
      <c r="CX403">
        <v>0</v>
      </c>
      <c r="CY403" s="20" t="e">
        <f t="shared" si="567"/>
        <v>#NAME?</v>
      </c>
      <c r="CZ403" t="e">
        <f t="shared" si="568"/>
        <v>#NAME?</v>
      </c>
      <c r="DM403" t="s">
        <v>574</v>
      </c>
      <c r="DN403">
        <v>0</v>
      </c>
      <c r="DQ403" t="s">
        <v>573</v>
      </c>
      <c r="DR403">
        <v>0</v>
      </c>
      <c r="DU403">
        <v>1916</v>
      </c>
      <c r="DV403">
        <v>8397466.9415447265</v>
      </c>
      <c r="DX403" t="s">
        <v>573</v>
      </c>
      <c r="DY403">
        <v>0</v>
      </c>
      <c r="EA403" t="s">
        <v>573</v>
      </c>
      <c r="EB403">
        <v>0</v>
      </c>
      <c r="ED403" t="s">
        <v>573</v>
      </c>
      <c r="EE403">
        <v>0</v>
      </c>
      <c r="EI403">
        <v>893</v>
      </c>
      <c r="EJ403">
        <v>1086.75</v>
      </c>
      <c r="GQ403" t="s">
        <v>238</v>
      </c>
      <c r="GR403">
        <v>888</v>
      </c>
      <c r="GU403">
        <v>1676</v>
      </c>
      <c r="GV403" s="20">
        <v>96711.79883945841</v>
      </c>
      <c r="HM403">
        <v>988</v>
      </c>
      <c r="HN403" t="s">
        <v>574</v>
      </c>
      <c r="HO403">
        <v>4196583.43</v>
      </c>
      <c r="HR403">
        <v>1676</v>
      </c>
      <c r="HS403">
        <v>1990.25</v>
      </c>
    </row>
    <row r="404" spans="1:227">
      <c r="A404">
        <v>889</v>
      </c>
      <c r="D404" t="s">
        <v>242</v>
      </c>
      <c r="F404" s="13" t="e">
        <f t="shared" si="488"/>
        <v>#NAME?</v>
      </c>
      <c r="G404" s="13" t="e">
        <f t="shared" si="489"/>
        <v>#NAME?</v>
      </c>
      <c r="H404" s="13" t="e">
        <f t="shared" si="490"/>
        <v>#NAME?</v>
      </c>
      <c r="I404" s="13" t="e">
        <f t="shared" si="491"/>
        <v>#NAME?</v>
      </c>
      <c r="J404" s="13"/>
      <c r="K404" s="13" t="e">
        <f t="shared" si="492"/>
        <v>#NAME?</v>
      </c>
      <c r="L404" s="13" t="e">
        <f t="shared" si="493"/>
        <v>#NAME?</v>
      </c>
      <c r="M404" s="13" t="e">
        <f t="shared" si="494"/>
        <v>#NAME?</v>
      </c>
      <c r="N404" s="13" t="e">
        <f t="shared" si="495"/>
        <v>#NAME?</v>
      </c>
      <c r="O404" s="13" t="e">
        <f t="shared" si="496"/>
        <v>#NAME?</v>
      </c>
      <c r="P404" s="13" t="e">
        <f t="shared" si="497"/>
        <v>#NAME?</v>
      </c>
      <c r="Q404" s="13" t="e">
        <f t="shared" si="498"/>
        <v>#NAME?</v>
      </c>
      <c r="R404" s="13" t="e">
        <f t="shared" si="499"/>
        <v>#NAME?</v>
      </c>
      <c r="S404" s="13" t="e">
        <f t="shared" si="500"/>
        <v>#NAME?</v>
      </c>
      <c r="T404" s="13" t="e">
        <f t="shared" si="501"/>
        <v>#NAME?</v>
      </c>
      <c r="U404" s="13" t="e">
        <f t="shared" si="502"/>
        <v>#NAME?</v>
      </c>
      <c r="V404" s="13" t="e">
        <f t="shared" si="503"/>
        <v>#NAME?</v>
      </c>
      <c r="W404" s="13" t="e">
        <f t="shared" si="504"/>
        <v>#NAME?</v>
      </c>
      <c r="X404" s="13" t="e">
        <f t="shared" si="505"/>
        <v>#NAME?</v>
      </c>
      <c r="Y404" s="13" t="e">
        <f t="shared" si="506"/>
        <v>#NAME?</v>
      </c>
      <c r="Z404" s="13" t="e">
        <f t="shared" si="507"/>
        <v>#NAME?</v>
      </c>
      <c r="AA404" s="13" t="e">
        <f t="shared" si="508"/>
        <v>#NAME?</v>
      </c>
      <c r="AB404" s="13"/>
      <c r="AC404" s="13"/>
      <c r="AD404" s="13" t="e">
        <f t="shared" si="509"/>
        <v>#NAME?</v>
      </c>
      <c r="AE404" s="13" t="e">
        <f t="shared" si="510"/>
        <v>#NAME?</v>
      </c>
      <c r="AF404" s="13" t="e">
        <f t="shared" si="511"/>
        <v>#NAME?</v>
      </c>
      <c r="AG404" s="13" t="e">
        <f t="shared" si="512"/>
        <v>#NAME?</v>
      </c>
      <c r="AH404" s="13" t="e">
        <f t="shared" si="513"/>
        <v>#NAME?</v>
      </c>
      <c r="AI404" s="13" t="e">
        <f t="shared" si="514"/>
        <v>#NAME?</v>
      </c>
      <c r="AJ404" s="13" t="e">
        <f t="shared" si="515"/>
        <v>#NAME?</v>
      </c>
      <c r="AK404" s="13" t="e">
        <f t="shared" si="516"/>
        <v>#NAME?</v>
      </c>
      <c r="AL404" s="13" t="e">
        <f t="shared" si="517"/>
        <v>#NAME?</v>
      </c>
      <c r="AM404" s="13" t="e">
        <f t="shared" si="518"/>
        <v>#NAME?</v>
      </c>
      <c r="AN404" s="13" t="e">
        <f t="shared" si="519"/>
        <v>#NAME?</v>
      </c>
      <c r="AO404" s="13" t="e">
        <f t="shared" si="520"/>
        <v>#NAME?</v>
      </c>
      <c r="AP404" s="13" t="e">
        <f t="shared" si="521"/>
        <v>#NAME?</v>
      </c>
      <c r="AQ404" s="13" t="e">
        <f t="shared" si="522"/>
        <v>#NAME?</v>
      </c>
      <c r="AR404" s="13" t="e">
        <f t="shared" si="523"/>
        <v>#NAME?</v>
      </c>
      <c r="AS404" s="13" t="e">
        <f t="shared" si="524"/>
        <v>#NAME?</v>
      </c>
      <c r="AT404" s="13" t="e">
        <f t="shared" si="525"/>
        <v>#NAME?</v>
      </c>
      <c r="AU404" s="13" t="e">
        <f t="shared" si="526"/>
        <v>#NAME?</v>
      </c>
      <c r="AV404" s="13" t="e">
        <f t="shared" si="527"/>
        <v>#NAME?</v>
      </c>
      <c r="AW404" s="13" t="e">
        <f t="shared" si="528"/>
        <v>#NAME?</v>
      </c>
      <c r="AX404" s="13" t="e">
        <f t="shared" si="529"/>
        <v>#NAME?</v>
      </c>
      <c r="AY404" s="13" t="e">
        <f t="shared" si="530"/>
        <v>#NAME?</v>
      </c>
      <c r="AZ404" s="13" t="e">
        <f t="shared" si="531"/>
        <v>#NAME?</v>
      </c>
      <c r="BA404" s="13" t="e">
        <f t="shared" si="532"/>
        <v>#NAME?</v>
      </c>
      <c r="BB404" s="13" t="e">
        <f t="shared" si="533"/>
        <v>#NAME?</v>
      </c>
      <c r="BC404" s="13" t="e">
        <f t="shared" si="534"/>
        <v>#NAME?</v>
      </c>
      <c r="BD404" s="13" t="e">
        <f t="shared" si="535"/>
        <v>#NAME?</v>
      </c>
      <c r="BE404" s="13" t="e">
        <f t="shared" si="536"/>
        <v>#NAME?</v>
      </c>
      <c r="BF404" s="13" t="e">
        <f t="shared" si="537"/>
        <v>#NAME?</v>
      </c>
      <c r="BG404" s="13" t="e">
        <f t="shared" si="538"/>
        <v>#NAME?</v>
      </c>
      <c r="BH404" s="13" t="e">
        <f t="shared" si="539"/>
        <v>#NAME?</v>
      </c>
      <c r="BI404" s="13" t="e">
        <f t="shared" si="540"/>
        <v>#NAME?</v>
      </c>
      <c r="BJ404" s="13" t="e">
        <f t="shared" si="541"/>
        <v>#NAME?</v>
      </c>
      <c r="BK404" s="13" t="e">
        <f t="shared" si="542"/>
        <v>#NAME?</v>
      </c>
      <c r="BL404" s="13" t="e">
        <f t="shared" si="543"/>
        <v>#NAME?</v>
      </c>
      <c r="BM404" s="13" t="e">
        <f t="shared" si="544"/>
        <v>#NAME?</v>
      </c>
      <c r="BN404" s="13"/>
      <c r="BO404" s="15"/>
      <c r="BP404" s="13" t="e">
        <f t="shared" si="545"/>
        <v>#NAME?</v>
      </c>
      <c r="BQ404" s="13" t="e">
        <f t="shared" si="546"/>
        <v>#NAME?</v>
      </c>
      <c r="BR404" s="13" t="e">
        <f t="shared" si="547"/>
        <v>#NAME?</v>
      </c>
      <c r="BS404" s="13" t="e">
        <f t="shared" si="548"/>
        <v>#NAME?</v>
      </c>
      <c r="BT404" s="13" t="e">
        <f t="shared" si="549"/>
        <v>#NAME?</v>
      </c>
      <c r="BU404" s="13" t="e">
        <f t="shared" si="550"/>
        <v>#NAME?</v>
      </c>
      <c r="BV404" s="13"/>
      <c r="BW404" s="13" t="e">
        <f t="shared" si="551"/>
        <v>#NAME?</v>
      </c>
      <c r="BX404" s="13"/>
      <c r="BY404" s="13" t="e">
        <f t="shared" si="552"/>
        <v>#NAME?</v>
      </c>
      <c r="BZ404" s="13" t="e">
        <f t="shared" si="553"/>
        <v>#NAME?</v>
      </c>
      <c r="CA404" s="13" t="e">
        <f t="shared" si="554"/>
        <v>#NAME?</v>
      </c>
      <c r="CB404" s="13" t="e">
        <f t="shared" si="555"/>
        <v>#NAME?</v>
      </c>
      <c r="CC404" s="14">
        <f t="shared" si="556"/>
        <v>0</v>
      </c>
      <c r="CD404" s="14" t="e">
        <f t="shared" si="557"/>
        <v>#NAME?</v>
      </c>
      <c r="CE404" s="13">
        <f t="shared" si="558"/>
        <v>1054306.3899999999</v>
      </c>
      <c r="CF404" s="13" t="e">
        <f t="shared" si="559"/>
        <v>#NAME?</v>
      </c>
      <c r="CG404" s="13"/>
      <c r="CH404" s="13" t="e">
        <f t="shared" si="560"/>
        <v>#NAME?</v>
      </c>
      <c r="CI404" s="13" t="e">
        <f t="shared" si="561"/>
        <v>#NAME?</v>
      </c>
      <c r="CJ404" s="13" t="e">
        <f t="shared" si="562"/>
        <v>#NAME?</v>
      </c>
      <c r="CK404" s="13" t="e">
        <f t="shared" si="563"/>
        <v>#NAME?</v>
      </c>
      <c r="CL404">
        <f t="shared" si="564"/>
        <v>0</v>
      </c>
      <c r="CM404">
        <f t="shared" si="565"/>
        <v>0</v>
      </c>
      <c r="CN404">
        <v>0</v>
      </c>
      <c r="CO404">
        <f t="shared" si="566"/>
        <v>0</v>
      </c>
      <c r="CP404">
        <v>0</v>
      </c>
      <c r="CQ404">
        <v>0</v>
      </c>
      <c r="CR404">
        <v>0</v>
      </c>
      <c r="CS404">
        <v>0</v>
      </c>
      <c r="CT404">
        <v>0</v>
      </c>
      <c r="CU404">
        <v>0</v>
      </c>
      <c r="CV404">
        <v>0</v>
      </c>
      <c r="CW404">
        <v>0</v>
      </c>
      <c r="CX404">
        <v>0</v>
      </c>
      <c r="CY404" s="20" t="e">
        <f t="shared" si="567"/>
        <v>#NAME?</v>
      </c>
      <c r="CZ404" t="e">
        <f t="shared" si="568"/>
        <v>#NAME?</v>
      </c>
      <c r="DM404" t="s">
        <v>471</v>
      </c>
      <c r="DN404">
        <v>0</v>
      </c>
      <c r="DQ404" t="s">
        <v>225</v>
      </c>
      <c r="DR404">
        <v>0</v>
      </c>
      <c r="DU404">
        <v>995</v>
      </c>
      <c r="DV404">
        <v>4910881.4174423181</v>
      </c>
      <c r="DX404" t="s">
        <v>225</v>
      </c>
      <c r="DY404">
        <v>0</v>
      </c>
      <c r="EA404" t="s">
        <v>225</v>
      </c>
      <c r="EB404">
        <v>0</v>
      </c>
      <c r="ED404" t="s">
        <v>225</v>
      </c>
      <c r="EE404">
        <v>0</v>
      </c>
      <c r="EI404">
        <v>899</v>
      </c>
      <c r="EJ404">
        <v>3980.5</v>
      </c>
      <c r="GQ404" t="s">
        <v>242</v>
      </c>
      <c r="GR404">
        <v>889</v>
      </c>
      <c r="GU404">
        <v>1680</v>
      </c>
      <c r="GV404" s="20">
        <v>67959.642427727522</v>
      </c>
      <c r="HM404">
        <v>457</v>
      </c>
      <c r="HN404" t="s">
        <v>471</v>
      </c>
      <c r="HO404">
        <v>1775605.39</v>
      </c>
      <c r="HR404">
        <v>1680</v>
      </c>
      <c r="HS404">
        <v>1794.5</v>
      </c>
    </row>
    <row r="405" spans="1:227">
      <c r="A405">
        <v>893</v>
      </c>
      <c r="D405" t="s">
        <v>251</v>
      </c>
      <c r="F405" s="13" t="e">
        <f t="shared" si="488"/>
        <v>#NAME?</v>
      </c>
      <c r="G405" s="13" t="e">
        <f t="shared" si="489"/>
        <v>#NAME?</v>
      </c>
      <c r="H405" s="13" t="e">
        <f t="shared" si="490"/>
        <v>#NAME?</v>
      </c>
      <c r="I405" s="13" t="e">
        <f t="shared" si="491"/>
        <v>#NAME?</v>
      </c>
      <c r="J405" s="13"/>
      <c r="K405" s="13" t="e">
        <f t="shared" si="492"/>
        <v>#NAME?</v>
      </c>
      <c r="L405" s="13" t="e">
        <f t="shared" si="493"/>
        <v>#NAME?</v>
      </c>
      <c r="M405" s="13" t="e">
        <f t="shared" si="494"/>
        <v>#NAME?</v>
      </c>
      <c r="N405" s="13" t="e">
        <f t="shared" si="495"/>
        <v>#NAME?</v>
      </c>
      <c r="O405" s="13" t="e">
        <f t="shared" si="496"/>
        <v>#NAME?</v>
      </c>
      <c r="P405" s="13" t="e">
        <f t="shared" si="497"/>
        <v>#NAME?</v>
      </c>
      <c r="Q405" s="13" t="e">
        <f t="shared" si="498"/>
        <v>#NAME?</v>
      </c>
      <c r="R405" s="13" t="e">
        <f t="shared" si="499"/>
        <v>#NAME?</v>
      </c>
      <c r="S405" s="13" t="e">
        <f t="shared" si="500"/>
        <v>#NAME?</v>
      </c>
      <c r="T405" s="13" t="e">
        <f t="shared" si="501"/>
        <v>#NAME?</v>
      </c>
      <c r="U405" s="13" t="e">
        <f t="shared" si="502"/>
        <v>#NAME?</v>
      </c>
      <c r="V405" s="13" t="e">
        <f t="shared" si="503"/>
        <v>#NAME?</v>
      </c>
      <c r="W405" s="13" t="e">
        <f t="shared" si="504"/>
        <v>#NAME?</v>
      </c>
      <c r="X405" s="13" t="e">
        <f t="shared" si="505"/>
        <v>#NAME?</v>
      </c>
      <c r="Y405" s="13" t="e">
        <f t="shared" si="506"/>
        <v>#NAME?</v>
      </c>
      <c r="Z405" s="13" t="e">
        <f t="shared" si="507"/>
        <v>#NAME?</v>
      </c>
      <c r="AA405" s="13" t="e">
        <f t="shared" si="508"/>
        <v>#NAME?</v>
      </c>
      <c r="AB405" s="13"/>
      <c r="AC405" s="13"/>
      <c r="AD405" s="13" t="e">
        <f t="shared" si="509"/>
        <v>#NAME?</v>
      </c>
      <c r="AE405" s="13" t="e">
        <f t="shared" si="510"/>
        <v>#NAME?</v>
      </c>
      <c r="AF405" s="13" t="e">
        <f t="shared" si="511"/>
        <v>#NAME?</v>
      </c>
      <c r="AG405" s="13" t="e">
        <f t="shared" si="512"/>
        <v>#NAME?</v>
      </c>
      <c r="AH405" s="13" t="e">
        <f t="shared" si="513"/>
        <v>#NAME?</v>
      </c>
      <c r="AI405" s="13" t="e">
        <f t="shared" si="514"/>
        <v>#NAME?</v>
      </c>
      <c r="AJ405" s="13" t="e">
        <f t="shared" si="515"/>
        <v>#NAME?</v>
      </c>
      <c r="AK405" s="13" t="e">
        <f t="shared" si="516"/>
        <v>#NAME?</v>
      </c>
      <c r="AL405" s="13" t="e">
        <f t="shared" si="517"/>
        <v>#NAME?</v>
      </c>
      <c r="AM405" s="13" t="e">
        <f t="shared" si="518"/>
        <v>#NAME?</v>
      </c>
      <c r="AN405" s="13" t="e">
        <f t="shared" si="519"/>
        <v>#NAME?</v>
      </c>
      <c r="AO405" s="13" t="e">
        <f t="shared" si="520"/>
        <v>#NAME?</v>
      </c>
      <c r="AP405" s="13" t="e">
        <f t="shared" si="521"/>
        <v>#NAME?</v>
      </c>
      <c r="AQ405" s="13" t="e">
        <f t="shared" si="522"/>
        <v>#NAME?</v>
      </c>
      <c r="AR405" s="13" t="e">
        <f t="shared" si="523"/>
        <v>#NAME?</v>
      </c>
      <c r="AS405" s="13" t="e">
        <f t="shared" si="524"/>
        <v>#NAME?</v>
      </c>
      <c r="AT405" s="13" t="e">
        <f t="shared" si="525"/>
        <v>#NAME?</v>
      </c>
      <c r="AU405" s="13" t="e">
        <f t="shared" si="526"/>
        <v>#NAME?</v>
      </c>
      <c r="AV405" s="13" t="e">
        <f t="shared" si="527"/>
        <v>#NAME?</v>
      </c>
      <c r="AW405" s="13" t="e">
        <f t="shared" si="528"/>
        <v>#NAME?</v>
      </c>
      <c r="AX405" s="13" t="e">
        <f t="shared" si="529"/>
        <v>#NAME?</v>
      </c>
      <c r="AY405" s="13" t="e">
        <f t="shared" si="530"/>
        <v>#NAME?</v>
      </c>
      <c r="AZ405" s="13" t="e">
        <f t="shared" si="531"/>
        <v>#NAME?</v>
      </c>
      <c r="BA405" s="13" t="e">
        <f t="shared" si="532"/>
        <v>#NAME?</v>
      </c>
      <c r="BB405" s="13" t="e">
        <f t="shared" si="533"/>
        <v>#NAME?</v>
      </c>
      <c r="BC405" s="13" t="e">
        <f t="shared" si="534"/>
        <v>#NAME?</v>
      </c>
      <c r="BD405" s="13" t="e">
        <f t="shared" si="535"/>
        <v>#NAME?</v>
      </c>
      <c r="BE405" s="13" t="e">
        <f t="shared" si="536"/>
        <v>#NAME?</v>
      </c>
      <c r="BF405" s="13" t="e">
        <f t="shared" si="537"/>
        <v>#NAME?</v>
      </c>
      <c r="BG405" s="13" t="e">
        <f t="shared" si="538"/>
        <v>#NAME?</v>
      </c>
      <c r="BH405" s="13" t="e">
        <f t="shared" si="539"/>
        <v>#NAME?</v>
      </c>
      <c r="BI405" s="13" t="e">
        <f t="shared" si="540"/>
        <v>#NAME?</v>
      </c>
      <c r="BJ405" s="13" t="e">
        <f t="shared" si="541"/>
        <v>#NAME?</v>
      </c>
      <c r="BK405" s="13" t="e">
        <f t="shared" si="542"/>
        <v>#NAME?</v>
      </c>
      <c r="BL405" s="13" t="e">
        <f t="shared" si="543"/>
        <v>#NAME?</v>
      </c>
      <c r="BM405" s="13" t="e">
        <f t="shared" si="544"/>
        <v>#NAME?</v>
      </c>
      <c r="BN405" s="13"/>
      <c r="BO405" s="15"/>
      <c r="BP405" s="13" t="e">
        <f t="shared" si="545"/>
        <v>#NAME?</v>
      </c>
      <c r="BQ405" s="13" t="e">
        <f t="shared" si="546"/>
        <v>#NAME?</v>
      </c>
      <c r="BR405" s="13" t="e">
        <f t="shared" si="547"/>
        <v>#NAME?</v>
      </c>
      <c r="BS405" s="13" t="e">
        <f t="shared" si="548"/>
        <v>#NAME?</v>
      </c>
      <c r="BT405" s="13" t="e">
        <f t="shared" si="549"/>
        <v>#NAME?</v>
      </c>
      <c r="BU405" s="13" t="e">
        <f t="shared" si="550"/>
        <v>#NAME?</v>
      </c>
      <c r="BV405" s="13"/>
      <c r="BW405" s="13" t="e">
        <f t="shared" si="551"/>
        <v>#NAME?</v>
      </c>
      <c r="BX405" s="13"/>
      <c r="BY405" s="13" t="e">
        <f t="shared" si="552"/>
        <v>#NAME?</v>
      </c>
      <c r="BZ405" s="13" t="e">
        <f t="shared" si="553"/>
        <v>#NAME?</v>
      </c>
      <c r="CA405" s="13" t="e">
        <f t="shared" si="554"/>
        <v>#NAME?</v>
      </c>
      <c r="CB405" s="13" t="e">
        <f t="shared" si="555"/>
        <v>#NAME?</v>
      </c>
      <c r="CC405" s="14">
        <f t="shared" si="556"/>
        <v>0</v>
      </c>
      <c r="CD405" s="14" t="e">
        <f t="shared" si="557"/>
        <v>#NAME?</v>
      </c>
      <c r="CE405" s="13">
        <f t="shared" si="558"/>
        <v>1302376.8799999999</v>
      </c>
      <c r="CF405" s="13" t="e">
        <f t="shared" si="559"/>
        <v>#NAME?</v>
      </c>
      <c r="CG405" s="13"/>
      <c r="CH405" s="13" t="e">
        <f t="shared" si="560"/>
        <v>#NAME?</v>
      </c>
      <c r="CI405" s="13" t="e">
        <f t="shared" si="561"/>
        <v>#NAME?</v>
      </c>
      <c r="CJ405" s="13" t="e">
        <f t="shared" si="562"/>
        <v>#NAME?</v>
      </c>
      <c r="CK405" s="13" t="e">
        <f t="shared" si="563"/>
        <v>#NAME?</v>
      </c>
      <c r="CL405">
        <f t="shared" si="564"/>
        <v>0</v>
      </c>
      <c r="CM405">
        <f t="shared" si="565"/>
        <v>0</v>
      </c>
      <c r="CN405">
        <v>0</v>
      </c>
      <c r="CO405">
        <f t="shared" si="566"/>
        <v>0</v>
      </c>
      <c r="CP405">
        <v>0</v>
      </c>
      <c r="CQ405">
        <v>0</v>
      </c>
      <c r="CR405">
        <v>0</v>
      </c>
      <c r="CS405">
        <v>0</v>
      </c>
      <c r="CT405">
        <v>0</v>
      </c>
      <c r="CU405">
        <v>0</v>
      </c>
      <c r="CV405">
        <v>0</v>
      </c>
      <c r="CW405">
        <v>0</v>
      </c>
      <c r="CX405">
        <v>0</v>
      </c>
      <c r="CY405" s="20" t="e">
        <f t="shared" si="567"/>
        <v>#NAME?</v>
      </c>
      <c r="CZ405" t="e">
        <f t="shared" si="568"/>
        <v>#NAME?</v>
      </c>
      <c r="DM405" t="s">
        <v>570</v>
      </c>
      <c r="DN405">
        <v>0</v>
      </c>
      <c r="DQ405" t="s">
        <v>238</v>
      </c>
      <c r="DR405">
        <v>0</v>
      </c>
      <c r="DU405">
        <v>612</v>
      </c>
      <c r="DV405">
        <v>5174587.9383883225</v>
      </c>
      <c r="DX405" t="s">
        <v>238</v>
      </c>
      <c r="DY405">
        <v>0</v>
      </c>
      <c r="EA405" t="s">
        <v>238</v>
      </c>
      <c r="EB405">
        <v>0</v>
      </c>
      <c r="ED405" t="s">
        <v>238</v>
      </c>
      <c r="EE405">
        <v>0</v>
      </c>
      <c r="EI405">
        <v>1711</v>
      </c>
      <c r="EJ405">
        <v>3433.75</v>
      </c>
      <c r="GQ405" t="s">
        <v>251</v>
      </c>
      <c r="GR405">
        <v>893</v>
      </c>
      <c r="GU405">
        <v>1681</v>
      </c>
      <c r="GV405" s="20">
        <v>86256.469235192635</v>
      </c>
      <c r="HM405">
        <v>870</v>
      </c>
      <c r="HN405" t="s">
        <v>570</v>
      </c>
      <c r="HO405">
        <v>1737914.35</v>
      </c>
      <c r="HR405">
        <v>1681</v>
      </c>
      <c r="HS405">
        <v>2201.75</v>
      </c>
    </row>
    <row r="406" spans="1:227">
      <c r="A406">
        <v>899</v>
      </c>
      <c r="D406" t="s">
        <v>294</v>
      </c>
      <c r="F406" s="13" t="e">
        <f t="shared" si="488"/>
        <v>#NAME?</v>
      </c>
      <c r="G406" s="13" t="e">
        <f t="shared" si="489"/>
        <v>#NAME?</v>
      </c>
      <c r="H406" s="13" t="e">
        <f t="shared" si="490"/>
        <v>#NAME?</v>
      </c>
      <c r="I406" s="13" t="e">
        <f t="shared" si="491"/>
        <v>#NAME?</v>
      </c>
      <c r="J406" s="13"/>
      <c r="K406" s="13" t="e">
        <f t="shared" si="492"/>
        <v>#NAME?</v>
      </c>
      <c r="L406" s="13" t="e">
        <f t="shared" si="493"/>
        <v>#NAME?</v>
      </c>
      <c r="M406" s="13" t="e">
        <f t="shared" si="494"/>
        <v>#NAME?</v>
      </c>
      <c r="N406" s="13" t="e">
        <f t="shared" si="495"/>
        <v>#NAME?</v>
      </c>
      <c r="O406" s="13" t="e">
        <f t="shared" si="496"/>
        <v>#NAME?</v>
      </c>
      <c r="P406" s="13" t="e">
        <f t="shared" si="497"/>
        <v>#NAME?</v>
      </c>
      <c r="Q406" s="13" t="e">
        <f t="shared" si="498"/>
        <v>#NAME?</v>
      </c>
      <c r="R406" s="13" t="e">
        <f t="shared" si="499"/>
        <v>#NAME?</v>
      </c>
      <c r="S406" s="13" t="e">
        <f t="shared" si="500"/>
        <v>#NAME?</v>
      </c>
      <c r="T406" s="13" t="e">
        <f t="shared" si="501"/>
        <v>#NAME?</v>
      </c>
      <c r="U406" s="13" t="e">
        <f t="shared" si="502"/>
        <v>#NAME?</v>
      </c>
      <c r="V406" s="13" t="e">
        <f t="shared" si="503"/>
        <v>#NAME?</v>
      </c>
      <c r="W406" s="13" t="e">
        <f t="shared" si="504"/>
        <v>#NAME?</v>
      </c>
      <c r="X406" s="13" t="e">
        <f t="shared" si="505"/>
        <v>#NAME?</v>
      </c>
      <c r="Y406" s="13" t="e">
        <f t="shared" si="506"/>
        <v>#NAME?</v>
      </c>
      <c r="Z406" s="13" t="e">
        <f t="shared" si="507"/>
        <v>#NAME?</v>
      </c>
      <c r="AA406" s="13" t="e">
        <f t="shared" si="508"/>
        <v>#NAME?</v>
      </c>
      <c r="AB406" s="13"/>
      <c r="AC406" s="13"/>
      <c r="AD406" s="13" t="e">
        <f t="shared" si="509"/>
        <v>#NAME?</v>
      </c>
      <c r="AE406" s="13" t="e">
        <f t="shared" si="510"/>
        <v>#NAME?</v>
      </c>
      <c r="AF406" s="13" t="e">
        <f t="shared" si="511"/>
        <v>#NAME?</v>
      </c>
      <c r="AG406" s="13" t="e">
        <f t="shared" si="512"/>
        <v>#NAME?</v>
      </c>
      <c r="AH406" s="13" t="e">
        <f t="shared" si="513"/>
        <v>#NAME?</v>
      </c>
      <c r="AI406" s="13" t="e">
        <f t="shared" si="514"/>
        <v>#NAME?</v>
      </c>
      <c r="AJ406" s="13" t="e">
        <f t="shared" si="515"/>
        <v>#NAME?</v>
      </c>
      <c r="AK406" s="13" t="e">
        <f t="shared" si="516"/>
        <v>#NAME?</v>
      </c>
      <c r="AL406" s="13" t="e">
        <f t="shared" si="517"/>
        <v>#NAME?</v>
      </c>
      <c r="AM406" s="13" t="e">
        <f t="shared" si="518"/>
        <v>#NAME?</v>
      </c>
      <c r="AN406" s="13" t="e">
        <f t="shared" si="519"/>
        <v>#NAME?</v>
      </c>
      <c r="AO406" s="13" t="e">
        <f t="shared" si="520"/>
        <v>#NAME?</v>
      </c>
      <c r="AP406" s="13" t="e">
        <f t="shared" si="521"/>
        <v>#NAME?</v>
      </c>
      <c r="AQ406" s="13" t="e">
        <f t="shared" si="522"/>
        <v>#NAME?</v>
      </c>
      <c r="AR406" s="13" t="e">
        <f t="shared" si="523"/>
        <v>#NAME?</v>
      </c>
      <c r="AS406" s="13" t="e">
        <f t="shared" si="524"/>
        <v>#NAME?</v>
      </c>
      <c r="AT406" s="13" t="e">
        <f t="shared" si="525"/>
        <v>#NAME?</v>
      </c>
      <c r="AU406" s="13" t="e">
        <f t="shared" si="526"/>
        <v>#NAME?</v>
      </c>
      <c r="AV406" s="13" t="e">
        <f t="shared" si="527"/>
        <v>#NAME?</v>
      </c>
      <c r="AW406" s="13" t="e">
        <f t="shared" si="528"/>
        <v>#NAME?</v>
      </c>
      <c r="AX406" s="13" t="e">
        <f t="shared" si="529"/>
        <v>#NAME?</v>
      </c>
      <c r="AY406" s="13" t="e">
        <f t="shared" si="530"/>
        <v>#NAME?</v>
      </c>
      <c r="AZ406" s="13" t="e">
        <f t="shared" si="531"/>
        <v>#NAME?</v>
      </c>
      <c r="BA406" s="13" t="e">
        <f t="shared" si="532"/>
        <v>#NAME?</v>
      </c>
      <c r="BB406" s="13" t="e">
        <f t="shared" si="533"/>
        <v>#NAME?</v>
      </c>
      <c r="BC406" s="13" t="e">
        <f t="shared" si="534"/>
        <v>#NAME?</v>
      </c>
      <c r="BD406" s="13" t="e">
        <f t="shared" si="535"/>
        <v>#NAME?</v>
      </c>
      <c r="BE406" s="13" t="e">
        <f t="shared" si="536"/>
        <v>#NAME?</v>
      </c>
      <c r="BF406" s="13" t="e">
        <f t="shared" si="537"/>
        <v>#NAME?</v>
      </c>
      <c r="BG406" s="13" t="e">
        <f t="shared" si="538"/>
        <v>#NAME?</v>
      </c>
      <c r="BH406" s="13" t="e">
        <f t="shared" si="539"/>
        <v>#NAME?</v>
      </c>
      <c r="BI406" s="13" t="e">
        <f t="shared" si="540"/>
        <v>#NAME?</v>
      </c>
      <c r="BJ406" s="13" t="e">
        <f t="shared" si="541"/>
        <v>#NAME?</v>
      </c>
      <c r="BK406" s="13" t="e">
        <f t="shared" si="542"/>
        <v>#NAME?</v>
      </c>
      <c r="BL406" s="13" t="e">
        <f t="shared" si="543"/>
        <v>#NAME?</v>
      </c>
      <c r="BM406" s="13" t="e">
        <f t="shared" si="544"/>
        <v>#NAME?</v>
      </c>
      <c r="BN406" s="13"/>
      <c r="BO406" s="15"/>
      <c r="BP406" s="13" t="e">
        <f t="shared" si="545"/>
        <v>#NAME?</v>
      </c>
      <c r="BQ406" s="13" t="e">
        <f t="shared" si="546"/>
        <v>#NAME?</v>
      </c>
      <c r="BR406" s="13" t="e">
        <f t="shared" si="547"/>
        <v>#NAME?</v>
      </c>
      <c r="BS406" s="13" t="e">
        <f t="shared" si="548"/>
        <v>#NAME?</v>
      </c>
      <c r="BT406" s="13" t="e">
        <f t="shared" si="549"/>
        <v>#NAME?</v>
      </c>
      <c r="BU406" s="13" t="e">
        <f t="shared" si="550"/>
        <v>#NAME?</v>
      </c>
      <c r="BV406" s="13"/>
      <c r="BW406" s="13" t="e">
        <f t="shared" si="551"/>
        <v>#NAME?</v>
      </c>
      <c r="BX406" s="13"/>
      <c r="BY406" s="13" t="e">
        <f t="shared" si="552"/>
        <v>#NAME?</v>
      </c>
      <c r="BZ406" s="13" t="e">
        <f t="shared" si="553"/>
        <v>#NAME?</v>
      </c>
      <c r="CA406" s="13" t="e">
        <f t="shared" si="554"/>
        <v>#NAME?</v>
      </c>
      <c r="CB406" s="13" t="e">
        <f t="shared" si="555"/>
        <v>#NAME?</v>
      </c>
      <c r="CC406" s="14">
        <f t="shared" si="556"/>
        <v>0</v>
      </c>
      <c r="CD406" s="14" t="e">
        <f t="shared" si="557"/>
        <v>#NAME?</v>
      </c>
      <c r="CE406" s="13">
        <f t="shared" si="558"/>
        <v>4120036.17</v>
      </c>
      <c r="CF406" s="13" t="e">
        <f t="shared" si="559"/>
        <v>#NAME?</v>
      </c>
      <c r="CG406" s="13"/>
      <c r="CH406" s="13" t="e">
        <f t="shared" si="560"/>
        <v>#NAME?</v>
      </c>
      <c r="CI406" s="13" t="e">
        <f t="shared" si="561"/>
        <v>#NAME?</v>
      </c>
      <c r="CJ406" s="13" t="e">
        <f t="shared" si="562"/>
        <v>#NAME?</v>
      </c>
      <c r="CK406" s="13" t="e">
        <f t="shared" si="563"/>
        <v>#NAME?</v>
      </c>
      <c r="CL406">
        <f t="shared" si="564"/>
        <v>0</v>
      </c>
      <c r="CM406">
        <f t="shared" si="565"/>
        <v>0</v>
      </c>
      <c r="CN406" t="e">
        <f>VLOOKUP(A406,sport,6,FALSE)</f>
        <v>#NAME?</v>
      </c>
      <c r="CO406">
        <f t="shared" si="566"/>
        <v>0</v>
      </c>
      <c r="CP406">
        <v>0</v>
      </c>
      <c r="CQ406">
        <v>0</v>
      </c>
      <c r="CR406">
        <v>0</v>
      </c>
      <c r="CS406">
        <v>0</v>
      </c>
      <c r="CT406">
        <v>0</v>
      </c>
      <c r="CU406">
        <v>0</v>
      </c>
      <c r="CV406">
        <v>0</v>
      </c>
      <c r="CW406">
        <v>0</v>
      </c>
      <c r="CX406">
        <v>0</v>
      </c>
      <c r="CY406" s="20" t="e">
        <f t="shared" si="567"/>
        <v>#NAME?</v>
      </c>
      <c r="CZ406" t="e">
        <f t="shared" si="568"/>
        <v>#NAME?</v>
      </c>
      <c r="DM406" t="s">
        <v>472</v>
      </c>
      <c r="DN406">
        <v>0</v>
      </c>
      <c r="DQ406" t="s">
        <v>242</v>
      </c>
      <c r="DR406">
        <v>0</v>
      </c>
      <c r="DU406">
        <v>606</v>
      </c>
      <c r="DV406">
        <v>7946279.8119532885</v>
      </c>
      <c r="DX406" t="s">
        <v>242</v>
      </c>
      <c r="DY406">
        <v>0</v>
      </c>
      <c r="EA406" t="s">
        <v>242</v>
      </c>
      <c r="EB406">
        <v>0</v>
      </c>
      <c r="ED406" t="s">
        <v>242</v>
      </c>
      <c r="EE406">
        <v>0</v>
      </c>
      <c r="EI406">
        <v>905</v>
      </c>
      <c r="EJ406">
        <v>747.25</v>
      </c>
      <c r="GQ406" t="s">
        <v>294</v>
      </c>
      <c r="GR406">
        <v>899</v>
      </c>
      <c r="GU406">
        <v>1684</v>
      </c>
      <c r="GV406" s="20">
        <v>67959.642427727522</v>
      </c>
      <c r="HM406">
        <v>459</v>
      </c>
      <c r="HN406" t="s">
        <v>472</v>
      </c>
      <c r="HO406">
        <v>645318.77</v>
      </c>
      <c r="HR406">
        <v>1684</v>
      </c>
      <c r="HS406">
        <v>2215.5</v>
      </c>
    </row>
    <row r="407" spans="1:227">
      <c r="A407">
        <v>1711</v>
      </c>
      <c r="D407" t="s">
        <v>336</v>
      </c>
      <c r="F407" s="13" t="e">
        <f t="shared" si="488"/>
        <v>#NAME?</v>
      </c>
      <c r="G407" s="13" t="e">
        <f t="shared" si="489"/>
        <v>#NAME?</v>
      </c>
      <c r="H407" s="13" t="e">
        <f t="shared" si="490"/>
        <v>#NAME?</v>
      </c>
      <c r="I407" s="13" t="e">
        <f t="shared" si="491"/>
        <v>#NAME?</v>
      </c>
      <c r="J407" s="13"/>
      <c r="K407" s="13" t="e">
        <f t="shared" si="492"/>
        <v>#NAME?</v>
      </c>
      <c r="L407" s="13" t="e">
        <f t="shared" si="493"/>
        <v>#NAME?</v>
      </c>
      <c r="M407" s="13" t="e">
        <f t="shared" si="494"/>
        <v>#NAME?</v>
      </c>
      <c r="N407" s="13" t="e">
        <f t="shared" si="495"/>
        <v>#NAME?</v>
      </c>
      <c r="O407" s="13" t="e">
        <f t="shared" si="496"/>
        <v>#NAME?</v>
      </c>
      <c r="P407" s="13" t="e">
        <f t="shared" si="497"/>
        <v>#NAME?</v>
      </c>
      <c r="Q407" s="13" t="e">
        <f t="shared" si="498"/>
        <v>#NAME?</v>
      </c>
      <c r="R407" s="13" t="e">
        <f t="shared" si="499"/>
        <v>#NAME?</v>
      </c>
      <c r="S407" s="13" t="e">
        <f t="shared" si="500"/>
        <v>#NAME?</v>
      </c>
      <c r="T407" s="13" t="e">
        <f t="shared" si="501"/>
        <v>#NAME?</v>
      </c>
      <c r="U407" s="13" t="e">
        <f t="shared" si="502"/>
        <v>#NAME?</v>
      </c>
      <c r="V407" s="13" t="e">
        <f t="shared" si="503"/>
        <v>#NAME?</v>
      </c>
      <c r="W407" s="13" t="e">
        <f t="shared" si="504"/>
        <v>#NAME?</v>
      </c>
      <c r="X407" s="13" t="e">
        <f t="shared" si="505"/>
        <v>#NAME?</v>
      </c>
      <c r="Y407" s="13" t="e">
        <f t="shared" si="506"/>
        <v>#NAME?</v>
      </c>
      <c r="Z407" s="13" t="e">
        <f t="shared" si="507"/>
        <v>#NAME?</v>
      </c>
      <c r="AA407" s="13" t="e">
        <f t="shared" si="508"/>
        <v>#NAME?</v>
      </c>
      <c r="AB407" s="13"/>
      <c r="AC407" s="13"/>
      <c r="AD407" s="13" t="e">
        <f t="shared" si="509"/>
        <v>#NAME?</v>
      </c>
      <c r="AE407" s="13" t="e">
        <f t="shared" si="510"/>
        <v>#NAME?</v>
      </c>
      <c r="AF407" s="13" t="e">
        <f t="shared" si="511"/>
        <v>#NAME?</v>
      </c>
      <c r="AG407" s="13" t="e">
        <f t="shared" si="512"/>
        <v>#NAME?</v>
      </c>
      <c r="AH407" s="13" t="e">
        <f t="shared" si="513"/>
        <v>#NAME?</v>
      </c>
      <c r="AI407" s="13" t="e">
        <f t="shared" si="514"/>
        <v>#NAME?</v>
      </c>
      <c r="AJ407" s="13" t="e">
        <f t="shared" si="515"/>
        <v>#NAME?</v>
      </c>
      <c r="AK407" s="13" t="e">
        <f t="shared" si="516"/>
        <v>#NAME?</v>
      </c>
      <c r="AL407" s="13" t="e">
        <f t="shared" si="517"/>
        <v>#NAME?</v>
      </c>
      <c r="AM407" s="13" t="e">
        <f t="shared" si="518"/>
        <v>#NAME?</v>
      </c>
      <c r="AN407" s="13" t="e">
        <f t="shared" si="519"/>
        <v>#NAME?</v>
      </c>
      <c r="AO407" s="13" t="e">
        <f t="shared" si="520"/>
        <v>#NAME?</v>
      </c>
      <c r="AP407" s="13" t="e">
        <f t="shared" si="521"/>
        <v>#NAME?</v>
      </c>
      <c r="AQ407" s="13" t="e">
        <f t="shared" si="522"/>
        <v>#NAME?</v>
      </c>
      <c r="AR407" s="13" t="e">
        <f t="shared" si="523"/>
        <v>#NAME?</v>
      </c>
      <c r="AS407" s="13" t="e">
        <f t="shared" si="524"/>
        <v>#NAME?</v>
      </c>
      <c r="AT407" s="13" t="e">
        <f t="shared" si="525"/>
        <v>#NAME?</v>
      </c>
      <c r="AU407" s="13" t="e">
        <f t="shared" si="526"/>
        <v>#NAME?</v>
      </c>
      <c r="AV407" s="13" t="e">
        <f t="shared" si="527"/>
        <v>#NAME?</v>
      </c>
      <c r="AW407" s="13" t="e">
        <f t="shared" si="528"/>
        <v>#NAME?</v>
      </c>
      <c r="AX407" s="13" t="e">
        <f t="shared" si="529"/>
        <v>#NAME?</v>
      </c>
      <c r="AY407" s="13" t="e">
        <f t="shared" si="530"/>
        <v>#NAME?</v>
      </c>
      <c r="AZ407" s="13" t="e">
        <f t="shared" si="531"/>
        <v>#NAME?</v>
      </c>
      <c r="BA407" s="13" t="e">
        <f t="shared" si="532"/>
        <v>#NAME?</v>
      </c>
      <c r="BB407" s="13" t="e">
        <f t="shared" si="533"/>
        <v>#NAME?</v>
      </c>
      <c r="BC407" s="13" t="e">
        <f t="shared" si="534"/>
        <v>#NAME?</v>
      </c>
      <c r="BD407" s="13" t="e">
        <f t="shared" si="535"/>
        <v>#NAME?</v>
      </c>
      <c r="BE407" s="13" t="e">
        <f t="shared" si="536"/>
        <v>#NAME?</v>
      </c>
      <c r="BF407" s="13" t="e">
        <f t="shared" si="537"/>
        <v>#NAME?</v>
      </c>
      <c r="BG407" s="13" t="e">
        <f t="shared" si="538"/>
        <v>#NAME?</v>
      </c>
      <c r="BH407" s="13" t="e">
        <f t="shared" si="539"/>
        <v>#NAME?</v>
      </c>
      <c r="BI407" s="13" t="e">
        <f t="shared" si="540"/>
        <v>#NAME?</v>
      </c>
      <c r="BJ407" s="13" t="e">
        <f t="shared" si="541"/>
        <v>#NAME?</v>
      </c>
      <c r="BK407" s="13" t="e">
        <f t="shared" si="542"/>
        <v>#NAME?</v>
      </c>
      <c r="BL407" s="13" t="e">
        <f t="shared" si="543"/>
        <v>#NAME?</v>
      </c>
      <c r="BM407" s="13" t="e">
        <f t="shared" si="544"/>
        <v>#NAME?</v>
      </c>
      <c r="BN407" s="13"/>
      <c r="BO407" s="15"/>
      <c r="BP407" s="13" t="e">
        <f t="shared" si="545"/>
        <v>#NAME?</v>
      </c>
      <c r="BQ407" s="13" t="e">
        <f t="shared" si="546"/>
        <v>#NAME?</v>
      </c>
      <c r="BR407" s="13" t="e">
        <f t="shared" si="547"/>
        <v>#NAME?</v>
      </c>
      <c r="BS407" s="13" t="e">
        <f t="shared" si="548"/>
        <v>#NAME?</v>
      </c>
      <c r="BT407" s="13" t="e">
        <f t="shared" si="549"/>
        <v>#NAME?</v>
      </c>
      <c r="BU407" s="13" t="e">
        <f t="shared" si="550"/>
        <v>#NAME?</v>
      </c>
      <c r="BV407" s="13"/>
      <c r="BW407" s="13" t="e">
        <f t="shared" si="551"/>
        <v>#NAME?</v>
      </c>
      <c r="BX407" s="13"/>
      <c r="BY407" s="13" t="e">
        <f t="shared" si="552"/>
        <v>#NAME?</v>
      </c>
      <c r="BZ407" s="13" t="e">
        <f t="shared" si="553"/>
        <v>#NAME?</v>
      </c>
      <c r="CA407" s="13" t="e">
        <f t="shared" si="554"/>
        <v>#NAME?</v>
      </c>
      <c r="CB407" s="13" t="e">
        <f t="shared" si="555"/>
        <v>#NAME?</v>
      </c>
      <c r="CC407" s="14">
        <f t="shared" si="556"/>
        <v>0</v>
      </c>
      <c r="CD407" s="14" t="e">
        <f t="shared" si="557"/>
        <v>#NAME?</v>
      </c>
      <c r="CE407" s="13">
        <f t="shared" si="558"/>
        <v>3417640.3</v>
      </c>
      <c r="CF407" s="13" t="e">
        <f t="shared" si="559"/>
        <v>#NAME?</v>
      </c>
      <c r="CG407" s="13"/>
      <c r="CH407" s="13" t="e">
        <f t="shared" si="560"/>
        <v>#NAME?</v>
      </c>
      <c r="CI407" s="13" t="e">
        <f t="shared" si="561"/>
        <v>#NAME?</v>
      </c>
      <c r="CJ407" s="13" t="e">
        <f t="shared" si="562"/>
        <v>#NAME?</v>
      </c>
      <c r="CK407" s="13" t="e">
        <f t="shared" si="563"/>
        <v>#NAME?</v>
      </c>
      <c r="CL407">
        <f t="shared" si="564"/>
        <v>0</v>
      </c>
      <c r="CM407">
        <f t="shared" si="565"/>
        <v>0</v>
      </c>
      <c r="CN407" t="e">
        <f>VLOOKUP(A407,sport,6,FALSE)</f>
        <v>#NAME?</v>
      </c>
      <c r="CO407">
        <f t="shared" si="566"/>
        <v>0</v>
      </c>
      <c r="CP407">
        <v>0</v>
      </c>
      <c r="CQ407">
        <v>0</v>
      </c>
      <c r="CR407">
        <v>0</v>
      </c>
      <c r="CS407">
        <v>0</v>
      </c>
      <c r="CT407">
        <v>0</v>
      </c>
      <c r="CU407">
        <v>0</v>
      </c>
      <c r="CV407">
        <v>0</v>
      </c>
      <c r="CW407">
        <v>0</v>
      </c>
      <c r="CX407">
        <v>0</v>
      </c>
      <c r="CY407" s="20" t="e">
        <f t="shared" si="567"/>
        <v>#NAME?</v>
      </c>
      <c r="CZ407" t="e">
        <f t="shared" si="568"/>
        <v>#NAME?</v>
      </c>
      <c r="DM407" t="s">
        <v>382</v>
      </c>
      <c r="DN407">
        <v>0</v>
      </c>
      <c r="DQ407" t="s">
        <v>251</v>
      </c>
      <c r="DR407">
        <v>0</v>
      </c>
      <c r="DU407">
        <v>828</v>
      </c>
      <c r="DV407">
        <v>6735586.5020381119</v>
      </c>
      <c r="DX407" t="s">
        <v>251</v>
      </c>
      <c r="DY407">
        <v>0</v>
      </c>
      <c r="EA407" t="s">
        <v>251</v>
      </c>
      <c r="EB407">
        <v>0</v>
      </c>
      <c r="ED407" t="s">
        <v>251</v>
      </c>
      <c r="EE407">
        <v>0</v>
      </c>
      <c r="EI407">
        <v>907</v>
      </c>
      <c r="EJ407">
        <v>2090</v>
      </c>
      <c r="GQ407" t="s">
        <v>336</v>
      </c>
      <c r="GR407">
        <v>1711</v>
      </c>
      <c r="GU407">
        <v>1685</v>
      </c>
      <c r="GV407" s="20">
        <v>26138.324010664437</v>
      </c>
      <c r="HM407">
        <v>668</v>
      </c>
      <c r="HN407" t="s">
        <v>382</v>
      </c>
      <c r="HO407">
        <v>1450135.53</v>
      </c>
      <c r="HR407">
        <v>1685</v>
      </c>
      <c r="HS407">
        <v>1026.5</v>
      </c>
    </row>
    <row r="408" spans="1:227">
      <c r="A408">
        <v>905</v>
      </c>
      <c r="D408" t="s">
        <v>346</v>
      </c>
      <c r="F408" s="13" t="e">
        <f t="shared" si="488"/>
        <v>#NAME?</v>
      </c>
      <c r="G408" s="13" t="e">
        <f t="shared" si="489"/>
        <v>#NAME?</v>
      </c>
      <c r="H408" s="13" t="e">
        <f t="shared" si="490"/>
        <v>#NAME?</v>
      </c>
      <c r="I408" s="13" t="e">
        <f t="shared" si="491"/>
        <v>#NAME?</v>
      </c>
      <c r="J408" s="13"/>
      <c r="K408" s="13" t="e">
        <f t="shared" si="492"/>
        <v>#NAME?</v>
      </c>
      <c r="L408" s="13" t="e">
        <f t="shared" si="493"/>
        <v>#NAME?</v>
      </c>
      <c r="M408" s="13" t="e">
        <f t="shared" si="494"/>
        <v>#NAME?</v>
      </c>
      <c r="N408" s="13" t="e">
        <f t="shared" si="495"/>
        <v>#NAME?</v>
      </c>
      <c r="O408" s="13" t="e">
        <f t="shared" si="496"/>
        <v>#NAME?</v>
      </c>
      <c r="P408" s="13" t="e">
        <f t="shared" si="497"/>
        <v>#NAME?</v>
      </c>
      <c r="Q408" s="13" t="e">
        <f t="shared" si="498"/>
        <v>#NAME?</v>
      </c>
      <c r="R408" s="13" t="e">
        <f t="shared" si="499"/>
        <v>#NAME?</v>
      </c>
      <c r="S408" s="13" t="e">
        <f t="shared" si="500"/>
        <v>#NAME?</v>
      </c>
      <c r="T408" s="13" t="e">
        <f t="shared" si="501"/>
        <v>#NAME?</v>
      </c>
      <c r="U408" s="13" t="e">
        <f t="shared" si="502"/>
        <v>#NAME?</v>
      </c>
      <c r="V408" s="13" t="e">
        <f t="shared" si="503"/>
        <v>#NAME?</v>
      </c>
      <c r="W408" s="13" t="e">
        <f t="shared" si="504"/>
        <v>#NAME?</v>
      </c>
      <c r="X408" s="13" t="e">
        <f t="shared" si="505"/>
        <v>#NAME?</v>
      </c>
      <c r="Y408" s="13" t="e">
        <f t="shared" si="506"/>
        <v>#NAME?</v>
      </c>
      <c r="Z408" s="13" t="e">
        <f t="shared" si="507"/>
        <v>#NAME?</v>
      </c>
      <c r="AA408" s="13" t="e">
        <f t="shared" si="508"/>
        <v>#NAME?</v>
      </c>
      <c r="AB408" s="13"/>
      <c r="AC408" s="13"/>
      <c r="AD408" s="13" t="e">
        <f t="shared" si="509"/>
        <v>#NAME?</v>
      </c>
      <c r="AE408" s="13" t="e">
        <f t="shared" si="510"/>
        <v>#NAME?</v>
      </c>
      <c r="AF408" s="13" t="e">
        <f t="shared" si="511"/>
        <v>#NAME?</v>
      </c>
      <c r="AG408" s="13" t="e">
        <f t="shared" si="512"/>
        <v>#NAME?</v>
      </c>
      <c r="AH408" s="13" t="e">
        <f t="shared" si="513"/>
        <v>#NAME?</v>
      </c>
      <c r="AI408" s="13" t="e">
        <f t="shared" si="514"/>
        <v>#NAME?</v>
      </c>
      <c r="AJ408" s="13" t="e">
        <f t="shared" si="515"/>
        <v>#NAME?</v>
      </c>
      <c r="AK408" s="13" t="e">
        <f t="shared" si="516"/>
        <v>#NAME?</v>
      </c>
      <c r="AL408" s="13" t="e">
        <f t="shared" si="517"/>
        <v>#NAME?</v>
      </c>
      <c r="AM408" s="13" t="e">
        <f t="shared" si="518"/>
        <v>#NAME?</v>
      </c>
      <c r="AN408" s="13" t="e">
        <f t="shared" si="519"/>
        <v>#NAME?</v>
      </c>
      <c r="AO408" s="13" t="e">
        <f t="shared" si="520"/>
        <v>#NAME?</v>
      </c>
      <c r="AP408" s="13" t="e">
        <f t="shared" si="521"/>
        <v>#NAME?</v>
      </c>
      <c r="AQ408" s="13" t="e">
        <f t="shared" si="522"/>
        <v>#NAME?</v>
      </c>
      <c r="AR408" s="13" t="e">
        <f t="shared" si="523"/>
        <v>#NAME?</v>
      </c>
      <c r="AS408" s="13" t="e">
        <f t="shared" si="524"/>
        <v>#NAME?</v>
      </c>
      <c r="AT408" s="13" t="e">
        <f t="shared" si="525"/>
        <v>#NAME?</v>
      </c>
      <c r="AU408" s="13" t="e">
        <f t="shared" si="526"/>
        <v>#NAME?</v>
      </c>
      <c r="AV408" s="13" t="e">
        <f t="shared" si="527"/>
        <v>#NAME?</v>
      </c>
      <c r="AW408" s="13" t="e">
        <f t="shared" si="528"/>
        <v>#NAME?</v>
      </c>
      <c r="AX408" s="13" t="e">
        <f t="shared" si="529"/>
        <v>#NAME?</v>
      </c>
      <c r="AY408" s="13" t="e">
        <f t="shared" si="530"/>
        <v>#NAME?</v>
      </c>
      <c r="AZ408" s="13" t="e">
        <f t="shared" si="531"/>
        <v>#NAME?</v>
      </c>
      <c r="BA408" s="13" t="e">
        <f t="shared" si="532"/>
        <v>#NAME?</v>
      </c>
      <c r="BB408" s="13" t="e">
        <f t="shared" si="533"/>
        <v>#NAME?</v>
      </c>
      <c r="BC408" s="13" t="e">
        <f t="shared" si="534"/>
        <v>#NAME?</v>
      </c>
      <c r="BD408" s="13" t="e">
        <f t="shared" si="535"/>
        <v>#NAME?</v>
      </c>
      <c r="BE408" s="13" t="e">
        <f t="shared" si="536"/>
        <v>#NAME?</v>
      </c>
      <c r="BF408" s="13" t="e">
        <f t="shared" si="537"/>
        <v>#NAME?</v>
      </c>
      <c r="BG408" s="13" t="e">
        <f t="shared" si="538"/>
        <v>#NAME?</v>
      </c>
      <c r="BH408" s="13" t="e">
        <f t="shared" si="539"/>
        <v>#NAME?</v>
      </c>
      <c r="BI408" s="13" t="e">
        <f t="shared" si="540"/>
        <v>#NAME?</v>
      </c>
      <c r="BJ408" s="13" t="e">
        <f t="shared" si="541"/>
        <v>#NAME?</v>
      </c>
      <c r="BK408" s="13" t="e">
        <f t="shared" si="542"/>
        <v>#NAME?</v>
      </c>
      <c r="BL408" s="13" t="e">
        <f t="shared" si="543"/>
        <v>#NAME?</v>
      </c>
      <c r="BM408" s="13" t="e">
        <f t="shared" si="544"/>
        <v>#NAME?</v>
      </c>
      <c r="BN408" s="13"/>
      <c r="BO408" s="15"/>
      <c r="BP408" s="13" t="e">
        <f t="shared" si="545"/>
        <v>#NAME?</v>
      </c>
      <c r="BQ408" s="13" t="e">
        <f t="shared" si="546"/>
        <v>#NAME?</v>
      </c>
      <c r="BR408" s="13" t="e">
        <f t="shared" si="547"/>
        <v>#NAME?</v>
      </c>
      <c r="BS408" s="13" t="e">
        <f t="shared" si="548"/>
        <v>#NAME?</v>
      </c>
      <c r="BT408" s="13" t="e">
        <f t="shared" si="549"/>
        <v>#NAME?</v>
      </c>
      <c r="BU408" s="13" t="e">
        <f t="shared" si="550"/>
        <v>#NAME?</v>
      </c>
      <c r="BV408" s="13"/>
      <c r="BW408" s="13" t="e">
        <f t="shared" si="551"/>
        <v>#NAME?</v>
      </c>
      <c r="BX408" s="13"/>
      <c r="BY408" s="13" t="e">
        <f t="shared" si="552"/>
        <v>#NAME?</v>
      </c>
      <c r="BZ408" s="13" t="e">
        <f t="shared" si="553"/>
        <v>#NAME?</v>
      </c>
      <c r="CA408" s="13" t="e">
        <f t="shared" si="554"/>
        <v>#NAME?</v>
      </c>
      <c r="CB408" s="13" t="e">
        <f t="shared" si="555"/>
        <v>#NAME?</v>
      </c>
      <c r="CC408" s="14">
        <f t="shared" si="556"/>
        <v>0</v>
      </c>
      <c r="CD408" s="14" t="e">
        <f t="shared" si="557"/>
        <v>#NAME?</v>
      </c>
      <c r="CE408" s="13">
        <f t="shared" si="558"/>
        <v>848065.74</v>
      </c>
      <c r="CF408" s="13" t="e">
        <f t="shared" si="559"/>
        <v>#NAME?</v>
      </c>
      <c r="CG408" s="13"/>
      <c r="CH408" s="13" t="e">
        <f t="shared" si="560"/>
        <v>#NAME?</v>
      </c>
      <c r="CI408" s="13" t="e">
        <f t="shared" si="561"/>
        <v>#NAME?</v>
      </c>
      <c r="CJ408" s="13" t="e">
        <f t="shared" si="562"/>
        <v>#NAME?</v>
      </c>
      <c r="CK408" s="13" t="e">
        <f t="shared" si="563"/>
        <v>#NAME?</v>
      </c>
      <c r="CL408">
        <f t="shared" si="564"/>
        <v>0</v>
      </c>
      <c r="CM408">
        <f t="shared" si="565"/>
        <v>0</v>
      </c>
      <c r="CN408">
        <v>0</v>
      </c>
      <c r="CO408">
        <f t="shared" si="566"/>
        <v>0</v>
      </c>
      <c r="CP408">
        <v>0</v>
      </c>
      <c r="CQ408">
        <v>0</v>
      </c>
      <c r="CR408">
        <v>0</v>
      </c>
      <c r="CS408">
        <v>0</v>
      </c>
      <c r="CT408">
        <v>0</v>
      </c>
      <c r="CU408">
        <v>0</v>
      </c>
      <c r="CV408">
        <v>0</v>
      </c>
      <c r="CW408">
        <v>0</v>
      </c>
      <c r="CX408">
        <v>0</v>
      </c>
      <c r="CY408" s="20" t="e">
        <f t="shared" si="567"/>
        <v>#NAME?</v>
      </c>
      <c r="CZ408" t="e">
        <f t="shared" si="568"/>
        <v>#NAME?</v>
      </c>
      <c r="DM408" t="s">
        <v>277</v>
      </c>
      <c r="DN408">
        <v>0</v>
      </c>
      <c r="DQ408" t="s">
        <v>294</v>
      </c>
      <c r="DR408">
        <v>0</v>
      </c>
      <c r="DU408">
        <v>1674</v>
      </c>
      <c r="DV408">
        <v>7073933.1975170793</v>
      </c>
      <c r="DX408" t="s">
        <v>294</v>
      </c>
      <c r="DY408">
        <v>0</v>
      </c>
      <c r="EA408" t="s">
        <v>294</v>
      </c>
      <c r="EB408">
        <v>0</v>
      </c>
      <c r="ED408" t="s">
        <v>294</v>
      </c>
      <c r="EE408">
        <v>0</v>
      </c>
      <c r="EI408">
        <v>1729</v>
      </c>
      <c r="EJ408">
        <v>1259.75</v>
      </c>
      <c r="GQ408" t="s">
        <v>346</v>
      </c>
      <c r="GR408">
        <v>905</v>
      </c>
      <c r="GU408">
        <v>1690</v>
      </c>
      <c r="GV408" s="20">
        <v>54890.480422395318</v>
      </c>
      <c r="HM408">
        <v>1701</v>
      </c>
      <c r="HN408" t="s">
        <v>277</v>
      </c>
      <c r="HO408">
        <v>2028527.04</v>
      </c>
      <c r="HR408">
        <v>1690</v>
      </c>
      <c r="HS408">
        <v>1401.25</v>
      </c>
    </row>
    <row r="409" spans="1:227">
      <c r="A409">
        <v>907</v>
      </c>
      <c r="D409" t="s">
        <v>365</v>
      </c>
      <c r="F409" s="13" t="e">
        <f t="shared" si="488"/>
        <v>#NAME?</v>
      </c>
      <c r="G409" s="13" t="e">
        <f t="shared" si="489"/>
        <v>#NAME?</v>
      </c>
      <c r="H409" s="13" t="e">
        <f t="shared" si="490"/>
        <v>#NAME?</v>
      </c>
      <c r="I409" s="13" t="e">
        <f t="shared" si="491"/>
        <v>#NAME?</v>
      </c>
      <c r="J409" s="13"/>
      <c r="K409" s="13" t="e">
        <f t="shared" si="492"/>
        <v>#NAME?</v>
      </c>
      <c r="L409" s="13" t="e">
        <f t="shared" si="493"/>
        <v>#NAME?</v>
      </c>
      <c r="M409" s="13" t="e">
        <f t="shared" si="494"/>
        <v>#NAME?</v>
      </c>
      <c r="N409" s="13" t="e">
        <f t="shared" si="495"/>
        <v>#NAME?</v>
      </c>
      <c r="O409" s="13" t="e">
        <f t="shared" si="496"/>
        <v>#NAME?</v>
      </c>
      <c r="P409" s="13" t="e">
        <f t="shared" si="497"/>
        <v>#NAME?</v>
      </c>
      <c r="Q409" s="13" t="e">
        <f t="shared" si="498"/>
        <v>#NAME?</v>
      </c>
      <c r="R409" s="13" t="e">
        <f t="shared" si="499"/>
        <v>#NAME?</v>
      </c>
      <c r="S409" s="13" t="e">
        <f t="shared" si="500"/>
        <v>#NAME?</v>
      </c>
      <c r="T409" s="13" t="e">
        <f t="shared" si="501"/>
        <v>#NAME?</v>
      </c>
      <c r="U409" s="13" t="e">
        <f t="shared" si="502"/>
        <v>#NAME?</v>
      </c>
      <c r="V409" s="13" t="e">
        <f t="shared" si="503"/>
        <v>#NAME?</v>
      </c>
      <c r="W409" s="13" t="e">
        <f t="shared" si="504"/>
        <v>#NAME?</v>
      </c>
      <c r="X409" s="13" t="e">
        <f t="shared" si="505"/>
        <v>#NAME?</v>
      </c>
      <c r="Y409" s="13" t="e">
        <f t="shared" si="506"/>
        <v>#NAME?</v>
      </c>
      <c r="Z409" s="13" t="e">
        <f t="shared" si="507"/>
        <v>#NAME?</v>
      </c>
      <c r="AA409" s="13" t="e">
        <f t="shared" si="508"/>
        <v>#NAME?</v>
      </c>
      <c r="AB409" s="13"/>
      <c r="AC409" s="13"/>
      <c r="AD409" s="13" t="e">
        <f t="shared" si="509"/>
        <v>#NAME?</v>
      </c>
      <c r="AE409" s="13" t="e">
        <f t="shared" si="510"/>
        <v>#NAME?</v>
      </c>
      <c r="AF409" s="13" t="e">
        <f t="shared" si="511"/>
        <v>#NAME?</v>
      </c>
      <c r="AG409" s="13" t="e">
        <f t="shared" si="512"/>
        <v>#NAME?</v>
      </c>
      <c r="AH409" s="13" t="e">
        <f t="shared" si="513"/>
        <v>#NAME?</v>
      </c>
      <c r="AI409" s="13" t="e">
        <f t="shared" si="514"/>
        <v>#NAME?</v>
      </c>
      <c r="AJ409" s="13" t="e">
        <f t="shared" si="515"/>
        <v>#NAME?</v>
      </c>
      <c r="AK409" s="13" t="e">
        <f t="shared" si="516"/>
        <v>#NAME?</v>
      </c>
      <c r="AL409" s="13" t="e">
        <f t="shared" si="517"/>
        <v>#NAME?</v>
      </c>
      <c r="AM409" s="13" t="e">
        <f t="shared" si="518"/>
        <v>#NAME?</v>
      </c>
      <c r="AN409" s="13" t="e">
        <f t="shared" si="519"/>
        <v>#NAME?</v>
      </c>
      <c r="AO409" s="13" t="e">
        <f t="shared" si="520"/>
        <v>#NAME?</v>
      </c>
      <c r="AP409" s="13" t="e">
        <f t="shared" si="521"/>
        <v>#NAME?</v>
      </c>
      <c r="AQ409" s="13" t="e">
        <f t="shared" si="522"/>
        <v>#NAME?</v>
      </c>
      <c r="AR409" s="13" t="e">
        <f t="shared" si="523"/>
        <v>#NAME?</v>
      </c>
      <c r="AS409" s="13" t="e">
        <f t="shared" si="524"/>
        <v>#NAME?</v>
      </c>
      <c r="AT409" s="13" t="e">
        <f t="shared" si="525"/>
        <v>#NAME?</v>
      </c>
      <c r="AU409" s="13" t="e">
        <f t="shared" si="526"/>
        <v>#NAME?</v>
      </c>
      <c r="AV409" s="13" t="e">
        <f t="shared" si="527"/>
        <v>#NAME?</v>
      </c>
      <c r="AW409" s="13" t="e">
        <f t="shared" si="528"/>
        <v>#NAME?</v>
      </c>
      <c r="AX409" s="13" t="e">
        <f t="shared" si="529"/>
        <v>#NAME?</v>
      </c>
      <c r="AY409" s="13" t="e">
        <f t="shared" si="530"/>
        <v>#NAME?</v>
      </c>
      <c r="AZ409" s="13" t="e">
        <f t="shared" si="531"/>
        <v>#NAME?</v>
      </c>
      <c r="BA409" s="13" t="e">
        <f t="shared" si="532"/>
        <v>#NAME?</v>
      </c>
      <c r="BB409" s="13" t="e">
        <f t="shared" si="533"/>
        <v>#NAME?</v>
      </c>
      <c r="BC409" s="13" t="e">
        <f t="shared" si="534"/>
        <v>#NAME?</v>
      </c>
      <c r="BD409" s="13" t="e">
        <f t="shared" si="535"/>
        <v>#NAME?</v>
      </c>
      <c r="BE409" s="13" t="e">
        <f t="shared" si="536"/>
        <v>#NAME?</v>
      </c>
      <c r="BF409" s="13" t="e">
        <f t="shared" si="537"/>
        <v>#NAME?</v>
      </c>
      <c r="BG409" s="13" t="e">
        <f t="shared" si="538"/>
        <v>#NAME?</v>
      </c>
      <c r="BH409" s="13" t="e">
        <f t="shared" si="539"/>
        <v>#NAME?</v>
      </c>
      <c r="BI409" s="13" t="e">
        <f t="shared" si="540"/>
        <v>#NAME?</v>
      </c>
      <c r="BJ409" s="13" t="e">
        <f t="shared" si="541"/>
        <v>#NAME?</v>
      </c>
      <c r="BK409" s="13" t="e">
        <f t="shared" si="542"/>
        <v>#NAME?</v>
      </c>
      <c r="BL409" s="13" t="e">
        <f t="shared" si="543"/>
        <v>#NAME?</v>
      </c>
      <c r="BM409" s="13" t="e">
        <f t="shared" si="544"/>
        <v>#NAME?</v>
      </c>
      <c r="BN409" s="13"/>
      <c r="BO409" s="15"/>
      <c r="BP409" s="13" t="e">
        <f t="shared" si="545"/>
        <v>#NAME?</v>
      </c>
      <c r="BQ409" s="13" t="e">
        <f t="shared" si="546"/>
        <v>#NAME?</v>
      </c>
      <c r="BR409" s="13" t="e">
        <f t="shared" si="547"/>
        <v>#NAME?</v>
      </c>
      <c r="BS409" s="13" t="e">
        <f t="shared" si="548"/>
        <v>#NAME?</v>
      </c>
      <c r="BT409" s="13" t="e">
        <f t="shared" si="549"/>
        <v>#NAME?</v>
      </c>
      <c r="BU409" s="13" t="e">
        <f t="shared" si="550"/>
        <v>#NAME?</v>
      </c>
      <c r="BV409" s="13"/>
      <c r="BW409" s="13" t="e">
        <f t="shared" si="551"/>
        <v>#NAME?</v>
      </c>
      <c r="BX409" s="13"/>
      <c r="BY409" s="13" t="e">
        <f t="shared" si="552"/>
        <v>#NAME?</v>
      </c>
      <c r="BZ409" s="13" t="e">
        <f t="shared" si="553"/>
        <v>#NAME?</v>
      </c>
      <c r="CA409" s="13" t="e">
        <f t="shared" si="554"/>
        <v>#NAME?</v>
      </c>
      <c r="CB409" s="13" t="e">
        <f t="shared" si="555"/>
        <v>#NAME?</v>
      </c>
      <c r="CC409" s="14">
        <f t="shared" si="556"/>
        <v>0</v>
      </c>
      <c r="CD409" s="14" t="e">
        <f t="shared" si="557"/>
        <v>#NAME?</v>
      </c>
      <c r="CE409" s="13">
        <f t="shared" si="558"/>
        <v>1976821.05</v>
      </c>
      <c r="CF409" s="13" t="e">
        <f t="shared" si="559"/>
        <v>#NAME?</v>
      </c>
      <c r="CG409" s="13"/>
      <c r="CH409" s="13" t="e">
        <f t="shared" si="560"/>
        <v>#NAME?</v>
      </c>
      <c r="CI409" s="13" t="e">
        <f t="shared" si="561"/>
        <v>#NAME?</v>
      </c>
      <c r="CJ409" s="13" t="e">
        <f t="shared" si="562"/>
        <v>#NAME?</v>
      </c>
      <c r="CK409" s="13" t="e">
        <f t="shared" si="563"/>
        <v>#NAME?</v>
      </c>
      <c r="CL409">
        <f t="shared" si="564"/>
        <v>0</v>
      </c>
      <c r="CM409">
        <f t="shared" si="565"/>
        <v>0</v>
      </c>
      <c r="CN409">
        <v>0</v>
      </c>
      <c r="CO409">
        <f t="shared" si="566"/>
        <v>0</v>
      </c>
      <c r="CP409">
        <v>0</v>
      </c>
      <c r="CQ409">
        <v>0</v>
      </c>
      <c r="CR409">
        <v>0</v>
      </c>
      <c r="CS409">
        <v>0</v>
      </c>
      <c r="CT409">
        <v>0</v>
      </c>
      <c r="CU409">
        <v>0</v>
      </c>
      <c r="CV409">
        <v>0</v>
      </c>
      <c r="CW409">
        <v>0</v>
      </c>
      <c r="CX409">
        <v>0</v>
      </c>
      <c r="CY409" s="20" t="e">
        <f t="shared" si="567"/>
        <v>#NAME?</v>
      </c>
      <c r="CZ409" t="e">
        <f t="shared" si="568"/>
        <v>#NAME?</v>
      </c>
      <c r="DM409" t="s">
        <v>384</v>
      </c>
      <c r="DN409">
        <v>0</v>
      </c>
      <c r="DQ409" t="s">
        <v>336</v>
      </c>
      <c r="DR409">
        <v>0</v>
      </c>
      <c r="DU409">
        <v>439</v>
      </c>
      <c r="DV409">
        <v>7381054.3811955117</v>
      </c>
      <c r="DX409" t="s">
        <v>336</v>
      </c>
      <c r="DY409">
        <v>0</v>
      </c>
      <c r="EA409" t="s">
        <v>336</v>
      </c>
      <c r="EB409">
        <v>0</v>
      </c>
      <c r="ED409" t="s">
        <v>336</v>
      </c>
      <c r="EE409">
        <v>0</v>
      </c>
      <c r="EI409">
        <v>917</v>
      </c>
      <c r="EJ409">
        <v>12986.75</v>
      </c>
      <c r="GQ409" t="s">
        <v>365</v>
      </c>
      <c r="GR409">
        <v>907</v>
      </c>
      <c r="GU409">
        <v>1695</v>
      </c>
      <c r="GV409" s="20">
        <v>26138.324010664437</v>
      </c>
      <c r="HM409">
        <v>293</v>
      </c>
      <c r="HN409" t="s">
        <v>384</v>
      </c>
      <c r="HO409">
        <v>1023349.92</v>
      </c>
      <c r="HR409">
        <v>1695</v>
      </c>
      <c r="HS409">
        <v>430.25</v>
      </c>
    </row>
    <row r="410" spans="1:227">
      <c r="A410">
        <v>1729</v>
      </c>
      <c r="D410" t="s">
        <v>387</v>
      </c>
      <c r="F410" s="13" t="e">
        <f t="shared" si="488"/>
        <v>#NAME?</v>
      </c>
      <c r="G410" s="13" t="e">
        <f t="shared" si="489"/>
        <v>#NAME?</v>
      </c>
      <c r="H410" s="13" t="e">
        <f t="shared" si="490"/>
        <v>#NAME?</v>
      </c>
      <c r="I410" s="13" t="e">
        <f t="shared" si="491"/>
        <v>#NAME?</v>
      </c>
      <c r="J410" s="13"/>
      <c r="K410" s="13" t="e">
        <f t="shared" si="492"/>
        <v>#NAME?</v>
      </c>
      <c r="L410" s="13" t="e">
        <f t="shared" si="493"/>
        <v>#NAME?</v>
      </c>
      <c r="M410" s="13" t="e">
        <f t="shared" si="494"/>
        <v>#NAME?</v>
      </c>
      <c r="N410" s="13" t="e">
        <f t="shared" si="495"/>
        <v>#NAME?</v>
      </c>
      <c r="O410" s="13" t="e">
        <f t="shared" si="496"/>
        <v>#NAME?</v>
      </c>
      <c r="P410" s="13" t="e">
        <f t="shared" si="497"/>
        <v>#NAME?</v>
      </c>
      <c r="Q410" s="13" t="e">
        <f t="shared" si="498"/>
        <v>#NAME?</v>
      </c>
      <c r="R410" s="13" t="e">
        <f t="shared" si="499"/>
        <v>#NAME?</v>
      </c>
      <c r="S410" s="13" t="e">
        <f t="shared" si="500"/>
        <v>#NAME?</v>
      </c>
      <c r="T410" s="13" t="e">
        <f t="shared" si="501"/>
        <v>#NAME?</v>
      </c>
      <c r="U410" s="13" t="e">
        <f t="shared" si="502"/>
        <v>#NAME?</v>
      </c>
      <c r="V410" s="13" t="e">
        <f t="shared" si="503"/>
        <v>#NAME?</v>
      </c>
      <c r="W410" s="13" t="e">
        <f t="shared" si="504"/>
        <v>#NAME?</v>
      </c>
      <c r="X410" s="13" t="e">
        <f t="shared" si="505"/>
        <v>#NAME?</v>
      </c>
      <c r="Y410" s="13" t="e">
        <f t="shared" si="506"/>
        <v>#NAME?</v>
      </c>
      <c r="Z410" s="13" t="e">
        <f t="shared" si="507"/>
        <v>#NAME?</v>
      </c>
      <c r="AA410" s="13" t="e">
        <f t="shared" si="508"/>
        <v>#NAME?</v>
      </c>
      <c r="AB410" s="13"/>
      <c r="AC410" s="13"/>
      <c r="AD410" s="13" t="e">
        <f t="shared" si="509"/>
        <v>#NAME?</v>
      </c>
      <c r="AE410" s="13" t="e">
        <f t="shared" si="510"/>
        <v>#NAME?</v>
      </c>
      <c r="AF410" s="13" t="e">
        <f t="shared" si="511"/>
        <v>#NAME?</v>
      </c>
      <c r="AG410" s="13" t="e">
        <f t="shared" si="512"/>
        <v>#NAME?</v>
      </c>
      <c r="AH410" s="13" t="e">
        <f t="shared" si="513"/>
        <v>#NAME?</v>
      </c>
      <c r="AI410" s="13" t="e">
        <f t="shared" si="514"/>
        <v>#NAME?</v>
      </c>
      <c r="AJ410" s="13" t="e">
        <f t="shared" si="515"/>
        <v>#NAME?</v>
      </c>
      <c r="AK410" s="13" t="e">
        <f t="shared" si="516"/>
        <v>#NAME?</v>
      </c>
      <c r="AL410" s="13" t="e">
        <f t="shared" si="517"/>
        <v>#NAME?</v>
      </c>
      <c r="AM410" s="13" t="e">
        <f t="shared" si="518"/>
        <v>#NAME?</v>
      </c>
      <c r="AN410" s="13" t="e">
        <f t="shared" si="519"/>
        <v>#NAME?</v>
      </c>
      <c r="AO410" s="13" t="e">
        <f t="shared" si="520"/>
        <v>#NAME?</v>
      </c>
      <c r="AP410" s="13" t="e">
        <f t="shared" si="521"/>
        <v>#NAME?</v>
      </c>
      <c r="AQ410" s="13" t="e">
        <f t="shared" si="522"/>
        <v>#NAME?</v>
      </c>
      <c r="AR410" s="13" t="e">
        <f t="shared" si="523"/>
        <v>#NAME?</v>
      </c>
      <c r="AS410" s="13" t="e">
        <f t="shared" si="524"/>
        <v>#NAME?</v>
      </c>
      <c r="AT410" s="13" t="e">
        <f t="shared" si="525"/>
        <v>#NAME?</v>
      </c>
      <c r="AU410" s="13" t="e">
        <f t="shared" si="526"/>
        <v>#NAME?</v>
      </c>
      <c r="AV410" s="13" t="e">
        <f t="shared" si="527"/>
        <v>#NAME?</v>
      </c>
      <c r="AW410" s="13" t="e">
        <f t="shared" si="528"/>
        <v>#NAME?</v>
      </c>
      <c r="AX410" s="13" t="e">
        <f t="shared" si="529"/>
        <v>#NAME?</v>
      </c>
      <c r="AY410" s="13" t="e">
        <f t="shared" si="530"/>
        <v>#NAME?</v>
      </c>
      <c r="AZ410" s="13" t="e">
        <f t="shared" si="531"/>
        <v>#NAME?</v>
      </c>
      <c r="BA410" s="13" t="e">
        <f t="shared" si="532"/>
        <v>#NAME?</v>
      </c>
      <c r="BB410" s="13" t="e">
        <f t="shared" si="533"/>
        <v>#NAME?</v>
      </c>
      <c r="BC410" s="13" t="e">
        <f t="shared" si="534"/>
        <v>#NAME?</v>
      </c>
      <c r="BD410" s="13" t="e">
        <f t="shared" si="535"/>
        <v>#NAME?</v>
      </c>
      <c r="BE410" s="13" t="e">
        <f t="shared" si="536"/>
        <v>#NAME?</v>
      </c>
      <c r="BF410" s="13" t="e">
        <f t="shared" si="537"/>
        <v>#NAME?</v>
      </c>
      <c r="BG410" s="13" t="e">
        <f t="shared" si="538"/>
        <v>#NAME?</v>
      </c>
      <c r="BH410" s="13" t="e">
        <f t="shared" si="539"/>
        <v>#NAME?</v>
      </c>
      <c r="BI410" s="13" t="e">
        <f t="shared" si="540"/>
        <v>#NAME?</v>
      </c>
      <c r="BJ410" s="13" t="e">
        <f t="shared" si="541"/>
        <v>#NAME?</v>
      </c>
      <c r="BK410" s="13" t="e">
        <f t="shared" si="542"/>
        <v>#NAME?</v>
      </c>
      <c r="BL410" s="13" t="e">
        <f t="shared" si="543"/>
        <v>#NAME?</v>
      </c>
      <c r="BM410" s="13" t="e">
        <f t="shared" si="544"/>
        <v>#NAME?</v>
      </c>
      <c r="BN410" s="13"/>
      <c r="BO410" s="15"/>
      <c r="BP410" s="13" t="e">
        <f t="shared" si="545"/>
        <v>#NAME?</v>
      </c>
      <c r="BQ410" s="13" t="e">
        <f t="shared" si="546"/>
        <v>#NAME?</v>
      </c>
      <c r="BR410" s="13" t="e">
        <f t="shared" si="547"/>
        <v>#NAME?</v>
      </c>
      <c r="BS410" s="13" t="e">
        <f t="shared" si="548"/>
        <v>#NAME?</v>
      </c>
      <c r="BT410" s="13" t="e">
        <f t="shared" si="549"/>
        <v>#NAME?</v>
      </c>
      <c r="BU410" s="13" t="e">
        <f t="shared" si="550"/>
        <v>#NAME?</v>
      </c>
      <c r="BV410" s="13"/>
      <c r="BW410" s="13" t="e">
        <f t="shared" si="551"/>
        <v>#NAME?</v>
      </c>
      <c r="BX410" s="13"/>
      <c r="BY410" s="13" t="e">
        <f t="shared" si="552"/>
        <v>#NAME?</v>
      </c>
      <c r="BZ410" s="13" t="e">
        <f t="shared" si="553"/>
        <v>#NAME?</v>
      </c>
      <c r="CA410" s="13" t="e">
        <f t="shared" si="554"/>
        <v>#NAME?</v>
      </c>
      <c r="CB410" s="13" t="e">
        <f t="shared" si="555"/>
        <v>#NAME?</v>
      </c>
      <c r="CC410" s="14">
        <f t="shared" si="556"/>
        <v>0</v>
      </c>
      <c r="CD410" s="14" t="e">
        <f t="shared" si="557"/>
        <v>#NAME?</v>
      </c>
      <c r="CE410" s="13">
        <f t="shared" si="558"/>
        <v>1359024.23</v>
      </c>
      <c r="CF410" s="13" t="e">
        <f t="shared" si="559"/>
        <v>#NAME?</v>
      </c>
      <c r="CG410" s="13"/>
      <c r="CH410" s="13" t="e">
        <f t="shared" si="560"/>
        <v>#NAME?</v>
      </c>
      <c r="CI410" s="13" t="e">
        <f t="shared" si="561"/>
        <v>#NAME?</v>
      </c>
      <c r="CJ410" s="13" t="e">
        <f t="shared" si="562"/>
        <v>#NAME?</v>
      </c>
      <c r="CK410" s="13" t="e">
        <f t="shared" si="563"/>
        <v>#NAME?</v>
      </c>
      <c r="CL410">
        <f t="shared" si="564"/>
        <v>0</v>
      </c>
      <c r="CM410">
        <f t="shared" si="565"/>
        <v>0</v>
      </c>
      <c r="CN410">
        <v>0</v>
      </c>
      <c r="CO410">
        <f t="shared" si="566"/>
        <v>0</v>
      </c>
      <c r="CP410">
        <v>0</v>
      </c>
      <c r="CQ410">
        <v>0</v>
      </c>
      <c r="CR410">
        <v>0</v>
      </c>
      <c r="CS410">
        <v>0</v>
      </c>
      <c r="CT410">
        <v>0</v>
      </c>
      <c r="CU410">
        <v>0</v>
      </c>
      <c r="CV410">
        <v>0</v>
      </c>
      <c r="CW410">
        <v>0</v>
      </c>
      <c r="CX410">
        <v>0</v>
      </c>
      <c r="CY410" s="20" t="e">
        <f t="shared" si="567"/>
        <v>#NAME?</v>
      </c>
      <c r="CZ410" t="e">
        <f t="shared" si="568"/>
        <v>#NAME?</v>
      </c>
      <c r="DM410" t="s">
        <v>530</v>
      </c>
      <c r="DN410">
        <v>0</v>
      </c>
      <c r="DQ410" t="s">
        <v>346</v>
      </c>
      <c r="DR410">
        <v>0</v>
      </c>
      <c r="DU410">
        <v>362</v>
      </c>
      <c r="DV410">
        <v>8448275.8767227586</v>
      </c>
      <c r="DX410" t="s">
        <v>346</v>
      </c>
      <c r="DY410">
        <v>0</v>
      </c>
      <c r="EA410" t="s">
        <v>346</v>
      </c>
      <c r="EB410">
        <v>0</v>
      </c>
      <c r="ED410" t="s">
        <v>346</v>
      </c>
      <c r="EE410">
        <v>0</v>
      </c>
      <c r="EI410">
        <v>918</v>
      </c>
      <c r="EJ410">
        <v>1532</v>
      </c>
      <c r="GQ410" t="s">
        <v>387</v>
      </c>
      <c r="GR410">
        <v>1729</v>
      </c>
      <c r="GU410">
        <v>1696</v>
      </c>
      <c r="GV410" s="20">
        <v>52276.648021328874</v>
      </c>
      <c r="HM410">
        <v>1783</v>
      </c>
      <c r="HN410" t="s">
        <v>530</v>
      </c>
      <c r="HO410">
        <v>6920845.96</v>
      </c>
      <c r="HR410">
        <v>1696</v>
      </c>
      <c r="HS410">
        <v>1154.25</v>
      </c>
    </row>
    <row r="411" spans="1:227">
      <c r="A411">
        <v>917</v>
      </c>
      <c r="D411" t="s">
        <v>146</v>
      </c>
      <c r="F411" s="13" t="e">
        <f t="shared" si="488"/>
        <v>#NAME?</v>
      </c>
      <c r="G411" s="13" t="e">
        <f t="shared" si="489"/>
        <v>#NAME?</v>
      </c>
      <c r="H411" s="13" t="e">
        <f t="shared" si="490"/>
        <v>#NAME?</v>
      </c>
      <c r="I411" s="13" t="e">
        <f t="shared" si="491"/>
        <v>#NAME?</v>
      </c>
      <c r="J411" s="13"/>
      <c r="K411" s="13" t="e">
        <f t="shared" si="492"/>
        <v>#NAME?</v>
      </c>
      <c r="L411" s="13" t="e">
        <f t="shared" si="493"/>
        <v>#NAME?</v>
      </c>
      <c r="M411" s="13" t="e">
        <f t="shared" si="494"/>
        <v>#NAME?</v>
      </c>
      <c r="N411" s="13" t="e">
        <f t="shared" si="495"/>
        <v>#NAME?</v>
      </c>
      <c r="O411" s="13" t="e">
        <f t="shared" si="496"/>
        <v>#NAME?</v>
      </c>
      <c r="P411" s="13" t="e">
        <f t="shared" si="497"/>
        <v>#NAME?</v>
      </c>
      <c r="Q411" s="13" t="e">
        <f t="shared" si="498"/>
        <v>#NAME?</v>
      </c>
      <c r="R411" s="13" t="e">
        <f t="shared" si="499"/>
        <v>#NAME?</v>
      </c>
      <c r="S411" s="13" t="e">
        <f t="shared" si="500"/>
        <v>#NAME?</v>
      </c>
      <c r="T411" s="13" t="e">
        <f t="shared" si="501"/>
        <v>#NAME?</v>
      </c>
      <c r="U411" s="13" t="e">
        <f t="shared" si="502"/>
        <v>#NAME?</v>
      </c>
      <c r="V411" s="13" t="e">
        <f t="shared" si="503"/>
        <v>#NAME?</v>
      </c>
      <c r="W411" s="13" t="e">
        <f t="shared" si="504"/>
        <v>#NAME?</v>
      </c>
      <c r="X411" s="13" t="e">
        <f t="shared" si="505"/>
        <v>#NAME?</v>
      </c>
      <c r="Y411" s="13" t="e">
        <f t="shared" si="506"/>
        <v>#NAME?</v>
      </c>
      <c r="Z411" s="13" t="e">
        <f t="shared" si="507"/>
        <v>#NAME?</v>
      </c>
      <c r="AA411" s="13" t="e">
        <f t="shared" si="508"/>
        <v>#NAME?</v>
      </c>
      <c r="AB411" s="13"/>
      <c r="AC411" s="13"/>
      <c r="AD411" s="13" t="e">
        <f t="shared" si="509"/>
        <v>#NAME?</v>
      </c>
      <c r="AE411" s="13" t="e">
        <f t="shared" si="510"/>
        <v>#NAME?</v>
      </c>
      <c r="AF411" s="13" t="e">
        <f t="shared" si="511"/>
        <v>#NAME?</v>
      </c>
      <c r="AG411" s="13" t="e">
        <f t="shared" si="512"/>
        <v>#NAME?</v>
      </c>
      <c r="AH411" s="13" t="e">
        <f t="shared" si="513"/>
        <v>#NAME?</v>
      </c>
      <c r="AI411" s="13" t="e">
        <f t="shared" si="514"/>
        <v>#NAME?</v>
      </c>
      <c r="AJ411" s="13" t="e">
        <f t="shared" si="515"/>
        <v>#NAME?</v>
      </c>
      <c r="AK411" s="13" t="e">
        <f t="shared" si="516"/>
        <v>#NAME?</v>
      </c>
      <c r="AL411" s="13" t="e">
        <f t="shared" si="517"/>
        <v>#NAME?</v>
      </c>
      <c r="AM411" s="13" t="e">
        <f t="shared" si="518"/>
        <v>#NAME?</v>
      </c>
      <c r="AN411" s="13" t="e">
        <f t="shared" si="519"/>
        <v>#NAME?</v>
      </c>
      <c r="AO411" s="13" t="e">
        <f t="shared" si="520"/>
        <v>#NAME?</v>
      </c>
      <c r="AP411" s="13" t="e">
        <f t="shared" si="521"/>
        <v>#NAME?</v>
      </c>
      <c r="AQ411" s="13" t="e">
        <f t="shared" si="522"/>
        <v>#NAME?</v>
      </c>
      <c r="AR411" s="13" t="e">
        <f t="shared" si="523"/>
        <v>#NAME?</v>
      </c>
      <c r="AS411" s="13" t="e">
        <f t="shared" si="524"/>
        <v>#NAME?</v>
      </c>
      <c r="AT411" s="13" t="e">
        <f t="shared" si="525"/>
        <v>#NAME?</v>
      </c>
      <c r="AU411" s="13" t="e">
        <f t="shared" si="526"/>
        <v>#NAME?</v>
      </c>
      <c r="AV411" s="13" t="e">
        <f t="shared" si="527"/>
        <v>#NAME?</v>
      </c>
      <c r="AW411" s="13" t="e">
        <f t="shared" si="528"/>
        <v>#NAME?</v>
      </c>
      <c r="AX411" s="13" t="e">
        <f t="shared" si="529"/>
        <v>#NAME?</v>
      </c>
      <c r="AY411" s="13" t="e">
        <f t="shared" si="530"/>
        <v>#NAME?</v>
      </c>
      <c r="AZ411" s="13" t="e">
        <f t="shared" si="531"/>
        <v>#NAME?</v>
      </c>
      <c r="BA411" s="13" t="e">
        <f t="shared" si="532"/>
        <v>#NAME?</v>
      </c>
      <c r="BB411" s="13" t="e">
        <f t="shared" si="533"/>
        <v>#NAME?</v>
      </c>
      <c r="BC411" s="13" t="e">
        <f t="shared" si="534"/>
        <v>#NAME?</v>
      </c>
      <c r="BD411" s="13" t="e">
        <f t="shared" si="535"/>
        <v>#NAME?</v>
      </c>
      <c r="BE411" s="13" t="e">
        <f t="shared" si="536"/>
        <v>#NAME?</v>
      </c>
      <c r="BF411" s="13" t="e">
        <f t="shared" si="537"/>
        <v>#NAME?</v>
      </c>
      <c r="BG411" s="13" t="e">
        <f t="shared" si="538"/>
        <v>#NAME?</v>
      </c>
      <c r="BH411" s="13" t="e">
        <f t="shared" si="539"/>
        <v>#NAME?</v>
      </c>
      <c r="BI411" s="13" t="e">
        <f t="shared" si="540"/>
        <v>#NAME?</v>
      </c>
      <c r="BJ411" s="13" t="e">
        <f t="shared" si="541"/>
        <v>#NAME?</v>
      </c>
      <c r="BK411" s="13" t="e">
        <f t="shared" si="542"/>
        <v>#NAME?</v>
      </c>
      <c r="BL411" s="13" t="e">
        <f t="shared" si="543"/>
        <v>#NAME?</v>
      </c>
      <c r="BM411" s="13" t="e">
        <f t="shared" si="544"/>
        <v>#NAME?</v>
      </c>
      <c r="BN411" s="13"/>
      <c r="BO411" s="15"/>
      <c r="BP411" s="13" t="e">
        <f t="shared" si="545"/>
        <v>#NAME?</v>
      </c>
      <c r="BQ411" s="13" t="e">
        <f t="shared" si="546"/>
        <v>#NAME?</v>
      </c>
      <c r="BR411" s="13" t="e">
        <f t="shared" si="547"/>
        <v>#NAME?</v>
      </c>
      <c r="BS411" s="13" t="e">
        <f t="shared" si="548"/>
        <v>#NAME?</v>
      </c>
      <c r="BT411" s="13" t="e">
        <f t="shared" si="549"/>
        <v>#NAME?</v>
      </c>
      <c r="BU411" s="13" t="e">
        <f t="shared" si="550"/>
        <v>#NAME?</v>
      </c>
      <c r="BV411" s="13"/>
      <c r="BW411" s="13" t="e">
        <f t="shared" si="551"/>
        <v>#NAME?</v>
      </c>
      <c r="BX411" s="13"/>
      <c r="BY411" s="13" t="e">
        <f t="shared" si="552"/>
        <v>#NAME?</v>
      </c>
      <c r="BZ411" s="13" t="e">
        <f t="shared" si="553"/>
        <v>#NAME?</v>
      </c>
      <c r="CA411" s="13" t="e">
        <f t="shared" si="554"/>
        <v>#NAME?</v>
      </c>
      <c r="CB411" s="13" t="e">
        <f t="shared" si="555"/>
        <v>#NAME?</v>
      </c>
      <c r="CC411" s="14">
        <f t="shared" si="556"/>
        <v>31372</v>
      </c>
      <c r="CD411" s="14" t="e">
        <f t="shared" si="557"/>
        <v>#NAME?</v>
      </c>
      <c r="CE411" s="13">
        <f t="shared" si="558"/>
        <v>12472464.35</v>
      </c>
      <c r="CF411" s="13" t="e">
        <f t="shared" si="559"/>
        <v>#NAME?</v>
      </c>
      <c r="CG411" s="13"/>
      <c r="CH411" s="13" t="e">
        <f t="shared" si="560"/>
        <v>#NAME?</v>
      </c>
      <c r="CI411" s="13" t="e">
        <f t="shared" si="561"/>
        <v>#NAME?</v>
      </c>
      <c r="CJ411" s="13" t="e">
        <f t="shared" si="562"/>
        <v>#NAME?</v>
      </c>
      <c r="CK411" s="13" t="e">
        <f t="shared" si="563"/>
        <v>#NAME?</v>
      </c>
      <c r="CL411">
        <f t="shared" si="564"/>
        <v>83300</v>
      </c>
      <c r="CM411">
        <f t="shared" si="565"/>
        <v>0</v>
      </c>
      <c r="CN411">
        <v>0</v>
      </c>
      <c r="CO411">
        <f t="shared" si="566"/>
        <v>90000</v>
      </c>
      <c r="CP411" t="e">
        <f>VLOOKUP(A411,taal,5,FALSE)</f>
        <v>#NAME?</v>
      </c>
      <c r="CQ411">
        <v>0</v>
      </c>
      <c r="CR411">
        <v>0</v>
      </c>
      <c r="CS411">
        <v>0</v>
      </c>
      <c r="CT411" t="e">
        <f>VLOOKUP(A411,w_g31,3,FALSE)</f>
        <v>#NAME?</v>
      </c>
      <c r="CU411" t="e">
        <f>VLOOKUP(A411,actie,3,FALSE)</f>
        <v>#NAME?</v>
      </c>
      <c r="CV411" t="e">
        <f>VLOOKUP(A411,delta,3,FALSE)</f>
        <v>#NAME?</v>
      </c>
      <c r="CW411">
        <v>0</v>
      </c>
      <c r="CX411">
        <v>0</v>
      </c>
      <c r="CY411" s="20" t="e">
        <f t="shared" si="567"/>
        <v>#NAME?</v>
      </c>
      <c r="CZ411" t="e">
        <f t="shared" si="568"/>
        <v>#NAME?</v>
      </c>
      <c r="DM411" t="s">
        <v>256</v>
      </c>
      <c r="DN411">
        <v>0</v>
      </c>
      <c r="DQ411" t="s">
        <v>365</v>
      </c>
      <c r="DR411">
        <v>0</v>
      </c>
      <c r="DU411">
        <v>164</v>
      </c>
      <c r="DV411">
        <v>8291631.8862485308</v>
      </c>
      <c r="DX411" t="s">
        <v>365</v>
      </c>
      <c r="DY411">
        <v>0</v>
      </c>
      <c r="EA411" t="s">
        <v>365</v>
      </c>
      <c r="EB411">
        <v>0</v>
      </c>
      <c r="ED411" t="s">
        <v>365</v>
      </c>
      <c r="EE411">
        <v>0</v>
      </c>
      <c r="EI411">
        <v>1507</v>
      </c>
      <c r="EJ411">
        <v>1859</v>
      </c>
      <c r="GQ411" t="s">
        <v>146</v>
      </c>
      <c r="GR411">
        <v>917</v>
      </c>
      <c r="GU411">
        <v>1699</v>
      </c>
      <c r="GV411" s="20">
        <v>83642.636834126199</v>
      </c>
      <c r="HM411">
        <v>98</v>
      </c>
      <c r="HN411" t="s">
        <v>256</v>
      </c>
      <c r="HO411">
        <v>3008718.3</v>
      </c>
      <c r="HR411">
        <v>1699</v>
      </c>
      <c r="HS411">
        <v>2008.25</v>
      </c>
    </row>
    <row r="412" spans="1:227">
      <c r="A412">
        <v>918</v>
      </c>
      <c r="D412" t="s">
        <v>411</v>
      </c>
      <c r="F412" s="13" t="e">
        <f t="shared" si="488"/>
        <v>#NAME?</v>
      </c>
      <c r="G412" s="13" t="e">
        <f t="shared" si="489"/>
        <v>#NAME?</v>
      </c>
      <c r="H412" s="13" t="e">
        <f t="shared" si="490"/>
        <v>#NAME?</v>
      </c>
      <c r="I412" s="13" t="e">
        <f t="shared" si="491"/>
        <v>#NAME?</v>
      </c>
      <c r="J412" s="13"/>
      <c r="K412" s="13" t="e">
        <f t="shared" si="492"/>
        <v>#NAME?</v>
      </c>
      <c r="L412" s="13" t="e">
        <f t="shared" si="493"/>
        <v>#NAME?</v>
      </c>
      <c r="M412" s="13" t="e">
        <f t="shared" si="494"/>
        <v>#NAME?</v>
      </c>
      <c r="N412" s="13" t="e">
        <f t="shared" si="495"/>
        <v>#NAME?</v>
      </c>
      <c r="O412" s="13" t="e">
        <f t="shared" si="496"/>
        <v>#NAME?</v>
      </c>
      <c r="P412" s="13" t="e">
        <f t="shared" si="497"/>
        <v>#NAME?</v>
      </c>
      <c r="Q412" s="13" t="e">
        <f t="shared" si="498"/>
        <v>#NAME?</v>
      </c>
      <c r="R412" s="13" t="e">
        <f t="shared" si="499"/>
        <v>#NAME?</v>
      </c>
      <c r="S412" s="13" t="e">
        <f t="shared" si="500"/>
        <v>#NAME?</v>
      </c>
      <c r="T412" s="13" t="e">
        <f t="shared" si="501"/>
        <v>#NAME?</v>
      </c>
      <c r="U412" s="13" t="e">
        <f t="shared" si="502"/>
        <v>#NAME?</v>
      </c>
      <c r="V412" s="13" t="e">
        <f t="shared" si="503"/>
        <v>#NAME?</v>
      </c>
      <c r="W412" s="13" t="e">
        <f t="shared" si="504"/>
        <v>#NAME?</v>
      </c>
      <c r="X412" s="13" t="e">
        <f t="shared" si="505"/>
        <v>#NAME?</v>
      </c>
      <c r="Y412" s="13" t="e">
        <f t="shared" si="506"/>
        <v>#NAME?</v>
      </c>
      <c r="Z412" s="13" t="e">
        <f t="shared" si="507"/>
        <v>#NAME?</v>
      </c>
      <c r="AA412" s="13" t="e">
        <f t="shared" si="508"/>
        <v>#NAME?</v>
      </c>
      <c r="AB412" s="13"/>
      <c r="AC412" s="13"/>
      <c r="AD412" s="13" t="e">
        <f t="shared" si="509"/>
        <v>#NAME?</v>
      </c>
      <c r="AE412" s="13" t="e">
        <f t="shared" si="510"/>
        <v>#NAME?</v>
      </c>
      <c r="AF412" s="13" t="e">
        <f t="shared" si="511"/>
        <v>#NAME?</v>
      </c>
      <c r="AG412" s="13" t="e">
        <f t="shared" si="512"/>
        <v>#NAME?</v>
      </c>
      <c r="AH412" s="13" t="e">
        <f t="shared" si="513"/>
        <v>#NAME?</v>
      </c>
      <c r="AI412" s="13" t="e">
        <f t="shared" si="514"/>
        <v>#NAME?</v>
      </c>
      <c r="AJ412" s="13" t="e">
        <f t="shared" si="515"/>
        <v>#NAME?</v>
      </c>
      <c r="AK412" s="13" t="e">
        <f t="shared" si="516"/>
        <v>#NAME?</v>
      </c>
      <c r="AL412" s="13" t="e">
        <f t="shared" si="517"/>
        <v>#NAME?</v>
      </c>
      <c r="AM412" s="13" t="e">
        <f t="shared" si="518"/>
        <v>#NAME?</v>
      </c>
      <c r="AN412" s="13" t="e">
        <f t="shared" si="519"/>
        <v>#NAME?</v>
      </c>
      <c r="AO412" s="13" t="e">
        <f t="shared" si="520"/>
        <v>#NAME?</v>
      </c>
      <c r="AP412" s="13" t="e">
        <f t="shared" si="521"/>
        <v>#NAME?</v>
      </c>
      <c r="AQ412" s="13" t="e">
        <f t="shared" si="522"/>
        <v>#NAME?</v>
      </c>
      <c r="AR412" s="13" t="e">
        <f t="shared" si="523"/>
        <v>#NAME?</v>
      </c>
      <c r="AS412" s="13" t="e">
        <f t="shared" si="524"/>
        <v>#NAME?</v>
      </c>
      <c r="AT412" s="13" t="e">
        <f t="shared" si="525"/>
        <v>#NAME?</v>
      </c>
      <c r="AU412" s="13" t="e">
        <f t="shared" si="526"/>
        <v>#NAME?</v>
      </c>
      <c r="AV412" s="13" t="e">
        <f t="shared" si="527"/>
        <v>#NAME?</v>
      </c>
      <c r="AW412" s="13" t="e">
        <f t="shared" si="528"/>
        <v>#NAME?</v>
      </c>
      <c r="AX412" s="13" t="e">
        <f t="shared" si="529"/>
        <v>#NAME?</v>
      </c>
      <c r="AY412" s="13" t="e">
        <f t="shared" si="530"/>
        <v>#NAME?</v>
      </c>
      <c r="AZ412" s="13" t="e">
        <f t="shared" si="531"/>
        <v>#NAME?</v>
      </c>
      <c r="BA412" s="13" t="e">
        <f t="shared" si="532"/>
        <v>#NAME?</v>
      </c>
      <c r="BB412" s="13" t="e">
        <f t="shared" si="533"/>
        <v>#NAME?</v>
      </c>
      <c r="BC412" s="13" t="e">
        <f t="shared" si="534"/>
        <v>#NAME?</v>
      </c>
      <c r="BD412" s="13" t="e">
        <f t="shared" si="535"/>
        <v>#NAME?</v>
      </c>
      <c r="BE412" s="13" t="e">
        <f t="shared" si="536"/>
        <v>#NAME?</v>
      </c>
      <c r="BF412" s="13" t="e">
        <f t="shared" si="537"/>
        <v>#NAME?</v>
      </c>
      <c r="BG412" s="13" t="e">
        <f t="shared" si="538"/>
        <v>#NAME?</v>
      </c>
      <c r="BH412" s="13" t="e">
        <f t="shared" si="539"/>
        <v>#NAME?</v>
      </c>
      <c r="BI412" s="13" t="e">
        <f t="shared" si="540"/>
        <v>#NAME?</v>
      </c>
      <c r="BJ412" s="13" t="e">
        <f t="shared" si="541"/>
        <v>#NAME?</v>
      </c>
      <c r="BK412" s="13" t="e">
        <f t="shared" si="542"/>
        <v>#NAME?</v>
      </c>
      <c r="BL412" s="13" t="e">
        <f t="shared" si="543"/>
        <v>#NAME?</v>
      </c>
      <c r="BM412" s="13" t="e">
        <f t="shared" si="544"/>
        <v>#NAME?</v>
      </c>
      <c r="BN412" s="13"/>
      <c r="BO412" s="15"/>
      <c r="BP412" s="13" t="e">
        <f t="shared" si="545"/>
        <v>#NAME?</v>
      </c>
      <c r="BQ412" s="13" t="e">
        <f t="shared" si="546"/>
        <v>#NAME?</v>
      </c>
      <c r="BR412" s="13" t="e">
        <f t="shared" si="547"/>
        <v>#NAME?</v>
      </c>
      <c r="BS412" s="13" t="e">
        <f t="shared" si="548"/>
        <v>#NAME?</v>
      </c>
      <c r="BT412" s="13" t="e">
        <f t="shared" si="549"/>
        <v>#NAME?</v>
      </c>
      <c r="BU412" s="13" t="e">
        <f t="shared" si="550"/>
        <v>#NAME?</v>
      </c>
      <c r="BV412" s="13"/>
      <c r="BW412" s="13" t="e">
        <f t="shared" si="551"/>
        <v>#NAME?</v>
      </c>
      <c r="BX412" s="13"/>
      <c r="BY412" s="13" t="e">
        <f t="shared" si="552"/>
        <v>#NAME?</v>
      </c>
      <c r="BZ412" s="13" t="e">
        <f t="shared" si="553"/>
        <v>#NAME?</v>
      </c>
      <c r="CA412" s="13" t="e">
        <f t="shared" si="554"/>
        <v>#NAME?</v>
      </c>
      <c r="CB412" s="13" t="e">
        <f t="shared" si="555"/>
        <v>#NAME?</v>
      </c>
      <c r="CC412" s="14">
        <f t="shared" si="556"/>
        <v>0</v>
      </c>
      <c r="CD412" s="14" t="e">
        <f t="shared" si="557"/>
        <v>#NAME?</v>
      </c>
      <c r="CE412" s="13">
        <f t="shared" si="558"/>
        <v>1480221.31</v>
      </c>
      <c r="CF412" s="13" t="e">
        <f t="shared" si="559"/>
        <v>#NAME?</v>
      </c>
      <c r="CG412" s="13"/>
      <c r="CH412" s="13" t="e">
        <f t="shared" si="560"/>
        <v>#NAME?</v>
      </c>
      <c r="CI412" s="13" t="e">
        <f t="shared" si="561"/>
        <v>#NAME?</v>
      </c>
      <c r="CJ412" s="13" t="e">
        <f t="shared" si="562"/>
        <v>#NAME?</v>
      </c>
      <c r="CK412" s="13" t="e">
        <f t="shared" si="563"/>
        <v>#NAME?</v>
      </c>
      <c r="CL412">
        <f t="shared" si="564"/>
        <v>0</v>
      </c>
      <c r="CM412">
        <f t="shared" si="565"/>
        <v>0</v>
      </c>
      <c r="CN412">
        <v>0</v>
      </c>
      <c r="CO412">
        <f t="shared" si="566"/>
        <v>0</v>
      </c>
      <c r="CP412">
        <v>0</v>
      </c>
      <c r="CQ412">
        <v>0</v>
      </c>
      <c r="CR412">
        <v>0</v>
      </c>
      <c r="CS412">
        <v>0</v>
      </c>
      <c r="CT412">
        <v>0</v>
      </c>
      <c r="CU412">
        <v>0</v>
      </c>
      <c r="CV412">
        <v>0</v>
      </c>
      <c r="CW412">
        <v>0</v>
      </c>
      <c r="CX412">
        <v>0</v>
      </c>
      <c r="CY412" s="20" t="e">
        <f t="shared" si="567"/>
        <v>#NAME?</v>
      </c>
      <c r="CZ412" t="e">
        <f t="shared" si="568"/>
        <v>#NAME?</v>
      </c>
      <c r="DM412" t="s">
        <v>531</v>
      </c>
      <c r="DN412">
        <v>0</v>
      </c>
      <c r="DQ412" t="s">
        <v>387</v>
      </c>
      <c r="DR412">
        <v>0</v>
      </c>
      <c r="DU412">
        <v>402</v>
      </c>
      <c r="DV412">
        <v>9671080.8535345886</v>
      </c>
      <c r="DX412" t="s">
        <v>387</v>
      </c>
      <c r="DY412">
        <v>0</v>
      </c>
      <c r="EA412" t="s">
        <v>387</v>
      </c>
      <c r="EB412">
        <v>0</v>
      </c>
      <c r="ED412" t="s">
        <v>387</v>
      </c>
      <c r="EE412">
        <v>0</v>
      </c>
      <c r="EI412">
        <v>928</v>
      </c>
      <c r="EJ412">
        <v>7227.25</v>
      </c>
      <c r="GQ412" t="s">
        <v>411</v>
      </c>
      <c r="GR412">
        <v>918</v>
      </c>
      <c r="GU412">
        <v>1700</v>
      </c>
      <c r="GV412" s="20">
        <v>81028.804433059748</v>
      </c>
      <c r="HM412">
        <v>614</v>
      </c>
      <c r="HN412" t="s">
        <v>531</v>
      </c>
      <c r="HO412">
        <v>1061709.82</v>
      </c>
      <c r="HR412">
        <v>1700</v>
      </c>
      <c r="HS412">
        <v>2803.5</v>
      </c>
    </row>
    <row r="413" spans="1:227">
      <c r="A413">
        <v>1507</v>
      </c>
      <c r="D413" t="s">
        <v>427</v>
      </c>
      <c r="F413" s="13" t="e">
        <f t="shared" si="488"/>
        <v>#NAME?</v>
      </c>
      <c r="G413" s="13" t="e">
        <f t="shared" si="489"/>
        <v>#NAME?</v>
      </c>
      <c r="H413" s="13" t="e">
        <f t="shared" si="490"/>
        <v>#NAME?</v>
      </c>
      <c r="I413" s="13" t="e">
        <f t="shared" si="491"/>
        <v>#NAME?</v>
      </c>
      <c r="J413" s="13"/>
      <c r="K413" s="13" t="e">
        <f t="shared" si="492"/>
        <v>#NAME?</v>
      </c>
      <c r="L413" s="13" t="e">
        <f t="shared" si="493"/>
        <v>#NAME?</v>
      </c>
      <c r="M413" s="13" t="e">
        <f t="shared" si="494"/>
        <v>#NAME?</v>
      </c>
      <c r="N413" s="13" t="e">
        <f t="shared" si="495"/>
        <v>#NAME?</v>
      </c>
      <c r="O413" s="13" t="e">
        <f t="shared" si="496"/>
        <v>#NAME?</v>
      </c>
      <c r="P413" s="13" t="e">
        <f t="shared" si="497"/>
        <v>#NAME?</v>
      </c>
      <c r="Q413" s="13" t="e">
        <f t="shared" si="498"/>
        <v>#NAME?</v>
      </c>
      <c r="R413" s="13" t="e">
        <f t="shared" si="499"/>
        <v>#NAME?</v>
      </c>
      <c r="S413" s="13" t="e">
        <f t="shared" si="500"/>
        <v>#NAME?</v>
      </c>
      <c r="T413" s="13" t="e">
        <f t="shared" si="501"/>
        <v>#NAME?</v>
      </c>
      <c r="U413" s="13" t="e">
        <f t="shared" si="502"/>
        <v>#NAME?</v>
      </c>
      <c r="V413" s="13" t="e">
        <f t="shared" si="503"/>
        <v>#NAME?</v>
      </c>
      <c r="W413" s="13" t="e">
        <f t="shared" si="504"/>
        <v>#NAME?</v>
      </c>
      <c r="X413" s="13" t="e">
        <f t="shared" si="505"/>
        <v>#NAME?</v>
      </c>
      <c r="Y413" s="13" t="e">
        <f t="shared" si="506"/>
        <v>#NAME?</v>
      </c>
      <c r="Z413" s="13" t="e">
        <f t="shared" si="507"/>
        <v>#NAME?</v>
      </c>
      <c r="AA413" s="13" t="e">
        <f t="shared" si="508"/>
        <v>#NAME?</v>
      </c>
      <c r="AB413" s="13"/>
      <c r="AC413" s="13"/>
      <c r="AD413" s="13" t="e">
        <f t="shared" si="509"/>
        <v>#NAME?</v>
      </c>
      <c r="AE413" s="13" t="e">
        <f t="shared" si="510"/>
        <v>#NAME?</v>
      </c>
      <c r="AF413" s="13" t="e">
        <f t="shared" si="511"/>
        <v>#NAME?</v>
      </c>
      <c r="AG413" s="13" t="e">
        <f t="shared" si="512"/>
        <v>#NAME?</v>
      </c>
      <c r="AH413" s="13" t="e">
        <f t="shared" si="513"/>
        <v>#NAME?</v>
      </c>
      <c r="AI413" s="13" t="e">
        <f t="shared" si="514"/>
        <v>#NAME?</v>
      </c>
      <c r="AJ413" s="13" t="e">
        <f t="shared" si="515"/>
        <v>#NAME?</v>
      </c>
      <c r="AK413" s="13" t="e">
        <f t="shared" si="516"/>
        <v>#NAME?</v>
      </c>
      <c r="AL413" s="13" t="e">
        <f t="shared" si="517"/>
        <v>#NAME?</v>
      </c>
      <c r="AM413" s="13" t="e">
        <f t="shared" si="518"/>
        <v>#NAME?</v>
      </c>
      <c r="AN413" s="13" t="e">
        <f t="shared" si="519"/>
        <v>#NAME?</v>
      </c>
      <c r="AO413" s="13" t="e">
        <f t="shared" si="520"/>
        <v>#NAME?</v>
      </c>
      <c r="AP413" s="13" t="e">
        <f t="shared" si="521"/>
        <v>#NAME?</v>
      </c>
      <c r="AQ413" s="13" t="e">
        <f t="shared" si="522"/>
        <v>#NAME?</v>
      </c>
      <c r="AR413" s="13" t="e">
        <f t="shared" si="523"/>
        <v>#NAME?</v>
      </c>
      <c r="AS413" s="13" t="e">
        <f t="shared" si="524"/>
        <v>#NAME?</v>
      </c>
      <c r="AT413" s="13" t="e">
        <f t="shared" si="525"/>
        <v>#NAME?</v>
      </c>
      <c r="AU413" s="13" t="e">
        <f t="shared" si="526"/>
        <v>#NAME?</v>
      </c>
      <c r="AV413" s="13" t="e">
        <f t="shared" si="527"/>
        <v>#NAME?</v>
      </c>
      <c r="AW413" s="13" t="e">
        <f t="shared" si="528"/>
        <v>#NAME?</v>
      </c>
      <c r="AX413" s="13" t="e">
        <f t="shared" si="529"/>
        <v>#NAME?</v>
      </c>
      <c r="AY413" s="13" t="e">
        <f t="shared" si="530"/>
        <v>#NAME?</v>
      </c>
      <c r="AZ413" s="13" t="e">
        <f t="shared" si="531"/>
        <v>#NAME?</v>
      </c>
      <c r="BA413" s="13" t="e">
        <f t="shared" si="532"/>
        <v>#NAME?</v>
      </c>
      <c r="BB413" s="13" t="e">
        <f t="shared" si="533"/>
        <v>#NAME?</v>
      </c>
      <c r="BC413" s="13" t="e">
        <f t="shared" si="534"/>
        <v>#NAME?</v>
      </c>
      <c r="BD413" s="13" t="e">
        <f t="shared" si="535"/>
        <v>#NAME?</v>
      </c>
      <c r="BE413" s="13" t="e">
        <f t="shared" si="536"/>
        <v>#NAME?</v>
      </c>
      <c r="BF413" s="13" t="e">
        <f t="shared" si="537"/>
        <v>#NAME?</v>
      </c>
      <c r="BG413" s="13" t="e">
        <f t="shared" si="538"/>
        <v>#NAME?</v>
      </c>
      <c r="BH413" s="13" t="e">
        <f t="shared" si="539"/>
        <v>#NAME?</v>
      </c>
      <c r="BI413" s="13" t="e">
        <f t="shared" si="540"/>
        <v>#NAME?</v>
      </c>
      <c r="BJ413" s="13" t="e">
        <f t="shared" si="541"/>
        <v>#NAME?</v>
      </c>
      <c r="BK413" s="13" t="e">
        <f t="shared" si="542"/>
        <v>#NAME?</v>
      </c>
      <c r="BL413" s="13" t="e">
        <f t="shared" si="543"/>
        <v>#NAME?</v>
      </c>
      <c r="BM413" s="13" t="e">
        <f t="shared" si="544"/>
        <v>#NAME?</v>
      </c>
      <c r="BN413" s="13"/>
      <c r="BO413" s="15"/>
      <c r="BP413" s="13" t="e">
        <f t="shared" si="545"/>
        <v>#NAME?</v>
      </c>
      <c r="BQ413" s="13" t="e">
        <f t="shared" si="546"/>
        <v>#NAME?</v>
      </c>
      <c r="BR413" s="13" t="e">
        <f t="shared" si="547"/>
        <v>#NAME?</v>
      </c>
      <c r="BS413" s="13" t="e">
        <f t="shared" si="548"/>
        <v>#NAME?</v>
      </c>
      <c r="BT413" s="13" t="e">
        <f t="shared" si="549"/>
        <v>#NAME?</v>
      </c>
      <c r="BU413" s="13" t="e">
        <f t="shared" si="550"/>
        <v>#NAME?</v>
      </c>
      <c r="BV413" s="13"/>
      <c r="BW413" s="13" t="e">
        <f t="shared" si="551"/>
        <v>#NAME?</v>
      </c>
      <c r="BX413" s="13"/>
      <c r="BY413" s="13" t="e">
        <f t="shared" si="552"/>
        <v>#NAME?</v>
      </c>
      <c r="BZ413" s="13" t="e">
        <f t="shared" si="553"/>
        <v>#NAME?</v>
      </c>
      <c r="CA413" s="13" t="e">
        <f t="shared" si="554"/>
        <v>#NAME?</v>
      </c>
      <c r="CB413" s="13" t="e">
        <f t="shared" si="555"/>
        <v>#NAME?</v>
      </c>
      <c r="CC413" s="14">
        <f t="shared" si="556"/>
        <v>0</v>
      </c>
      <c r="CD413" s="14" t="e">
        <f t="shared" si="557"/>
        <v>#NAME?</v>
      </c>
      <c r="CE413" s="13">
        <f t="shared" si="558"/>
        <v>2150461.27</v>
      </c>
      <c r="CF413" s="13" t="e">
        <f t="shared" si="559"/>
        <v>#NAME?</v>
      </c>
      <c r="CG413" s="13"/>
      <c r="CH413" s="13" t="e">
        <f t="shared" si="560"/>
        <v>#NAME?</v>
      </c>
      <c r="CI413" s="13" t="e">
        <f t="shared" si="561"/>
        <v>#NAME?</v>
      </c>
      <c r="CJ413" s="13" t="e">
        <f t="shared" si="562"/>
        <v>#NAME?</v>
      </c>
      <c r="CK413" s="13" t="e">
        <f t="shared" si="563"/>
        <v>#NAME?</v>
      </c>
      <c r="CL413">
        <f t="shared" si="564"/>
        <v>0</v>
      </c>
      <c r="CM413">
        <f t="shared" si="565"/>
        <v>0</v>
      </c>
      <c r="CN413">
        <v>0</v>
      </c>
      <c r="CO413">
        <f t="shared" si="566"/>
        <v>0</v>
      </c>
      <c r="CP413">
        <v>0</v>
      </c>
      <c r="CQ413">
        <v>0</v>
      </c>
      <c r="CR413">
        <v>0</v>
      </c>
      <c r="CS413">
        <v>0</v>
      </c>
      <c r="CT413">
        <v>0</v>
      </c>
      <c r="CU413">
        <v>0</v>
      </c>
      <c r="CV413">
        <v>0</v>
      </c>
      <c r="CW413">
        <v>0</v>
      </c>
      <c r="CX413">
        <v>0</v>
      </c>
      <c r="CY413" s="20" t="e">
        <f t="shared" si="567"/>
        <v>#NAME?</v>
      </c>
      <c r="CZ413" t="e">
        <f t="shared" si="568"/>
        <v>#NAME?</v>
      </c>
      <c r="DM413" t="s">
        <v>316</v>
      </c>
      <c r="DN413">
        <v>0</v>
      </c>
      <c r="DQ413" t="s">
        <v>411</v>
      </c>
      <c r="DR413">
        <v>0</v>
      </c>
      <c r="DU413">
        <v>794</v>
      </c>
      <c r="DV413">
        <v>7415786.283536965</v>
      </c>
      <c r="DX413" t="s">
        <v>411</v>
      </c>
      <c r="DY413">
        <v>0</v>
      </c>
      <c r="EA413" t="s">
        <v>411</v>
      </c>
      <c r="EB413">
        <v>0</v>
      </c>
      <c r="ED413" t="s">
        <v>411</v>
      </c>
      <c r="EE413">
        <v>0</v>
      </c>
      <c r="EI413">
        <v>929</v>
      </c>
      <c r="EJ413">
        <v>247.5</v>
      </c>
      <c r="GQ413" t="s">
        <v>427</v>
      </c>
      <c r="GR413">
        <v>1507</v>
      </c>
      <c r="GU413">
        <v>1701</v>
      </c>
      <c r="GV413" s="20">
        <v>57504.312823461762</v>
      </c>
      <c r="HM413">
        <v>189</v>
      </c>
      <c r="HN413" t="s">
        <v>316</v>
      </c>
      <c r="HO413">
        <v>1624387.51</v>
      </c>
      <c r="HR413">
        <v>1701</v>
      </c>
      <c r="HS413">
        <v>1415.5</v>
      </c>
    </row>
    <row r="414" spans="1:227">
      <c r="A414">
        <v>928</v>
      </c>
      <c r="D414" t="s">
        <v>433</v>
      </c>
      <c r="F414" s="13" t="e">
        <f t="shared" si="488"/>
        <v>#NAME?</v>
      </c>
      <c r="G414" s="13" t="e">
        <f t="shared" si="489"/>
        <v>#NAME?</v>
      </c>
      <c r="H414" s="13" t="e">
        <f t="shared" si="490"/>
        <v>#NAME?</v>
      </c>
      <c r="I414" s="13" t="e">
        <f t="shared" si="491"/>
        <v>#NAME?</v>
      </c>
      <c r="J414" s="13"/>
      <c r="K414" s="13" t="e">
        <f t="shared" si="492"/>
        <v>#NAME?</v>
      </c>
      <c r="L414" s="13" t="e">
        <f t="shared" si="493"/>
        <v>#NAME?</v>
      </c>
      <c r="M414" s="13" t="e">
        <f t="shared" si="494"/>
        <v>#NAME?</v>
      </c>
      <c r="N414" s="13" t="e">
        <f t="shared" si="495"/>
        <v>#NAME?</v>
      </c>
      <c r="O414" s="13" t="e">
        <f t="shared" si="496"/>
        <v>#NAME?</v>
      </c>
      <c r="P414" s="13" t="e">
        <f t="shared" si="497"/>
        <v>#NAME?</v>
      </c>
      <c r="Q414" s="13" t="e">
        <f t="shared" si="498"/>
        <v>#NAME?</v>
      </c>
      <c r="R414" s="13" t="e">
        <f t="shared" si="499"/>
        <v>#NAME?</v>
      </c>
      <c r="S414" s="13" t="e">
        <f t="shared" si="500"/>
        <v>#NAME?</v>
      </c>
      <c r="T414" s="13" t="e">
        <f t="shared" si="501"/>
        <v>#NAME?</v>
      </c>
      <c r="U414" s="13" t="e">
        <f t="shared" si="502"/>
        <v>#NAME?</v>
      </c>
      <c r="V414" s="13" t="e">
        <f t="shared" si="503"/>
        <v>#NAME?</v>
      </c>
      <c r="W414" s="13" t="e">
        <f t="shared" si="504"/>
        <v>#NAME?</v>
      </c>
      <c r="X414" s="13" t="e">
        <f t="shared" si="505"/>
        <v>#NAME?</v>
      </c>
      <c r="Y414" s="13" t="e">
        <f t="shared" si="506"/>
        <v>#NAME?</v>
      </c>
      <c r="Z414" s="13" t="e">
        <f t="shared" si="507"/>
        <v>#NAME?</v>
      </c>
      <c r="AA414" s="13" t="e">
        <f t="shared" si="508"/>
        <v>#NAME?</v>
      </c>
      <c r="AB414" s="13"/>
      <c r="AC414" s="13"/>
      <c r="AD414" s="13" t="e">
        <f t="shared" si="509"/>
        <v>#NAME?</v>
      </c>
      <c r="AE414" s="13" t="e">
        <f t="shared" si="510"/>
        <v>#NAME?</v>
      </c>
      <c r="AF414" s="13" t="e">
        <f t="shared" si="511"/>
        <v>#NAME?</v>
      </c>
      <c r="AG414" s="13" t="e">
        <f t="shared" si="512"/>
        <v>#NAME?</v>
      </c>
      <c r="AH414" s="13" t="e">
        <f t="shared" si="513"/>
        <v>#NAME?</v>
      </c>
      <c r="AI414" s="13" t="e">
        <f t="shared" si="514"/>
        <v>#NAME?</v>
      </c>
      <c r="AJ414" s="13" t="e">
        <f t="shared" si="515"/>
        <v>#NAME?</v>
      </c>
      <c r="AK414" s="13" t="e">
        <f t="shared" si="516"/>
        <v>#NAME?</v>
      </c>
      <c r="AL414" s="13" t="e">
        <f t="shared" si="517"/>
        <v>#NAME?</v>
      </c>
      <c r="AM414" s="13" t="e">
        <f t="shared" si="518"/>
        <v>#NAME?</v>
      </c>
      <c r="AN414" s="13" t="e">
        <f t="shared" si="519"/>
        <v>#NAME?</v>
      </c>
      <c r="AO414" s="13" t="e">
        <f t="shared" si="520"/>
        <v>#NAME?</v>
      </c>
      <c r="AP414" s="13" t="e">
        <f t="shared" si="521"/>
        <v>#NAME?</v>
      </c>
      <c r="AQ414" s="13" t="e">
        <f t="shared" si="522"/>
        <v>#NAME?</v>
      </c>
      <c r="AR414" s="13" t="e">
        <f t="shared" si="523"/>
        <v>#NAME?</v>
      </c>
      <c r="AS414" s="13" t="e">
        <f t="shared" si="524"/>
        <v>#NAME?</v>
      </c>
      <c r="AT414" s="13" t="e">
        <f t="shared" si="525"/>
        <v>#NAME?</v>
      </c>
      <c r="AU414" s="13" t="e">
        <f t="shared" si="526"/>
        <v>#NAME?</v>
      </c>
      <c r="AV414" s="13" t="e">
        <f t="shared" si="527"/>
        <v>#NAME?</v>
      </c>
      <c r="AW414" s="13" t="e">
        <f t="shared" si="528"/>
        <v>#NAME?</v>
      </c>
      <c r="AX414" s="13" t="e">
        <f t="shared" si="529"/>
        <v>#NAME?</v>
      </c>
      <c r="AY414" s="13" t="e">
        <f t="shared" si="530"/>
        <v>#NAME?</v>
      </c>
      <c r="AZ414" s="13" t="e">
        <f t="shared" si="531"/>
        <v>#NAME?</v>
      </c>
      <c r="BA414" s="13" t="e">
        <f t="shared" si="532"/>
        <v>#NAME?</v>
      </c>
      <c r="BB414" s="13" t="e">
        <f t="shared" si="533"/>
        <v>#NAME?</v>
      </c>
      <c r="BC414" s="13" t="e">
        <f t="shared" si="534"/>
        <v>#NAME?</v>
      </c>
      <c r="BD414" s="13" t="e">
        <f t="shared" si="535"/>
        <v>#NAME?</v>
      </c>
      <c r="BE414" s="13" t="e">
        <f t="shared" si="536"/>
        <v>#NAME?</v>
      </c>
      <c r="BF414" s="13" t="e">
        <f t="shared" si="537"/>
        <v>#NAME?</v>
      </c>
      <c r="BG414" s="13" t="e">
        <f t="shared" si="538"/>
        <v>#NAME?</v>
      </c>
      <c r="BH414" s="13" t="e">
        <f t="shared" si="539"/>
        <v>#NAME?</v>
      </c>
      <c r="BI414" s="13" t="e">
        <f t="shared" si="540"/>
        <v>#NAME?</v>
      </c>
      <c r="BJ414" s="13" t="e">
        <f t="shared" si="541"/>
        <v>#NAME?</v>
      </c>
      <c r="BK414" s="13" t="e">
        <f t="shared" si="542"/>
        <v>#NAME?</v>
      </c>
      <c r="BL414" s="13" t="e">
        <f t="shared" si="543"/>
        <v>#NAME?</v>
      </c>
      <c r="BM414" s="13" t="e">
        <f t="shared" si="544"/>
        <v>#NAME?</v>
      </c>
      <c r="BN414" s="13"/>
      <c r="BO414" s="15"/>
      <c r="BP414" s="13" t="e">
        <f t="shared" si="545"/>
        <v>#NAME?</v>
      </c>
      <c r="BQ414" s="13" t="e">
        <f t="shared" si="546"/>
        <v>#NAME?</v>
      </c>
      <c r="BR414" s="13" t="e">
        <f t="shared" si="547"/>
        <v>#NAME?</v>
      </c>
      <c r="BS414" s="13" t="e">
        <f t="shared" si="548"/>
        <v>#NAME?</v>
      </c>
      <c r="BT414" s="13" t="e">
        <f t="shared" si="549"/>
        <v>#NAME?</v>
      </c>
      <c r="BU414" s="13" t="e">
        <f t="shared" si="550"/>
        <v>#NAME?</v>
      </c>
      <c r="BV414" s="13"/>
      <c r="BW414" s="13" t="e">
        <f t="shared" si="551"/>
        <v>#NAME?</v>
      </c>
      <c r="BX414" s="13"/>
      <c r="BY414" s="13" t="e">
        <f t="shared" si="552"/>
        <v>#NAME?</v>
      </c>
      <c r="BZ414" s="13" t="e">
        <f t="shared" si="553"/>
        <v>#NAME?</v>
      </c>
      <c r="CA414" s="13" t="e">
        <f t="shared" si="554"/>
        <v>#NAME?</v>
      </c>
      <c r="CB414" s="13" t="e">
        <f t="shared" si="555"/>
        <v>#NAME?</v>
      </c>
      <c r="CC414" s="14">
        <f t="shared" si="556"/>
        <v>0</v>
      </c>
      <c r="CD414" s="14" t="e">
        <f t="shared" si="557"/>
        <v>#NAME?</v>
      </c>
      <c r="CE414" s="13">
        <f t="shared" si="558"/>
        <v>6643860.54</v>
      </c>
      <c r="CF414" s="13" t="e">
        <f t="shared" si="559"/>
        <v>#NAME?</v>
      </c>
      <c r="CG414" s="13"/>
      <c r="CH414" s="13" t="e">
        <f t="shared" si="560"/>
        <v>#NAME?</v>
      </c>
      <c r="CI414" s="13" t="e">
        <f t="shared" si="561"/>
        <v>#NAME?</v>
      </c>
      <c r="CJ414" s="13" t="e">
        <f t="shared" si="562"/>
        <v>#NAME?</v>
      </c>
      <c r="CK414" s="22">
        <v>2200000</v>
      </c>
      <c r="CL414">
        <f t="shared" si="564"/>
        <v>0</v>
      </c>
      <c r="CM414">
        <f t="shared" si="565"/>
        <v>0</v>
      </c>
      <c r="CN414" t="e">
        <f>VLOOKUP(A414,sport,6,FALSE)</f>
        <v>#NAME?</v>
      </c>
      <c r="CO414">
        <f t="shared" si="566"/>
        <v>0</v>
      </c>
      <c r="CP414">
        <v>0</v>
      </c>
      <c r="CQ414">
        <v>0</v>
      </c>
      <c r="CR414">
        <v>0</v>
      </c>
      <c r="CS414">
        <v>0</v>
      </c>
      <c r="CT414">
        <v>0</v>
      </c>
      <c r="CU414">
        <v>0</v>
      </c>
      <c r="CV414">
        <v>0</v>
      </c>
      <c r="CW414">
        <v>0</v>
      </c>
      <c r="CX414">
        <v>0</v>
      </c>
      <c r="CY414" s="20" t="e">
        <f t="shared" si="567"/>
        <v>#NAME?</v>
      </c>
      <c r="CZ414" t="e">
        <f t="shared" si="568"/>
        <v>#NAME?</v>
      </c>
      <c r="DM414" t="s">
        <v>474</v>
      </c>
      <c r="DN414">
        <v>0</v>
      </c>
      <c r="DQ414" t="s">
        <v>427</v>
      </c>
      <c r="DR414">
        <v>0</v>
      </c>
      <c r="DU414">
        <v>917</v>
      </c>
      <c r="DV414">
        <v>12399649.178170662</v>
      </c>
      <c r="DX414" t="s">
        <v>427</v>
      </c>
      <c r="DY414">
        <v>0</v>
      </c>
      <c r="EA414" t="s">
        <v>427</v>
      </c>
      <c r="EB414">
        <v>0</v>
      </c>
      <c r="ED414" t="s">
        <v>427</v>
      </c>
      <c r="EE414">
        <v>0</v>
      </c>
      <c r="EI414">
        <v>882</v>
      </c>
      <c r="EJ414">
        <v>5082.5</v>
      </c>
      <c r="GQ414" t="s">
        <v>433</v>
      </c>
      <c r="GR414">
        <v>928</v>
      </c>
      <c r="GU414">
        <v>1702</v>
      </c>
      <c r="GV414" s="20">
        <v>20910.65920853155</v>
      </c>
      <c r="HM414">
        <v>462</v>
      </c>
      <c r="HN414" t="s">
        <v>474</v>
      </c>
      <c r="HO414">
        <v>898045.36</v>
      </c>
      <c r="HR414">
        <v>1702</v>
      </c>
      <c r="HS414">
        <v>800.75</v>
      </c>
    </row>
    <row r="415" spans="1:227">
      <c r="A415">
        <v>929</v>
      </c>
      <c r="D415" t="s">
        <v>434</v>
      </c>
      <c r="F415" s="13" t="e">
        <f t="shared" si="488"/>
        <v>#NAME?</v>
      </c>
      <c r="G415" s="13" t="e">
        <f t="shared" si="489"/>
        <v>#NAME?</v>
      </c>
      <c r="H415" s="13" t="e">
        <f t="shared" si="490"/>
        <v>#NAME?</v>
      </c>
      <c r="I415" s="13" t="e">
        <f t="shared" si="491"/>
        <v>#NAME?</v>
      </c>
      <c r="J415" s="13"/>
      <c r="K415" s="13" t="e">
        <f t="shared" si="492"/>
        <v>#NAME?</v>
      </c>
      <c r="L415" s="13" t="e">
        <f t="shared" si="493"/>
        <v>#NAME?</v>
      </c>
      <c r="M415" s="13" t="e">
        <f t="shared" si="494"/>
        <v>#NAME?</v>
      </c>
      <c r="N415" s="13" t="e">
        <f t="shared" si="495"/>
        <v>#NAME?</v>
      </c>
      <c r="O415" s="13" t="e">
        <f t="shared" si="496"/>
        <v>#NAME?</v>
      </c>
      <c r="P415" s="13" t="e">
        <f t="shared" si="497"/>
        <v>#NAME?</v>
      </c>
      <c r="Q415" s="13" t="e">
        <f t="shared" si="498"/>
        <v>#NAME?</v>
      </c>
      <c r="R415" s="13" t="e">
        <f t="shared" si="499"/>
        <v>#NAME?</v>
      </c>
      <c r="S415" s="13" t="e">
        <f t="shared" si="500"/>
        <v>#NAME?</v>
      </c>
      <c r="T415" s="13" t="e">
        <f t="shared" si="501"/>
        <v>#NAME?</v>
      </c>
      <c r="U415" s="13" t="e">
        <f t="shared" si="502"/>
        <v>#NAME?</v>
      </c>
      <c r="V415" s="13" t="e">
        <f t="shared" si="503"/>
        <v>#NAME?</v>
      </c>
      <c r="W415" s="13" t="e">
        <f t="shared" si="504"/>
        <v>#NAME?</v>
      </c>
      <c r="X415" s="13" t="e">
        <f t="shared" si="505"/>
        <v>#NAME?</v>
      </c>
      <c r="Y415" s="13" t="e">
        <f t="shared" si="506"/>
        <v>#NAME?</v>
      </c>
      <c r="Z415" s="13" t="e">
        <f t="shared" si="507"/>
        <v>#NAME?</v>
      </c>
      <c r="AA415" s="13" t="e">
        <f t="shared" si="508"/>
        <v>#NAME?</v>
      </c>
      <c r="AB415" s="13"/>
      <c r="AC415" s="13"/>
      <c r="AD415" s="13" t="e">
        <f t="shared" si="509"/>
        <v>#NAME?</v>
      </c>
      <c r="AE415" s="13" t="e">
        <f t="shared" si="510"/>
        <v>#NAME?</v>
      </c>
      <c r="AF415" s="13" t="e">
        <f t="shared" si="511"/>
        <v>#NAME?</v>
      </c>
      <c r="AG415" s="13" t="e">
        <f t="shared" si="512"/>
        <v>#NAME?</v>
      </c>
      <c r="AH415" s="13" t="e">
        <f t="shared" si="513"/>
        <v>#NAME?</v>
      </c>
      <c r="AI415" s="13" t="e">
        <f t="shared" si="514"/>
        <v>#NAME?</v>
      </c>
      <c r="AJ415" s="13" t="e">
        <f t="shared" si="515"/>
        <v>#NAME?</v>
      </c>
      <c r="AK415" s="13" t="e">
        <f t="shared" si="516"/>
        <v>#NAME?</v>
      </c>
      <c r="AL415" s="13" t="e">
        <f t="shared" si="517"/>
        <v>#NAME?</v>
      </c>
      <c r="AM415" s="13" t="e">
        <f t="shared" si="518"/>
        <v>#NAME?</v>
      </c>
      <c r="AN415" s="13" t="e">
        <f t="shared" si="519"/>
        <v>#NAME?</v>
      </c>
      <c r="AO415" s="13" t="e">
        <f t="shared" si="520"/>
        <v>#NAME?</v>
      </c>
      <c r="AP415" s="13" t="e">
        <f t="shared" si="521"/>
        <v>#NAME?</v>
      </c>
      <c r="AQ415" s="13" t="e">
        <f t="shared" si="522"/>
        <v>#NAME?</v>
      </c>
      <c r="AR415" s="13" t="e">
        <f t="shared" si="523"/>
        <v>#NAME?</v>
      </c>
      <c r="AS415" s="13" t="e">
        <f t="shared" si="524"/>
        <v>#NAME?</v>
      </c>
      <c r="AT415" s="13" t="e">
        <f t="shared" si="525"/>
        <v>#NAME?</v>
      </c>
      <c r="AU415" s="13" t="e">
        <f t="shared" si="526"/>
        <v>#NAME?</v>
      </c>
      <c r="AV415" s="13" t="e">
        <f t="shared" si="527"/>
        <v>#NAME?</v>
      </c>
      <c r="AW415" s="13" t="e">
        <f t="shared" si="528"/>
        <v>#NAME?</v>
      </c>
      <c r="AX415" s="13" t="e">
        <f t="shared" si="529"/>
        <v>#NAME?</v>
      </c>
      <c r="AY415" s="13" t="e">
        <f t="shared" si="530"/>
        <v>#NAME?</v>
      </c>
      <c r="AZ415" s="13" t="e">
        <f t="shared" si="531"/>
        <v>#NAME?</v>
      </c>
      <c r="BA415" s="13" t="e">
        <f t="shared" si="532"/>
        <v>#NAME?</v>
      </c>
      <c r="BB415" s="13" t="e">
        <f t="shared" si="533"/>
        <v>#NAME?</v>
      </c>
      <c r="BC415" s="13" t="e">
        <f t="shared" si="534"/>
        <v>#NAME?</v>
      </c>
      <c r="BD415" s="13" t="e">
        <f t="shared" si="535"/>
        <v>#NAME?</v>
      </c>
      <c r="BE415" s="13" t="e">
        <f t="shared" si="536"/>
        <v>#NAME?</v>
      </c>
      <c r="BF415" s="13" t="e">
        <f t="shared" si="537"/>
        <v>#NAME?</v>
      </c>
      <c r="BG415" s="13" t="e">
        <f t="shared" si="538"/>
        <v>#NAME?</v>
      </c>
      <c r="BH415" s="13" t="e">
        <f t="shared" si="539"/>
        <v>#NAME?</v>
      </c>
      <c r="BI415" s="13" t="e">
        <f t="shared" si="540"/>
        <v>#NAME?</v>
      </c>
      <c r="BJ415" s="13" t="e">
        <f t="shared" si="541"/>
        <v>#NAME?</v>
      </c>
      <c r="BK415" s="13" t="e">
        <f t="shared" si="542"/>
        <v>#NAME?</v>
      </c>
      <c r="BL415" s="13" t="e">
        <f t="shared" si="543"/>
        <v>#NAME?</v>
      </c>
      <c r="BM415" s="13" t="e">
        <f t="shared" si="544"/>
        <v>#NAME?</v>
      </c>
      <c r="BN415" s="13"/>
      <c r="BO415" s="15"/>
      <c r="BP415" s="13" t="e">
        <f t="shared" si="545"/>
        <v>#NAME?</v>
      </c>
      <c r="BQ415" s="13" t="e">
        <f t="shared" si="546"/>
        <v>#NAME?</v>
      </c>
      <c r="BR415" s="13" t="e">
        <f t="shared" si="547"/>
        <v>#NAME?</v>
      </c>
      <c r="BS415" s="13" t="e">
        <f t="shared" si="548"/>
        <v>#NAME?</v>
      </c>
      <c r="BT415" s="13" t="e">
        <f t="shared" si="549"/>
        <v>#NAME?</v>
      </c>
      <c r="BU415" s="13" t="e">
        <f t="shared" si="550"/>
        <v>#NAME?</v>
      </c>
      <c r="BV415" s="13"/>
      <c r="BW415" s="13" t="e">
        <f t="shared" si="551"/>
        <v>#NAME?</v>
      </c>
      <c r="BX415" s="13"/>
      <c r="BY415" s="13" t="e">
        <f t="shared" si="552"/>
        <v>#NAME?</v>
      </c>
      <c r="BZ415" s="13" t="e">
        <f t="shared" si="553"/>
        <v>#NAME?</v>
      </c>
      <c r="CA415" s="13" t="e">
        <f t="shared" si="554"/>
        <v>#NAME?</v>
      </c>
      <c r="CB415" s="13" t="e">
        <f t="shared" si="555"/>
        <v>#NAME?</v>
      </c>
      <c r="CC415" s="14">
        <f t="shared" si="556"/>
        <v>0</v>
      </c>
      <c r="CD415" s="14" t="e">
        <f t="shared" si="557"/>
        <v>#NAME?</v>
      </c>
      <c r="CE415" s="13">
        <f t="shared" si="558"/>
        <v>358828.94</v>
      </c>
      <c r="CF415" s="13" t="e">
        <f t="shared" si="559"/>
        <v>#NAME?</v>
      </c>
      <c r="CG415" s="13"/>
      <c r="CH415" s="13" t="e">
        <f t="shared" si="560"/>
        <v>#NAME?</v>
      </c>
      <c r="CI415" s="13" t="e">
        <f t="shared" si="561"/>
        <v>#NAME?</v>
      </c>
      <c r="CJ415" s="13" t="e">
        <f t="shared" si="562"/>
        <v>#NAME?</v>
      </c>
      <c r="CK415" s="13" t="e">
        <f t="shared" ref="CK415:CK447" si="569">VLOOKUP(A415,_tk08,142,FALSE)</f>
        <v>#NAME?</v>
      </c>
      <c r="CL415">
        <f t="shared" si="564"/>
        <v>0</v>
      </c>
      <c r="CM415">
        <f t="shared" si="565"/>
        <v>0</v>
      </c>
      <c r="CN415">
        <v>0</v>
      </c>
      <c r="CO415">
        <f t="shared" si="566"/>
        <v>0</v>
      </c>
      <c r="CP415">
        <v>0</v>
      </c>
      <c r="CQ415">
        <v>0</v>
      </c>
      <c r="CR415">
        <v>0</v>
      </c>
      <c r="CS415">
        <v>0</v>
      </c>
      <c r="CT415">
        <v>0</v>
      </c>
      <c r="CU415">
        <v>0</v>
      </c>
      <c r="CV415">
        <v>0</v>
      </c>
      <c r="CW415">
        <v>0</v>
      </c>
      <c r="CX415">
        <v>0</v>
      </c>
      <c r="CY415" s="20" t="e">
        <f t="shared" si="567"/>
        <v>#NAME?</v>
      </c>
      <c r="CZ415" t="e">
        <f t="shared" si="568"/>
        <v>#NAME?</v>
      </c>
      <c r="DM415" t="s">
        <v>476</v>
      </c>
      <c r="DN415">
        <v>0</v>
      </c>
      <c r="DQ415" t="s">
        <v>433</v>
      </c>
      <c r="DR415">
        <v>0</v>
      </c>
      <c r="DU415">
        <v>983</v>
      </c>
      <c r="DV415">
        <v>9461526.9648443349</v>
      </c>
      <c r="DX415" t="s">
        <v>433</v>
      </c>
      <c r="DY415">
        <v>0</v>
      </c>
      <c r="EA415" t="s">
        <v>433</v>
      </c>
      <c r="EB415">
        <v>0</v>
      </c>
      <c r="ED415" t="s">
        <v>433</v>
      </c>
      <c r="EE415">
        <v>0</v>
      </c>
      <c r="EI415">
        <v>1640</v>
      </c>
      <c r="EJ415">
        <v>2297</v>
      </c>
      <c r="GQ415" t="s">
        <v>434</v>
      </c>
      <c r="GR415">
        <v>929</v>
      </c>
      <c r="GU415">
        <v>1705</v>
      </c>
      <c r="GV415" s="20">
        <v>101939.46364159131</v>
      </c>
      <c r="HM415">
        <v>463</v>
      </c>
      <c r="HN415" t="s">
        <v>476</v>
      </c>
      <c r="HO415">
        <v>1103699.25</v>
      </c>
      <c r="HR415">
        <v>1705</v>
      </c>
      <c r="HS415">
        <v>2720.5</v>
      </c>
    </row>
    <row r="416" spans="1:227">
      <c r="A416">
        <v>882</v>
      </c>
      <c r="D416" t="s">
        <v>440</v>
      </c>
      <c r="F416" s="13" t="e">
        <f t="shared" si="488"/>
        <v>#NAME?</v>
      </c>
      <c r="G416" s="13" t="e">
        <f t="shared" si="489"/>
        <v>#NAME?</v>
      </c>
      <c r="H416" s="13" t="e">
        <f t="shared" si="490"/>
        <v>#NAME?</v>
      </c>
      <c r="I416" s="13" t="e">
        <f t="shared" si="491"/>
        <v>#NAME?</v>
      </c>
      <c r="J416" s="13"/>
      <c r="K416" s="13" t="e">
        <f t="shared" si="492"/>
        <v>#NAME?</v>
      </c>
      <c r="L416" s="13" t="e">
        <f t="shared" si="493"/>
        <v>#NAME?</v>
      </c>
      <c r="M416" s="13" t="e">
        <f t="shared" si="494"/>
        <v>#NAME?</v>
      </c>
      <c r="N416" s="13" t="e">
        <f t="shared" si="495"/>
        <v>#NAME?</v>
      </c>
      <c r="O416" s="13" t="e">
        <f t="shared" si="496"/>
        <v>#NAME?</v>
      </c>
      <c r="P416" s="13" t="e">
        <f t="shared" si="497"/>
        <v>#NAME?</v>
      </c>
      <c r="Q416" s="13" t="e">
        <f t="shared" si="498"/>
        <v>#NAME?</v>
      </c>
      <c r="R416" s="13" t="e">
        <f t="shared" si="499"/>
        <v>#NAME?</v>
      </c>
      <c r="S416" s="13" t="e">
        <f t="shared" si="500"/>
        <v>#NAME?</v>
      </c>
      <c r="T416" s="13" t="e">
        <f t="shared" si="501"/>
        <v>#NAME?</v>
      </c>
      <c r="U416" s="13" t="e">
        <f t="shared" si="502"/>
        <v>#NAME?</v>
      </c>
      <c r="V416" s="13" t="e">
        <f t="shared" si="503"/>
        <v>#NAME?</v>
      </c>
      <c r="W416" s="13" t="e">
        <f t="shared" si="504"/>
        <v>#NAME?</v>
      </c>
      <c r="X416" s="13" t="e">
        <f t="shared" si="505"/>
        <v>#NAME?</v>
      </c>
      <c r="Y416" s="13" t="e">
        <f t="shared" si="506"/>
        <v>#NAME?</v>
      </c>
      <c r="Z416" s="13" t="e">
        <f t="shared" si="507"/>
        <v>#NAME?</v>
      </c>
      <c r="AA416" s="13" t="e">
        <f t="shared" si="508"/>
        <v>#NAME?</v>
      </c>
      <c r="AB416" s="13"/>
      <c r="AC416" s="13"/>
      <c r="AD416" s="13" t="e">
        <f t="shared" si="509"/>
        <v>#NAME?</v>
      </c>
      <c r="AE416" s="13" t="e">
        <f t="shared" si="510"/>
        <v>#NAME?</v>
      </c>
      <c r="AF416" s="13" t="e">
        <f t="shared" si="511"/>
        <v>#NAME?</v>
      </c>
      <c r="AG416" s="13" t="e">
        <f t="shared" si="512"/>
        <v>#NAME?</v>
      </c>
      <c r="AH416" s="13" t="e">
        <f t="shared" si="513"/>
        <v>#NAME?</v>
      </c>
      <c r="AI416" s="13" t="e">
        <f t="shared" si="514"/>
        <v>#NAME?</v>
      </c>
      <c r="AJ416" s="13" t="e">
        <f t="shared" si="515"/>
        <v>#NAME?</v>
      </c>
      <c r="AK416" s="13" t="e">
        <f t="shared" si="516"/>
        <v>#NAME?</v>
      </c>
      <c r="AL416" s="13" t="e">
        <f t="shared" si="517"/>
        <v>#NAME?</v>
      </c>
      <c r="AM416" s="13" t="e">
        <f t="shared" si="518"/>
        <v>#NAME?</v>
      </c>
      <c r="AN416" s="13" t="e">
        <f t="shared" si="519"/>
        <v>#NAME?</v>
      </c>
      <c r="AO416" s="13" t="e">
        <f t="shared" si="520"/>
        <v>#NAME?</v>
      </c>
      <c r="AP416" s="13" t="e">
        <f t="shared" si="521"/>
        <v>#NAME?</v>
      </c>
      <c r="AQ416" s="13" t="e">
        <f t="shared" si="522"/>
        <v>#NAME?</v>
      </c>
      <c r="AR416" s="13" t="e">
        <f t="shared" si="523"/>
        <v>#NAME?</v>
      </c>
      <c r="AS416" s="13" t="e">
        <f t="shared" si="524"/>
        <v>#NAME?</v>
      </c>
      <c r="AT416" s="13" t="e">
        <f t="shared" si="525"/>
        <v>#NAME?</v>
      </c>
      <c r="AU416" s="13" t="e">
        <f t="shared" si="526"/>
        <v>#NAME?</v>
      </c>
      <c r="AV416" s="13" t="e">
        <f t="shared" si="527"/>
        <v>#NAME?</v>
      </c>
      <c r="AW416" s="13" t="e">
        <f t="shared" si="528"/>
        <v>#NAME?</v>
      </c>
      <c r="AX416" s="13" t="e">
        <f t="shared" si="529"/>
        <v>#NAME?</v>
      </c>
      <c r="AY416" s="13" t="e">
        <f t="shared" si="530"/>
        <v>#NAME?</v>
      </c>
      <c r="AZ416" s="13" t="e">
        <f t="shared" si="531"/>
        <v>#NAME?</v>
      </c>
      <c r="BA416" s="13" t="e">
        <f t="shared" si="532"/>
        <v>#NAME?</v>
      </c>
      <c r="BB416" s="13" t="e">
        <f t="shared" si="533"/>
        <v>#NAME?</v>
      </c>
      <c r="BC416" s="13" t="e">
        <f t="shared" si="534"/>
        <v>#NAME?</v>
      </c>
      <c r="BD416" s="13" t="e">
        <f t="shared" si="535"/>
        <v>#NAME?</v>
      </c>
      <c r="BE416" s="13" t="e">
        <f t="shared" si="536"/>
        <v>#NAME?</v>
      </c>
      <c r="BF416" s="13" t="e">
        <f t="shared" si="537"/>
        <v>#NAME?</v>
      </c>
      <c r="BG416" s="13" t="e">
        <f t="shared" si="538"/>
        <v>#NAME?</v>
      </c>
      <c r="BH416" s="13" t="e">
        <f t="shared" si="539"/>
        <v>#NAME?</v>
      </c>
      <c r="BI416" s="13" t="e">
        <f t="shared" si="540"/>
        <v>#NAME?</v>
      </c>
      <c r="BJ416" s="13" t="e">
        <f t="shared" si="541"/>
        <v>#NAME?</v>
      </c>
      <c r="BK416" s="13" t="e">
        <f t="shared" si="542"/>
        <v>#NAME?</v>
      </c>
      <c r="BL416" s="13" t="e">
        <f t="shared" si="543"/>
        <v>#NAME?</v>
      </c>
      <c r="BM416" s="13" t="e">
        <f t="shared" si="544"/>
        <v>#NAME?</v>
      </c>
      <c r="BN416" s="13"/>
      <c r="BO416" s="15"/>
      <c r="BP416" s="13" t="e">
        <f t="shared" si="545"/>
        <v>#NAME?</v>
      </c>
      <c r="BQ416" s="13" t="e">
        <f t="shared" si="546"/>
        <v>#NAME?</v>
      </c>
      <c r="BR416" s="13" t="e">
        <f t="shared" si="547"/>
        <v>#NAME?</v>
      </c>
      <c r="BS416" s="13" t="e">
        <f t="shared" si="548"/>
        <v>#NAME?</v>
      </c>
      <c r="BT416" s="13" t="e">
        <f t="shared" si="549"/>
        <v>#NAME?</v>
      </c>
      <c r="BU416" s="13" t="e">
        <f t="shared" si="550"/>
        <v>#NAME?</v>
      </c>
      <c r="BV416" s="13"/>
      <c r="BW416" s="13" t="e">
        <f t="shared" si="551"/>
        <v>#NAME?</v>
      </c>
      <c r="BX416" s="13"/>
      <c r="BY416" s="13" t="e">
        <f t="shared" si="552"/>
        <v>#NAME?</v>
      </c>
      <c r="BZ416" s="13" t="e">
        <f t="shared" si="553"/>
        <v>#NAME?</v>
      </c>
      <c r="CA416" s="13" t="e">
        <f t="shared" si="554"/>
        <v>#NAME?</v>
      </c>
      <c r="CB416" s="13" t="e">
        <f t="shared" si="555"/>
        <v>#NAME?</v>
      </c>
      <c r="CC416" s="14">
        <f t="shared" si="556"/>
        <v>0</v>
      </c>
      <c r="CD416" s="14" t="e">
        <f t="shared" si="557"/>
        <v>#NAME?</v>
      </c>
      <c r="CE416" s="13">
        <f t="shared" si="558"/>
        <v>4448483.42</v>
      </c>
      <c r="CF416" s="13" t="e">
        <f t="shared" si="559"/>
        <v>#NAME?</v>
      </c>
      <c r="CG416" s="13"/>
      <c r="CH416" s="13" t="e">
        <f t="shared" si="560"/>
        <v>#NAME?</v>
      </c>
      <c r="CI416" s="13" t="e">
        <f t="shared" si="561"/>
        <v>#NAME?</v>
      </c>
      <c r="CJ416" s="13" t="e">
        <f t="shared" si="562"/>
        <v>#NAME?</v>
      </c>
      <c r="CK416" s="13" t="e">
        <f t="shared" si="569"/>
        <v>#NAME?</v>
      </c>
      <c r="CL416">
        <f t="shared" si="564"/>
        <v>0</v>
      </c>
      <c r="CM416">
        <f t="shared" si="565"/>
        <v>0</v>
      </c>
      <c r="CN416">
        <v>0</v>
      </c>
      <c r="CO416">
        <f t="shared" si="566"/>
        <v>0</v>
      </c>
      <c r="CP416">
        <v>0</v>
      </c>
      <c r="CQ416">
        <v>0</v>
      </c>
      <c r="CR416">
        <v>0</v>
      </c>
      <c r="CS416">
        <v>0</v>
      </c>
      <c r="CT416">
        <v>0</v>
      </c>
      <c r="CU416">
        <v>0</v>
      </c>
      <c r="CV416">
        <v>0</v>
      </c>
      <c r="CW416">
        <v>0</v>
      </c>
      <c r="CX416">
        <v>0</v>
      </c>
      <c r="CY416" s="20" t="e">
        <f t="shared" si="567"/>
        <v>#NAME?</v>
      </c>
      <c r="CZ416" t="e">
        <f t="shared" si="568"/>
        <v>#NAME?</v>
      </c>
      <c r="DM416" t="s">
        <v>385</v>
      </c>
      <c r="DN416">
        <v>0</v>
      </c>
      <c r="DQ416" t="s">
        <v>434</v>
      </c>
      <c r="DR416">
        <v>0</v>
      </c>
      <c r="DU416">
        <v>80</v>
      </c>
      <c r="DV416">
        <v>10346806.261340136</v>
      </c>
      <c r="DX416" t="s">
        <v>434</v>
      </c>
      <c r="DY416">
        <v>0</v>
      </c>
      <c r="EA416" t="s">
        <v>434</v>
      </c>
      <c r="EB416">
        <v>0</v>
      </c>
      <c r="ED416" t="s">
        <v>434</v>
      </c>
      <c r="EE416">
        <v>0</v>
      </c>
      <c r="EI416">
        <v>934</v>
      </c>
      <c r="EJ416">
        <v>742</v>
      </c>
      <c r="GQ416" t="s">
        <v>440</v>
      </c>
      <c r="GR416">
        <v>882</v>
      </c>
      <c r="GU416">
        <v>1706</v>
      </c>
      <c r="GV416" s="20">
        <v>44435.150818129543</v>
      </c>
      <c r="HM416">
        <v>296</v>
      </c>
      <c r="HN416" t="s">
        <v>385</v>
      </c>
      <c r="HO416">
        <v>2742115.95</v>
      </c>
      <c r="HR416">
        <v>1706</v>
      </c>
      <c r="HS416">
        <v>1252</v>
      </c>
    </row>
    <row r="417" spans="1:227">
      <c r="A417">
        <v>1640</v>
      </c>
      <c r="D417" t="s">
        <v>449</v>
      </c>
      <c r="F417" s="13" t="e">
        <f t="shared" si="488"/>
        <v>#NAME?</v>
      </c>
      <c r="G417" s="13" t="e">
        <f t="shared" si="489"/>
        <v>#NAME?</v>
      </c>
      <c r="H417" s="13" t="e">
        <f t="shared" si="490"/>
        <v>#NAME?</v>
      </c>
      <c r="I417" s="13" t="e">
        <f t="shared" si="491"/>
        <v>#NAME?</v>
      </c>
      <c r="J417" s="13"/>
      <c r="K417" s="13" t="e">
        <f t="shared" si="492"/>
        <v>#NAME?</v>
      </c>
      <c r="L417" s="13" t="e">
        <f t="shared" si="493"/>
        <v>#NAME?</v>
      </c>
      <c r="M417" s="13" t="e">
        <f t="shared" si="494"/>
        <v>#NAME?</v>
      </c>
      <c r="N417" s="13" t="e">
        <f t="shared" si="495"/>
        <v>#NAME?</v>
      </c>
      <c r="O417" s="13" t="e">
        <f t="shared" si="496"/>
        <v>#NAME?</v>
      </c>
      <c r="P417" s="13" t="e">
        <f t="shared" si="497"/>
        <v>#NAME?</v>
      </c>
      <c r="Q417" s="13" t="e">
        <f t="shared" si="498"/>
        <v>#NAME?</v>
      </c>
      <c r="R417" s="13" t="e">
        <f t="shared" si="499"/>
        <v>#NAME?</v>
      </c>
      <c r="S417" s="13" t="e">
        <f t="shared" si="500"/>
        <v>#NAME?</v>
      </c>
      <c r="T417" s="13" t="e">
        <f t="shared" si="501"/>
        <v>#NAME?</v>
      </c>
      <c r="U417" s="13" t="e">
        <f t="shared" si="502"/>
        <v>#NAME?</v>
      </c>
      <c r="V417" s="13" t="e">
        <f t="shared" si="503"/>
        <v>#NAME?</v>
      </c>
      <c r="W417" s="13" t="e">
        <f t="shared" si="504"/>
        <v>#NAME?</v>
      </c>
      <c r="X417" s="13" t="e">
        <f t="shared" si="505"/>
        <v>#NAME?</v>
      </c>
      <c r="Y417" s="13" t="e">
        <f t="shared" si="506"/>
        <v>#NAME?</v>
      </c>
      <c r="Z417" s="13" t="e">
        <f t="shared" si="507"/>
        <v>#NAME?</v>
      </c>
      <c r="AA417" s="13" t="e">
        <f t="shared" si="508"/>
        <v>#NAME?</v>
      </c>
      <c r="AB417" s="13"/>
      <c r="AC417" s="13"/>
      <c r="AD417" s="13" t="e">
        <f t="shared" si="509"/>
        <v>#NAME?</v>
      </c>
      <c r="AE417" s="13" t="e">
        <f t="shared" si="510"/>
        <v>#NAME?</v>
      </c>
      <c r="AF417" s="13" t="e">
        <f t="shared" si="511"/>
        <v>#NAME?</v>
      </c>
      <c r="AG417" s="13" t="e">
        <f t="shared" si="512"/>
        <v>#NAME?</v>
      </c>
      <c r="AH417" s="13" t="e">
        <f t="shared" si="513"/>
        <v>#NAME?</v>
      </c>
      <c r="AI417" s="13" t="e">
        <f t="shared" si="514"/>
        <v>#NAME?</v>
      </c>
      <c r="AJ417" s="13" t="e">
        <f t="shared" si="515"/>
        <v>#NAME?</v>
      </c>
      <c r="AK417" s="13" t="e">
        <f t="shared" si="516"/>
        <v>#NAME?</v>
      </c>
      <c r="AL417" s="13" t="e">
        <f t="shared" si="517"/>
        <v>#NAME?</v>
      </c>
      <c r="AM417" s="13" t="e">
        <f t="shared" si="518"/>
        <v>#NAME?</v>
      </c>
      <c r="AN417" s="13" t="e">
        <f t="shared" si="519"/>
        <v>#NAME?</v>
      </c>
      <c r="AO417" s="13" t="e">
        <f t="shared" si="520"/>
        <v>#NAME?</v>
      </c>
      <c r="AP417" s="13" t="e">
        <f t="shared" si="521"/>
        <v>#NAME?</v>
      </c>
      <c r="AQ417" s="13" t="e">
        <f t="shared" si="522"/>
        <v>#NAME?</v>
      </c>
      <c r="AR417" s="13" t="e">
        <f t="shared" si="523"/>
        <v>#NAME?</v>
      </c>
      <c r="AS417" s="13" t="e">
        <f t="shared" si="524"/>
        <v>#NAME?</v>
      </c>
      <c r="AT417" s="13" t="e">
        <f t="shared" si="525"/>
        <v>#NAME?</v>
      </c>
      <c r="AU417" s="13" t="e">
        <f t="shared" si="526"/>
        <v>#NAME?</v>
      </c>
      <c r="AV417" s="13" t="e">
        <f t="shared" si="527"/>
        <v>#NAME?</v>
      </c>
      <c r="AW417" s="13" t="e">
        <f t="shared" si="528"/>
        <v>#NAME?</v>
      </c>
      <c r="AX417" s="13" t="e">
        <f t="shared" si="529"/>
        <v>#NAME?</v>
      </c>
      <c r="AY417" s="13" t="e">
        <f t="shared" si="530"/>
        <v>#NAME?</v>
      </c>
      <c r="AZ417" s="13" t="e">
        <f t="shared" si="531"/>
        <v>#NAME?</v>
      </c>
      <c r="BA417" s="13" t="e">
        <f t="shared" si="532"/>
        <v>#NAME?</v>
      </c>
      <c r="BB417" s="13" t="e">
        <f t="shared" si="533"/>
        <v>#NAME?</v>
      </c>
      <c r="BC417" s="13" t="e">
        <f t="shared" si="534"/>
        <v>#NAME?</v>
      </c>
      <c r="BD417" s="13" t="e">
        <f t="shared" si="535"/>
        <v>#NAME?</v>
      </c>
      <c r="BE417" s="13" t="e">
        <f t="shared" si="536"/>
        <v>#NAME?</v>
      </c>
      <c r="BF417" s="13" t="e">
        <f t="shared" si="537"/>
        <v>#NAME?</v>
      </c>
      <c r="BG417" s="13" t="e">
        <f t="shared" si="538"/>
        <v>#NAME?</v>
      </c>
      <c r="BH417" s="13" t="e">
        <f t="shared" si="539"/>
        <v>#NAME?</v>
      </c>
      <c r="BI417" s="13" t="e">
        <f t="shared" si="540"/>
        <v>#NAME?</v>
      </c>
      <c r="BJ417" s="13" t="e">
        <f t="shared" si="541"/>
        <v>#NAME?</v>
      </c>
      <c r="BK417" s="13" t="e">
        <f t="shared" si="542"/>
        <v>#NAME?</v>
      </c>
      <c r="BL417" s="13" t="e">
        <f t="shared" si="543"/>
        <v>#NAME?</v>
      </c>
      <c r="BM417" s="13" t="e">
        <f t="shared" si="544"/>
        <v>#NAME?</v>
      </c>
      <c r="BN417" s="13"/>
      <c r="BO417" s="15"/>
      <c r="BP417" s="13" t="e">
        <f t="shared" si="545"/>
        <v>#NAME?</v>
      </c>
      <c r="BQ417" s="13" t="e">
        <f t="shared" si="546"/>
        <v>#NAME?</v>
      </c>
      <c r="BR417" s="13" t="e">
        <f t="shared" si="547"/>
        <v>#NAME?</v>
      </c>
      <c r="BS417" s="13" t="e">
        <f t="shared" si="548"/>
        <v>#NAME?</v>
      </c>
      <c r="BT417" s="13" t="e">
        <f t="shared" si="549"/>
        <v>#NAME?</v>
      </c>
      <c r="BU417" s="13" t="e">
        <f t="shared" si="550"/>
        <v>#NAME?</v>
      </c>
      <c r="BV417" s="13"/>
      <c r="BW417" s="13" t="e">
        <f t="shared" si="551"/>
        <v>#NAME?</v>
      </c>
      <c r="BX417" s="13"/>
      <c r="BY417" s="13" t="e">
        <f t="shared" si="552"/>
        <v>#NAME?</v>
      </c>
      <c r="BZ417" s="13" t="e">
        <f t="shared" si="553"/>
        <v>#NAME?</v>
      </c>
      <c r="CA417" s="13" t="e">
        <f t="shared" si="554"/>
        <v>#NAME?</v>
      </c>
      <c r="CB417" s="13" t="e">
        <f t="shared" si="555"/>
        <v>#NAME?</v>
      </c>
      <c r="CC417" s="14">
        <f t="shared" si="556"/>
        <v>0</v>
      </c>
      <c r="CD417" s="14" t="e">
        <f t="shared" si="557"/>
        <v>#NAME?</v>
      </c>
      <c r="CE417" s="13">
        <f t="shared" si="558"/>
        <v>2828068.2</v>
      </c>
      <c r="CF417" s="13" t="e">
        <f t="shared" si="559"/>
        <v>#NAME?</v>
      </c>
      <c r="CG417" s="13"/>
      <c r="CH417" s="13" t="e">
        <f t="shared" si="560"/>
        <v>#NAME?</v>
      </c>
      <c r="CI417" s="13" t="e">
        <f t="shared" si="561"/>
        <v>#NAME?</v>
      </c>
      <c r="CJ417" s="13" t="e">
        <f t="shared" si="562"/>
        <v>#NAME?</v>
      </c>
      <c r="CK417" s="13" t="e">
        <f t="shared" si="569"/>
        <v>#NAME?</v>
      </c>
      <c r="CL417">
        <f t="shared" si="564"/>
        <v>0</v>
      </c>
      <c r="CM417">
        <f t="shared" si="565"/>
        <v>0</v>
      </c>
      <c r="CN417">
        <v>0</v>
      </c>
      <c r="CO417">
        <f t="shared" si="566"/>
        <v>0</v>
      </c>
      <c r="CP417">
        <v>0</v>
      </c>
      <c r="CQ417">
        <v>0</v>
      </c>
      <c r="CR417">
        <v>0</v>
      </c>
      <c r="CS417">
        <v>0</v>
      </c>
      <c r="CT417">
        <v>0</v>
      </c>
      <c r="CU417">
        <v>0</v>
      </c>
      <c r="CV417">
        <v>0</v>
      </c>
      <c r="CW417">
        <v>0</v>
      </c>
      <c r="CX417">
        <v>0</v>
      </c>
      <c r="CY417" s="20" t="e">
        <f t="shared" si="567"/>
        <v>#NAME?</v>
      </c>
      <c r="CZ417" t="e">
        <f t="shared" si="568"/>
        <v>#NAME?</v>
      </c>
      <c r="DM417" t="s">
        <v>478</v>
      </c>
      <c r="DN417">
        <v>0</v>
      </c>
      <c r="DQ417" t="s">
        <v>440</v>
      </c>
      <c r="DR417">
        <v>0</v>
      </c>
      <c r="DU417">
        <v>361</v>
      </c>
      <c r="DV417">
        <v>9106098.7989873085</v>
      </c>
      <c r="DX417" t="s">
        <v>440</v>
      </c>
      <c r="DY417">
        <v>0</v>
      </c>
      <c r="EA417" t="s">
        <v>440</v>
      </c>
      <c r="EB417">
        <v>0</v>
      </c>
      <c r="ED417" t="s">
        <v>440</v>
      </c>
      <c r="EE417">
        <v>0</v>
      </c>
      <c r="EI417">
        <v>1641</v>
      </c>
      <c r="EJ417">
        <v>2085.75</v>
      </c>
      <c r="GQ417" t="s">
        <v>449</v>
      </c>
      <c r="GR417">
        <v>1640</v>
      </c>
      <c r="GU417">
        <v>1708</v>
      </c>
      <c r="GV417" s="20">
        <v>146374.61445972085</v>
      </c>
      <c r="HM417">
        <v>1696</v>
      </c>
      <c r="HN417" t="s">
        <v>478</v>
      </c>
      <c r="HO417">
        <v>1871398.68</v>
      </c>
      <c r="HR417">
        <v>1708</v>
      </c>
      <c r="HS417">
        <v>3234.25</v>
      </c>
    </row>
    <row r="418" spans="1:227">
      <c r="A418">
        <v>934</v>
      </c>
      <c r="D418" t="s">
        <v>468</v>
      </c>
      <c r="F418" s="13" t="e">
        <f t="shared" si="488"/>
        <v>#NAME?</v>
      </c>
      <c r="G418" s="13" t="e">
        <f t="shared" si="489"/>
        <v>#NAME?</v>
      </c>
      <c r="H418" s="13" t="e">
        <f t="shared" si="490"/>
        <v>#NAME?</v>
      </c>
      <c r="I418" s="13" t="e">
        <f t="shared" si="491"/>
        <v>#NAME?</v>
      </c>
      <c r="J418" s="13"/>
      <c r="K418" s="13" t="e">
        <f t="shared" si="492"/>
        <v>#NAME?</v>
      </c>
      <c r="L418" s="13" t="e">
        <f t="shared" si="493"/>
        <v>#NAME?</v>
      </c>
      <c r="M418" s="13" t="e">
        <f t="shared" si="494"/>
        <v>#NAME?</v>
      </c>
      <c r="N418" s="13" t="e">
        <f t="shared" si="495"/>
        <v>#NAME?</v>
      </c>
      <c r="O418" s="13" t="e">
        <f t="shared" si="496"/>
        <v>#NAME?</v>
      </c>
      <c r="P418" s="13" t="e">
        <f t="shared" si="497"/>
        <v>#NAME?</v>
      </c>
      <c r="Q418" s="13" t="e">
        <f t="shared" si="498"/>
        <v>#NAME?</v>
      </c>
      <c r="R418" s="13" t="e">
        <f t="shared" si="499"/>
        <v>#NAME?</v>
      </c>
      <c r="S418" s="13" t="e">
        <f t="shared" si="500"/>
        <v>#NAME?</v>
      </c>
      <c r="T418" s="13" t="e">
        <f t="shared" si="501"/>
        <v>#NAME?</v>
      </c>
      <c r="U418" s="13" t="e">
        <f t="shared" si="502"/>
        <v>#NAME?</v>
      </c>
      <c r="V418" s="13" t="e">
        <f t="shared" si="503"/>
        <v>#NAME?</v>
      </c>
      <c r="W418" s="13" t="e">
        <f t="shared" si="504"/>
        <v>#NAME?</v>
      </c>
      <c r="X418" s="13" t="e">
        <f t="shared" si="505"/>
        <v>#NAME?</v>
      </c>
      <c r="Y418" s="13" t="e">
        <f t="shared" si="506"/>
        <v>#NAME?</v>
      </c>
      <c r="Z418" s="13" t="e">
        <f t="shared" si="507"/>
        <v>#NAME?</v>
      </c>
      <c r="AA418" s="13" t="e">
        <f t="shared" si="508"/>
        <v>#NAME?</v>
      </c>
      <c r="AB418" s="13"/>
      <c r="AC418" s="13"/>
      <c r="AD418" s="13" t="e">
        <f t="shared" si="509"/>
        <v>#NAME?</v>
      </c>
      <c r="AE418" s="13" t="e">
        <f t="shared" si="510"/>
        <v>#NAME?</v>
      </c>
      <c r="AF418" s="13" t="e">
        <f t="shared" si="511"/>
        <v>#NAME?</v>
      </c>
      <c r="AG418" s="13" t="e">
        <f t="shared" si="512"/>
        <v>#NAME?</v>
      </c>
      <c r="AH418" s="13" t="e">
        <f t="shared" si="513"/>
        <v>#NAME?</v>
      </c>
      <c r="AI418" s="13" t="e">
        <f t="shared" si="514"/>
        <v>#NAME?</v>
      </c>
      <c r="AJ418" s="13" t="e">
        <f t="shared" si="515"/>
        <v>#NAME?</v>
      </c>
      <c r="AK418" s="13" t="e">
        <f t="shared" si="516"/>
        <v>#NAME?</v>
      </c>
      <c r="AL418" s="13" t="e">
        <f t="shared" si="517"/>
        <v>#NAME?</v>
      </c>
      <c r="AM418" s="13" t="e">
        <f t="shared" si="518"/>
        <v>#NAME?</v>
      </c>
      <c r="AN418" s="13" t="e">
        <f t="shared" si="519"/>
        <v>#NAME?</v>
      </c>
      <c r="AO418" s="13" t="e">
        <f t="shared" si="520"/>
        <v>#NAME?</v>
      </c>
      <c r="AP418" s="13" t="e">
        <f t="shared" si="521"/>
        <v>#NAME?</v>
      </c>
      <c r="AQ418" s="13" t="e">
        <f t="shared" si="522"/>
        <v>#NAME?</v>
      </c>
      <c r="AR418" s="13" t="e">
        <f t="shared" si="523"/>
        <v>#NAME?</v>
      </c>
      <c r="AS418" s="13" t="e">
        <f t="shared" si="524"/>
        <v>#NAME?</v>
      </c>
      <c r="AT418" s="13" t="e">
        <f t="shared" si="525"/>
        <v>#NAME?</v>
      </c>
      <c r="AU418" s="13" t="e">
        <f t="shared" si="526"/>
        <v>#NAME?</v>
      </c>
      <c r="AV418" s="13" t="e">
        <f t="shared" si="527"/>
        <v>#NAME?</v>
      </c>
      <c r="AW418" s="13" t="e">
        <f t="shared" si="528"/>
        <v>#NAME?</v>
      </c>
      <c r="AX418" s="13" t="e">
        <f t="shared" si="529"/>
        <v>#NAME?</v>
      </c>
      <c r="AY418" s="13" t="e">
        <f t="shared" si="530"/>
        <v>#NAME?</v>
      </c>
      <c r="AZ418" s="13" t="e">
        <f t="shared" si="531"/>
        <v>#NAME?</v>
      </c>
      <c r="BA418" s="13" t="e">
        <f t="shared" si="532"/>
        <v>#NAME?</v>
      </c>
      <c r="BB418" s="13" t="e">
        <f t="shared" si="533"/>
        <v>#NAME?</v>
      </c>
      <c r="BC418" s="13" t="e">
        <f t="shared" si="534"/>
        <v>#NAME?</v>
      </c>
      <c r="BD418" s="13" t="e">
        <f t="shared" si="535"/>
        <v>#NAME?</v>
      </c>
      <c r="BE418" s="13" t="e">
        <f t="shared" si="536"/>
        <v>#NAME?</v>
      </c>
      <c r="BF418" s="13" t="e">
        <f t="shared" si="537"/>
        <v>#NAME?</v>
      </c>
      <c r="BG418" s="13" t="e">
        <f t="shared" si="538"/>
        <v>#NAME?</v>
      </c>
      <c r="BH418" s="13" t="e">
        <f t="shared" si="539"/>
        <v>#NAME?</v>
      </c>
      <c r="BI418" s="13" t="e">
        <f t="shared" si="540"/>
        <v>#NAME?</v>
      </c>
      <c r="BJ418" s="13" t="e">
        <f t="shared" si="541"/>
        <v>#NAME?</v>
      </c>
      <c r="BK418" s="13" t="e">
        <f t="shared" si="542"/>
        <v>#NAME?</v>
      </c>
      <c r="BL418" s="13" t="e">
        <f t="shared" si="543"/>
        <v>#NAME?</v>
      </c>
      <c r="BM418" s="13" t="e">
        <f t="shared" si="544"/>
        <v>#NAME?</v>
      </c>
      <c r="BN418" s="13"/>
      <c r="BO418" s="15"/>
      <c r="BP418" s="13" t="e">
        <f t="shared" si="545"/>
        <v>#NAME?</v>
      </c>
      <c r="BQ418" s="13" t="e">
        <f t="shared" si="546"/>
        <v>#NAME?</v>
      </c>
      <c r="BR418" s="13" t="e">
        <f t="shared" si="547"/>
        <v>#NAME?</v>
      </c>
      <c r="BS418" s="13" t="e">
        <f t="shared" si="548"/>
        <v>#NAME?</v>
      </c>
      <c r="BT418" s="13" t="e">
        <f t="shared" si="549"/>
        <v>#NAME?</v>
      </c>
      <c r="BU418" s="13" t="e">
        <f t="shared" si="550"/>
        <v>#NAME?</v>
      </c>
      <c r="BV418" s="13"/>
      <c r="BW418" s="13" t="e">
        <f t="shared" si="551"/>
        <v>#NAME?</v>
      </c>
      <c r="BX418" s="13"/>
      <c r="BY418" s="13" t="e">
        <f t="shared" si="552"/>
        <v>#NAME?</v>
      </c>
      <c r="BZ418" s="13" t="e">
        <f t="shared" si="553"/>
        <v>#NAME?</v>
      </c>
      <c r="CA418" s="13" t="e">
        <f t="shared" si="554"/>
        <v>#NAME?</v>
      </c>
      <c r="CB418" s="13" t="e">
        <f t="shared" si="555"/>
        <v>#NAME?</v>
      </c>
      <c r="CC418" s="14">
        <f t="shared" si="556"/>
        <v>0</v>
      </c>
      <c r="CD418" s="14" t="e">
        <f t="shared" si="557"/>
        <v>#NAME?</v>
      </c>
      <c r="CE418" s="13">
        <f t="shared" si="558"/>
        <v>791307.92</v>
      </c>
      <c r="CF418" s="13" t="e">
        <f t="shared" si="559"/>
        <v>#NAME?</v>
      </c>
      <c r="CG418" s="13"/>
      <c r="CH418" s="13" t="e">
        <f t="shared" si="560"/>
        <v>#NAME?</v>
      </c>
      <c r="CI418" s="13" t="e">
        <f t="shared" si="561"/>
        <v>#NAME?</v>
      </c>
      <c r="CJ418" s="13" t="e">
        <f t="shared" si="562"/>
        <v>#NAME?</v>
      </c>
      <c r="CK418" s="13" t="e">
        <f t="shared" si="569"/>
        <v>#NAME?</v>
      </c>
      <c r="CL418">
        <f t="shared" si="564"/>
        <v>0</v>
      </c>
      <c r="CM418">
        <f t="shared" si="565"/>
        <v>0</v>
      </c>
      <c r="CN418">
        <v>0</v>
      </c>
      <c r="CO418">
        <f t="shared" si="566"/>
        <v>0</v>
      </c>
      <c r="CP418">
        <v>0</v>
      </c>
      <c r="CQ418">
        <v>0</v>
      </c>
      <c r="CR418">
        <v>0</v>
      </c>
      <c r="CS418">
        <v>0</v>
      </c>
      <c r="CT418">
        <v>0</v>
      </c>
      <c r="CU418">
        <v>0</v>
      </c>
      <c r="CV418">
        <v>0</v>
      </c>
      <c r="CW418">
        <v>0</v>
      </c>
      <c r="CX418">
        <v>0</v>
      </c>
      <c r="CY418" s="20" t="e">
        <f t="shared" si="567"/>
        <v>#NAME?</v>
      </c>
      <c r="CZ418" t="e">
        <f t="shared" si="568"/>
        <v>#NAME?</v>
      </c>
      <c r="DM418" t="s">
        <v>419</v>
      </c>
      <c r="DN418">
        <v>0</v>
      </c>
      <c r="DQ418" t="s">
        <v>449</v>
      </c>
      <c r="DR418">
        <v>0</v>
      </c>
      <c r="DU418">
        <v>1883</v>
      </c>
      <c r="DV418">
        <v>11140783.86134132</v>
      </c>
      <c r="DX418" t="s">
        <v>449</v>
      </c>
      <c r="DY418">
        <v>0</v>
      </c>
      <c r="EA418" t="s">
        <v>449</v>
      </c>
      <c r="EB418">
        <v>0</v>
      </c>
      <c r="ED418" t="s">
        <v>449</v>
      </c>
      <c r="EE418">
        <v>0</v>
      </c>
      <c r="EI418">
        <v>935</v>
      </c>
      <c r="EJ418">
        <v>13196</v>
      </c>
      <c r="GQ418" t="s">
        <v>468</v>
      </c>
      <c r="GR418">
        <v>934</v>
      </c>
      <c r="GU418">
        <v>1709</v>
      </c>
      <c r="GV418" s="20">
        <v>86256.469235192635</v>
      </c>
      <c r="HM418">
        <v>352</v>
      </c>
      <c r="HN418" t="s">
        <v>419</v>
      </c>
      <c r="HO418">
        <v>1263842.8700000001</v>
      </c>
      <c r="HR418">
        <v>1709</v>
      </c>
      <c r="HS418">
        <v>1911.75</v>
      </c>
    </row>
    <row r="419" spans="1:227">
      <c r="A419">
        <v>1641</v>
      </c>
      <c r="D419" t="s">
        <v>473</v>
      </c>
      <c r="F419" s="13" t="e">
        <f t="shared" si="488"/>
        <v>#NAME?</v>
      </c>
      <c r="G419" s="13" t="e">
        <f t="shared" si="489"/>
        <v>#NAME?</v>
      </c>
      <c r="H419" s="13" t="e">
        <f t="shared" si="490"/>
        <v>#NAME?</v>
      </c>
      <c r="I419" s="13" t="e">
        <f t="shared" si="491"/>
        <v>#NAME?</v>
      </c>
      <c r="J419" s="13"/>
      <c r="K419" s="13" t="e">
        <f t="shared" si="492"/>
        <v>#NAME?</v>
      </c>
      <c r="L419" s="13" t="e">
        <f t="shared" si="493"/>
        <v>#NAME?</v>
      </c>
      <c r="M419" s="13" t="e">
        <f t="shared" si="494"/>
        <v>#NAME?</v>
      </c>
      <c r="N419" s="13" t="e">
        <f t="shared" si="495"/>
        <v>#NAME?</v>
      </c>
      <c r="O419" s="13" t="e">
        <f t="shared" si="496"/>
        <v>#NAME?</v>
      </c>
      <c r="P419" s="13" t="e">
        <f t="shared" si="497"/>
        <v>#NAME?</v>
      </c>
      <c r="Q419" s="13" t="e">
        <f t="shared" si="498"/>
        <v>#NAME?</v>
      </c>
      <c r="R419" s="13" t="e">
        <f t="shared" si="499"/>
        <v>#NAME?</v>
      </c>
      <c r="S419" s="13" t="e">
        <f t="shared" si="500"/>
        <v>#NAME?</v>
      </c>
      <c r="T419" s="13" t="e">
        <f t="shared" si="501"/>
        <v>#NAME?</v>
      </c>
      <c r="U419" s="13" t="e">
        <f t="shared" si="502"/>
        <v>#NAME?</v>
      </c>
      <c r="V419" s="13" t="e">
        <f t="shared" si="503"/>
        <v>#NAME?</v>
      </c>
      <c r="W419" s="13" t="e">
        <f t="shared" si="504"/>
        <v>#NAME?</v>
      </c>
      <c r="X419" s="13" t="e">
        <f t="shared" si="505"/>
        <v>#NAME?</v>
      </c>
      <c r="Y419" s="13" t="e">
        <f t="shared" si="506"/>
        <v>#NAME?</v>
      </c>
      <c r="Z419" s="13" t="e">
        <f t="shared" si="507"/>
        <v>#NAME?</v>
      </c>
      <c r="AA419" s="13" t="e">
        <f t="shared" si="508"/>
        <v>#NAME?</v>
      </c>
      <c r="AB419" s="13"/>
      <c r="AC419" s="13"/>
      <c r="AD419" s="13" t="e">
        <f t="shared" si="509"/>
        <v>#NAME?</v>
      </c>
      <c r="AE419" s="13" t="e">
        <f t="shared" si="510"/>
        <v>#NAME?</v>
      </c>
      <c r="AF419" s="13" t="e">
        <f t="shared" si="511"/>
        <v>#NAME?</v>
      </c>
      <c r="AG419" s="13" t="e">
        <f t="shared" si="512"/>
        <v>#NAME?</v>
      </c>
      <c r="AH419" s="13" t="e">
        <f t="shared" si="513"/>
        <v>#NAME?</v>
      </c>
      <c r="AI419" s="13" t="e">
        <f t="shared" si="514"/>
        <v>#NAME?</v>
      </c>
      <c r="AJ419" s="13" t="e">
        <f t="shared" si="515"/>
        <v>#NAME?</v>
      </c>
      <c r="AK419" s="13" t="e">
        <f t="shared" si="516"/>
        <v>#NAME?</v>
      </c>
      <c r="AL419" s="13" t="e">
        <f t="shared" si="517"/>
        <v>#NAME?</v>
      </c>
      <c r="AM419" s="13" t="e">
        <f t="shared" si="518"/>
        <v>#NAME?</v>
      </c>
      <c r="AN419" s="13" t="e">
        <f t="shared" si="519"/>
        <v>#NAME?</v>
      </c>
      <c r="AO419" s="13" t="e">
        <f t="shared" si="520"/>
        <v>#NAME?</v>
      </c>
      <c r="AP419" s="13" t="e">
        <f t="shared" si="521"/>
        <v>#NAME?</v>
      </c>
      <c r="AQ419" s="13" t="e">
        <f t="shared" si="522"/>
        <v>#NAME?</v>
      </c>
      <c r="AR419" s="13" t="e">
        <f t="shared" si="523"/>
        <v>#NAME?</v>
      </c>
      <c r="AS419" s="13" t="e">
        <f t="shared" si="524"/>
        <v>#NAME?</v>
      </c>
      <c r="AT419" s="13" t="e">
        <f t="shared" si="525"/>
        <v>#NAME?</v>
      </c>
      <c r="AU419" s="13" t="e">
        <f t="shared" si="526"/>
        <v>#NAME?</v>
      </c>
      <c r="AV419" s="13" t="e">
        <f t="shared" si="527"/>
        <v>#NAME?</v>
      </c>
      <c r="AW419" s="13" t="e">
        <f t="shared" si="528"/>
        <v>#NAME?</v>
      </c>
      <c r="AX419" s="13" t="e">
        <f t="shared" si="529"/>
        <v>#NAME?</v>
      </c>
      <c r="AY419" s="13" t="e">
        <f t="shared" si="530"/>
        <v>#NAME?</v>
      </c>
      <c r="AZ419" s="13" t="e">
        <f t="shared" si="531"/>
        <v>#NAME?</v>
      </c>
      <c r="BA419" s="13" t="e">
        <f t="shared" si="532"/>
        <v>#NAME?</v>
      </c>
      <c r="BB419" s="13" t="e">
        <f t="shared" si="533"/>
        <v>#NAME?</v>
      </c>
      <c r="BC419" s="13" t="e">
        <f t="shared" si="534"/>
        <v>#NAME?</v>
      </c>
      <c r="BD419" s="13" t="e">
        <f t="shared" si="535"/>
        <v>#NAME?</v>
      </c>
      <c r="BE419" s="13" t="e">
        <f t="shared" si="536"/>
        <v>#NAME?</v>
      </c>
      <c r="BF419" s="13" t="e">
        <f t="shared" si="537"/>
        <v>#NAME?</v>
      </c>
      <c r="BG419" s="13" t="e">
        <f t="shared" si="538"/>
        <v>#NAME?</v>
      </c>
      <c r="BH419" s="13" t="e">
        <f t="shared" si="539"/>
        <v>#NAME?</v>
      </c>
      <c r="BI419" s="13" t="e">
        <f t="shared" si="540"/>
        <v>#NAME?</v>
      </c>
      <c r="BJ419" s="13" t="e">
        <f t="shared" si="541"/>
        <v>#NAME?</v>
      </c>
      <c r="BK419" s="13" t="e">
        <f t="shared" si="542"/>
        <v>#NAME?</v>
      </c>
      <c r="BL419" s="13" t="e">
        <f t="shared" si="543"/>
        <v>#NAME?</v>
      </c>
      <c r="BM419" s="13" t="e">
        <f t="shared" si="544"/>
        <v>#NAME?</v>
      </c>
      <c r="BN419" s="13"/>
      <c r="BO419" s="15"/>
      <c r="BP419" s="13" t="e">
        <f t="shared" si="545"/>
        <v>#NAME?</v>
      </c>
      <c r="BQ419" s="13" t="e">
        <f t="shared" si="546"/>
        <v>#NAME?</v>
      </c>
      <c r="BR419" s="13" t="e">
        <f t="shared" si="547"/>
        <v>#NAME?</v>
      </c>
      <c r="BS419" s="13" t="e">
        <f t="shared" si="548"/>
        <v>#NAME?</v>
      </c>
      <c r="BT419" s="13" t="e">
        <f t="shared" si="549"/>
        <v>#NAME?</v>
      </c>
      <c r="BU419" s="13" t="e">
        <f t="shared" si="550"/>
        <v>#NAME?</v>
      </c>
      <c r="BV419" s="13"/>
      <c r="BW419" s="13" t="e">
        <f t="shared" si="551"/>
        <v>#NAME?</v>
      </c>
      <c r="BX419" s="13"/>
      <c r="BY419" s="13" t="e">
        <f t="shared" si="552"/>
        <v>#NAME?</v>
      </c>
      <c r="BZ419" s="13" t="e">
        <f t="shared" si="553"/>
        <v>#NAME?</v>
      </c>
      <c r="CA419" s="13" t="e">
        <f t="shared" si="554"/>
        <v>#NAME?</v>
      </c>
      <c r="CB419" s="13" t="e">
        <f t="shared" si="555"/>
        <v>#NAME?</v>
      </c>
      <c r="CC419" s="14">
        <f t="shared" si="556"/>
        <v>0</v>
      </c>
      <c r="CD419" s="14" t="e">
        <f t="shared" si="557"/>
        <v>#NAME?</v>
      </c>
      <c r="CE419" s="13">
        <f t="shared" si="558"/>
        <v>2564021.4700000002</v>
      </c>
      <c r="CF419" s="13" t="e">
        <f t="shared" si="559"/>
        <v>#NAME?</v>
      </c>
      <c r="CG419" s="13"/>
      <c r="CH419" s="13" t="e">
        <f t="shared" si="560"/>
        <v>#NAME?</v>
      </c>
      <c r="CI419" s="13" t="e">
        <f t="shared" si="561"/>
        <v>#NAME?</v>
      </c>
      <c r="CJ419" s="13" t="e">
        <f t="shared" si="562"/>
        <v>#NAME?</v>
      </c>
      <c r="CK419" s="13" t="e">
        <f t="shared" si="569"/>
        <v>#NAME?</v>
      </c>
      <c r="CL419">
        <f t="shared" si="564"/>
        <v>0</v>
      </c>
      <c r="CM419">
        <f t="shared" si="565"/>
        <v>0</v>
      </c>
      <c r="CN419">
        <v>0</v>
      </c>
      <c r="CO419">
        <f t="shared" si="566"/>
        <v>0</v>
      </c>
      <c r="CP419">
        <v>0</v>
      </c>
      <c r="CQ419">
        <v>0</v>
      </c>
      <c r="CR419">
        <v>0</v>
      </c>
      <c r="CS419">
        <v>0</v>
      </c>
      <c r="CT419">
        <v>0</v>
      </c>
      <c r="CU419">
        <v>0</v>
      </c>
      <c r="CV419">
        <v>0</v>
      </c>
      <c r="CW419">
        <v>0</v>
      </c>
      <c r="CX419">
        <v>0</v>
      </c>
      <c r="CY419" s="20" t="e">
        <f t="shared" si="567"/>
        <v>#NAME?</v>
      </c>
      <c r="CZ419" t="e">
        <f t="shared" si="568"/>
        <v>#NAME?</v>
      </c>
      <c r="DM419" t="s">
        <v>199</v>
      </c>
      <c r="DN419">
        <v>0</v>
      </c>
      <c r="DQ419" t="s">
        <v>468</v>
      </c>
      <c r="DR419">
        <v>0</v>
      </c>
      <c r="DU419">
        <v>503</v>
      </c>
      <c r="DV419">
        <v>8647860.5543946512</v>
      </c>
      <c r="DX419" t="s">
        <v>468</v>
      </c>
      <c r="DY419">
        <v>0</v>
      </c>
      <c r="EA419" t="s">
        <v>468</v>
      </c>
      <c r="EB419">
        <v>0</v>
      </c>
      <c r="ED419" t="s">
        <v>468</v>
      </c>
      <c r="EE419">
        <v>0</v>
      </c>
      <c r="EI419">
        <v>936</v>
      </c>
      <c r="EJ419">
        <v>937.75</v>
      </c>
      <c r="GQ419" t="s">
        <v>473</v>
      </c>
      <c r="GR419">
        <v>1641</v>
      </c>
      <c r="GU419">
        <v>1711</v>
      </c>
      <c r="GV419" s="20">
        <v>83642.636834126199</v>
      </c>
      <c r="HM419">
        <v>52</v>
      </c>
      <c r="HN419" t="s">
        <v>199</v>
      </c>
      <c r="HO419">
        <v>2891836.41</v>
      </c>
      <c r="HR419">
        <v>1711</v>
      </c>
      <c r="HS419">
        <v>3385.75</v>
      </c>
    </row>
    <row r="420" spans="1:227">
      <c r="A420">
        <v>935</v>
      </c>
      <c r="D420" t="s">
        <v>168</v>
      </c>
      <c r="F420" s="13" t="e">
        <f t="shared" si="488"/>
        <v>#NAME?</v>
      </c>
      <c r="G420" s="13" t="e">
        <f t="shared" si="489"/>
        <v>#NAME?</v>
      </c>
      <c r="H420" s="13" t="e">
        <f t="shared" si="490"/>
        <v>#NAME?</v>
      </c>
      <c r="I420" s="13" t="e">
        <f t="shared" si="491"/>
        <v>#NAME?</v>
      </c>
      <c r="J420" s="13"/>
      <c r="K420" s="13" t="e">
        <f t="shared" si="492"/>
        <v>#NAME?</v>
      </c>
      <c r="L420" s="13" t="e">
        <f t="shared" si="493"/>
        <v>#NAME?</v>
      </c>
      <c r="M420" s="13" t="e">
        <f t="shared" si="494"/>
        <v>#NAME?</v>
      </c>
      <c r="N420" s="13" t="e">
        <f t="shared" si="495"/>
        <v>#NAME?</v>
      </c>
      <c r="O420" s="13" t="e">
        <f t="shared" si="496"/>
        <v>#NAME?</v>
      </c>
      <c r="P420" s="13" t="e">
        <f t="shared" si="497"/>
        <v>#NAME?</v>
      </c>
      <c r="Q420" s="13" t="e">
        <f t="shared" si="498"/>
        <v>#NAME?</v>
      </c>
      <c r="R420" s="13" t="e">
        <f t="shared" si="499"/>
        <v>#NAME?</v>
      </c>
      <c r="S420" s="13" t="e">
        <f t="shared" si="500"/>
        <v>#NAME?</v>
      </c>
      <c r="T420" s="13" t="e">
        <f t="shared" si="501"/>
        <v>#NAME?</v>
      </c>
      <c r="U420" s="13" t="e">
        <f t="shared" si="502"/>
        <v>#NAME?</v>
      </c>
      <c r="V420" s="13" t="e">
        <f t="shared" si="503"/>
        <v>#NAME?</v>
      </c>
      <c r="W420" s="13" t="e">
        <f t="shared" si="504"/>
        <v>#NAME?</v>
      </c>
      <c r="X420" s="13" t="e">
        <f t="shared" si="505"/>
        <v>#NAME?</v>
      </c>
      <c r="Y420" s="13" t="e">
        <f t="shared" si="506"/>
        <v>#NAME?</v>
      </c>
      <c r="Z420" s="13" t="e">
        <f t="shared" si="507"/>
        <v>#NAME?</v>
      </c>
      <c r="AA420" s="13" t="e">
        <f t="shared" si="508"/>
        <v>#NAME?</v>
      </c>
      <c r="AB420" s="13"/>
      <c r="AC420" s="13"/>
      <c r="AD420" s="13" t="e">
        <f t="shared" si="509"/>
        <v>#NAME?</v>
      </c>
      <c r="AE420" s="13" t="e">
        <f t="shared" si="510"/>
        <v>#NAME?</v>
      </c>
      <c r="AF420" s="13" t="e">
        <f t="shared" si="511"/>
        <v>#NAME?</v>
      </c>
      <c r="AG420" s="13" t="e">
        <f t="shared" si="512"/>
        <v>#NAME?</v>
      </c>
      <c r="AH420" s="13" t="e">
        <f t="shared" si="513"/>
        <v>#NAME?</v>
      </c>
      <c r="AI420" s="13" t="e">
        <f t="shared" si="514"/>
        <v>#NAME?</v>
      </c>
      <c r="AJ420" s="13" t="e">
        <f t="shared" si="515"/>
        <v>#NAME?</v>
      </c>
      <c r="AK420" s="13" t="e">
        <f t="shared" si="516"/>
        <v>#NAME?</v>
      </c>
      <c r="AL420" s="13" t="e">
        <f t="shared" si="517"/>
        <v>#NAME?</v>
      </c>
      <c r="AM420" s="13" t="e">
        <f t="shared" si="518"/>
        <v>#NAME?</v>
      </c>
      <c r="AN420" s="13" t="e">
        <f t="shared" si="519"/>
        <v>#NAME?</v>
      </c>
      <c r="AO420" s="13" t="e">
        <f t="shared" si="520"/>
        <v>#NAME?</v>
      </c>
      <c r="AP420" s="13" t="e">
        <f t="shared" si="521"/>
        <v>#NAME?</v>
      </c>
      <c r="AQ420" s="13" t="e">
        <f t="shared" si="522"/>
        <v>#NAME?</v>
      </c>
      <c r="AR420" s="13" t="e">
        <f t="shared" si="523"/>
        <v>#NAME?</v>
      </c>
      <c r="AS420" s="13" t="e">
        <f t="shared" si="524"/>
        <v>#NAME?</v>
      </c>
      <c r="AT420" s="13" t="e">
        <f t="shared" si="525"/>
        <v>#NAME?</v>
      </c>
      <c r="AU420" s="13" t="e">
        <f t="shared" si="526"/>
        <v>#NAME?</v>
      </c>
      <c r="AV420" s="13" t="e">
        <f t="shared" si="527"/>
        <v>#NAME?</v>
      </c>
      <c r="AW420" s="13" t="e">
        <f t="shared" si="528"/>
        <v>#NAME?</v>
      </c>
      <c r="AX420" s="13" t="e">
        <f t="shared" si="529"/>
        <v>#NAME?</v>
      </c>
      <c r="AY420" s="13" t="e">
        <f t="shared" si="530"/>
        <v>#NAME?</v>
      </c>
      <c r="AZ420" s="13" t="e">
        <f t="shared" si="531"/>
        <v>#NAME?</v>
      </c>
      <c r="BA420" s="13" t="e">
        <f t="shared" si="532"/>
        <v>#NAME?</v>
      </c>
      <c r="BB420" s="13" t="e">
        <f t="shared" si="533"/>
        <v>#NAME?</v>
      </c>
      <c r="BC420" s="13" t="e">
        <f t="shared" si="534"/>
        <v>#NAME?</v>
      </c>
      <c r="BD420" s="13" t="e">
        <f t="shared" si="535"/>
        <v>#NAME?</v>
      </c>
      <c r="BE420" s="13" t="e">
        <f t="shared" si="536"/>
        <v>#NAME?</v>
      </c>
      <c r="BF420" s="13" t="e">
        <f t="shared" si="537"/>
        <v>#NAME?</v>
      </c>
      <c r="BG420" s="13" t="e">
        <f t="shared" si="538"/>
        <v>#NAME?</v>
      </c>
      <c r="BH420" s="13" t="e">
        <f t="shared" si="539"/>
        <v>#NAME?</v>
      </c>
      <c r="BI420" s="13" t="e">
        <f t="shared" si="540"/>
        <v>#NAME?</v>
      </c>
      <c r="BJ420" s="13" t="e">
        <f t="shared" si="541"/>
        <v>#NAME?</v>
      </c>
      <c r="BK420" s="13" t="e">
        <f t="shared" si="542"/>
        <v>#NAME?</v>
      </c>
      <c r="BL420" s="13" t="e">
        <f t="shared" si="543"/>
        <v>#NAME?</v>
      </c>
      <c r="BM420" s="13" t="e">
        <f t="shared" si="544"/>
        <v>#NAME?</v>
      </c>
      <c r="BN420" s="13"/>
      <c r="BO420" s="15"/>
      <c r="BP420" s="13" t="e">
        <f t="shared" si="545"/>
        <v>#NAME?</v>
      </c>
      <c r="BQ420" s="13" t="e">
        <f t="shared" si="546"/>
        <v>#NAME?</v>
      </c>
      <c r="BR420" s="13" t="e">
        <f t="shared" si="547"/>
        <v>#NAME?</v>
      </c>
      <c r="BS420" s="13" t="e">
        <f t="shared" si="548"/>
        <v>#NAME?</v>
      </c>
      <c r="BT420" s="13" t="e">
        <f t="shared" si="549"/>
        <v>#NAME?</v>
      </c>
      <c r="BU420" s="13" t="e">
        <f t="shared" si="550"/>
        <v>#NAME?</v>
      </c>
      <c r="BV420" s="13"/>
      <c r="BW420" s="13" t="e">
        <f t="shared" si="551"/>
        <v>#NAME?</v>
      </c>
      <c r="BX420" s="13"/>
      <c r="BY420" s="13" t="e">
        <f t="shared" si="552"/>
        <v>#NAME?</v>
      </c>
      <c r="BZ420" s="13" t="e">
        <f t="shared" si="553"/>
        <v>#NAME?</v>
      </c>
      <c r="CA420" s="13" t="e">
        <f t="shared" si="554"/>
        <v>#NAME?</v>
      </c>
      <c r="CB420" s="13" t="e">
        <f t="shared" si="555"/>
        <v>#NAME?</v>
      </c>
      <c r="CC420" s="14">
        <f t="shared" si="556"/>
        <v>74794</v>
      </c>
      <c r="CD420" s="14" t="e">
        <f t="shared" si="557"/>
        <v>#NAME?</v>
      </c>
      <c r="CE420" s="13">
        <f t="shared" si="558"/>
        <v>14217226.560000001</v>
      </c>
      <c r="CF420" s="13" t="e">
        <f t="shared" si="559"/>
        <v>#NAME?</v>
      </c>
      <c r="CG420" s="13"/>
      <c r="CH420" s="13" t="e">
        <f t="shared" si="560"/>
        <v>#NAME?</v>
      </c>
      <c r="CI420" s="13" t="e">
        <f t="shared" si="561"/>
        <v>#NAME?</v>
      </c>
      <c r="CJ420" s="13" t="e">
        <f t="shared" si="562"/>
        <v>#NAME?</v>
      </c>
      <c r="CK420" s="13" t="e">
        <f t="shared" si="569"/>
        <v>#NAME?</v>
      </c>
      <c r="CL420">
        <f t="shared" si="564"/>
        <v>83300</v>
      </c>
      <c r="CM420">
        <f t="shared" si="565"/>
        <v>15000</v>
      </c>
      <c r="CN420" t="e">
        <f>VLOOKUP(A420,sport,6,FALSE)</f>
        <v>#NAME?</v>
      </c>
      <c r="CO420">
        <f t="shared" si="566"/>
        <v>190000</v>
      </c>
      <c r="CP420" t="e">
        <f>VLOOKUP(A420,taal,5,FALSE)</f>
        <v>#NAME?</v>
      </c>
      <c r="CQ420">
        <v>0</v>
      </c>
      <c r="CR420">
        <v>0</v>
      </c>
      <c r="CS420">
        <v>0</v>
      </c>
      <c r="CT420" t="e">
        <f>VLOOKUP(A420,w_g31,3,FALSE)</f>
        <v>#NAME?</v>
      </c>
      <c r="CU420" t="e">
        <f>VLOOKUP(A420,actie,3,FALSE)</f>
        <v>#NAME?</v>
      </c>
      <c r="CV420" t="e">
        <f>VLOOKUP(A420,delta,3,FALSE)</f>
        <v>#NAME?</v>
      </c>
      <c r="CW420">
        <v>0</v>
      </c>
      <c r="CX420">
        <v>0</v>
      </c>
      <c r="CY420" s="20" t="e">
        <f t="shared" si="567"/>
        <v>#NAME?</v>
      </c>
      <c r="CZ420" t="e">
        <f t="shared" si="568"/>
        <v>#NAME?</v>
      </c>
      <c r="DM420" t="s">
        <v>203</v>
      </c>
      <c r="DN420">
        <v>0</v>
      </c>
      <c r="DQ420" t="s">
        <v>473</v>
      </c>
      <c r="DR420">
        <v>0</v>
      </c>
      <c r="DU420">
        <v>150</v>
      </c>
      <c r="DV420">
        <v>9108200.9508452341</v>
      </c>
      <c r="DX420" t="s">
        <v>473</v>
      </c>
      <c r="DY420">
        <v>0</v>
      </c>
      <c r="EA420" t="s">
        <v>473</v>
      </c>
      <c r="EB420">
        <v>0</v>
      </c>
      <c r="ED420" t="s">
        <v>473</v>
      </c>
      <c r="EE420">
        <v>0</v>
      </c>
      <c r="EI420">
        <v>993</v>
      </c>
      <c r="EJ420">
        <v>479.5</v>
      </c>
      <c r="GQ420" t="s">
        <v>168</v>
      </c>
      <c r="GR420">
        <v>935</v>
      </c>
      <c r="GU420">
        <v>1714</v>
      </c>
      <c r="GV420" s="20">
        <v>91484.134037325537</v>
      </c>
      <c r="HM420">
        <v>53</v>
      </c>
      <c r="HN420" t="s">
        <v>203</v>
      </c>
      <c r="HO420">
        <v>1053316.99</v>
      </c>
      <c r="HR420">
        <v>1714</v>
      </c>
      <c r="HS420">
        <v>1732.5</v>
      </c>
    </row>
    <row r="421" spans="1:227">
      <c r="A421">
        <v>936</v>
      </c>
      <c r="D421" t="s">
        <v>477</v>
      </c>
      <c r="F421" s="13" t="e">
        <f t="shared" si="488"/>
        <v>#NAME?</v>
      </c>
      <c r="G421" s="13" t="e">
        <f t="shared" si="489"/>
        <v>#NAME?</v>
      </c>
      <c r="H421" s="13" t="e">
        <f t="shared" si="490"/>
        <v>#NAME?</v>
      </c>
      <c r="I421" s="13" t="e">
        <f t="shared" si="491"/>
        <v>#NAME?</v>
      </c>
      <c r="J421" s="13"/>
      <c r="K421" s="13" t="e">
        <f t="shared" si="492"/>
        <v>#NAME?</v>
      </c>
      <c r="L421" s="13" t="e">
        <f t="shared" si="493"/>
        <v>#NAME?</v>
      </c>
      <c r="M421" s="13" t="e">
        <f t="shared" si="494"/>
        <v>#NAME?</v>
      </c>
      <c r="N421" s="13" t="e">
        <f t="shared" si="495"/>
        <v>#NAME?</v>
      </c>
      <c r="O421" s="13" t="e">
        <f t="shared" si="496"/>
        <v>#NAME?</v>
      </c>
      <c r="P421" s="13" t="e">
        <f t="shared" si="497"/>
        <v>#NAME?</v>
      </c>
      <c r="Q421" s="13" t="e">
        <f t="shared" si="498"/>
        <v>#NAME?</v>
      </c>
      <c r="R421" s="13" t="e">
        <f t="shared" si="499"/>
        <v>#NAME?</v>
      </c>
      <c r="S421" s="13" t="e">
        <f t="shared" si="500"/>
        <v>#NAME?</v>
      </c>
      <c r="T421" s="13" t="e">
        <f t="shared" si="501"/>
        <v>#NAME?</v>
      </c>
      <c r="U421" s="13" t="e">
        <f t="shared" si="502"/>
        <v>#NAME?</v>
      </c>
      <c r="V421" s="13" t="e">
        <f t="shared" si="503"/>
        <v>#NAME?</v>
      </c>
      <c r="W421" s="13" t="e">
        <f t="shared" si="504"/>
        <v>#NAME?</v>
      </c>
      <c r="X421" s="13" t="e">
        <f t="shared" si="505"/>
        <v>#NAME?</v>
      </c>
      <c r="Y421" s="13" t="e">
        <f t="shared" si="506"/>
        <v>#NAME?</v>
      </c>
      <c r="Z421" s="13" t="e">
        <f t="shared" si="507"/>
        <v>#NAME?</v>
      </c>
      <c r="AA421" s="13" t="e">
        <f t="shared" si="508"/>
        <v>#NAME?</v>
      </c>
      <c r="AB421" s="13"/>
      <c r="AC421" s="13"/>
      <c r="AD421" s="13" t="e">
        <f t="shared" si="509"/>
        <v>#NAME?</v>
      </c>
      <c r="AE421" s="13" t="e">
        <f t="shared" si="510"/>
        <v>#NAME?</v>
      </c>
      <c r="AF421" s="13" t="e">
        <f t="shared" si="511"/>
        <v>#NAME?</v>
      </c>
      <c r="AG421" s="13" t="e">
        <f t="shared" si="512"/>
        <v>#NAME?</v>
      </c>
      <c r="AH421" s="13" t="e">
        <f t="shared" si="513"/>
        <v>#NAME?</v>
      </c>
      <c r="AI421" s="13" t="e">
        <f t="shared" si="514"/>
        <v>#NAME?</v>
      </c>
      <c r="AJ421" s="13" t="e">
        <f t="shared" si="515"/>
        <v>#NAME?</v>
      </c>
      <c r="AK421" s="13" t="e">
        <f t="shared" si="516"/>
        <v>#NAME?</v>
      </c>
      <c r="AL421" s="13" t="e">
        <f t="shared" si="517"/>
        <v>#NAME?</v>
      </c>
      <c r="AM421" s="13" t="e">
        <f t="shared" si="518"/>
        <v>#NAME?</v>
      </c>
      <c r="AN421" s="13" t="e">
        <f t="shared" si="519"/>
        <v>#NAME?</v>
      </c>
      <c r="AO421" s="13" t="e">
        <f t="shared" si="520"/>
        <v>#NAME?</v>
      </c>
      <c r="AP421" s="13" t="e">
        <f t="shared" si="521"/>
        <v>#NAME?</v>
      </c>
      <c r="AQ421" s="13" t="e">
        <f t="shared" si="522"/>
        <v>#NAME?</v>
      </c>
      <c r="AR421" s="13" t="e">
        <f t="shared" si="523"/>
        <v>#NAME?</v>
      </c>
      <c r="AS421" s="13" t="e">
        <f t="shared" si="524"/>
        <v>#NAME?</v>
      </c>
      <c r="AT421" s="13" t="e">
        <f t="shared" si="525"/>
        <v>#NAME?</v>
      </c>
      <c r="AU421" s="13" t="e">
        <f t="shared" si="526"/>
        <v>#NAME?</v>
      </c>
      <c r="AV421" s="13" t="e">
        <f t="shared" si="527"/>
        <v>#NAME?</v>
      </c>
      <c r="AW421" s="13" t="e">
        <f t="shared" si="528"/>
        <v>#NAME?</v>
      </c>
      <c r="AX421" s="13" t="e">
        <f t="shared" si="529"/>
        <v>#NAME?</v>
      </c>
      <c r="AY421" s="13" t="e">
        <f t="shared" si="530"/>
        <v>#NAME?</v>
      </c>
      <c r="AZ421" s="13" t="e">
        <f t="shared" si="531"/>
        <v>#NAME?</v>
      </c>
      <c r="BA421" s="13" t="e">
        <f t="shared" si="532"/>
        <v>#NAME?</v>
      </c>
      <c r="BB421" s="13" t="e">
        <f t="shared" si="533"/>
        <v>#NAME?</v>
      </c>
      <c r="BC421" s="13" t="e">
        <f t="shared" si="534"/>
        <v>#NAME?</v>
      </c>
      <c r="BD421" s="13" t="e">
        <f t="shared" si="535"/>
        <v>#NAME?</v>
      </c>
      <c r="BE421" s="13" t="e">
        <f t="shared" si="536"/>
        <v>#NAME?</v>
      </c>
      <c r="BF421" s="13" t="e">
        <f t="shared" si="537"/>
        <v>#NAME?</v>
      </c>
      <c r="BG421" s="13" t="e">
        <f t="shared" si="538"/>
        <v>#NAME?</v>
      </c>
      <c r="BH421" s="13" t="e">
        <f t="shared" si="539"/>
        <v>#NAME?</v>
      </c>
      <c r="BI421" s="13" t="e">
        <f t="shared" si="540"/>
        <v>#NAME?</v>
      </c>
      <c r="BJ421" s="13" t="e">
        <f t="shared" si="541"/>
        <v>#NAME?</v>
      </c>
      <c r="BK421" s="13" t="e">
        <f t="shared" si="542"/>
        <v>#NAME?</v>
      </c>
      <c r="BL421" s="13" t="e">
        <f t="shared" si="543"/>
        <v>#NAME?</v>
      </c>
      <c r="BM421" s="13" t="e">
        <f t="shared" si="544"/>
        <v>#NAME?</v>
      </c>
      <c r="BN421" s="13"/>
      <c r="BO421" s="15"/>
      <c r="BP421" s="13" t="e">
        <f t="shared" si="545"/>
        <v>#NAME?</v>
      </c>
      <c r="BQ421" s="13" t="e">
        <f t="shared" si="546"/>
        <v>#NAME?</v>
      </c>
      <c r="BR421" s="13" t="e">
        <f t="shared" si="547"/>
        <v>#NAME?</v>
      </c>
      <c r="BS421" s="13" t="e">
        <f t="shared" si="548"/>
        <v>#NAME?</v>
      </c>
      <c r="BT421" s="13" t="e">
        <f t="shared" si="549"/>
        <v>#NAME?</v>
      </c>
      <c r="BU421" s="13" t="e">
        <f t="shared" si="550"/>
        <v>#NAME?</v>
      </c>
      <c r="BV421" s="13"/>
      <c r="BW421" s="13" t="e">
        <f t="shared" si="551"/>
        <v>#NAME?</v>
      </c>
      <c r="BX421" s="13"/>
      <c r="BY421" s="13" t="e">
        <f t="shared" si="552"/>
        <v>#NAME?</v>
      </c>
      <c r="BZ421" s="13" t="e">
        <f t="shared" si="553"/>
        <v>#NAME?</v>
      </c>
      <c r="CA421" s="13" t="e">
        <f t="shared" si="554"/>
        <v>#NAME?</v>
      </c>
      <c r="CB421" s="13" t="e">
        <f t="shared" si="555"/>
        <v>#NAME?</v>
      </c>
      <c r="CC421" s="14">
        <f t="shared" si="556"/>
        <v>0</v>
      </c>
      <c r="CD421" s="14" t="e">
        <f t="shared" si="557"/>
        <v>#NAME?</v>
      </c>
      <c r="CE421" s="13">
        <f t="shared" si="558"/>
        <v>1037235.35</v>
      </c>
      <c r="CF421" s="13" t="e">
        <f t="shared" si="559"/>
        <v>#NAME?</v>
      </c>
      <c r="CG421" s="13"/>
      <c r="CH421" s="13" t="e">
        <f t="shared" si="560"/>
        <v>#NAME?</v>
      </c>
      <c r="CI421" s="13" t="e">
        <f t="shared" si="561"/>
        <v>#NAME?</v>
      </c>
      <c r="CJ421" s="13" t="e">
        <f t="shared" si="562"/>
        <v>#NAME?</v>
      </c>
      <c r="CK421" s="13" t="e">
        <f t="shared" si="569"/>
        <v>#NAME?</v>
      </c>
      <c r="CL421">
        <f t="shared" si="564"/>
        <v>0</v>
      </c>
      <c r="CM421">
        <f t="shared" si="565"/>
        <v>0</v>
      </c>
      <c r="CN421">
        <v>0</v>
      </c>
      <c r="CO421">
        <f t="shared" si="566"/>
        <v>0</v>
      </c>
      <c r="CP421">
        <v>0</v>
      </c>
      <c r="CQ421">
        <v>0</v>
      </c>
      <c r="CR421">
        <v>0</v>
      </c>
      <c r="CS421">
        <v>0</v>
      </c>
      <c r="CT421">
        <v>0</v>
      </c>
      <c r="CU421">
        <v>0</v>
      </c>
      <c r="CV421">
        <v>0</v>
      </c>
      <c r="CW421">
        <v>0</v>
      </c>
      <c r="CX421">
        <v>0</v>
      </c>
      <c r="CY421" s="20" t="e">
        <f t="shared" si="567"/>
        <v>#NAME?</v>
      </c>
      <c r="CZ421" t="e">
        <f t="shared" si="568"/>
        <v>#NAME?</v>
      </c>
      <c r="DM421" t="s">
        <v>386</v>
      </c>
      <c r="DN421">
        <v>0</v>
      </c>
      <c r="DQ421" t="s">
        <v>477</v>
      </c>
      <c r="DR421">
        <v>0</v>
      </c>
      <c r="DU421">
        <v>1783</v>
      </c>
      <c r="DV421">
        <v>6930836.2375407135</v>
      </c>
      <c r="DX421" t="s">
        <v>477</v>
      </c>
      <c r="DY421">
        <v>0</v>
      </c>
      <c r="EA421" t="s">
        <v>477</v>
      </c>
      <c r="EB421">
        <v>0</v>
      </c>
      <c r="ED421" t="s">
        <v>477</v>
      </c>
      <c r="EE421">
        <v>0</v>
      </c>
      <c r="EI421">
        <v>938</v>
      </c>
      <c r="EJ421">
        <v>1541.5</v>
      </c>
      <c r="GQ421" t="s">
        <v>477</v>
      </c>
      <c r="GR421">
        <v>936</v>
      </c>
      <c r="GU421">
        <v>1719</v>
      </c>
      <c r="GV421" s="20">
        <v>54890.480422395318</v>
      </c>
      <c r="HM421">
        <v>294</v>
      </c>
      <c r="HN421" t="s">
        <v>386</v>
      </c>
      <c r="HO421">
        <v>3160554.91</v>
      </c>
      <c r="HR421">
        <v>1719</v>
      </c>
      <c r="HS421">
        <v>1523.25</v>
      </c>
    </row>
    <row r="422" spans="1:227">
      <c r="A422">
        <v>993</v>
      </c>
      <c r="D422" t="s">
        <v>480</v>
      </c>
      <c r="F422" s="13" t="e">
        <f t="shared" si="488"/>
        <v>#NAME?</v>
      </c>
      <c r="G422" s="13" t="e">
        <f t="shared" si="489"/>
        <v>#NAME?</v>
      </c>
      <c r="H422" s="13" t="e">
        <f t="shared" si="490"/>
        <v>#NAME?</v>
      </c>
      <c r="I422" s="13" t="e">
        <f t="shared" si="491"/>
        <v>#NAME?</v>
      </c>
      <c r="J422" s="13"/>
      <c r="K422" s="13" t="e">
        <f t="shared" si="492"/>
        <v>#NAME?</v>
      </c>
      <c r="L422" s="13" t="e">
        <f t="shared" si="493"/>
        <v>#NAME?</v>
      </c>
      <c r="M422" s="13" t="e">
        <f t="shared" si="494"/>
        <v>#NAME?</v>
      </c>
      <c r="N422" s="13" t="e">
        <f t="shared" si="495"/>
        <v>#NAME?</v>
      </c>
      <c r="O422" s="13" t="e">
        <f t="shared" si="496"/>
        <v>#NAME?</v>
      </c>
      <c r="P422" s="13" t="e">
        <f t="shared" si="497"/>
        <v>#NAME?</v>
      </c>
      <c r="Q422" s="13" t="e">
        <f t="shared" si="498"/>
        <v>#NAME?</v>
      </c>
      <c r="R422" s="13" t="e">
        <f t="shared" si="499"/>
        <v>#NAME?</v>
      </c>
      <c r="S422" s="13" t="e">
        <f t="shared" si="500"/>
        <v>#NAME?</v>
      </c>
      <c r="T422" s="13" t="e">
        <f t="shared" si="501"/>
        <v>#NAME?</v>
      </c>
      <c r="U422" s="13" t="e">
        <f t="shared" si="502"/>
        <v>#NAME?</v>
      </c>
      <c r="V422" s="13" t="e">
        <f t="shared" si="503"/>
        <v>#NAME?</v>
      </c>
      <c r="W422" s="13" t="e">
        <f t="shared" si="504"/>
        <v>#NAME?</v>
      </c>
      <c r="X422" s="13" t="e">
        <f t="shared" si="505"/>
        <v>#NAME?</v>
      </c>
      <c r="Y422" s="13" t="e">
        <f t="shared" si="506"/>
        <v>#NAME?</v>
      </c>
      <c r="Z422" s="13" t="e">
        <f t="shared" si="507"/>
        <v>#NAME?</v>
      </c>
      <c r="AA422" s="13" t="e">
        <f t="shared" si="508"/>
        <v>#NAME?</v>
      </c>
      <c r="AB422" s="13"/>
      <c r="AC422" s="13"/>
      <c r="AD422" s="13" t="e">
        <f t="shared" si="509"/>
        <v>#NAME?</v>
      </c>
      <c r="AE422" s="13" t="e">
        <f t="shared" si="510"/>
        <v>#NAME?</v>
      </c>
      <c r="AF422" s="13" t="e">
        <f t="shared" si="511"/>
        <v>#NAME?</v>
      </c>
      <c r="AG422" s="13" t="e">
        <f t="shared" si="512"/>
        <v>#NAME?</v>
      </c>
      <c r="AH422" s="13" t="e">
        <f t="shared" si="513"/>
        <v>#NAME?</v>
      </c>
      <c r="AI422" s="13" t="e">
        <f t="shared" si="514"/>
        <v>#NAME?</v>
      </c>
      <c r="AJ422" s="13" t="e">
        <f t="shared" si="515"/>
        <v>#NAME?</v>
      </c>
      <c r="AK422" s="13" t="e">
        <f t="shared" si="516"/>
        <v>#NAME?</v>
      </c>
      <c r="AL422" s="13" t="e">
        <f t="shared" si="517"/>
        <v>#NAME?</v>
      </c>
      <c r="AM422" s="13" t="e">
        <f t="shared" si="518"/>
        <v>#NAME?</v>
      </c>
      <c r="AN422" s="13" t="e">
        <f t="shared" si="519"/>
        <v>#NAME?</v>
      </c>
      <c r="AO422" s="13" t="e">
        <f t="shared" si="520"/>
        <v>#NAME?</v>
      </c>
      <c r="AP422" s="13" t="e">
        <f t="shared" si="521"/>
        <v>#NAME?</v>
      </c>
      <c r="AQ422" s="13" t="e">
        <f t="shared" si="522"/>
        <v>#NAME?</v>
      </c>
      <c r="AR422" s="13" t="e">
        <f t="shared" si="523"/>
        <v>#NAME?</v>
      </c>
      <c r="AS422" s="13" t="e">
        <f t="shared" si="524"/>
        <v>#NAME?</v>
      </c>
      <c r="AT422" s="13" t="e">
        <f t="shared" si="525"/>
        <v>#NAME?</v>
      </c>
      <c r="AU422" s="13" t="e">
        <f t="shared" si="526"/>
        <v>#NAME?</v>
      </c>
      <c r="AV422" s="13" t="e">
        <f t="shared" si="527"/>
        <v>#NAME?</v>
      </c>
      <c r="AW422" s="13" t="e">
        <f t="shared" si="528"/>
        <v>#NAME?</v>
      </c>
      <c r="AX422" s="13" t="e">
        <f t="shared" si="529"/>
        <v>#NAME?</v>
      </c>
      <c r="AY422" s="13" t="e">
        <f t="shared" si="530"/>
        <v>#NAME?</v>
      </c>
      <c r="AZ422" s="13" t="e">
        <f t="shared" si="531"/>
        <v>#NAME?</v>
      </c>
      <c r="BA422" s="13" t="e">
        <f t="shared" si="532"/>
        <v>#NAME?</v>
      </c>
      <c r="BB422" s="13" t="e">
        <f t="shared" si="533"/>
        <v>#NAME?</v>
      </c>
      <c r="BC422" s="13" t="e">
        <f t="shared" si="534"/>
        <v>#NAME?</v>
      </c>
      <c r="BD422" s="13" t="e">
        <f t="shared" si="535"/>
        <v>#NAME?</v>
      </c>
      <c r="BE422" s="13" t="e">
        <f t="shared" si="536"/>
        <v>#NAME?</v>
      </c>
      <c r="BF422" s="13" t="e">
        <f t="shared" si="537"/>
        <v>#NAME?</v>
      </c>
      <c r="BG422" s="13" t="e">
        <f t="shared" si="538"/>
        <v>#NAME?</v>
      </c>
      <c r="BH422" s="13" t="e">
        <f t="shared" si="539"/>
        <v>#NAME?</v>
      </c>
      <c r="BI422" s="13" t="e">
        <f t="shared" si="540"/>
        <v>#NAME?</v>
      </c>
      <c r="BJ422" s="13" t="e">
        <f t="shared" si="541"/>
        <v>#NAME?</v>
      </c>
      <c r="BK422" s="13" t="e">
        <f t="shared" si="542"/>
        <v>#NAME?</v>
      </c>
      <c r="BL422" s="13" t="e">
        <f t="shared" si="543"/>
        <v>#NAME?</v>
      </c>
      <c r="BM422" s="13" t="e">
        <f t="shared" si="544"/>
        <v>#NAME?</v>
      </c>
      <c r="BN422" s="13"/>
      <c r="BO422" s="15"/>
      <c r="BP422" s="13" t="e">
        <f t="shared" si="545"/>
        <v>#NAME?</v>
      </c>
      <c r="BQ422" s="13" t="e">
        <f t="shared" si="546"/>
        <v>#NAME?</v>
      </c>
      <c r="BR422" s="13" t="e">
        <f t="shared" si="547"/>
        <v>#NAME?</v>
      </c>
      <c r="BS422" s="13" t="e">
        <f t="shared" si="548"/>
        <v>#NAME?</v>
      </c>
      <c r="BT422" s="13" t="e">
        <f t="shared" si="549"/>
        <v>#NAME?</v>
      </c>
      <c r="BU422" s="13" t="e">
        <f t="shared" si="550"/>
        <v>#NAME?</v>
      </c>
      <c r="BV422" s="13"/>
      <c r="BW422" s="13" t="e">
        <f t="shared" si="551"/>
        <v>#NAME?</v>
      </c>
      <c r="BX422" s="13"/>
      <c r="BY422" s="13" t="e">
        <f t="shared" si="552"/>
        <v>#NAME?</v>
      </c>
      <c r="BZ422" s="13" t="e">
        <f t="shared" si="553"/>
        <v>#NAME?</v>
      </c>
      <c r="CA422" s="13" t="e">
        <f t="shared" si="554"/>
        <v>#NAME?</v>
      </c>
      <c r="CB422" s="13" t="e">
        <f t="shared" si="555"/>
        <v>#NAME?</v>
      </c>
      <c r="CC422" s="14">
        <f t="shared" si="556"/>
        <v>0</v>
      </c>
      <c r="CD422" s="14" t="e">
        <f t="shared" si="557"/>
        <v>#NAME?</v>
      </c>
      <c r="CE422" s="13">
        <f t="shared" si="558"/>
        <v>506229.51</v>
      </c>
      <c r="CF422" s="13" t="e">
        <f t="shared" si="559"/>
        <v>#NAME?</v>
      </c>
      <c r="CG422" s="13"/>
      <c r="CH422" s="13" t="e">
        <f t="shared" si="560"/>
        <v>#NAME?</v>
      </c>
      <c r="CI422" s="13" t="e">
        <f t="shared" si="561"/>
        <v>#NAME?</v>
      </c>
      <c r="CJ422" s="13" t="e">
        <f t="shared" si="562"/>
        <v>#NAME?</v>
      </c>
      <c r="CK422" s="13" t="e">
        <f t="shared" si="569"/>
        <v>#NAME?</v>
      </c>
      <c r="CL422">
        <f t="shared" si="564"/>
        <v>0</v>
      </c>
      <c r="CM422">
        <f t="shared" si="565"/>
        <v>0</v>
      </c>
      <c r="CN422">
        <v>0</v>
      </c>
      <c r="CO422">
        <f t="shared" si="566"/>
        <v>0</v>
      </c>
      <c r="CP422">
        <v>0</v>
      </c>
      <c r="CQ422">
        <v>0</v>
      </c>
      <c r="CR422">
        <v>0</v>
      </c>
      <c r="CS422">
        <v>0</v>
      </c>
      <c r="CT422">
        <v>0</v>
      </c>
      <c r="CU422">
        <v>0</v>
      </c>
      <c r="CV422">
        <v>0</v>
      </c>
      <c r="CW422">
        <v>0</v>
      </c>
      <c r="CX422">
        <v>0</v>
      </c>
      <c r="CY422" s="20" t="e">
        <f t="shared" si="567"/>
        <v>#NAME?</v>
      </c>
      <c r="CZ422" t="e">
        <f t="shared" si="568"/>
        <v>#NAME?</v>
      </c>
      <c r="DM422" t="s">
        <v>571</v>
      </c>
      <c r="DN422">
        <v>0</v>
      </c>
      <c r="DQ422" t="s">
        <v>480</v>
      </c>
      <c r="DR422">
        <v>0</v>
      </c>
      <c r="DU422">
        <v>228</v>
      </c>
      <c r="DV422">
        <v>8169158.5106370132</v>
      </c>
      <c r="DX422" t="s">
        <v>480</v>
      </c>
      <c r="DY422">
        <v>0</v>
      </c>
      <c r="EA422" t="s">
        <v>480</v>
      </c>
      <c r="EB422">
        <v>0</v>
      </c>
      <c r="ED422" t="s">
        <v>480</v>
      </c>
      <c r="EE422">
        <v>0</v>
      </c>
      <c r="EI422">
        <v>941</v>
      </c>
      <c r="EJ422">
        <v>350.5</v>
      </c>
      <c r="GQ422" t="s">
        <v>480</v>
      </c>
      <c r="GR422">
        <v>993</v>
      </c>
      <c r="GU422">
        <v>1721</v>
      </c>
      <c r="GV422" s="20">
        <v>54890.480422395318</v>
      </c>
      <c r="HM422">
        <v>873</v>
      </c>
      <c r="HN422" t="s">
        <v>571</v>
      </c>
      <c r="HO422">
        <v>1534593.55</v>
      </c>
      <c r="HR422">
        <v>1721</v>
      </c>
      <c r="HS422">
        <v>2004.75</v>
      </c>
    </row>
    <row r="423" spans="1:227">
      <c r="A423">
        <v>938</v>
      </c>
      <c r="D423" t="s">
        <v>482</v>
      </c>
      <c r="F423" s="13" t="e">
        <f t="shared" si="488"/>
        <v>#NAME?</v>
      </c>
      <c r="G423" s="13" t="e">
        <f t="shared" si="489"/>
        <v>#NAME?</v>
      </c>
      <c r="H423" s="13" t="e">
        <f t="shared" si="490"/>
        <v>#NAME?</v>
      </c>
      <c r="I423" s="13" t="e">
        <f t="shared" si="491"/>
        <v>#NAME?</v>
      </c>
      <c r="J423" s="13"/>
      <c r="K423" s="13" t="e">
        <f t="shared" si="492"/>
        <v>#NAME?</v>
      </c>
      <c r="L423" s="13" t="e">
        <f t="shared" si="493"/>
        <v>#NAME?</v>
      </c>
      <c r="M423" s="13" t="e">
        <f t="shared" si="494"/>
        <v>#NAME?</v>
      </c>
      <c r="N423" s="13" t="e">
        <f t="shared" si="495"/>
        <v>#NAME?</v>
      </c>
      <c r="O423" s="13" t="e">
        <f t="shared" si="496"/>
        <v>#NAME?</v>
      </c>
      <c r="P423" s="13" t="e">
        <f t="shared" si="497"/>
        <v>#NAME?</v>
      </c>
      <c r="Q423" s="13" t="e">
        <f t="shared" si="498"/>
        <v>#NAME?</v>
      </c>
      <c r="R423" s="13" t="e">
        <f t="shared" si="499"/>
        <v>#NAME?</v>
      </c>
      <c r="S423" s="13" t="e">
        <f t="shared" si="500"/>
        <v>#NAME?</v>
      </c>
      <c r="T423" s="13" t="e">
        <f t="shared" si="501"/>
        <v>#NAME?</v>
      </c>
      <c r="U423" s="13" t="e">
        <f t="shared" si="502"/>
        <v>#NAME?</v>
      </c>
      <c r="V423" s="13" t="e">
        <f t="shared" si="503"/>
        <v>#NAME?</v>
      </c>
      <c r="W423" s="13" t="e">
        <f t="shared" si="504"/>
        <v>#NAME?</v>
      </c>
      <c r="X423" s="13" t="e">
        <f t="shared" si="505"/>
        <v>#NAME?</v>
      </c>
      <c r="Y423" s="13" t="e">
        <f t="shared" si="506"/>
        <v>#NAME?</v>
      </c>
      <c r="Z423" s="13" t="e">
        <f t="shared" si="507"/>
        <v>#NAME?</v>
      </c>
      <c r="AA423" s="13" t="e">
        <f t="shared" si="508"/>
        <v>#NAME?</v>
      </c>
      <c r="AB423" s="13"/>
      <c r="AC423" s="13"/>
      <c r="AD423" s="13" t="e">
        <f t="shared" si="509"/>
        <v>#NAME?</v>
      </c>
      <c r="AE423" s="13" t="e">
        <f t="shared" si="510"/>
        <v>#NAME?</v>
      </c>
      <c r="AF423" s="13" t="e">
        <f t="shared" si="511"/>
        <v>#NAME?</v>
      </c>
      <c r="AG423" s="13" t="e">
        <f t="shared" si="512"/>
        <v>#NAME?</v>
      </c>
      <c r="AH423" s="13" t="e">
        <f t="shared" si="513"/>
        <v>#NAME?</v>
      </c>
      <c r="AI423" s="13" t="e">
        <f t="shared" si="514"/>
        <v>#NAME?</v>
      </c>
      <c r="AJ423" s="13" t="e">
        <f t="shared" si="515"/>
        <v>#NAME?</v>
      </c>
      <c r="AK423" s="13" t="e">
        <f t="shared" si="516"/>
        <v>#NAME?</v>
      </c>
      <c r="AL423" s="13" t="e">
        <f t="shared" si="517"/>
        <v>#NAME?</v>
      </c>
      <c r="AM423" s="13" t="e">
        <f t="shared" si="518"/>
        <v>#NAME?</v>
      </c>
      <c r="AN423" s="13" t="e">
        <f t="shared" si="519"/>
        <v>#NAME?</v>
      </c>
      <c r="AO423" s="13" t="e">
        <f t="shared" si="520"/>
        <v>#NAME?</v>
      </c>
      <c r="AP423" s="13" t="e">
        <f t="shared" si="521"/>
        <v>#NAME?</v>
      </c>
      <c r="AQ423" s="13" t="e">
        <f t="shared" si="522"/>
        <v>#NAME?</v>
      </c>
      <c r="AR423" s="13" t="e">
        <f t="shared" si="523"/>
        <v>#NAME?</v>
      </c>
      <c r="AS423" s="13" t="e">
        <f t="shared" si="524"/>
        <v>#NAME?</v>
      </c>
      <c r="AT423" s="13" t="e">
        <f t="shared" si="525"/>
        <v>#NAME?</v>
      </c>
      <c r="AU423" s="13" t="e">
        <f t="shared" si="526"/>
        <v>#NAME?</v>
      </c>
      <c r="AV423" s="13" t="e">
        <f t="shared" si="527"/>
        <v>#NAME?</v>
      </c>
      <c r="AW423" s="13" t="e">
        <f t="shared" si="528"/>
        <v>#NAME?</v>
      </c>
      <c r="AX423" s="13" t="e">
        <f t="shared" si="529"/>
        <v>#NAME?</v>
      </c>
      <c r="AY423" s="13" t="e">
        <f t="shared" si="530"/>
        <v>#NAME?</v>
      </c>
      <c r="AZ423" s="13" t="e">
        <f t="shared" si="531"/>
        <v>#NAME?</v>
      </c>
      <c r="BA423" s="13" t="e">
        <f t="shared" si="532"/>
        <v>#NAME?</v>
      </c>
      <c r="BB423" s="13" t="e">
        <f t="shared" si="533"/>
        <v>#NAME?</v>
      </c>
      <c r="BC423" s="13" t="e">
        <f t="shared" si="534"/>
        <v>#NAME?</v>
      </c>
      <c r="BD423" s="13" t="e">
        <f t="shared" si="535"/>
        <v>#NAME?</v>
      </c>
      <c r="BE423" s="13" t="e">
        <f t="shared" si="536"/>
        <v>#NAME?</v>
      </c>
      <c r="BF423" s="13" t="e">
        <f t="shared" si="537"/>
        <v>#NAME?</v>
      </c>
      <c r="BG423" s="13" t="e">
        <f t="shared" si="538"/>
        <v>#NAME?</v>
      </c>
      <c r="BH423" s="13" t="e">
        <f t="shared" si="539"/>
        <v>#NAME?</v>
      </c>
      <c r="BI423" s="13" t="e">
        <f t="shared" si="540"/>
        <v>#NAME?</v>
      </c>
      <c r="BJ423" s="13" t="e">
        <f t="shared" si="541"/>
        <v>#NAME?</v>
      </c>
      <c r="BK423" s="13" t="e">
        <f t="shared" si="542"/>
        <v>#NAME?</v>
      </c>
      <c r="BL423" s="13" t="e">
        <f t="shared" si="543"/>
        <v>#NAME?</v>
      </c>
      <c r="BM423" s="13" t="e">
        <f t="shared" si="544"/>
        <v>#NAME?</v>
      </c>
      <c r="BN423" s="13"/>
      <c r="BO423" s="15"/>
      <c r="BP423" s="13" t="e">
        <f t="shared" si="545"/>
        <v>#NAME?</v>
      </c>
      <c r="BQ423" s="13" t="e">
        <f t="shared" si="546"/>
        <v>#NAME?</v>
      </c>
      <c r="BR423" s="13" t="e">
        <f t="shared" si="547"/>
        <v>#NAME?</v>
      </c>
      <c r="BS423" s="13" t="e">
        <f t="shared" si="548"/>
        <v>#NAME?</v>
      </c>
      <c r="BT423" s="13" t="e">
        <f t="shared" si="549"/>
        <v>#NAME?</v>
      </c>
      <c r="BU423" s="13" t="e">
        <f t="shared" si="550"/>
        <v>#NAME?</v>
      </c>
      <c r="BV423" s="13"/>
      <c r="BW423" s="13" t="e">
        <f t="shared" si="551"/>
        <v>#NAME?</v>
      </c>
      <c r="BX423" s="13"/>
      <c r="BY423" s="13" t="e">
        <f t="shared" si="552"/>
        <v>#NAME?</v>
      </c>
      <c r="BZ423" s="13" t="e">
        <f t="shared" si="553"/>
        <v>#NAME?</v>
      </c>
      <c r="CA423" s="13" t="e">
        <f t="shared" si="554"/>
        <v>#NAME?</v>
      </c>
      <c r="CB423" s="13" t="e">
        <f t="shared" si="555"/>
        <v>#NAME?</v>
      </c>
      <c r="CC423" s="14">
        <f t="shared" si="556"/>
        <v>0</v>
      </c>
      <c r="CD423" s="14" t="e">
        <f t="shared" si="557"/>
        <v>#NAME?</v>
      </c>
      <c r="CE423" s="13">
        <f t="shared" si="558"/>
        <v>1722136.02</v>
      </c>
      <c r="CF423" s="13" t="e">
        <f t="shared" si="559"/>
        <v>#NAME?</v>
      </c>
      <c r="CG423" s="13"/>
      <c r="CH423" s="13" t="e">
        <f t="shared" si="560"/>
        <v>#NAME?</v>
      </c>
      <c r="CI423" s="13" t="e">
        <f t="shared" si="561"/>
        <v>#NAME?</v>
      </c>
      <c r="CJ423" s="13" t="e">
        <f t="shared" si="562"/>
        <v>#NAME?</v>
      </c>
      <c r="CK423" s="13" t="e">
        <f t="shared" si="569"/>
        <v>#NAME?</v>
      </c>
      <c r="CL423">
        <f t="shared" si="564"/>
        <v>0</v>
      </c>
      <c r="CM423">
        <f t="shared" si="565"/>
        <v>0</v>
      </c>
      <c r="CN423">
        <v>0</v>
      </c>
      <c r="CO423">
        <f t="shared" si="566"/>
        <v>0</v>
      </c>
      <c r="CP423">
        <v>0</v>
      </c>
      <c r="CQ423">
        <v>0</v>
      </c>
      <c r="CR423">
        <v>0</v>
      </c>
      <c r="CS423">
        <v>0</v>
      </c>
      <c r="CT423">
        <v>0</v>
      </c>
      <c r="CU423">
        <v>0</v>
      </c>
      <c r="CV423">
        <v>0</v>
      </c>
      <c r="CW423">
        <v>0</v>
      </c>
      <c r="CX423">
        <v>0</v>
      </c>
      <c r="CY423" s="20" t="e">
        <f t="shared" si="567"/>
        <v>#NAME?</v>
      </c>
      <c r="CZ423" t="e">
        <f t="shared" si="568"/>
        <v>#NAME?</v>
      </c>
      <c r="DM423" t="s">
        <v>421</v>
      </c>
      <c r="DN423">
        <v>0</v>
      </c>
      <c r="DQ423" t="s">
        <v>482</v>
      </c>
      <c r="DR423">
        <v>0</v>
      </c>
      <c r="DU423">
        <v>114</v>
      </c>
      <c r="DV423">
        <v>12173049.841394009</v>
      </c>
      <c r="DX423" t="s">
        <v>482</v>
      </c>
      <c r="DY423">
        <v>0</v>
      </c>
      <c r="EA423" t="s">
        <v>482</v>
      </c>
      <c r="EB423">
        <v>0</v>
      </c>
      <c r="ED423" t="s">
        <v>482</v>
      </c>
      <c r="EE423">
        <v>0</v>
      </c>
      <c r="EI423">
        <v>944</v>
      </c>
      <c r="EJ423">
        <v>508.5</v>
      </c>
      <c r="GQ423" t="s">
        <v>482</v>
      </c>
      <c r="GR423">
        <v>938</v>
      </c>
      <c r="GU423">
        <v>1722</v>
      </c>
      <c r="GV423" s="20">
        <v>28752.156411730881</v>
      </c>
      <c r="HM423">
        <v>632</v>
      </c>
      <c r="HN423" t="s">
        <v>421</v>
      </c>
      <c r="HO423">
        <v>3017347.41</v>
      </c>
      <c r="HR423">
        <v>1722</v>
      </c>
      <c r="HS423">
        <v>603.25</v>
      </c>
    </row>
    <row r="424" spans="1:227">
      <c r="A424">
        <v>941</v>
      </c>
      <c r="D424" t="s">
        <v>484</v>
      </c>
      <c r="F424" s="13" t="e">
        <f t="shared" si="488"/>
        <v>#NAME?</v>
      </c>
      <c r="G424" s="13" t="e">
        <f t="shared" si="489"/>
        <v>#NAME?</v>
      </c>
      <c r="H424" s="13" t="e">
        <f t="shared" si="490"/>
        <v>#NAME?</v>
      </c>
      <c r="I424" s="13" t="e">
        <f t="shared" si="491"/>
        <v>#NAME?</v>
      </c>
      <c r="K424" s="13" t="e">
        <f t="shared" si="492"/>
        <v>#NAME?</v>
      </c>
      <c r="L424" s="13" t="e">
        <f t="shared" si="493"/>
        <v>#NAME?</v>
      </c>
      <c r="M424" s="13" t="e">
        <f t="shared" si="494"/>
        <v>#NAME?</v>
      </c>
      <c r="N424" s="13" t="e">
        <f t="shared" si="495"/>
        <v>#NAME?</v>
      </c>
      <c r="O424" s="13" t="e">
        <f t="shared" si="496"/>
        <v>#NAME?</v>
      </c>
      <c r="P424" s="13" t="e">
        <f t="shared" si="497"/>
        <v>#NAME?</v>
      </c>
      <c r="Q424" s="13" t="e">
        <f t="shared" si="498"/>
        <v>#NAME?</v>
      </c>
      <c r="R424" s="13" t="e">
        <f t="shared" si="499"/>
        <v>#NAME?</v>
      </c>
      <c r="S424" s="13" t="e">
        <f t="shared" si="500"/>
        <v>#NAME?</v>
      </c>
      <c r="T424" s="13" t="e">
        <f t="shared" si="501"/>
        <v>#NAME?</v>
      </c>
      <c r="U424" s="13" t="e">
        <f t="shared" si="502"/>
        <v>#NAME?</v>
      </c>
      <c r="V424" s="13" t="e">
        <f t="shared" si="503"/>
        <v>#NAME?</v>
      </c>
      <c r="W424" s="13" t="e">
        <f t="shared" si="504"/>
        <v>#NAME?</v>
      </c>
      <c r="X424" s="13" t="e">
        <f t="shared" si="505"/>
        <v>#NAME?</v>
      </c>
      <c r="Y424" s="13" t="e">
        <f t="shared" si="506"/>
        <v>#NAME?</v>
      </c>
      <c r="Z424" s="13" t="e">
        <f t="shared" si="507"/>
        <v>#NAME?</v>
      </c>
      <c r="AA424" s="13" t="e">
        <f t="shared" si="508"/>
        <v>#NAME?</v>
      </c>
      <c r="AB424" s="13"/>
      <c r="AC424" s="13"/>
      <c r="AD424" s="13" t="e">
        <f t="shared" si="509"/>
        <v>#NAME?</v>
      </c>
      <c r="AE424" s="13" t="e">
        <f t="shared" si="510"/>
        <v>#NAME?</v>
      </c>
      <c r="AF424" s="13" t="e">
        <f t="shared" si="511"/>
        <v>#NAME?</v>
      </c>
      <c r="AG424" s="13" t="e">
        <f t="shared" si="512"/>
        <v>#NAME?</v>
      </c>
      <c r="AH424" s="13" t="e">
        <f t="shared" si="513"/>
        <v>#NAME?</v>
      </c>
      <c r="AI424" s="13" t="e">
        <f t="shared" si="514"/>
        <v>#NAME?</v>
      </c>
      <c r="AJ424" s="13" t="e">
        <f t="shared" si="515"/>
        <v>#NAME?</v>
      </c>
      <c r="AK424" s="13" t="e">
        <f t="shared" si="516"/>
        <v>#NAME?</v>
      </c>
      <c r="AL424" s="13" t="e">
        <f t="shared" si="517"/>
        <v>#NAME?</v>
      </c>
      <c r="AM424" s="13" t="e">
        <f t="shared" si="518"/>
        <v>#NAME?</v>
      </c>
      <c r="AN424" s="13" t="e">
        <f t="shared" si="519"/>
        <v>#NAME?</v>
      </c>
      <c r="AO424" s="13" t="e">
        <f t="shared" si="520"/>
        <v>#NAME?</v>
      </c>
      <c r="AP424" s="13" t="e">
        <f t="shared" si="521"/>
        <v>#NAME?</v>
      </c>
      <c r="AQ424" s="13" t="e">
        <f t="shared" si="522"/>
        <v>#NAME?</v>
      </c>
      <c r="AR424" s="13" t="e">
        <f t="shared" si="523"/>
        <v>#NAME?</v>
      </c>
      <c r="AS424" s="13" t="e">
        <f t="shared" si="524"/>
        <v>#NAME?</v>
      </c>
      <c r="AT424" s="13" t="e">
        <f t="shared" si="525"/>
        <v>#NAME?</v>
      </c>
      <c r="AU424" s="13" t="e">
        <f t="shared" si="526"/>
        <v>#NAME?</v>
      </c>
      <c r="AV424" s="13" t="e">
        <f t="shared" si="527"/>
        <v>#NAME?</v>
      </c>
      <c r="AW424" s="13" t="e">
        <f t="shared" si="528"/>
        <v>#NAME?</v>
      </c>
      <c r="AX424" s="13" t="e">
        <f t="shared" si="529"/>
        <v>#NAME?</v>
      </c>
      <c r="AY424" s="13" t="e">
        <f t="shared" si="530"/>
        <v>#NAME?</v>
      </c>
      <c r="AZ424" s="13" t="e">
        <f t="shared" si="531"/>
        <v>#NAME?</v>
      </c>
      <c r="BA424" s="13" t="e">
        <f t="shared" si="532"/>
        <v>#NAME?</v>
      </c>
      <c r="BB424" s="13" t="e">
        <f t="shared" si="533"/>
        <v>#NAME?</v>
      </c>
      <c r="BC424" s="13" t="e">
        <f t="shared" si="534"/>
        <v>#NAME?</v>
      </c>
      <c r="BD424" s="13" t="e">
        <f t="shared" si="535"/>
        <v>#NAME?</v>
      </c>
      <c r="BE424" s="13" t="e">
        <f t="shared" si="536"/>
        <v>#NAME?</v>
      </c>
      <c r="BF424" s="13" t="e">
        <f t="shared" si="537"/>
        <v>#NAME?</v>
      </c>
      <c r="BG424" s="13" t="e">
        <f t="shared" si="538"/>
        <v>#NAME?</v>
      </c>
      <c r="BH424" s="13" t="e">
        <f t="shared" si="539"/>
        <v>#NAME?</v>
      </c>
      <c r="BI424" s="13" t="e">
        <f t="shared" si="540"/>
        <v>#NAME?</v>
      </c>
      <c r="BJ424" s="13" t="e">
        <f t="shared" si="541"/>
        <v>#NAME?</v>
      </c>
      <c r="BK424" s="13" t="e">
        <f t="shared" si="542"/>
        <v>#NAME?</v>
      </c>
      <c r="BL424" s="13" t="e">
        <f t="shared" si="543"/>
        <v>#NAME?</v>
      </c>
      <c r="BM424" s="13" t="e">
        <f t="shared" si="544"/>
        <v>#NAME?</v>
      </c>
      <c r="BN424" s="13"/>
      <c r="BO424" s="15"/>
      <c r="BP424" s="13" t="e">
        <f t="shared" si="545"/>
        <v>#NAME?</v>
      </c>
      <c r="BQ424" s="13" t="e">
        <f t="shared" si="546"/>
        <v>#NAME?</v>
      </c>
      <c r="BR424" s="13" t="e">
        <f t="shared" si="547"/>
        <v>#NAME?</v>
      </c>
      <c r="BS424" s="13" t="e">
        <f t="shared" si="548"/>
        <v>#NAME?</v>
      </c>
      <c r="BT424" s="13" t="e">
        <f t="shared" si="549"/>
        <v>#NAME?</v>
      </c>
      <c r="BU424" s="13" t="e">
        <f t="shared" si="550"/>
        <v>#NAME?</v>
      </c>
      <c r="BV424" s="13"/>
      <c r="BW424" s="13" t="e">
        <f t="shared" si="551"/>
        <v>#NAME?</v>
      </c>
      <c r="BX424" s="13"/>
      <c r="BY424" s="13" t="e">
        <f t="shared" si="552"/>
        <v>#NAME?</v>
      </c>
      <c r="BZ424" s="13" t="e">
        <f t="shared" si="553"/>
        <v>#NAME?</v>
      </c>
      <c r="CA424" s="13" t="e">
        <f t="shared" si="554"/>
        <v>#NAME?</v>
      </c>
      <c r="CB424" s="13" t="e">
        <f t="shared" si="555"/>
        <v>#NAME?</v>
      </c>
      <c r="CC424" s="14">
        <f t="shared" si="556"/>
        <v>0</v>
      </c>
      <c r="CD424" s="14" t="e">
        <f t="shared" si="557"/>
        <v>#NAME?</v>
      </c>
      <c r="CE424" s="13">
        <f t="shared" si="558"/>
        <v>427070.93</v>
      </c>
      <c r="CF424" s="13" t="e">
        <f t="shared" si="559"/>
        <v>#NAME?</v>
      </c>
      <c r="CG424" s="13"/>
      <c r="CH424" s="13" t="e">
        <f t="shared" si="560"/>
        <v>#NAME?</v>
      </c>
      <c r="CI424" s="13" t="e">
        <f t="shared" si="561"/>
        <v>#NAME?</v>
      </c>
      <c r="CJ424" s="13" t="e">
        <f t="shared" si="562"/>
        <v>#NAME?</v>
      </c>
      <c r="CK424" s="13" t="e">
        <f t="shared" si="569"/>
        <v>#NAME?</v>
      </c>
      <c r="CL424">
        <f t="shared" si="564"/>
        <v>0</v>
      </c>
      <c r="CM424">
        <f t="shared" si="565"/>
        <v>0</v>
      </c>
      <c r="CN424">
        <v>0</v>
      </c>
      <c r="CO424">
        <f t="shared" si="566"/>
        <v>0</v>
      </c>
      <c r="CP424">
        <v>0</v>
      </c>
      <c r="CQ424">
        <v>0</v>
      </c>
      <c r="CR424">
        <v>0</v>
      </c>
      <c r="CS424">
        <v>0</v>
      </c>
      <c r="CT424">
        <v>0</v>
      </c>
      <c r="CU424">
        <v>0</v>
      </c>
      <c r="CV424">
        <v>0</v>
      </c>
      <c r="CW424">
        <v>0</v>
      </c>
      <c r="CX424">
        <v>0</v>
      </c>
      <c r="CY424" s="20" t="e">
        <f t="shared" si="567"/>
        <v>#NAME?</v>
      </c>
      <c r="CZ424" t="e">
        <f t="shared" si="568"/>
        <v>#NAME?</v>
      </c>
      <c r="DM424" t="s">
        <v>479</v>
      </c>
      <c r="DN424">
        <v>0</v>
      </c>
      <c r="DQ424" t="s">
        <v>484</v>
      </c>
      <c r="DR424">
        <v>0</v>
      </c>
      <c r="DU424">
        <v>193</v>
      </c>
      <c r="DV424">
        <v>9562224.8503910694</v>
      </c>
      <c r="DX424" t="s">
        <v>484</v>
      </c>
      <c r="DY424">
        <v>0</v>
      </c>
      <c r="EA424" t="s">
        <v>484</v>
      </c>
      <c r="EB424">
        <v>0</v>
      </c>
      <c r="ED424" t="s">
        <v>484</v>
      </c>
      <c r="EE424">
        <v>0</v>
      </c>
      <c r="EI424">
        <v>946</v>
      </c>
      <c r="EJ424">
        <v>1009</v>
      </c>
      <c r="GQ424" t="s">
        <v>484</v>
      </c>
      <c r="GR424">
        <v>941</v>
      </c>
      <c r="GU424">
        <v>1723</v>
      </c>
      <c r="GV424" s="20">
        <v>18296.826807465106</v>
      </c>
      <c r="HM424">
        <v>880</v>
      </c>
      <c r="HN424" t="s">
        <v>479</v>
      </c>
      <c r="HO424">
        <v>1209614.7</v>
      </c>
      <c r="HR424">
        <v>1723</v>
      </c>
      <c r="HS424">
        <v>402.25</v>
      </c>
    </row>
    <row r="425" spans="1:227">
      <c r="A425">
        <v>944</v>
      </c>
      <c r="D425" t="s">
        <v>491</v>
      </c>
      <c r="F425" s="13" t="e">
        <f t="shared" si="488"/>
        <v>#NAME?</v>
      </c>
      <c r="G425" s="13" t="e">
        <f t="shared" si="489"/>
        <v>#NAME?</v>
      </c>
      <c r="H425" s="13" t="e">
        <f t="shared" si="490"/>
        <v>#NAME?</v>
      </c>
      <c r="I425" s="13" t="e">
        <f t="shared" si="491"/>
        <v>#NAME?</v>
      </c>
      <c r="J425" s="13"/>
      <c r="K425" s="13" t="e">
        <f t="shared" si="492"/>
        <v>#NAME?</v>
      </c>
      <c r="L425" s="13" t="e">
        <f t="shared" si="493"/>
        <v>#NAME?</v>
      </c>
      <c r="M425" s="13" t="e">
        <f t="shared" si="494"/>
        <v>#NAME?</v>
      </c>
      <c r="N425" s="13" t="e">
        <f t="shared" si="495"/>
        <v>#NAME?</v>
      </c>
      <c r="O425" s="13" t="e">
        <f t="shared" si="496"/>
        <v>#NAME?</v>
      </c>
      <c r="P425" s="13" t="e">
        <f t="shared" si="497"/>
        <v>#NAME?</v>
      </c>
      <c r="Q425" s="13" t="e">
        <f t="shared" si="498"/>
        <v>#NAME?</v>
      </c>
      <c r="R425" s="13" t="e">
        <f t="shared" si="499"/>
        <v>#NAME?</v>
      </c>
      <c r="S425" s="13" t="e">
        <f t="shared" si="500"/>
        <v>#NAME?</v>
      </c>
      <c r="T425" s="13" t="e">
        <f t="shared" si="501"/>
        <v>#NAME?</v>
      </c>
      <c r="U425" s="13" t="e">
        <f t="shared" si="502"/>
        <v>#NAME?</v>
      </c>
      <c r="V425" s="13" t="e">
        <f t="shared" si="503"/>
        <v>#NAME?</v>
      </c>
      <c r="W425" s="13" t="e">
        <f t="shared" si="504"/>
        <v>#NAME?</v>
      </c>
      <c r="X425" s="13" t="e">
        <f t="shared" si="505"/>
        <v>#NAME?</v>
      </c>
      <c r="Y425" s="13" t="e">
        <f t="shared" si="506"/>
        <v>#NAME?</v>
      </c>
      <c r="Z425" s="13" t="e">
        <f t="shared" si="507"/>
        <v>#NAME?</v>
      </c>
      <c r="AA425" s="13" t="e">
        <f t="shared" si="508"/>
        <v>#NAME?</v>
      </c>
      <c r="AB425" s="13"/>
      <c r="AC425" s="13"/>
      <c r="AD425" s="13" t="e">
        <f t="shared" si="509"/>
        <v>#NAME?</v>
      </c>
      <c r="AE425" s="13" t="e">
        <f t="shared" si="510"/>
        <v>#NAME?</v>
      </c>
      <c r="AF425" s="13" t="e">
        <f t="shared" si="511"/>
        <v>#NAME?</v>
      </c>
      <c r="AG425" s="13" t="e">
        <f t="shared" si="512"/>
        <v>#NAME?</v>
      </c>
      <c r="AH425" s="13" t="e">
        <f t="shared" si="513"/>
        <v>#NAME?</v>
      </c>
      <c r="AI425" s="13" t="e">
        <f t="shared" si="514"/>
        <v>#NAME?</v>
      </c>
      <c r="AJ425" s="13" t="e">
        <f t="shared" si="515"/>
        <v>#NAME?</v>
      </c>
      <c r="AK425" s="13" t="e">
        <f t="shared" si="516"/>
        <v>#NAME?</v>
      </c>
      <c r="AL425" s="13" t="e">
        <f t="shared" si="517"/>
        <v>#NAME?</v>
      </c>
      <c r="AM425" s="13" t="e">
        <f t="shared" si="518"/>
        <v>#NAME?</v>
      </c>
      <c r="AN425" s="13" t="e">
        <f t="shared" si="519"/>
        <v>#NAME?</v>
      </c>
      <c r="AO425" s="13" t="e">
        <f t="shared" si="520"/>
        <v>#NAME?</v>
      </c>
      <c r="AP425" s="13" t="e">
        <f t="shared" si="521"/>
        <v>#NAME?</v>
      </c>
      <c r="AQ425" s="13" t="e">
        <f t="shared" si="522"/>
        <v>#NAME?</v>
      </c>
      <c r="AR425" s="13" t="e">
        <f t="shared" si="523"/>
        <v>#NAME?</v>
      </c>
      <c r="AS425" s="13" t="e">
        <f t="shared" si="524"/>
        <v>#NAME?</v>
      </c>
      <c r="AT425" s="13" t="e">
        <f t="shared" si="525"/>
        <v>#NAME?</v>
      </c>
      <c r="AU425" s="13" t="e">
        <f t="shared" si="526"/>
        <v>#NAME?</v>
      </c>
      <c r="AV425" s="13" t="e">
        <f t="shared" si="527"/>
        <v>#NAME?</v>
      </c>
      <c r="AW425" s="13" t="e">
        <f t="shared" si="528"/>
        <v>#NAME?</v>
      </c>
      <c r="AX425" s="13" t="e">
        <f t="shared" si="529"/>
        <v>#NAME?</v>
      </c>
      <c r="AY425" s="13" t="e">
        <f t="shared" si="530"/>
        <v>#NAME?</v>
      </c>
      <c r="AZ425" s="13" t="e">
        <f t="shared" si="531"/>
        <v>#NAME?</v>
      </c>
      <c r="BA425" s="13" t="e">
        <f t="shared" si="532"/>
        <v>#NAME?</v>
      </c>
      <c r="BB425" s="13" t="e">
        <f t="shared" si="533"/>
        <v>#NAME?</v>
      </c>
      <c r="BC425" s="13" t="e">
        <f t="shared" si="534"/>
        <v>#NAME?</v>
      </c>
      <c r="BD425" s="13" t="e">
        <f t="shared" si="535"/>
        <v>#NAME?</v>
      </c>
      <c r="BE425" s="13" t="e">
        <f t="shared" si="536"/>
        <v>#NAME?</v>
      </c>
      <c r="BF425" s="13" t="e">
        <f t="shared" si="537"/>
        <v>#NAME?</v>
      </c>
      <c r="BG425" s="13" t="e">
        <f t="shared" si="538"/>
        <v>#NAME?</v>
      </c>
      <c r="BH425" s="13" t="e">
        <f t="shared" si="539"/>
        <v>#NAME?</v>
      </c>
      <c r="BI425" s="13" t="e">
        <f t="shared" si="540"/>
        <v>#NAME?</v>
      </c>
      <c r="BJ425" s="13" t="e">
        <f t="shared" si="541"/>
        <v>#NAME?</v>
      </c>
      <c r="BK425" s="13" t="e">
        <f t="shared" si="542"/>
        <v>#NAME?</v>
      </c>
      <c r="BL425" s="13" t="e">
        <f t="shared" si="543"/>
        <v>#NAME?</v>
      </c>
      <c r="BM425" s="13" t="e">
        <f t="shared" si="544"/>
        <v>#NAME?</v>
      </c>
      <c r="BN425" s="13"/>
      <c r="BO425" s="15"/>
      <c r="BP425" s="13" t="e">
        <f t="shared" si="545"/>
        <v>#NAME?</v>
      </c>
      <c r="BQ425" s="13" t="e">
        <f t="shared" si="546"/>
        <v>#NAME?</v>
      </c>
      <c r="BR425" s="13" t="e">
        <f t="shared" si="547"/>
        <v>#NAME?</v>
      </c>
      <c r="BS425" s="13" t="e">
        <f t="shared" si="548"/>
        <v>#NAME?</v>
      </c>
      <c r="BT425" s="13" t="e">
        <f t="shared" si="549"/>
        <v>#NAME?</v>
      </c>
      <c r="BU425" s="13" t="e">
        <f t="shared" si="550"/>
        <v>#NAME?</v>
      </c>
      <c r="BV425" s="13"/>
      <c r="BW425" s="13" t="e">
        <f t="shared" si="551"/>
        <v>#NAME?</v>
      </c>
      <c r="BX425" s="13"/>
      <c r="BY425" s="13" t="e">
        <f t="shared" si="552"/>
        <v>#NAME?</v>
      </c>
      <c r="BZ425" s="13" t="e">
        <f t="shared" si="553"/>
        <v>#NAME?</v>
      </c>
      <c r="CA425" s="13" t="e">
        <f t="shared" si="554"/>
        <v>#NAME?</v>
      </c>
      <c r="CB425" s="13" t="e">
        <f t="shared" si="555"/>
        <v>#NAME?</v>
      </c>
      <c r="CC425" s="14">
        <f t="shared" si="556"/>
        <v>0</v>
      </c>
      <c r="CD425" s="14" t="e">
        <f t="shared" si="557"/>
        <v>#NAME?</v>
      </c>
      <c r="CE425" s="13">
        <f t="shared" si="558"/>
        <v>653095.88</v>
      </c>
      <c r="CF425" s="13" t="e">
        <f t="shared" si="559"/>
        <v>#NAME?</v>
      </c>
      <c r="CG425" s="13"/>
      <c r="CH425" s="13" t="e">
        <f t="shared" si="560"/>
        <v>#NAME?</v>
      </c>
      <c r="CI425" s="13" t="e">
        <f t="shared" si="561"/>
        <v>#NAME?</v>
      </c>
      <c r="CJ425" s="13" t="e">
        <f t="shared" si="562"/>
        <v>#NAME?</v>
      </c>
      <c r="CK425" s="13" t="e">
        <f t="shared" si="569"/>
        <v>#NAME?</v>
      </c>
      <c r="CL425">
        <f t="shared" si="564"/>
        <v>0</v>
      </c>
      <c r="CM425">
        <f t="shared" si="565"/>
        <v>0</v>
      </c>
      <c r="CN425">
        <v>0</v>
      </c>
      <c r="CO425">
        <f t="shared" si="566"/>
        <v>0</v>
      </c>
      <c r="CP425">
        <v>0</v>
      </c>
      <c r="CQ425">
        <v>0</v>
      </c>
      <c r="CR425">
        <v>0</v>
      </c>
      <c r="CS425">
        <v>0</v>
      </c>
      <c r="CT425">
        <v>0</v>
      </c>
      <c r="CU425">
        <v>0</v>
      </c>
      <c r="CV425">
        <v>0</v>
      </c>
      <c r="CW425">
        <v>0</v>
      </c>
      <c r="CX425">
        <v>0</v>
      </c>
      <c r="CY425" s="20" t="e">
        <f t="shared" si="567"/>
        <v>#NAME?</v>
      </c>
      <c r="CZ425" t="e">
        <f t="shared" si="568"/>
        <v>#NAME?</v>
      </c>
      <c r="DM425" t="s">
        <v>423</v>
      </c>
      <c r="DN425">
        <v>0</v>
      </c>
      <c r="DQ425" t="s">
        <v>491</v>
      </c>
      <c r="DR425">
        <v>0</v>
      </c>
      <c r="DU425">
        <v>546</v>
      </c>
      <c r="DV425">
        <v>9581053.936097065</v>
      </c>
      <c r="DX425" t="s">
        <v>491</v>
      </c>
      <c r="DY425">
        <v>0</v>
      </c>
      <c r="EA425" t="s">
        <v>491</v>
      </c>
      <c r="EB425">
        <v>0</v>
      </c>
      <c r="ED425" t="s">
        <v>491</v>
      </c>
      <c r="EE425">
        <v>0</v>
      </c>
      <c r="EI425">
        <v>951</v>
      </c>
      <c r="EJ425">
        <v>1377</v>
      </c>
      <c r="GQ425" t="s">
        <v>491</v>
      </c>
      <c r="GR425">
        <v>944</v>
      </c>
      <c r="GU425">
        <v>1724</v>
      </c>
      <c r="GV425" s="20">
        <v>36593.653614930212</v>
      </c>
      <c r="HM425">
        <v>351</v>
      </c>
      <c r="HN425" t="s">
        <v>423</v>
      </c>
      <c r="HO425">
        <v>897875.71</v>
      </c>
      <c r="HR425">
        <v>1724</v>
      </c>
      <c r="HS425">
        <v>1078.75</v>
      </c>
    </row>
    <row r="426" spans="1:227">
      <c r="A426">
        <v>946</v>
      </c>
      <c r="D426" t="s">
        <v>494</v>
      </c>
      <c r="F426" s="13" t="e">
        <f t="shared" si="488"/>
        <v>#NAME?</v>
      </c>
      <c r="G426" s="13" t="e">
        <f t="shared" si="489"/>
        <v>#NAME?</v>
      </c>
      <c r="H426" s="13" t="e">
        <f t="shared" si="490"/>
        <v>#NAME?</v>
      </c>
      <c r="I426" s="13" t="e">
        <f t="shared" si="491"/>
        <v>#NAME?</v>
      </c>
      <c r="J426" s="13"/>
      <c r="K426" s="13" t="e">
        <f t="shared" si="492"/>
        <v>#NAME?</v>
      </c>
      <c r="L426" s="13" t="e">
        <f t="shared" si="493"/>
        <v>#NAME?</v>
      </c>
      <c r="M426" s="13" t="e">
        <f t="shared" si="494"/>
        <v>#NAME?</v>
      </c>
      <c r="N426" s="13" t="e">
        <f t="shared" si="495"/>
        <v>#NAME?</v>
      </c>
      <c r="O426" s="13" t="e">
        <f t="shared" si="496"/>
        <v>#NAME?</v>
      </c>
      <c r="P426" s="13" t="e">
        <f t="shared" si="497"/>
        <v>#NAME?</v>
      </c>
      <c r="Q426" s="13" t="e">
        <f t="shared" si="498"/>
        <v>#NAME?</v>
      </c>
      <c r="R426" s="13" t="e">
        <f t="shared" si="499"/>
        <v>#NAME?</v>
      </c>
      <c r="S426" s="13" t="e">
        <f t="shared" si="500"/>
        <v>#NAME?</v>
      </c>
      <c r="T426" s="13" t="e">
        <f t="shared" si="501"/>
        <v>#NAME?</v>
      </c>
      <c r="U426" s="13" t="e">
        <f t="shared" si="502"/>
        <v>#NAME?</v>
      </c>
      <c r="V426" s="13" t="e">
        <f t="shared" si="503"/>
        <v>#NAME?</v>
      </c>
      <c r="W426" s="13" t="e">
        <f t="shared" si="504"/>
        <v>#NAME?</v>
      </c>
      <c r="X426" s="13" t="e">
        <f t="shared" si="505"/>
        <v>#NAME?</v>
      </c>
      <c r="Y426" s="13" t="e">
        <f t="shared" si="506"/>
        <v>#NAME?</v>
      </c>
      <c r="Z426" s="13" t="e">
        <f t="shared" si="507"/>
        <v>#NAME?</v>
      </c>
      <c r="AA426" s="13" t="e">
        <f t="shared" si="508"/>
        <v>#NAME?</v>
      </c>
      <c r="AB426" s="13"/>
      <c r="AC426" s="13"/>
      <c r="AD426" s="13" t="e">
        <f t="shared" si="509"/>
        <v>#NAME?</v>
      </c>
      <c r="AE426" s="13" t="e">
        <f t="shared" si="510"/>
        <v>#NAME?</v>
      </c>
      <c r="AF426" s="13" t="e">
        <f t="shared" si="511"/>
        <v>#NAME?</v>
      </c>
      <c r="AG426" s="13" t="e">
        <f t="shared" si="512"/>
        <v>#NAME?</v>
      </c>
      <c r="AH426" s="13" t="e">
        <f t="shared" si="513"/>
        <v>#NAME?</v>
      </c>
      <c r="AI426" s="13" t="e">
        <f t="shared" si="514"/>
        <v>#NAME?</v>
      </c>
      <c r="AJ426" s="13" t="e">
        <f t="shared" si="515"/>
        <v>#NAME?</v>
      </c>
      <c r="AK426" s="13" t="e">
        <f t="shared" si="516"/>
        <v>#NAME?</v>
      </c>
      <c r="AL426" s="13" t="e">
        <f t="shared" si="517"/>
        <v>#NAME?</v>
      </c>
      <c r="AM426" s="13" t="e">
        <f t="shared" si="518"/>
        <v>#NAME?</v>
      </c>
      <c r="AN426" s="13" t="e">
        <f t="shared" si="519"/>
        <v>#NAME?</v>
      </c>
      <c r="AO426" s="13" t="e">
        <f t="shared" si="520"/>
        <v>#NAME?</v>
      </c>
      <c r="AP426" s="13" t="e">
        <f t="shared" si="521"/>
        <v>#NAME?</v>
      </c>
      <c r="AQ426" s="13" t="e">
        <f t="shared" si="522"/>
        <v>#NAME?</v>
      </c>
      <c r="AR426" s="13" t="e">
        <f t="shared" si="523"/>
        <v>#NAME?</v>
      </c>
      <c r="AS426" s="13" t="e">
        <f t="shared" si="524"/>
        <v>#NAME?</v>
      </c>
      <c r="AT426" s="13" t="e">
        <f t="shared" si="525"/>
        <v>#NAME?</v>
      </c>
      <c r="AU426" s="13" t="e">
        <f t="shared" si="526"/>
        <v>#NAME?</v>
      </c>
      <c r="AV426" s="13" t="e">
        <f t="shared" si="527"/>
        <v>#NAME?</v>
      </c>
      <c r="AW426" s="13" t="e">
        <f t="shared" si="528"/>
        <v>#NAME?</v>
      </c>
      <c r="AX426" s="13" t="e">
        <f t="shared" si="529"/>
        <v>#NAME?</v>
      </c>
      <c r="AY426" s="13" t="e">
        <f t="shared" si="530"/>
        <v>#NAME?</v>
      </c>
      <c r="AZ426" s="13" t="e">
        <f t="shared" si="531"/>
        <v>#NAME?</v>
      </c>
      <c r="BA426" s="13" t="e">
        <f t="shared" si="532"/>
        <v>#NAME?</v>
      </c>
      <c r="BB426" s="13" t="e">
        <f t="shared" si="533"/>
        <v>#NAME?</v>
      </c>
      <c r="BC426" s="13" t="e">
        <f t="shared" si="534"/>
        <v>#NAME?</v>
      </c>
      <c r="BD426" s="13" t="e">
        <f t="shared" si="535"/>
        <v>#NAME?</v>
      </c>
      <c r="BE426" s="13" t="e">
        <f t="shared" si="536"/>
        <v>#NAME?</v>
      </c>
      <c r="BF426" s="13" t="e">
        <f t="shared" si="537"/>
        <v>#NAME?</v>
      </c>
      <c r="BG426" s="13" t="e">
        <f t="shared" si="538"/>
        <v>#NAME?</v>
      </c>
      <c r="BH426" s="13" t="e">
        <f t="shared" si="539"/>
        <v>#NAME?</v>
      </c>
      <c r="BI426" s="13" t="e">
        <f t="shared" si="540"/>
        <v>#NAME?</v>
      </c>
      <c r="BJ426" s="13" t="e">
        <f t="shared" si="541"/>
        <v>#NAME?</v>
      </c>
      <c r="BK426" s="13" t="e">
        <f t="shared" si="542"/>
        <v>#NAME?</v>
      </c>
      <c r="BL426" s="13" t="e">
        <f t="shared" si="543"/>
        <v>#NAME?</v>
      </c>
      <c r="BM426" s="13" t="e">
        <f t="shared" si="544"/>
        <v>#NAME?</v>
      </c>
      <c r="BN426" s="13"/>
      <c r="BO426" s="15"/>
      <c r="BP426" s="13" t="e">
        <f t="shared" si="545"/>
        <v>#NAME?</v>
      </c>
      <c r="BQ426" s="13" t="e">
        <f t="shared" si="546"/>
        <v>#NAME?</v>
      </c>
      <c r="BR426" s="13" t="e">
        <f t="shared" si="547"/>
        <v>#NAME?</v>
      </c>
      <c r="BS426" s="13" t="e">
        <f t="shared" si="548"/>
        <v>#NAME?</v>
      </c>
      <c r="BT426" s="13" t="e">
        <f t="shared" si="549"/>
        <v>#NAME?</v>
      </c>
      <c r="BU426" s="13" t="e">
        <f t="shared" si="550"/>
        <v>#NAME?</v>
      </c>
      <c r="BV426" s="13"/>
      <c r="BW426" s="13" t="e">
        <f t="shared" si="551"/>
        <v>#NAME?</v>
      </c>
      <c r="BX426" s="13"/>
      <c r="BY426" s="13" t="e">
        <f t="shared" si="552"/>
        <v>#NAME?</v>
      </c>
      <c r="BZ426" s="13" t="e">
        <f t="shared" si="553"/>
        <v>#NAME?</v>
      </c>
      <c r="CA426" s="13" t="e">
        <f t="shared" si="554"/>
        <v>#NAME?</v>
      </c>
      <c r="CB426" s="13" t="e">
        <f t="shared" si="555"/>
        <v>#NAME?</v>
      </c>
      <c r="CC426" s="14">
        <f t="shared" si="556"/>
        <v>0</v>
      </c>
      <c r="CD426" s="14" t="e">
        <f t="shared" si="557"/>
        <v>#NAME?</v>
      </c>
      <c r="CE426" s="13">
        <f t="shared" si="558"/>
        <v>1195052.5900000001</v>
      </c>
      <c r="CF426" s="13" t="e">
        <f t="shared" si="559"/>
        <v>#NAME?</v>
      </c>
      <c r="CG426" s="13"/>
      <c r="CH426" s="13" t="e">
        <f t="shared" si="560"/>
        <v>#NAME?</v>
      </c>
      <c r="CI426" s="13" t="e">
        <f t="shared" si="561"/>
        <v>#NAME?</v>
      </c>
      <c r="CJ426" s="13" t="e">
        <f t="shared" si="562"/>
        <v>#NAME?</v>
      </c>
      <c r="CK426" s="13" t="e">
        <f t="shared" si="569"/>
        <v>#NAME?</v>
      </c>
      <c r="CL426">
        <f t="shared" si="564"/>
        <v>0</v>
      </c>
      <c r="CM426">
        <f t="shared" si="565"/>
        <v>0</v>
      </c>
      <c r="CN426">
        <v>0</v>
      </c>
      <c r="CO426">
        <f t="shared" si="566"/>
        <v>0</v>
      </c>
      <c r="CP426">
        <v>0</v>
      </c>
      <c r="CQ426">
        <v>0</v>
      </c>
      <c r="CR426">
        <v>0</v>
      </c>
      <c r="CS426">
        <v>0</v>
      </c>
      <c r="CT426">
        <v>0</v>
      </c>
      <c r="CU426">
        <v>0</v>
      </c>
      <c r="CV426">
        <v>0</v>
      </c>
      <c r="CW426">
        <v>0</v>
      </c>
      <c r="CX426">
        <v>0</v>
      </c>
      <c r="CY426" s="20" t="e">
        <f t="shared" si="567"/>
        <v>#NAME?</v>
      </c>
      <c r="CZ426" t="e">
        <f t="shared" si="568"/>
        <v>#NAME?</v>
      </c>
      <c r="DM426" t="s">
        <v>572</v>
      </c>
      <c r="DN426">
        <v>0</v>
      </c>
      <c r="DQ426" t="s">
        <v>494</v>
      </c>
      <c r="DR426">
        <v>0</v>
      </c>
      <c r="DU426">
        <v>935</v>
      </c>
      <c r="DV426">
        <v>14108885.756667133</v>
      </c>
      <c r="DX426" t="s">
        <v>494</v>
      </c>
      <c r="DY426">
        <v>0</v>
      </c>
      <c r="EA426" t="s">
        <v>494</v>
      </c>
      <c r="EB426">
        <v>0</v>
      </c>
      <c r="ED426" t="s">
        <v>494</v>
      </c>
      <c r="EE426">
        <v>0</v>
      </c>
      <c r="EI426">
        <v>881</v>
      </c>
      <c r="EJ426">
        <v>887.75</v>
      </c>
      <c r="GQ426" t="s">
        <v>494</v>
      </c>
      <c r="GR426">
        <v>946</v>
      </c>
      <c r="GU426">
        <v>1728</v>
      </c>
      <c r="GV426" s="20">
        <v>41821.318417063099</v>
      </c>
      <c r="HM426">
        <v>874</v>
      </c>
      <c r="HN426" t="s">
        <v>572</v>
      </c>
      <c r="HO426">
        <v>1001276.75</v>
      </c>
      <c r="HR426">
        <v>1728</v>
      </c>
      <c r="HS426">
        <v>1316.5</v>
      </c>
    </row>
    <row r="427" spans="1:227">
      <c r="A427">
        <v>951</v>
      </c>
      <c r="D427" t="s">
        <v>503</v>
      </c>
      <c r="F427" s="13" t="e">
        <f t="shared" si="488"/>
        <v>#NAME?</v>
      </c>
      <c r="G427" s="13" t="e">
        <f t="shared" si="489"/>
        <v>#NAME?</v>
      </c>
      <c r="H427" s="13" t="e">
        <f t="shared" si="490"/>
        <v>#NAME?</v>
      </c>
      <c r="I427" s="13" t="e">
        <f t="shared" si="491"/>
        <v>#NAME?</v>
      </c>
      <c r="J427" s="13"/>
      <c r="K427" s="13" t="e">
        <f t="shared" si="492"/>
        <v>#NAME?</v>
      </c>
      <c r="L427" s="13" t="e">
        <f t="shared" si="493"/>
        <v>#NAME?</v>
      </c>
      <c r="M427" s="13" t="e">
        <f t="shared" si="494"/>
        <v>#NAME?</v>
      </c>
      <c r="N427" s="13" t="e">
        <f t="shared" si="495"/>
        <v>#NAME?</v>
      </c>
      <c r="O427" s="13" t="e">
        <f t="shared" si="496"/>
        <v>#NAME?</v>
      </c>
      <c r="P427" s="13" t="e">
        <f t="shared" si="497"/>
        <v>#NAME?</v>
      </c>
      <c r="Q427" s="13" t="e">
        <f t="shared" si="498"/>
        <v>#NAME?</v>
      </c>
      <c r="R427" s="13" t="e">
        <f t="shared" si="499"/>
        <v>#NAME?</v>
      </c>
      <c r="S427" s="13" t="e">
        <f t="shared" si="500"/>
        <v>#NAME?</v>
      </c>
      <c r="T427" s="13" t="e">
        <f t="shared" si="501"/>
        <v>#NAME?</v>
      </c>
      <c r="U427" s="13" t="e">
        <f t="shared" si="502"/>
        <v>#NAME?</v>
      </c>
      <c r="V427" s="13" t="e">
        <f t="shared" si="503"/>
        <v>#NAME?</v>
      </c>
      <c r="W427" s="13" t="e">
        <f t="shared" si="504"/>
        <v>#NAME?</v>
      </c>
      <c r="X427" s="13" t="e">
        <f t="shared" si="505"/>
        <v>#NAME?</v>
      </c>
      <c r="Y427" s="13" t="e">
        <f t="shared" si="506"/>
        <v>#NAME?</v>
      </c>
      <c r="Z427" s="13" t="e">
        <f t="shared" si="507"/>
        <v>#NAME?</v>
      </c>
      <c r="AA427" s="13" t="e">
        <f t="shared" si="508"/>
        <v>#NAME?</v>
      </c>
      <c r="AB427" s="13"/>
      <c r="AC427" s="13"/>
      <c r="AD427" s="13" t="e">
        <f t="shared" si="509"/>
        <v>#NAME?</v>
      </c>
      <c r="AE427" s="13" t="e">
        <f t="shared" si="510"/>
        <v>#NAME?</v>
      </c>
      <c r="AF427" s="13" t="e">
        <f t="shared" si="511"/>
        <v>#NAME?</v>
      </c>
      <c r="AG427" s="13" t="e">
        <f t="shared" si="512"/>
        <v>#NAME?</v>
      </c>
      <c r="AH427" s="13" t="e">
        <f t="shared" si="513"/>
        <v>#NAME?</v>
      </c>
      <c r="AI427" s="13" t="e">
        <f t="shared" si="514"/>
        <v>#NAME?</v>
      </c>
      <c r="AJ427" s="13" t="e">
        <f t="shared" si="515"/>
        <v>#NAME?</v>
      </c>
      <c r="AK427" s="13" t="e">
        <f t="shared" si="516"/>
        <v>#NAME?</v>
      </c>
      <c r="AL427" s="13" t="e">
        <f t="shared" si="517"/>
        <v>#NAME?</v>
      </c>
      <c r="AM427" s="13" t="e">
        <f t="shared" si="518"/>
        <v>#NAME?</v>
      </c>
      <c r="AN427" s="13" t="e">
        <f t="shared" si="519"/>
        <v>#NAME?</v>
      </c>
      <c r="AO427" s="13" t="e">
        <f t="shared" si="520"/>
        <v>#NAME?</v>
      </c>
      <c r="AP427" s="13" t="e">
        <f t="shared" si="521"/>
        <v>#NAME?</v>
      </c>
      <c r="AQ427" s="13" t="e">
        <f t="shared" si="522"/>
        <v>#NAME?</v>
      </c>
      <c r="AR427" s="13" t="e">
        <f t="shared" si="523"/>
        <v>#NAME?</v>
      </c>
      <c r="AS427" s="13" t="e">
        <f t="shared" si="524"/>
        <v>#NAME?</v>
      </c>
      <c r="AT427" s="13" t="e">
        <f t="shared" si="525"/>
        <v>#NAME?</v>
      </c>
      <c r="AU427" s="13" t="e">
        <f t="shared" si="526"/>
        <v>#NAME?</v>
      </c>
      <c r="AV427" s="13" t="e">
        <f t="shared" si="527"/>
        <v>#NAME?</v>
      </c>
      <c r="AW427" s="13" t="e">
        <f t="shared" si="528"/>
        <v>#NAME?</v>
      </c>
      <c r="AX427" s="13" t="e">
        <f t="shared" si="529"/>
        <v>#NAME?</v>
      </c>
      <c r="AY427" s="13" t="e">
        <f t="shared" si="530"/>
        <v>#NAME?</v>
      </c>
      <c r="AZ427" s="13" t="e">
        <f t="shared" si="531"/>
        <v>#NAME?</v>
      </c>
      <c r="BA427" s="13" t="e">
        <f t="shared" si="532"/>
        <v>#NAME?</v>
      </c>
      <c r="BB427" s="13" t="e">
        <f t="shared" si="533"/>
        <v>#NAME?</v>
      </c>
      <c r="BC427" s="13" t="e">
        <f t="shared" si="534"/>
        <v>#NAME?</v>
      </c>
      <c r="BD427" s="13" t="e">
        <f t="shared" si="535"/>
        <v>#NAME?</v>
      </c>
      <c r="BE427" s="13" t="e">
        <f t="shared" si="536"/>
        <v>#NAME?</v>
      </c>
      <c r="BF427" s="13" t="e">
        <f t="shared" si="537"/>
        <v>#NAME?</v>
      </c>
      <c r="BG427" s="13" t="e">
        <f t="shared" si="538"/>
        <v>#NAME?</v>
      </c>
      <c r="BH427" s="13" t="e">
        <f t="shared" si="539"/>
        <v>#NAME?</v>
      </c>
      <c r="BI427" s="13" t="e">
        <f t="shared" si="540"/>
        <v>#NAME?</v>
      </c>
      <c r="BJ427" s="13" t="e">
        <f t="shared" si="541"/>
        <v>#NAME?</v>
      </c>
      <c r="BK427" s="13" t="e">
        <f t="shared" si="542"/>
        <v>#NAME?</v>
      </c>
      <c r="BL427" s="13" t="e">
        <f t="shared" si="543"/>
        <v>#NAME?</v>
      </c>
      <c r="BM427" s="13" t="e">
        <f t="shared" si="544"/>
        <v>#NAME?</v>
      </c>
      <c r="BN427" s="13"/>
      <c r="BO427" s="15"/>
      <c r="BP427" s="13" t="e">
        <f t="shared" si="545"/>
        <v>#NAME?</v>
      </c>
      <c r="BQ427" s="13" t="e">
        <f t="shared" si="546"/>
        <v>#NAME?</v>
      </c>
      <c r="BR427" s="13" t="e">
        <f t="shared" si="547"/>
        <v>#NAME?</v>
      </c>
      <c r="BS427" s="13" t="e">
        <f t="shared" si="548"/>
        <v>#NAME?</v>
      </c>
      <c r="BT427" s="13" t="e">
        <f t="shared" si="549"/>
        <v>#NAME?</v>
      </c>
      <c r="BU427" s="13" t="e">
        <f t="shared" si="550"/>
        <v>#NAME?</v>
      </c>
      <c r="BV427" s="13"/>
      <c r="BW427" s="13" t="e">
        <f t="shared" si="551"/>
        <v>#NAME?</v>
      </c>
      <c r="BX427" s="13"/>
      <c r="BY427" s="13" t="e">
        <f t="shared" si="552"/>
        <v>#NAME?</v>
      </c>
      <c r="BZ427" s="13" t="e">
        <f t="shared" si="553"/>
        <v>#NAME?</v>
      </c>
      <c r="CA427" s="13" t="e">
        <f t="shared" si="554"/>
        <v>#NAME?</v>
      </c>
      <c r="CB427" s="13" t="e">
        <f t="shared" si="555"/>
        <v>#NAME?</v>
      </c>
      <c r="CC427" s="14">
        <f t="shared" si="556"/>
        <v>0</v>
      </c>
      <c r="CD427" s="14" t="e">
        <f t="shared" si="557"/>
        <v>#NAME?</v>
      </c>
      <c r="CE427" s="13">
        <f t="shared" si="558"/>
        <v>1536578.5600000001</v>
      </c>
      <c r="CF427" s="13" t="e">
        <f t="shared" si="559"/>
        <v>#NAME?</v>
      </c>
      <c r="CG427" s="13"/>
      <c r="CH427" s="13" t="e">
        <f t="shared" si="560"/>
        <v>#NAME?</v>
      </c>
      <c r="CI427" s="13" t="e">
        <f t="shared" si="561"/>
        <v>#NAME?</v>
      </c>
      <c r="CJ427" s="13" t="e">
        <f t="shared" si="562"/>
        <v>#NAME?</v>
      </c>
      <c r="CK427" s="13" t="e">
        <f t="shared" si="569"/>
        <v>#NAME?</v>
      </c>
      <c r="CL427">
        <f t="shared" si="564"/>
        <v>0</v>
      </c>
      <c r="CM427">
        <f t="shared" si="565"/>
        <v>0</v>
      </c>
      <c r="CN427">
        <v>0</v>
      </c>
      <c r="CO427">
        <f t="shared" si="566"/>
        <v>0</v>
      </c>
      <c r="CP427">
        <v>0</v>
      </c>
      <c r="CQ427">
        <v>0</v>
      </c>
      <c r="CR427">
        <v>0</v>
      </c>
      <c r="CS427">
        <v>0</v>
      </c>
      <c r="CT427">
        <v>0</v>
      </c>
      <c r="CU427">
        <v>0</v>
      </c>
      <c r="CV427">
        <v>0</v>
      </c>
      <c r="CW427">
        <v>0</v>
      </c>
      <c r="CX427">
        <v>0</v>
      </c>
      <c r="CY427" s="20" t="e">
        <f t="shared" si="567"/>
        <v>#NAME?</v>
      </c>
      <c r="CZ427" t="e">
        <f t="shared" si="568"/>
        <v>#NAME?</v>
      </c>
      <c r="DM427" t="s">
        <v>258</v>
      </c>
      <c r="DN427">
        <v>0</v>
      </c>
      <c r="DQ427" t="s">
        <v>503</v>
      </c>
      <c r="DR427">
        <v>0</v>
      </c>
      <c r="DU427">
        <v>505</v>
      </c>
      <c r="DV427">
        <v>11637229.234601606</v>
      </c>
      <c r="DX427" t="s">
        <v>503</v>
      </c>
      <c r="DY427">
        <v>0</v>
      </c>
      <c r="EA427" t="s">
        <v>503</v>
      </c>
      <c r="EB427">
        <v>0</v>
      </c>
      <c r="ED427" t="s">
        <v>503</v>
      </c>
      <c r="EE427">
        <v>0</v>
      </c>
      <c r="EI427">
        <v>1669</v>
      </c>
      <c r="EJ427">
        <v>1731</v>
      </c>
      <c r="GQ427" t="s">
        <v>503</v>
      </c>
      <c r="GR427">
        <v>951</v>
      </c>
      <c r="GU427">
        <v>1729</v>
      </c>
      <c r="GV427" s="20">
        <v>41821.318417063099</v>
      </c>
      <c r="HM427">
        <v>710</v>
      </c>
      <c r="HN427" t="s">
        <v>258</v>
      </c>
      <c r="HO427">
        <v>910840.98</v>
      </c>
      <c r="HR427">
        <v>1729</v>
      </c>
      <c r="HS427">
        <v>1218.75</v>
      </c>
    </row>
    <row r="428" spans="1:227">
      <c r="A428">
        <v>881</v>
      </c>
      <c r="D428" t="s">
        <v>507</v>
      </c>
      <c r="F428" s="13" t="e">
        <f t="shared" si="488"/>
        <v>#NAME?</v>
      </c>
      <c r="G428" s="13" t="e">
        <f t="shared" si="489"/>
        <v>#NAME?</v>
      </c>
      <c r="H428" s="13" t="e">
        <f t="shared" si="490"/>
        <v>#NAME?</v>
      </c>
      <c r="I428" s="13" t="e">
        <f t="shared" si="491"/>
        <v>#NAME?</v>
      </c>
      <c r="J428" s="13"/>
      <c r="K428" s="13" t="e">
        <f t="shared" si="492"/>
        <v>#NAME?</v>
      </c>
      <c r="L428" s="13" t="e">
        <f t="shared" si="493"/>
        <v>#NAME?</v>
      </c>
      <c r="M428" s="13" t="e">
        <f t="shared" si="494"/>
        <v>#NAME?</v>
      </c>
      <c r="N428" s="13" t="e">
        <f t="shared" si="495"/>
        <v>#NAME?</v>
      </c>
      <c r="O428" s="13" t="e">
        <f t="shared" si="496"/>
        <v>#NAME?</v>
      </c>
      <c r="P428" s="13" t="e">
        <f t="shared" si="497"/>
        <v>#NAME?</v>
      </c>
      <c r="Q428" s="13" t="e">
        <f t="shared" si="498"/>
        <v>#NAME?</v>
      </c>
      <c r="R428" s="13" t="e">
        <f t="shared" si="499"/>
        <v>#NAME?</v>
      </c>
      <c r="S428" s="13" t="e">
        <f t="shared" si="500"/>
        <v>#NAME?</v>
      </c>
      <c r="T428" s="13" t="e">
        <f t="shared" si="501"/>
        <v>#NAME?</v>
      </c>
      <c r="U428" s="13" t="e">
        <f t="shared" si="502"/>
        <v>#NAME?</v>
      </c>
      <c r="V428" s="13" t="e">
        <f t="shared" si="503"/>
        <v>#NAME?</v>
      </c>
      <c r="W428" s="13" t="e">
        <f t="shared" si="504"/>
        <v>#NAME?</v>
      </c>
      <c r="X428" s="13" t="e">
        <f t="shared" si="505"/>
        <v>#NAME?</v>
      </c>
      <c r="Y428" s="13" t="e">
        <f t="shared" si="506"/>
        <v>#NAME?</v>
      </c>
      <c r="Z428" s="13" t="e">
        <f t="shared" si="507"/>
        <v>#NAME?</v>
      </c>
      <c r="AA428" s="13" t="e">
        <f t="shared" si="508"/>
        <v>#NAME?</v>
      </c>
      <c r="AB428" s="13"/>
      <c r="AC428" s="13"/>
      <c r="AD428" s="13" t="e">
        <f t="shared" si="509"/>
        <v>#NAME?</v>
      </c>
      <c r="AE428" s="13" t="e">
        <f t="shared" si="510"/>
        <v>#NAME?</v>
      </c>
      <c r="AF428" s="13" t="e">
        <f t="shared" si="511"/>
        <v>#NAME?</v>
      </c>
      <c r="AG428" s="13" t="e">
        <f t="shared" si="512"/>
        <v>#NAME?</v>
      </c>
      <c r="AH428" s="13" t="e">
        <f t="shared" si="513"/>
        <v>#NAME?</v>
      </c>
      <c r="AI428" s="13" t="e">
        <f t="shared" si="514"/>
        <v>#NAME?</v>
      </c>
      <c r="AJ428" s="13" t="e">
        <f t="shared" si="515"/>
        <v>#NAME?</v>
      </c>
      <c r="AK428" s="13" t="e">
        <f t="shared" si="516"/>
        <v>#NAME?</v>
      </c>
      <c r="AL428" s="13" t="e">
        <f t="shared" si="517"/>
        <v>#NAME?</v>
      </c>
      <c r="AM428" s="13" t="e">
        <f t="shared" si="518"/>
        <v>#NAME?</v>
      </c>
      <c r="AN428" s="13" t="e">
        <f t="shared" si="519"/>
        <v>#NAME?</v>
      </c>
      <c r="AO428" s="13" t="e">
        <f t="shared" si="520"/>
        <v>#NAME?</v>
      </c>
      <c r="AP428" s="13" t="e">
        <f t="shared" si="521"/>
        <v>#NAME?</v>
      </c>
      <c r="AQ428" s="13" t="e">
        <f t="shared" si="522"/>
        <v>#NAME?</v>
      </c>
      <c r="AR428" s="13" t="e">
        <f t="shared" si="523"/>
        <v>#NAME?</v>
      </c>
      <c r="AS428" s="13" t="e">
        <f t="shared" si="524"/>
        <v>#NAME?</v>
      </c>
      <c r="AT428" s="13" t="e">
        <f t="shared" si="525"/>
        <v>#NAME?</v>
      </c>
      <c r="AU428" s="13" t="e">
        <f t="shared" si="526"/>
        <v>#NAME?</v>
      </c>
      <c r="AV428" s="13" t="e">
        <f t="shared" si="527"/>
        <v>#NAME?</v>
      </c>
      <c r="AW428" s="13" t="e">
        <f t="shared" si="528"/>
        <v>#NAME?</v>
      </c>
      <c r="AX428" s="13" t="e">
        <f t="shared" si="529"/>
        <v>#NAME?</v>
      </c>
      <c r="AY428" s="13" t="e">
        <f t="shared" si="530"/>
        <v>#NAME?</v>
      </c>
      <c r="AZ428" s="13" t="e">
        <f t="shared" si="531"/>
        <v>#NAME?</v>
      </c>
      <c r="BA428" s="13" t="e">
        <f t="shared" si="532"/>
        <v>#NAME?</v>
      </c>
      <c r="BB428" s="13" t="e">
        <f t="shared" si="533"/>
        <v>#NAME?</v>
      </c>
      <c r="BC428" s="13" t="e">
        <f t="shared" si="534"/>
        <v>#NAME?</v>
      </c>
      <c r="BD428" s="13" t="e">
        <f t="shared" si="535"/>
        <v>#NAME?</v>
      </c>
      <c r="BE428" s="13" t="e">
        <f t="shared" si="536"/>
        <v>#NAME?</v>
      </c>
      <c r="BF428" s="13" t="e">
        <f t="shared" si="537"/>
        <v>#NAME?</v>
      </c>
      <c r="BG428" s="13" t="e">
        <f t="shared" si="538"/>
        <v>#NAME?</v>
      </c>
      <c r="BH428" s="13" t="e">
        <f t="shared" si="539"/>
        <v>#NAME?</v>
      </c>
      <c r="BI428" s="13" t="e">
        <f t="shared" si="540"/>
        <v>#NAME?</v>
      </c>
      <c r="BJ428" s="13" t="e">
        <f t="shared" si="541"/>
        <v>#NAME?</v>
      </c>
      <c r="BK428" s="13" t="e">
        <f t="shared" si="542"/>
        <v>#NAME?</v>
      </c>
      <c r="BL428" s="13" t="e">
        <f t="shared" si="543"/>
        <v>#NAME?</v>
      </c>
      <c r="BM428" s="13" t="e">
        <f t="shared" si="544"/>
        <v>#NAME?</v>
      </c>
      <c r="BN428" s="13"/>
      <c r="BO428" s="15"/>
      <c r="BP428" s="13" t="e">
        <f t="shared" si="545"/>
        <v>#NAME?</v>
      </c>
      <c r="BQ428" s="13" t="e">
        <f t="shared" si="546"/>
        <v>#NAME?</v>
      </c>
      <c r="BR428" s="13" t="e">
        <f t="shared" si="547"/>
        <v>#NAME?</v>
      </c>
      <c r="BS428" s="13" t="e">
        <f t="shared" si="548"/>
        <v>#NAME?</v>
      </c>
      <c r="BT428" s="13" t="e">
        <f t="shared" si="549"/>
        <v>#NAME?</v>
      </c>
      <c r="BU428" s="13" t="e">
        <f t="shared" si="550"/>
        <v>#NAME?</v>
      </c>
      <c r="BV428" s="13"/>
      <c r="BW428" s="13" t="e">
        <f t="shared" si="551"/>
        <v>#NAME?</v>
      </c>
      <c r="BX428" s="13"/>
      <c r="BY428" s="13" t="e">
        <f t="shared" si="552"/>
        <v>#NAME?</v>
      </c>
      <c r="BZ428" s="13" t="e">
        <f t="shared" si="553"/>
        <v>#NAME?</v>
      </c>
      <c r="CA428" s="13" t="e">
        <f t="shared" si="554"/>
        <v>#NAME?</v>
      </c>
      <c r="CB428" s="13" t="e">
        <f t="shared" si="555"/>
        <v>#NAME?</v>
      </c>
      <c r="CC428" s="14">
        <f t="shared" si="556"/>
        <v>0</v>
      </c>
      <c r="CD428" s="14" t="e">
        <f t="shared" si="557"/>
        <v>#NAME?</v>
      </c>
      <c r="CE428" s="13">
        <f t="shared" si="558"/>
        <v>817197.01</v>
      </c>
      <c r="CF428" s="13" t="e">
        <f t="shared" si="559"/>
        <v>#NAME?</v>
      </c>
      <c r="CG428" s="13"/>
      <c r="CH428" s="13" t="e">
        <f t="shared" si="560"/>
        <v>#NAME?</v>
      </c>
      <c r="CI428" s="13" t="e">
        <f t="shared" si="561"/>
        <v>#NAME?</v>
      </c>
      <c r="CJ428" s="13" t="e">
        <f t="shared" si="562"/>
        <v>#NAME?</v>
      </c>
      <c r="CK428" s="13" t="e">
        <f t="shared" si="569"/>
        <v>#NAME?</v>
      </c>
      <c r="CL428">
        <f t="shared" si="564"/>
        <v>0</v>
      </c>
      <c r="CM428">
        <f t="shared" si="565"/>
        <v>0</v>
      </c>
      <c r="CN428">
        <v>0</v>
      </c>
      <c r="CO428">
        <f t="shared" si="566"/>
        <v>0</v>
      </c>
      <c r="CP428">
        <v>0</v>
      </c>
      <c r="CQ428">
        <v>0</v>
      </c>
      <c r="CR428">
        <v>0</v>
      </c>
      <c r="CS428">
        <v>0</v>
      </c>
      <c r="CT428">
        <v>0</v>
      </c>
      <c r="CU428">
        <v>0</v>
      </c>
      <c r="CV428">
        <v>0</v>
      </c>
      <c r="CW428">
        <v>0</v>
      </c>
      <c r="CX428">
        <v>0</v>
      </c>
      <c r="CY428" s="20" t="e">
        <f t="shared" si="567"/>
        <v>#NAME?</v>
      </c>
      <c r="CZ428" t="e">
        <f t="shared" si="568"/>
        <v>#NAME?</v>
      </c>
      <c r="DM428" t="s">
        <v>260</v>
      </c>
      <c r="DN428">
        <v>0</v>
      </c>
      <c r="DQ428" t="s">
        <v>507</v>
      </c>
      <c r="DR428">
        <v>0</v>
      </c>
      <c r="DU428">
        <v>637</v>
      </c>
      <c r="DV428">
        <v>7912130.4393604659</v>
      </c>
      <c r="DX428" t="s">
        <v>507</v>
      </c>
      <c r="DY428">
        <v>0</v>
      </c>
      <c r="EA428" t="s">
        <v>507</v>
      </c>
      <c r="EB428">
        <v>0</v>
      </c>
      <c r="ED428" t="s">
        <v>507</v>
      </c>
      <c r="EE428">
        <v>0</v>
      </c>
      <c r="EI428">
        <v>957</v>
      </c>
      <c r="EJ428">
        <v>5668.75</v>
      </c>
      <c r="GQ428" t="s">
        <v>507</v>
      </c>
      <c r="GR428">
        <v>881</v>
      </c>
      <c r="GU428">
        <v>1730</v>
      </c>
      <c r="GV428" s="20">
        <v>70573.474828793987</v>
      </c>
      <c r="HM428">
        <v>683</v>
      </c>
      <c r="HN428" t="s">
        <v>260</v>
      </c>
      <c r="HO428">
        <v>1075684.8600000001</v>
      </c>
      <c r="HR428">
        <v>1730</v>
      </c>
      <c r="HS428">
        <v>1900.75</v>
      </c>
    </row>
    <row r="429" spans="1:227">
      <c r="A429">
        <v>1669</v>
      </c>
      <c r="D429" t="s">
        <v>536</v>
      </c>
      <c r="F429" s="13" t="e">
        <f t="shared" si="488"/>
        <v>#NAME?</v>
      </c>
      <c r="G429" s="13" t="e">
        <f t="shared" si="489"/>
        <v>#NAME?</v>
      </c>
      <c r="H429" s="13" t="e">
        <f t="shared" si="490"/>
        <v>#NAME?</v>
      </c>
      <c r="I429" s="13" t="e">
        <f t="shared" si="491"/>
        <v>#NAME?</v>
      </c>
      <c r="J429" s="13"/>
      <c r="K429" s="13" t="e">
        <f t="shared" si="492"/>
        <v>#NAME?</v>
      </c>
      <c r="L429" s="13" t="e">
        <f t="shared" si="493"/>
        <v>#NAME?</v>
      </c>
      <c r="M429" s="13" t="e">
        <f t="shared" si="494"/>
        <v>#NAME?</v>
      </c>
      <c r="N429" s="13" t="e">
        <f t="shared" si="495"/>
        <v>#NAME?</v>
      </c>
      <c r="O429" s="13" t="e">
        <f t="shared" si="496"/>
        <v>#NAME?</v>
      </c>
      <c r="P429" s="13" t="e">
        <f t="shared" si="497"/>
        <v>#NAME?</v>
      </c>
      <c r="Q429" s="13" t="e">
        <f t="shared" si="498"/>
        <v>#NAME?</v>
      </c>
      <c r="R429" s="13" t="e">
        <f t="shared" si="499"/>
        <v>#NAME?</v>
      </c>
      <c r="S429" s="13" t="e">
        <f t="shared" si="500"/>
        <v>#NAME?</v>
      </c>
      <c r="T429" s="13" t="e">
        <f t="shared" si="501"/>
        <v>#NAME?</v>
      </c>
      <c r="U429" s="13" t="e">
        <f t="shared" si="502"/>
        <v>#NAME?</v>
      </c>
      <c r="V429" s="13" t="e">
        <f t="shared" si="503"/>
        <v>#NAME?</v>
      </c>
      <c r="W429" s="13" t="e">
        <f t="shared" si="504"/>
        <v>#NAME?</v>
      </c>
      <c r="X429" s="13" t="e">
        <f t="shared" si="505"/>
        <v>#NAME?</v>
      </c>
      <c r="Y429" s="13" t="e">
        <f t="shared" si="506"/>
        <v>#NAME?</v>
      </c>
      <c r="Z429" s="13" t="e">
        <f t="shared" si="507"/>
        <v>#NAME?</v>
      </c>
      <c r="AA429" s="13" t="e">
        <f t="shared" si="508"/>
        <v>#NAME?</v>
      </c>
      <c r="AB429" s="13"/>
      <c r="AC429" s="13"/>
      <c r="AD429" s="13" t="e">
        <f t="shared" si="509"/>
        <v>#NAME?</v>
      </c>
      <c r="AE429" s="13" t="e">
        <f t="shared" si="510"/>
        <v>#NAME?</v>
      </c>
      <c r="AF429" s="13" t="e">
        <f t="shared" si="511"/>
        <v>#NAME?</v>
      </c>
      <c r="AG429" s="13" t="e">
        <f t="shared" si="512"/>
        <v>#NAME?</v>
      </c>
      <c r="AH429" s="13" t="e">
        <f t="shared" si="513"/>
        <v>#NAME?</v>
      </c>
      <c r="AI429" s="13" t="e">
        <f t="shared" si="514"/>
        <v>#NAME?</v>
      </c>
      <c r="AJ429" s="13" t="e">
        <f t="shared" si="515"/>
        <v>#NAME?</v>
      </c>
      <c r="AK429" s="13" t="e">
        <f t="shared" si="516"/>
        <v>#NAME?</v>
      </c>
      <c r="AL429" s="13" t="e">
        <f t="shared" si="517"/>
        <v>#NAME?</v>
      </c>
      <c r="AM429" s="13" t="e">
        <f t="shared" si="518"/>
        <v>#NAME?</v>
      </c>
      <c r="AN429" s="13" t="e">
        <f t="shared" si="519"/>
        <v>#NAME?</v>
      </c>
      <c r="AO429" s="13" t="e">
        <f t="shared" si="520"/>
        <v>#NAME?</v>
      </c>
      <c r="AP429" s="13" t="e">
        <f t="shared" si="521"/>
        <v>#NAME?</v>
      </c>
      <c r="AQ429" s="13" t="e">
        <f t="shared" si="522"/>
        <v>#NAME?</v>
      </c>
      <c r="AR429" s="13" t="e">
        <f t="shared" si="523"/>
        <v>#NAME?</v>
      </c>
      <c r="AS429" s="13" t="e">
        <f t="shared" si="524"/>
        <v>#NAME?</v>
      </c>
      <c r="AT429" s="13" t="e">
        <f t="shared" si="525"/>
        <v>#NAME?</v>
      </c>
      <c r="AU429" s="13" t="e">
        <f t="shared" si="526"/>
        <v>#NAME?</v>
      </c>
      <c r="AV429" s="13" t="e">
        <f t="shared" si="527"/>
        <v>#NAME?</v>
      </c>
      <c r="AW429" s="13" t="e">
        <f t="shared" si="528"/>
        <v>#NAME?</v>
      </c>
      <c r="AX429" s="13" t="e">
        <f t="shared" si="529"/>
        <v>#NAME?</v>
      </c>
      <c r="AY429" s="13" t="e">
        <f t="shared" si="530"/>
        <v>#NAME?</v>
      </c>
      <c r="AZ429" s="13" t="e">
        <f t="shared" si="531"/>
        <v>#NAME?</v>
      </c>
      <c r="BA429" s="13" t="e">
        <f t="shared" si="532"/>
        <v>#NAME?</v>
      </c>
      <c r="BB429" s="13" t="e">
        <f t="shared" si="533"/>
        <v>#NAME?</v>
      </c>
      <c r="BC429" s="13" t="e">
        <f t="shared" si="534"/>
        <v>#NAME?</v>
      </c>
      <c r="BD429" s="13" t="e">
        <f t="shared" si="535"/>
        <v>#NAME?</v>
      </c>
      <c r="BE429" s="13" t="e">
        <f t="shared" si="536"/>
        <v>#NAME?</v>
      </c>
      <c r="BF429" s="13" t="e">
        <f t="shared" si="537"/>
        <v>#NAME?</v>
      </c>
      <c r="BG429" s="13" t="e">
        <f t="shared" si="538"/>
        <v>#NAME?</v>
      </c>
      <c r="BH429" s="13" t="e">
        <f t="shared" si="539"/>
        <v>#NAME?</v>
      </c>
      <c r="BI429" s="13" t="e">
        <f t="shared" si="540"/>
        <v>#NAME?</v>
      </c>
      <c r="BJ429" s="13" t="e">
        <f t="shared" si="541"/>
        <v>#NAME?</v>
      </c>
      <c r="BK429" s="13" t="e">
        <f t="shared" si="542"/>
        <v>#NAME?</v>
      </c>
      <c r="BL429" s="13" t="e">
        <f t="shared" si="543"/>
        <v>#NAME?</v>
      </c>
      <c r="BM429" s="13" t="e">
        <f t="shared" si="544"/>
        <v>#NAME?</v>
      </c>
      <c r="BN429" s="13"/>
      <c r="BO429" s="15"/>
      <c r="BP429" s="13" t="e">
        <f t="shared" si="545"/>
        <v>#NAME?</v>
      </c>
      <c r="BQ429" s="13" t="e">
        <f t="shared" si="546"/>
        <v>#NAME?</v>
      </c>
      <c r="BR429" s="13" t="e">
        <f t="shared" si="547"/>
        <v>#NAME?</v>
      </c>
      <c r="BS429" s="13" t="e">
        <f t="shared" si="548"/>
        <v>#NAME?</v>
      </c>
      <c r="BT429" s="13" t="e">
        <f t="shared" si="549"/>
        <v>#NAME?</v>
      </c>
      <c r="BU429" s="13" t="e">
        <f t="shared" si="550"/>
        <v>#NAME?</v>
      </c>
      <c r="BV429" s="13"/>
      <c r="BW429" s="13" t="e">
        <f t="shared" si="551"/>
        <v>#NAME?</v>
      </c>
      <c r="BX429" s="13"/>
      <c r="BY429" s="13" t="e">
        <f t="shared" si="552"/>
        <v>#NAME?</v>
      </c>
      <c r="BZ429" s="13" t="e">
        <f t="shared" si="553"/>
        <v>#NAME?</v>
      </c>
      <c r="CA429" s="13" t="e">
        <f t="shared" si="554"/>
        <v>#NAME?</v>
      </c>
      <c r="CB429" s="13" t="e">
        <f t="shared" si="555"/>
        <v>#NAME?</v>
      </c>
      <c r="CC429" s="14">
        <f t="shared" si="556"/>
        <v>0</v>
      </c>
      <c r="CD429" s="14" t="e">
        <f t="shared" si="557"/>
        <v>#NAME?</v>
      </c>
      <c r="CE429" s="13">
        <f t="shared" si="558"/>
        <v>1813926.7</v>
      </c>
      <c r="CF429" s="13" t="e">
        <f t="shared" si="559"/>
        <v>#NAME?</v>
      </c>
      <c r="CG429" s="13"/>
      <c r="CH429" s="13" t="e">
        <f t="shared" si="560"/>
        <v>#NAME?</v>
      </c>
      <c r="CI429" s="13" t="e">
        <f t="shared" si="561"/>
        <v>#NAME?</v>
      </c>
      <c r="CJ429" s="13" t="e">
        <f t="shared" si="562"/>
        <v>#NAME?</v>
      </c>
      <c r="CK429" s="13" t="e">
        <f t="shared" si="569"/>
        <v>#NAME?</v>
      </c>
      <c r="CL429">
        <f t="shared" si="564"/>
        <v>0</v>
      </c>
      <c r="CM429">
        <f t="shared" si="565"/>
        <v>0</v>
      </c>
      <c r="CN429">
        <v>0</v>
      </c>
      <c r="CO429">
        <f t="shared" si="566"/>
        <v>0</v>
      </c>
      <c r="CP429">
        <v>0</v>
      </c>
      <c r="CQ429">
        <v>0</v>
      </c>
      <c r="CR429">
        <v>0</v>
      </c>
      <c r="CS429">
        <v>0</v>
      </c>
      <c r="CT429">
        <v>0</v>
      </c>
      <c r="CU429">
        <v>0</v>
      </c>
      <c r="CV429">
        <v>0</v>
      </c>
      <c r="CW429">
        <v>0</v>
      </c>
      <c r="CX429">
        <v>0</v>
      </c>
      <c r="CY429" s="20" t="e">
        <f t="shared" si="567"/>
        <v>#NAME?</v>
      </c>
      <c r="CZ429" t="e">
        <f t="shared" si="568"/>
        <v>#NAME?</v>
      </c>
      <c r="DM429" t="s">
        <v>388</v>
      </c>
      <c r="DN429">
        <v>0</v>
      </c>
      <c r="DQ429" t="s">
        <v>536</v>
      </c>
      <c r="DR429">
        <v>0</v>
      </c>
      <c r="DU429">
        <v>796</v>
      </c>
      <c r="DV429">
        <v>11738709.55544344</v>
      </c>
      <c r="DX429" t="s">
        <v>536</v>
      </c>
      <c r="DY429">
        <v>0</v>
      </c>
      <c r="EA429" t="s">
        <v>536</v>
      </c>
      <c r="EB429">
        <v>0</v>
      </c>
      <c r="ED429" t="s">
        <v>536</v>
      </c>
      <c r="EE429">
        <v>0</v>
      </c>
      <c r="EI429">
        <v>962</v>
      </c>
      <c r="EJ429">
        <v>1181.75</v>
      </c>
      <c r="GQ429" t="s">
        <v>536</v>
      </c>
      <c r="GR429">
        <v>1669</v>
      </c>
      <c r="GU429">
        <v>1731</v>
      </c>
      <c r="GV429" s="20">
        <v>88870.301636259086</v>
      </c>
      <c r="HM429">
        <v>479</v>
      </c>
      <c r="HN429" t="s">
        <v>158</v>
      </c>
      <c r="HO429">
        <v>13011874.26</v>
      </c>
      <c r="HR429">
        <v>1731</v>
      </c>
      <c r="HS429">
        <v>2388.5</v>
      </c>
    </row>
    <row r="430" spans="1:227">
      <c r="A430">
        <v>957</v>
      </c>
      <c r="D430" t="s">
        <v>538</v>
      </c>
      <c r="F430" s="13" t="e">
        <f t="shared" si="488"/>
        <v>#NAME?</v>
      </c>
      <c r="G430" s="13" t="e">
        <f t="shared" si="489"/>
        <v>#NAME?</v>
      </c>
      <c r="H430" s="13" t="e">
        <f t="shared" si="490"/>
        <v>#NAME?</v>
      </c>
      <c r="I430" s="13" t="e">
        <f t="shared" si="491"/>
        <v>#NAME?</v>
      </c>
      <c r="J430" s="13"/>
      <c r="K430" s="13" t="e">
        <f t="shared" si="492"/>
        <v>#NAME?</v>
      </c>
      <c r="L430" s="13" t="e">
        <f t="shared" si="493"/>
        <v>#NAME?</v>
      </c>
      <c r="M430" s="13" t="e">
        <f t="shared" si="494"/>
        <v>#NAME?</v>
      </c>
      <c r="N430" s="13" t="e">
        <f t="shared" si="495"/>
        <v>#NAME?</v>
      </c>
      <c r="O430" s="13" t="e">
        <f t="shared" si="496"/>
        <v>#NAME?</v>
      </c>
      <c r="P430" s="13" t="e">
        <f t="shared" si="497"/>
        <v>#NAME?</v>
      </c>
      <c r="Q430" s="13" t="e">
        <f t="shared" si="498"/>
        <v>#NAME?</v>
      </c>
      <c r="R430" s="13" t="e">
        <f t="shared" si="499"/>
        <v>#NAME?</v>
      </c>
      <c r="S430" s="13" t="e">
        <f t="shared" si="500"/>
        <v>#NAME?</v>
      </c>
      <c r="T430" s="13" t="e">
        <f t="shared" si="501"/>
        <v>#NAME?</v>
      </c>
      <c r="U430" s="13" t="e">
        <f t="shared" si="502"/>
        <v>#NAME?</v>
      </c>
      <c r="V430" s="13" t="e">
        <f t="shared" si="503"/>
        <v>#NAME?</v>
      </c>
      <c r="W430" s="13" t="e">
        <f t="shared" si="504"/>
        <v>#NAME?</v>
      </c>
      <c r="X430" s="13" t="e">
        <f t="shared" si="505"/>
        <v>#NAME?</v>
      </c>
      <c r="Y430" s="13" t="e">
        <f t="shared" si="506"/>
        <v>#NAME?</v>
      </c>
      <c r="Z430" s="13" t="e">
        <f t="shared" si="507"/>
        <v>#NAME?</v>
      </c>
      <c r="AA430" s="13" t="e">
        <f t="shared" si="508"/>
        <v>#NAME?</v>
      </c>
      <c r="AB430" s="13"/>
      <c r="AC430" s="13"/>
      <c r="AD430" s="13" t="e">
        <f t="shared" si="509"/>
        <v>#NAME?</v>
      </c>
      <c r="AE430" s="13" t="e">
        <f t="shared" si="510"/>
        <v>#NAME?</v>
      </c>
      <c r="AF430" s="13" t="e">
        <f t="shared" si="511"/>
        <v>#NAME?</v>
      </c>
      <c r="AG430" s="13" t="e">
        <f t="shared" si="512"/>
        <v>#NAME?</v>
      </c>
      <c r="AH430" s="13" t="e">
        <f t="shared" si="513"/>
        <v>#NAME?</v>
      </c>
      <c r="AI430" s="13" t="e">
        <f t="shared" si="514"/>
        <v>#NAME?</v>
      </c>
      <c r="AJ430" s="13" t="e">
        <f t="shared" si="515"/>
        <v>#NAME?</v>
      </c>
      <c r="AK430" s="13" t="e">
        <f t="shared" si="516"/>
        <v>#NAME?</v>
      </c>
      <c r="AL430" s="13" t="e">
        <f t="shared" si="517"/>
        <v>#NAME?</v>
      </c>
      <c r="AM430" s="13" t="e">
        <f t="shared" si="518"/>
        <v>#NAME?</v>
      </c>
      <c r="AN430" s="13" t="e">
        <f t="shared" si="519"/>
        <v>#NAME?</v>
      </c>
      <c r="AO430" s="13" t="e">
        <f t="shared" si="520"/>
        <v>#NAME?</v>
      </c>
      <c r="AP430" s="13" t="e">
        <f t="shared" si="521"/>
        <v>#NAME?</v>
      </c>
      <c r="AQ430" s="13" t="e">
        <f t="shared" si="522"/>
        <v>#NAME?</v>
      </c>
      <c r="AR430" s="13" t="e">
        <f t="shared" si="523"/>
        <v>#NAME?</v>
      </c>
      <c r="AS430" s="13" t="e">
        <f t="shared" si="524"/>
        <v>#NAME?</v>
      </c>
      <c r="AT430" s="13" t="e">
        <f t="shared" si="525"/>
        <v>#NAME?</v>
      </c>
      <c r="AU430" s="13" t="e">
        <f t="shared" si="526"/>
        <v>#NAME?</v>
      </c>
      <c r="AV430" s="13" t="e">
        <f t="shared" si="527"/>
        <v>#NAME?</v>
      </c>
      <c r="AW430" s="13" t="e">
        <f t="shared" si="528"/>
        <v>#NAME?</v>
      </c>
      <c r="AX430" s="13" t="e">
        <f t="shared" si="529"/>
        <v>#NAME?</v>
      </c>
      <c r="AY430" s="13" t="e">
        <f t="shared" si="530"/>
        <v>#NAME?</v>
      </c>
      <c r="AZ430" s="13" t="e">
        <f t="shared" si="531"/>
        <v>#NAME?</v>
      </c>
      <c r="BA430" s="13" t="e">
        <f t="shared" si="532"/>
        <v>#NAME?</v>
      </c>
      <c r="BB430" s="13" t="e">
        <f t="shared" si="533"/>
        <v>#NAME?</v>
      </c>
      <c r="BC430" s="13" t="e">
        <f t="shared" si="534"/>
        <v>#NAME?</v>
      </c>
      <c r="BD430" s="13" t="e">
        <f t="shared" si="535"/>
        <v>#NAME?</v>
      </c>
      <c r="BE430" s="13" t="e">
        <f t="shared" si="536"/>
        <v>#NAME?</v>
      </c>
      <c r="BF430" s="13" t="e">
        <f t="shared" si="537"/>
        <v>#NAME?</v>
      </c>
      <c r="BG430" s="13" t="e">
        <f t="shared" si="538"/>
        <v>#NAME?</v>
      </c>
      <c r="BH430" s="13" t="e">
        <f t="shared" si="539"/>
        <v>#NAME?</v>
      </c>
      <c r="BI430" s="13" t="e">
        <f t="shared" si="540"/>
        <v>#NAME?</v>
      </c>
      <c r="BJ430" s="13" t="e">
        <f t="shared" si="541"/>
        <v>#NAME?</v>
      </c>
      <c r="BK430" s="13" t="e">
        <f t="shared" si="542"/>
        <v>#NAME?</v>
      </c>
      <c r="BL430" s="13" t="e">
        <f t="shared" si="543"/>
        <v>#NAME?</v>
      </c>
      <c r="BM430" s="13" t="e">
        <f t="shared" si="544"/>
        <v>#NAME?</v>
      </c>
      <c r="BN430" s="13"/>
      <c r="BO430" s="15"/>
      <c r="BP430" s="13" t="e">
        <f t="shared" si="545"/>
        <v>#NAME?</v>
      </c>
      <c r="BQ430" s="13" t="e">
        <f t="shared" si="546"/>
        <v>#NAME?</v>
      </c>
      <c r="BR430" s="13" t="e">
        <f t="shared" si="547"/>
        <v>#NAME?</v>
      </c>
      <c r="BS430" s="13" t="e">
        <f t="shared" si="548"/>
        <v>#NAME?</v>
      </c>
      <c r="BT430" s="13" t="e">
        <f t="shared" si="549"/>
        <v>#NAME?</v>
      </c>
      <c r="BU430" s="13" t="e">
        <f t="shared" si="550"/>
        <v>#NAME?</v>
      </c>
      <c r="BV430" s="13"/>
      <c r="BW430" s="13" t="e">
        <f t="shared" si="551"/>
        <v>#NAME?</v>
      </c>
      <c r="BX430" s="13"/>
      <c r="BY430" s="13" t="e">
        <f t="shared" si="552"/>
        <v>#NAME?</v>
      </c>
      <c r="BZ430" s="13" t="e">
        <f t="shared" si="553"/>
        <v>#NAME?</v>
      </c>
      <c r="CA430" s="13" t="e">
        <f t="shared" si="554"/>
        <v>#NAME?</v>
      </c>
      <c r="CB430" s="13" t="e">
        <f t="shared" si="555"/>
        <v>#NAME?</v>
      </c>
      <c r="CC430" s="14">
        <f t="shared" si="556"/>
        <v>0</v>
      </c>
      <c r="CD430" s="14" t="e">
        <f t="shared" si="557"/>
        <v>#NAME?</v>
      </c>
      <c r="CE430" s="13">
        <f t="shared" si="558"/>
        <v>5706099.9900000002</v>
      </c>
      <c r="CF430" s="13" t="e">
        <f t="shared" si="559"/>
        <v>#NAME?</v>
      </c>
      <c r="CG430" s="13"/>
      <c r="CH430" s="13" t="e">
        <f t="shared" si="560"/>
        <v>#NAME?</v>
      </c>
      <c r="CI430" s="13" t="e">
        <f t="shared" si="561"/>
        <v>#NAME?</v>
      </c>
      <c r="CJ430" s="13" t="e">
        <f t="shared" si="562"/>
        <v>#NAME?</v>
      </c>
      <c r="CK430" s="13" t="e">
        <f t="shared" si="569"/>
        <v>#NAME?</v>
      </c>
      <c r="CL430">
        <f t="shared" si="564"/>
        <v>0</v>
      </c>
      <c r="CM430">
        <f t="shared" si="565"/>
        <v>0</v>
      </c>
      <c r="CN430" t="e">
        <f>VLOOKUP(A430,sport,6,FALSE)</f>
        <v>#NAME?</v>
      </c>
      <c r="CO430">
        <f t="shared" si="566"/>
        <v>0</v>
      </c>
      <c r="CP430" t="e">
        <f>VLOOKUP(A430,taal,5,FALSE)</f>
        <v>#NAME?</v>
      </c>
      <c r="CQ430">
        <v>0</v>
      </c>
      <c r="CR430" t="e">
        <f>VLOOKUP(A430,pola,4,FALSE)</f>
        <v>#NAME?</v>
      </c>
      <c r="CS430">
        <v>0</v>
      </c>
      <c r="CT430">
        <v>0</v>
      </c>
      <c r="CU430">
        <v>0</v>
      </c>
      <c r="CV430" t="e">
        <f>VLOOKUP(A430,delta,3,FALSE)</f>
        <v>#NAME?</v>
      </c>
      <c r="CW430">
        <v>0</v>
      </c>
      <c r="CX430">
        <v>0</v>
      </c>
      <c r="CY430" s="20" t="e">
        <f t="shared" si="567"/>
        <v>#NAME?</v>
      </c>
      <c r="CZ430" t="e">
        <f t="shared" si="568"/>
        <v>#NAME?</v>
      </c>
      <c r="DM430" t="s">
        <v>481</v>
      </c>
      <c r="DN430">
        <v>0</v>
      </c>
      <c r="DQ430" t="s">
        <v>538</v>
      </c>
      <c r="DR430">
        <v>0</v>
      </c>
      <c r="DU430">
        <v>394</v>
      </c>
      <c r="DV430">
        <v>7684021.6726278095</v>
      </c>
      <c r="DX430" t="s">
        <v>538</v>
      </c>
      <c r="DY430">
        <v>0</v>
      </c>
      <c r="EA430" t="s">
        <v>538</v>
      </c>
      <c r="EB430">
        <v>0</v>
      </c>
      <c r="ED430" t="s">
        <v>538</v>
      </c>
      <c r="EE430">
        <v>0</v>
      </c>
      <c r="EI430">
        <v>964</v>
      </c>
      <c r="EJ430">
        <v>402.25</v>
      </c>
      <c r="GQ430" t="s">
        <v>538</v>
      </c>
      <c r="GR430">
        <v>957</v>
      </c>
      <c r="GU430">
        <v>1734</v>
      </c>
      <c r="GV430" s="20">
        <v>101939.46364159131</v>
      </c>
      <c r="HM430">
        <v>297</v>
      </c>
      <c r="HN430" t="s">
        <v>388</v>
      </c>
      <c r="HO430">
        <v>1750624.1</v>
      </c>
      <c r="HR430">
        <v>1734</v>
      </c>
      <c r="HS430">
        <v>2513.75</v>
      </c>
    </row>
    <row r="431" spans="1:227">
      <c r="A431">
        <v>962</v>
      </c>
      <c r="D431" t="s">
        <v>546</v>
      </c>
      <c r="F431" s="13" t="e">
        <f t="shared" si="488"/>
        <v>#NAME?</v>
      </c>
      <c r="G431" s="13" t="e">
        <f t="shared" si="489"/>
        <v>#NAME?</v>
      </c>
      <c r="H431" s="13" t="e">
        <f t="shared" si="490"/>
        <v>#NAME?</v>
      </c>
      <c r="I431" s="13" t="e">
        <f t="shared" si="491"/>
        <v>#NAME?</v>
      </c>
      <c r="J431" s="13"/>
      <c r="K431" s="13" t="e">
        <f t="shared" si="492"/>
        <v>#NAME?</v>
      </c>
      <c r="L431" s="13" t="e">
        <f t="shared" si="493"/>
        <v>#NAME?</v>
      </c>
      <c r="M431" s="13" t="e">
        <f t="shared" si="494"/>
        <v>#NAME?</v>
      </c>
      <c r="N431" s="13" t="e">
        <f t="shared" si="495"/>
        <v>#NAME?</v>
      </c>
      <c r="O431" s="13" t="e">
        <f t="shared" si="496"/>
        <v>#NAME?</v>
      </c>
      <c r="P431" s="13" t="e">
        <f t="shared" si="497"/>
        <v>#NAME?</v>
      </c>
      <c r="Q431" s="13" t="e">
        <f t="shared" si="498"/>
        <v>#NAME?</v>
      </c>
      <c r="R431" s="13" t="e">
        <f t="shared" si="499"/>
        <v>#NAME?</v>
      </c>
      <c r="S431" s="13" t="e">
        <f t="shared" si="500"/>
        <v>#NAME?</v>
      </c>
      <c r="T431" s="13" t="e">
        <f t="shared" si="501"/>
        <v>#NAME?</v>
      </c>
      <c r="U431" s="13" t="e">
        <f t="shared" si="502"/>
        <v>#NAME?</v>
      </c>
      <c r="V431" s="13" t="e">
        <f t="shared" si="503"/>
        <v>#NAME?</v>
      </c>
      <c r="W431" s="13" t="e">
        <f t="shared" si="504"/>
        <v>#NAME?</v>
      </c>
      <c r="X431" s="13" t="e">
        <f t="shared" si="505"/>
        <v>#NAME?</v>
      </c>
      <c r="Y431" s="13" t="e">
        <f t="shared" si="506"/>
        <v>#NAME?</v>
      </c>
      <c r="Z431" s="13" t="e">
        <f t="shared" si="507"/>
        <v>#NAME?</v>
      </c>
      <c r="AA431" s="13" t="e">
        <f t="shared" si="508"/>
        <v>#NAME?</v>
      </c>
      <c r="AB431" s="13"/>
      <c r="AC431" s="13"/>
      <c r="AD431" s="13" t="e">
        <f t="shared" si="509"/>
        <v>#NAME?</v>
      </c>
      <c r="AE431" s="13" t="e">
        <f t="shared" si="510"/>
        <v>#NAME?</v>
      </c>
      <c r="AF431" s="13" t="e">
        <f t="shared" si="511"/>
        <v>#NAME?</v>
      </c>
      <c r="AG431" s="13" t="e">
        <f t="shared" si="512"/>
        <v>#NAME?</v>
      </c>
      <c r="AH431" s="13" t="e">
        <f t="shared" si="513"/>
        <v>#NAME?</v>
      </c>
      <c r="AI431" s="13" t="e">
        <f t="shared" si="514"/>
        <v>#NAME?</v>
      </c>
      <c r="AJ431" s="13" t="e">
        <f t="shared" si="515"/>
        <v>#NAME?</v>
      </c>
      <c r="AK431" s="13" t="e">
        <f t="shared" si="516"/>
        <v>#NAME?</v>
      </c>
      <c r="AL431" s="13" t="e">
        <f t="shared" si="517"/>
        <v>#NAME?</v>
      </c>
      <c r="AM431" s="13" t="e">
        <f t="shared" si="518"/>
        <v>#NAME?</v>
      </c>
      <c r="AN431" s="13" t="e">
        <f t="shared" si="519"/>
        <v>#NAME?</v>
      </c>
      <c r="AO431" s="13" t="e">
        <f t="shared" si="520"/>
        <v>#NAME?</v>
      </c>
      <c r="AP431" s="13" t="e">
        <f t="shared" si="521"/>
        <v>#NAME?</v>
      </c>
      <c r="AQ431" s="13" t="e">
        <f t="shared" si="522"/>
        <v>#NAME?</v>
      </c>
      <c r="AR431" s="13" t="e">
        <f t="shared" si="523"/>
        <v>#NAME?</v>
      </c>
      <c r="AS431" s="13" t="e">
        <f t="shared" si="524"/>
        <v>#NAME?</v>
      </c>
      <c r="AT431" s="13" t="e">
        <f t="shared" si="525"/>
        <v>#NAME?</v>
      </c>
      <c r="AU431" s="13" t="e">
        <f t="shared" si="526"/>
        <v>#NAME?</v>
      </c>
      <c r="AV431" s="13" t="e">
        <f t="shared" si="527"/>
        <v>#NAME?</v>
      </c>
      <c r="AW431" s="13" t="e">
        <f t="shared" si="528"/>
        <v>#NAME?</v>
      </c>
      <c r="AX431" s="13" t="e">
        <f t="shared" si="529"/>
        <v>#NAME?</v>
      </c>
      <c r="AY431" s="13" t="e">
        <f t="shared" si="530"/>
        <v>#NAME?</v>
      </c>
      <c r="AZ431" s="13" t="e">
        <f t="shared" si="531"/>
        <v>#NAME?</v>
      </c>
      <c r="BA431" s="13" t="e">
        <f t="shared" si="532"/>
        <v>#NAME?</v>
      </c>
      <c r="BB431" s="13" t="e">
        <f t="shared" si="533"/>
        <v>#NAME?</v>
      </c>
      <c r="BC431" s="13" t="e">
        <f t="shared" si="534"/>
        <v>#NAME?</v>
      </c>
      <c r="BD431" s="13" t="e">
        <f t="shared" si="535"/>
        <v>#NAME?</v>
      </c>
      <c r="BE431" s="13" t="e">
        <f t="shared" si="536"/>
        <v>#NAME?</v>
      </c>
      <c r="BF431" s="13" t="e">
        <f t="shared" si="537"/>
        <v>#NAME?</v>
      </c>
      <c r="BG431" s="13" t="e">
        <f t="shared" si="538"/>
        <v>#NAME?</v>
      </c>
      <c r="BH431" s="13" t="e">
        <f t="shared" si="539"/>
        <v>#NAME?</v>
      </c>
      <c r="BI431" s="13" t="e">
        <f t="shared" si="540"/>
        <v>#NAME?</v>
      </c>
      <c r="BJ431" s="13" t="e">
        <f t="shared" si="541"/>
        <v>#NAME?</v>
      </c>
      <c r="BK431" s="13" t="e">
        <f t="shared" si="542"/>
        <v>#NAME?</v>
      </c>
      <c r="BL431" s="13" t="e">
        <f t="shared" si="543"/>
        <v>#NAME?</v>
      </c>
      <c r="BM431" s="13" t="e">
        <f t="shared" si="544"/>
        <v>#NAME?</v>
      </c>
      <c r="BN431" s="13"/>
      <c r="BO431" s="15"/>
      <c r="BP431" s="13" t="e">
        <f t="shared" si="545"/>
        <v>#NAME?</v>
      </c>
      <c r="BQ431" s="13" t="e">
        <f t="shared" si="546"/>
        <v>#NAME?</v>
      </c>
      <c r="BR431" s="13" t="e">
        <f t="shared" si="547"/>
        <v>#NAME?</v>
      </c>
      <c r="BS431" s="13" t="e">
        <f t="shared" si="548"/>
        <v>#NAME?</v>
      </c>
      <c r="BT431" s="13" t="e">
        <f t="shared" si="549"/>
        <v>#NAME?</v>
      </c>
      <c r="BU431" s="13" t="e">
        <f t="shared" si="550"/>
        <v>#NAME?</v>
      </c>
      <c r="BV431" s="13"/>
      <c r="BW431" s="13" t="e">
        <f t="shared" si="551"/>
        <v>#NAME?</v>
      </c>
      <c r="BX431" s="13"/>
      <c r="BY431" s="13" t="e">
        <f t="shared" si="552"/>
        <v>#NAME?</v>
      </c>
      <c r="BZ431" s="13" t="e">
        <f t="shared" si="553"/>
        <v>#NAME?</v>
      </c>
      <c r="CA431" s="13" t="e">
        <f t="shared" si="554"/>
        <v>#NAME?</v>
      </c>
      <c r="CB431" s="13" t="e">
        <f t="shared" si="555"/>
        <v>#NAME?</v>
      </c>
      <c r="CC431" s="14">
        <f t="shared" si="556"/>
        <v>0</v>
      </c>
      <c r="CD431" s="14" t="e">
        <f t="shared" si="557"/>
        <v>#NAME?</v>
      </c>
      <c r="CE431" s="13">
        <f t="shared" si="558"/>
        <v>1163475.8500000001</v>
      </c>
      <c r="CF431" s="13" t="e">
        <f t="shared" si="559"/>
        <v>#NAME?</v>
      </c>
      <c r="CG431" s="13"/>
      <c r="CH431" s="13" t="e">
        <f t="shared" si="560"/>
        <v>#NAME?</v>
      </c>
      <c r="CI431" s="13" t="e">
        <f t="shared" si="561"/>
        <v>#NAME?</v>
      </c>
      <c r="CJ431" s="13" t="e">
        <f t="shared" si="562"/>
        <v>#NAME?</v>
      </c>
      <c r="CK431" s="13" t="e">
        <f t="shared" si="569"/>
        <v>#NAME?</v>
      </c>
      <c r="CL431">
        <f t="shared" si="564"/>
        <v>0</v>
      </c>
      <c r="CM431">
        <f t="shared" si="565"/>
        <v>0</v>
      </c>
      <c r="CN431">
        <v>0</v>
      </c>
      <c r="CO431">
        <f t="shared" si="566"/>
        <v>0</v>
      </c>
      <c r="CP431">
        <v>0</v>
      </c>
      <c r="CQ431">
        <v>0</v>
      </c>
      <c r="CR431">
        <v>0</v>
      </c>
      <c r="CS431">
        <v>0</v>
      </c>
      <c r="CT431">
        <v>0</v>
      </c>
      <c r="CU431">
        <v>0</v>
      </c>
      <c r="CV431">
        <v>0</v>
      </c>
      <c r="CW431">
        <v>0</v>
      </c>
      <c r="CX431">
        <v>0</v>
      </c>
      <c r="CY431" s="20" t="e">
        <f t="shared" si="567"/>
        <v>#NAME?</v>
      </c>
      <c r="CZ431" t="e">
        <f t="shared" si="568"/>
        <v>#NAME?</v>
      </c>
      <c r="DM431" t="s">
        <v>532</v>
      </c>
      <c r="DN431">
        <v>0</v>
      </c>
      <c r="DQ431" t="s">
        <v>546</v>
      </c>
      <c r="DR431">
        <v>0</v>
      </c>
      <c r="DU431">
        <v>307</v>
      </c>
      <c r="DV431">
        <v>10645843.439506052</v>
      </c>
      <c r="DX431" t="s">
        <v>546</v>
      </c>
      <c r="DY431">
        <v>0</v>
      </c>
      <c r="EA431" t="s">
        <v>546</v>
      </c>
      <c r="EB431">
        <v>0</v>
      </c>
      <c r="ED431" t="s">
        <v>546</v>
      </c>
      <c r="EE431">
        <v>0</v>
      </c>
      <c r="EI431">
        <v>965</v>
      </c>
      <c r="EJ431">
        <v>1025</v>
      </c>
      <c r="GQ431" t="s">
        <v>546</v>
      </c>
      <c r="GR431">
        <v>962</v>
      </c>
      <c r="GU431">
        <v>1735</v>
      </c>
      <c r="GV431" s="20">
        <v>96711.79883945841</v>
      </c>
      <c r="HM431">
        <v>473</v>
      </c>
      <c r="HN431" t="s">
        <v>481</v>
      </c>
      <c r="HO431">
        <v>2268224.04</v>
      </c>
      <c r="HR431">
        <v>1735</v>
      </c>
      <c r="HS431">
        <v>2106</v>
      </c>
    </row>
    <row r="432" spans="1:227">
      <c r="A432">
        <v>964</v>
      </c>
      <c r="D432" t="s">
        <v>548</v>
      </c>
      <c r="F432" s="13" t="e">
        <f t="shared" si="488"/>
        <v>#NAME?</v>
      </c>
      <c r="G432" s="13" t="e">
        <f t="shared" si="489"/>
        <v>#NAME?</v>
      </c>
      <c r="H432" s="13" t="e">
        <f t="shared" si="490"/>
        <v>#NAME?</v>
      </c>
      <c r="I432" s="13" t="e">
        <f t="shared" si="491"/>
        <v>#NAME?</v>
      </c>
      <c r="K432" s="13" t="e">
        <f t="shared" si="492"/>
        <v>#NAME?</v>
      </c>
      <c r="L432" s="13" t="e">
        <f t="shared" si="493"/>
        <v>#NAME?</v>
      </c>
      <c r="M432" s="13" t="e">
        <f t="shared" si="494"/>
        <v>#NAME?</v>
      </c>
      <c r="N432" s="13" t="e">
        <f t="shared" si="495"/>
        <v>#NAME?</v>
      </c>
      <c r="O432" s="13" t="e">
        <f t="shared" si="496"/>
        <v>#NAME?</v>
      </c>
      <c r="P432" s="13" t="e">
        <f t="shared" si="497"/>
        <v>#NAME?</v>
      </c>
      <c r="Q432" s="13" t="e">
        <f t="shared" si="498"/>
        <v>#NAME?</v>
      </c>
      <c r="R432" s="13" t="e">
        <f t="shared" si="499"/>
        <v>#NAME?</v>
      </c>
      <c r="S432" s="13" t="e">
        <f t="shared" si="500"/>
        <v>#NAME?</v>
      </c>
      <c r="T432" s="13" t="e">
        <f t="shared" si="501"/>
        <v>#NAME?</v>
      </c>
      <c r="U432" s="13" t="e">
        <f t="shared" si="502"/>
        <v>#NAME?</v>
      </c>
      <c r="V432" s="13" t="e">
        <f t="shared" si="503"/>
        <v>#NAME?</v>
      </c>
      <c r="W432" s="13" t="e">
        <f t="shared" si="504"/>
        <v>#NAME?</v>
      </c>
      <c r="X432" s="13" t="e">
        <f t="shared" si="505"/>
        <v>#NAME?</v>
      </c>
      <c r="Y432" s="13" t="e">
        <f t="shared" si="506"/>
        <v>#NAME?</v>
      </c>
      <c r="Z432" s="13" t="e">
        <f t="shared" si="507"/>
        <v>#NAME?</v>
      </c>
      <c r="AA432" s="13" t="e">
        <f t="shared" si="508"/>
        <v>#NAME?</v>
      </c>
      <c r="AB432" s="13"/>
      <c r="AC432" s="13"/>
      <c r="AD432" s="13" t="e">
        <f t="shared" si="509"/>
        <v>#NAME?</v>
      </c>
      <c r="AE432" s="13" t="e">
        <f t="shared" si="510"/>
        <v>#NAME?</v>
      </c>
      <c r="AF432" s="13" t="e">
        <f t="shared" si="511"/>
        <v>#NAME?</v>
      </c>
      <c r="AG432" s="13" t="e">
        <f t="shared" si="512"/>
        <v>#NAME?</v>
      </c>
      <c r="AH432" s="13" t="e">
        <f t="shared" si="513"/>
        <v>#NAME?</v>
      </c>
      <c r="AI432" s="13" t="e">
        <f t="shared" si="514"/>
        <v>#NAME?</v>
      </c>
      <c r="AJ432" s="13" t="e">
        <f t="shared" si="515"/>
        <v>#NAME?</v>
      </c>
      <c r="AK432" s="13" t="e">
        <f t="shared" si="516"/>
        <v>#NAME?</v>
      </c>
      <c r="AL432" s="13" t="e">
        <f t="shared" si="517"/>
        <v>#NAME?</v>
      </c>
      <c r="AM432" s="13" t="e">
        <f t="shared" si="518"/>
        <v>#NAME?</v>
      </c>
      <c r="AN432" s="13" t="e">
        <f t="shared" si="519"/>
        <v>#NAME?</v>
      </c>
      <c r="AO432" s="13" t="e">
        <f t="shared" si="520"/>
        <v>#NAME?</v>
      </c>
      <c r="AP432" s="13" t="e">
        <f t="shared" si="521"/>
        <v>#NAME?</v>
      </c>
      <c r="AQ432" s="13" t="e">
        <f t="shared" si="522"/>
        <v>#NAME?</v>
      </c>
      <c r="AR432" s="13" t="e">
        <f t="shared" si="523"/>
        <v>#NAME?</v>
      </c>
      <c r="AS432" s="13" t="e">
        <f t="shared" si="524"/>
        <v>#NAME?</v>
      </c>
      <c r="AT432" s="13" t="e">
        <f t="shared" si="525"/>
        <v>#NAME?</v>
      </c>
      <c r="AU432" s="13" t="e">
        <f t="shared" si="526"/>
        <v>#NAME?</v>
      </c>
      <c r="AV432" s="13" t="e">
        <f t="shared" si="527"/>
        <v>#NAME?</v>
      </c>
      <c r="AW432" s="13" t="e">
        <f t="shared" si="528"/>
        <v>#NAME?</v>
      </c>
      <c r="AX432" s="13" t="e">
        <f t="shared" si="529"/>
        <v>#NAME?</v>
      </c>
      <c r="AY432" s="13" t="e">
        <f t="shared" si="530"/>
        <v>#NAME?</v>
      </c>
      <c r="AZ432" s="13" t="e">
        <f t="shared" si="531"/>
        <v>#NAME?</v>
      </c>
      <c r="BA432" s="13" t="e">
        <f t="shared" si="532"/>
        <v>#NAME?</v>
      </c>
      <c r="BB432" s="13" t="e">
        <f t="shared" si="533"/>
        <v>#NAME?</v>
      </c>
      <c r="BC432" s="13" t="e">
        <f t="shared" si="534"/>
        <v>#NAME?</v>
      </c>
      <c r="BD432" s="13" t="e">
        <f t="shared" si="535"/>
        <v>#NAME?</v>
      </c>
      <c r="BE432" s="13" t="e">
        <f t="shared" si="536"/>
        <v>#NAME?</v>
      </c>
      <c r="BF432" s="13" t="e">
        <f t="shared" si="537"/>
        <v>#NAME?</v>
      </c>
      <c r="BG432" s="13" t="e">
        <f t="shared" si="538"/>
        <v>#NAME?</v>
      </c>
      <c r="BH432" s="13" t="e">
        <f t="shared" si="539"/>
        <v>#NAME?</v>
      </c>
      <c r="BI432" s="13" t="e">
        <f t="shared" si="540"/>
        <v>#NAME?</v>
      </c>
      <c r="BJ432" s="13" t="e">
        <f t="shared" si="541"/>
        <v>#NAME?</v>
      </c>
      <c r="BK432" s="13" t="e">
        <f t="shared" si="542"/>
        <v>#NAME?</v>
      </c>
      <c r="BL432" s="13" t="e">
        <f t="shared" si="543"/>
        <v>#NAME?</v>
      </c>
      <c r="BM432" s="13" t="e">
        <f t="shared" si="544"/>
        <v>#NAME?</v>
      </c>
      <c r="BN432" s="13"/>
      <c r="BO432" s="15"/>
      <c r="BP432" s="13" t="e">
        <f t="shared" si="545"/>
        <v>#NAME?</v>
      </c>
      <c r="BQ432" s="13" t="e">
        <f t="shared" si="546"/>
        <v>#NAME?</v>
      </c>
      <c r="BR432" s="13" t="e">
        <f t="shared" si="547"/>
        <v>#NAME?</v>
      </c>
      <c r="BS432" s="13" t="e">
        <f t="shared" si="548"/>
        <v>#NAME?</v>
      </c>
      <c r="BT432" s="13" t="e">
        <f t="shared" si="549"/>
        <v>#NAME?</v>
      </c>
      <c r="BU432" s="13" t="e">
        <f t="shared" si="550"/>
        <v>#NAME?</v>
      </c>
      <c r="BV432" s="13"/>
      <c r="BW432" s="13" t="e">
        <f t="shared" si="551"/>
        <v>#NAME?</v>
      </c>
      <c r="BX432" s="13"/>
      <c r="BY432" s="13" t="e">
        <f t="shared" si="552"/>
        <v>#NAME?</v>
      </c>
      <c r="BZ432" s="13" t="e">
        <f t="shared" si="553"/>
        <v>#NAME?</v>
      </c>
      <c r="CA432" s="13" t="e">
        <f t="shared" si="554"/>
        <v>#NAME?</v>
      </c>
      <c r="CB432" s="13" t="e">
        <f t="shared" si="555"/>
        <v>#NAME?</v>
      </c>
      <c r="CC432" s="14">
        <f t="shared" si="556"/>
        <v>0</v>
      </c>
      <c r="CD432" s="14" t="e">
        <f t="shared" si="557"/>
        <v>#NAME?</v>
      </c>
      <c r="CE432" s="13">
        <f t="shared" si="558"/>
        <v>522368.19</v>
      </c>
      <c r="CF432" s="13" t="e">
        <f t="shared" si="559"/>
        <v>#NAME?</v>
      </c>
      <c r="CG432" s="13"/>
      <c r="CH432" s="13" t="e">
        <f t="shared" si="560"/>
        <v>#NAME?</v>
      </c>
      <c r="CI432" s="13" t="e">
        <f t="shared" si="561"/>
        <v>#NAME?</v>
      </c>
      <c r="CJ432" s="13" t="e">
        <f t="shared" si="562"/>
        <v>#NAME?</v>
      </c>
      <c r="CK432" s="13" t="e">
        <f t="shared" si="569"/>
        <v>#NAME?</v>
      </c>
      <c r="CL432">
        <f t="shared" si="564"/>
        <v>0</v>
      </c>
      <c r="CM432">
        <f t="shared" si="565"/>
        <v>0</v>
      </c>
      <c r="CN432">
        <v>0</v>
      </c>
      <c r="CO432">
        <f t="shared" si="566"/>
        <v>0</v>
      </c>
      <c r="CP432">
        <v>0</v>
      </c>
      <c r="CQ432">
        <v>0</v>
      </c>
      <c r="CR432">
        <v>0</v>
      </c>
      <c r="CS432">
        <v>0</v>
      </c>
      <c r="CT432">
        <v>0</v>
      </c>
      <c r="CU432">
        <v>0</v>
      </c>
      <c r="CV432">
        <v>0</v>
      </c>
      <c r="CW432">
        <v>0</v>
      </c>
      <c r="CX432">
        <v>0</v>
      </c>
      <c r="CY432" s="20" t="e">
        <f t="shared" si="567"/>
        <v>#NAME?</v>
      </c>
      <c r="CZ432" t="e">
        <f t="shared" si="568"/>
        <v>#NAME?</v>
      </c>
      <c r="DM432" t="s">
        <v>483</v>
      </c>
      <c r="DN432">
        <v>0</v>
      </c>
      <c r="DQ432" t="s">
        <v>548</v>
      </c>
      <c r="DR432">
        <v>0</v>
      </c>
      <c r="DU432">
        <v>479</v>
      </c>
      <c r="DV432">
        <v>12995186.230974527</v>
      </c>
      <c r="DX432" t="s">
        <v>548</v>
      </c>
      <c r="DY432">
        <v>0</v>
      </c>
      <c r="EA432" t="s">
        <v>548</v>
      </c>
      <c r="EB432">
        <v>0</v>
      </c>
      <c r="ED432" t="s">
        <v>548</v>
      </c>
      <c r="EE432">
        <v>0</v>
      </c>
      <c r="EI432">
        <v>1883</v>
      </c>
      <c r="EJ432">
        <v>11191.25</v>
      </c>
      <c r="GQ432" t="s">
        <v>548</v>
      </c>
      <c r="GR432">
        <v>964</v>
      </c>
      <c r="GU432">
        <v>1740</v>
      </c>
      <c r="GV432" s="20">
        <v>47048.983219195987</v>
      </c>
      <c r="HM432">
        <v>707</v>
      </c>
      <c r="HN432" t="s">
        <v>532</v>
      </c>
      <c r="HO432">
        <v>922457.75</v>
      </c>
      <c r="HR432">
        <v>1740</v>
      </c>
      <c r="HS432">
        <v>1101.5</v>
      </c>
    </row>
    <row r="433" spans="1:227">
      <c r="A433">
        <v>965</v>
      </c>
      <c r="D433" t="s">
        <v>549</v>
      </c>
      <c r="F433" s="13" t="e">
        <f t="shared" si="488"/>
        <v>#NAME?</v>
      </c>
      <c r="G433" s="13" t="e">
        <f t="shared" si="489"/>
        <v>#NAME?</v>
      </c>
      <c r="H433" s="13" t="e">
        <f t="shared" si="490"/>
        <v>#NAME?</v>
      </c>
      <c r="I433" s="13" t="e">
        <f t="shared" si="491"/>
        <v>#NAME?</v>
      </c>
      <c r="J433" s="13"/>
      <c r="K433" s="13" t="e">
        <f t="shared" si="492"/>
        <v>#NAME?</v>
      </c>
      <c r="L433" s="13" t="e">
        <f t="shared" si="493"/>
        <v>#NAME?</v>
      </c>
      <c r="M433" s="13" t="e">
        <f t="shared" si="494"/>
        <v>#NAME?</v>
      </c>
      <c r="N433" s="13" t="e">
        <f t="shared" si="495"/>
        <v>#NAME?</v>
      </c>
      <c r="O433" s="13" t="e">
        <f t="shared" si="496"/>
        <v>#NAME?</v>
      </c>
      <c r="P433" s="13" t="e">
        <f t="shared" si="497"/>
        <v>#NAME?</v>
      </c>
      <c r="Q433" s="13" t="e">
        <f t="shared" si="498"/>
        <v>#NAME?</v>
      </c>
      <c r="R433" s="13" t="e">
        <f t="shared" si="499"/>
        <v>#NAME?</v>
      </c>
      <c r="S433" s="13" t="e">
        <f t="shared" si="500"/>
        <v>#NAME?</v>
      </c>
      <c r="T433" s="13" t="e">
        <f t="shared" si="501"/>
        <v>#NAME?</v>
      </c>
      <c r="U433" s="13" t="e">
        <f t="shared" si="502"/>
        <v>#NAME?</v>
      </c>
      <c r="V433" s="13" t="e">
        <f t="shared" si="503"/>
        <v>#NAME?</v>
      </c>
      <c r="W433" s="13" t="e">
        <f t="shared" si="504"/>
        <v>#NAME?</v>
      </c>
      <c r="X433" s="13" t="e">
        <f t="shared" si="505"/>
        <v>#NAME?</v>
      </c>
      <c r="Y433" s="13" t="e">
        <f t="shared" si="506"/>
        <v>#NAME?</v>
      </c>
      <c r="Z433" s="13" t="e">
        <f t="shared" si="507"/>
        <v>#NAME?</v>
      </c>
      <c r="AA433" s="13" t="e">
        <f t="shared" si="508"/>
        <v>#NAME?</v>
      </c>
      <c r="AB433" s="13"/>
      <c r="AC433" s="13"/>
      <c r="AD433" s="13" t="e">
        <f t="shared" si="509"/>
        <v>#NAME?</v>
      </c>
      <c r="AE433" s="13" t="e">
        <f t="shared" si="510"/>
        <v>#NAME?</v>
      </c>
      <c r="AF433" s="13" t="e">
        <f t="shared" si="511"/>
        <v>#NAME?</v>
      </c>
      <c r="AG433" s="13" t="e">
        <f t="shared" si="512"/>
        <v>#NAME?</v>
      </c>
      <c r="AH433" s="13" t="e">
        <f t="shared" si="513"/>
        <v>#NAME?</v>
      </c>
      <c r="AI433" s="13" t="e">
        <f t="shared" si="514"/>
        <v>#NAME?</v>
      </c>
      <c r="AJ433" s="13" t="e">
        <f t="shared" si="515"/>
        <v>#NAME?</v>
      </c>
      <c r="AK433" s="13" t="e">
        <f t="shared" si="516"/>
        <v>#NAME?</v>
      </c>
      <c r="AL433" s="13" t="e">
        <f t="shared" si="517"/>
        <v>#NAME?</v>
      </c>
      <c r="AM433" s="13" t="e">
        <f t="shared" si="518"/>
        <v>#NAME?</v>
      </c>
      <c r="AN433" s="13" t="e">
        <f t="shared" si="519"/>
        <v>#NAME?</v>
      </c>
      <c r="AO433" s="13" t="e">
        <f t="shared" si="520"/>
        <v>#NAME?</v>
      </c>
      <c r="AP433" s="13" t="e">
        <f t="shared" si="521"/>
        <v>#NAME?</v>
      </c>
      <c r="AQ433" s="13" t="e">
        <f t="shared" si="522"/>
        <v>#NAME?</v>
      </c>
      <c r="AR433" s="13" t="e">
        <f t="shared" si="523"/>
        <v>#NAME?</v>
      </c>
      <c r="AS433" s="13" t="e">
        <f t="shared" si="524"/>
        <v>#NAME?</v>
      </c>
      <c r="AT433" s="13" t="e">
        <f t="shared" si="525"/>
        <v>#NAME?</v>
      </c>
      <c r="AU433" s="13" t="e">
        <f t="shared" si="526"/>
        <v>#NAME?</v>
      </c>
      <c r="AV433" s="13" t="e">
        <f t="shared" si="527"/>
        <v>#NAME?</v>
      </c>
      <c r="AW433" s="13" t="e">
        <f t="shared" si="528"/>
        <v>#NAME?</v>
      </c>
      <c r="AX433" s="13" t="e">
        <f t="shared" si="529"/>
        <v>#NAME?</v>
      </c>
      <c r="AY433" s="13" t="e">
        <f t="shared" si="530"/>
        <v>#NAME?</v>
      </c>
      <c r="AZ433" s="13" t="e">
        <f t="shared" si="531"/>
        <v>#NAME?</v>
      </c>
      <c r="BA433" s="13" t="e">
        <f t="shared" si="532"/>
        <v>#NAME?</v>
      </c>
      <c r="BB433" s="13" t="e">
        <f t="shared" si="533"/>
        <v>#NAME?</v>
      </c>
      <c r="BC433" s="13" t="e">
        <f t="shared" si="534"/>
        <v>#NAME?</v>
      </c>
      <c r="BD433" s="13" t="e">
        <f t="shared" si="535"/>
        <v>#NAME?</v>
      </c>
      <c r="BE433" s="13" t="e">
        <f t="shared" si="536"/>
        <v>#NAME?</v>
      </c>
      <c r="BF433" s="13" t="e">
        <f t="shared" si="537"/>
        <v>#NAME?</v>
      </c>
      <c r="BG433" s="13" t="e">
        <f t="shared" si="538"/>
        <v>#NAME?</v>
      </c>
      <c r="BH433" s="13" t="e">
        <f t="shared" si="539"/>
        <v>#NAME?</v>
      </c>
      <c r="BI433" s="13" t="e">
        <f t="shared" si="540"/>
        <v>#NAME?</v>
      </c>
      <c r="BJ433" s="13" t="e">
        <f t="shared" si="541"/>
        <v>#NAME?</v>
      </c>
      <c r="BK433" s="13" t="e">
        <f t="shared" si="542"/>
        <v>#NAME?</v>
      </c>
      <c r="BL433" s="13" t="e">
        <f t="shared" si="543"/>
        <v>#NAME?</v>
      </c>
      <c r="BM433" s="13" t="e">
        <f t="shared" si="544"/>
        <v>#NAME?</v>
      </c>
      <c r="BN433" s="13"/>
      <c r="BO433" s="15"/>
      <c r="BP433" s="13" t="e">
        <f t="shared" si="545"/>
        <v>#NAME?</v>
      </c>
      <c r="BQ433" s="13" t="e">
        <f t="shared" si="546"/>
        <v>#NAME?</v>
      </c>
      <c r="BR433" s="13" t="e">
        <f t="shared" si="547"/>
        <v>#NAME?</v>
      </c>
      <c r="BS433" s="13" t="e">
        <f t="shared" si="548"/>
        <v>#NAME?</v>
      </c>
      <c r="BT433" s="13" t="e">
        <f t="shared" si="549"/>
        <v>#NAME?</v>
      </c>
      <c r="BU433" s="13" t="e">
        <f t="shared" si="550"/>
        <v>#NAME?</v>
      </c>
      <c r="BV433" s="13"/>
      <c r="BW433" s="13" t="e">
        <f t="shared" si="551"/>
        <v>#NAME?</v>
      </c>
      <c r="BX433" s="13"/>
      <c r="BY433" s="13" t="e">
        <f t="shared" si="552"/>
        <v>#NAME?</v>
      </c>
      <c r="BZ433" s="13" t="e">
        <f t="shared" si="553"/>
        <v>#NAME?</v>
      </c>
      <c r="CA433" s="13" t="e">
        <f t="shared" si="554"/>
        <v>#NAME?</v>
      </c>
      <c r="CB433" s="13" t="e">
        <f t="shared" si="555"/>
        <v>#NAME?</v>
      </c>
      <c r="CC433" s="14">
        <f t="shared" si="556"/>
        <v>0</v>
      </c>
      <c r="CD433" s="14" t="e">
        <f t="shared" si="557"/>
        <v>#NAME?</v>
      </c>
      <c r="CE433" s="13">
        <f t="shared" si="558"/>
        <v>1160204.3600000001</v>
      </c>
      <c r="CF433" s="13" t="e">
        <f t="shared" si="559"/>
        <v>#NAME?</v>
      </c>
      <c r="CG433" s="13"/>
      <c r="CH433" s="13" t="e">
        <f t="shared" si="560"/>
        <v>#NAME?</v>
      </c>
      <c r="CI433" s="13" t="e">
        <f t="shared" si="561"/>
        <v>#NAME?</v>
      </c>
      <c r="CJ433" s="13" t="e">
        <f t="shared" si="562"/>
        <v>#NAME?</v>
      </c>
      <c r="CK433" s="13" t="e">
        <f t="shared" si="569"/>
        <v>#NAME?</v>
      </c>
      <c r="CL433">
        <f t="shared" si="564"/>
        <v>0</v>
      </c>
      <c r="CM433">
        <f t="shared" si="565"/>
        <v>0</v>
      </c>
      <c r="CN433">
        <v>0</v>
      </c>
      <c r="CO433">
        <f t="shared" si="566"/>
        <v>0</v>
      </c>
      <c r="CP433">
        <v>0</v>
      </c>
      <c r="CQ433">
        <v>0</v>
      </c>
      <c r="CR433">
        <v>0</v>
      </c>
      <c r="CS433">
        <v>0</v>
      </c>
      <c r="CT433">
        <v>0</v>
      </c>
      <c r="CU433">
        <v>0</v>
      </c>
      <c r="CV433">
        <v>0</v>
      </c>
      <c r="CW433">
        <v>0</v>
      </c>
      <c r="CX433">
        <v>0</v>
      </c>
      <c r="CY433" s="20" t="e">
        <f t="shared" si="567"/>
        <v>#NAME?</v>
      </c>
      <c r="CZ433" t="e">
        <f t="shared" si="568"/>
        <v>#NAME?</v>
      </c>
      <c r="DM433" t="s">
        <v>575</v>
      </c>
      <c r="DN433">
        <v>0</v>
      </c>
      <c r="DQ433" t="s">
        <v>549</v>
      </c>
      <c r="DR433">
        <v>0</v>
      </c>
      <c r="DU433">
        <v>202</v>
      </c>
      <c r="DV433">
        <v>13873887.437812414</v>
      </c>
      <c r="DX433" t="s">
        <v>549</v>
      </c>
      <c r="DY433">
        <v>0</v>
      </c>
      <c r="EA433" t="s">
        <v>549</v>
      </c>
      <c r="EB433">
        <v>0</v>
      </c>
      <c r="ED433" t="s">
        <v>549</v>
      </c>
      <c r="EE433">
        <v>0</v>
      </c>
      <c r="EI433">
        <v>971</v>
      </c>
      <c r="EJ433">
        <v>2544.75</v>
      </c>
      <c r="GQ433" t="s">
        <v>549</v>
      </c>
      <c r="GR433">
        <v>965</v>
      </c>
      <c r="GU433">
        <v>1742</v>
      </c>
      <c r="GV433" s="20">
        <v>67959.642427727522</v>
      </c>
      <c r="HM433">
        <v>478</v>
      </c>
      <c r="HN433" t="s">
        <v>483</v>
      </c>
      <c r="HO433">
        <v>444981.86</v>
      </c>
      <c r="HR433">
        <v>1742</v>
      </c>
      <c r="HS433">
        <v>2019.25</v>
      </c>
    </row>
    <row r="434" spans="1:227">
      <c r="A434">
        <v>1883</v>
      </c>
      <c r="D434" t="s">
        <v>553</v>
      </c>
      <c r="F434" s="13" t="e">
        <f t="shared" si="488"/>
        <v>#NAME?</v>
      </c>
      <c r="G434" s="13" t="e">
        <f t="shared" si="489"/>
        <v>#NAME?</v>
      </c>
      <c r="H434" s="13" t="e">
        <f t="shared" si="490"/>
        <v>#NAME?</v>
      </c>
      <c r="I434" s="13" t="e">
        <f t="shared" si="491"/>
        <v>#NAME?</v>
      </c>
      <c r="J434" s="13"/>
      <c r="K434" s="13" t="e">
        <f t="shared" si="492"/>
        <v>#NAME?</v>
      </c>
      <c r="L434" s="13" t="e">
        <f t="shared" si="493"/>
        <v>#NAME?</v>
      </c>
      <c r="M434" s="13" t="e">
        <f t="shared" si="494"/>
        <v>#NAME?</v>
      </c>
      <c r="N434" s="13" t="e">
        <f t="shared" si="495"/>
        <v>#NAME?</v>
      </c>
      <c r="O434" s="13" t="e">
        <f t="shared" si="496"/>
        <v>#NAME?</v>
      </c>
      <c r="P434" s="13" t="e">
        <f t="shared" si="497"/>
        <v>#NAME?</v>
      </c>
      <c r="Q434" s="13" t="e">
        <f t="shared" si="498"/>
        <v>#NAME?</v>
      </c>
      <c r="R434" s="13" t="e">
        <f t="shared" si="499"/>
        <v>#NAME?</v>
      </c>
      <c r="S434" s="13" t="e">
        <f t="shared" si="500"/>
        <v>#NAME?</v>
      </c>
      <c r="T434" s="13" t="e">
        <f t="shared" si="501"/>
        <v>#NAME?</v>
      </c>
      <c r="U434" s="13" t="e">
        <f t="shared" si="502"/>
        <v>#NAME?</v>
      </c>
      <c r="V434" s="13" t="e">
        <f t="shared" si="503"/>
        <v>#NAME?</v>
      </c>
      <c r="W434" s="13" t="e">
        <f t="shared" si="504"/>
        <v>#NAME?</v>
      </c>
      <c r="X434" s="13" t="e">
        <f t="shared" si="505"/>
        <v>#NAME?</v>
      </c>
      <c r="Y434" s="13" t="e">
        <f t="shared" si="506"/>
        <v>#NAME?</v>
      </c>
      <c r="Z434" s="13" t="e">
        <f t="shared" si="507"/>
        <v>#NAME?</v>
      </c>
      <c r="AA434" s="13" t="e">
        <f t="shared" si="508"/>
        <v>#NAME?</v>
      </c>
      <c r="AB434" s="13"/>
      <c r="AC434" s="13"/>
      <c r="AD434" s="13" t="e">
        <f t="shared" si="509"/>
        <v>#NAME?</v>
      </c>
      <c r="AE434" s="13" t="e">
        <f t="shared" si="510"/>
        <v>#NAME?</v>
      </c>
      <c r="AF434" s="13" t="e">
        <f t="shared" si="511"/>
        <v>#NAME?</v>
      </c>
      <c r="AG434" s="13" t="e">
        <f t="shared" si="512"/>
        <v>#NAME?</v>
      </c>
      <c r="AH434" s="13" t="e">
        <f t="shared" si="513"/>
        <v>#NAME?</v>
      </c>
      <c r="AI434" s="13" t="e">
        <f t="shared" si="514"/>
        <v>#NAME?</v>
      </c>
      <c r="AJ434" s="13" t="e">
        <f t="shared" si="515"/>
        <v>#NAME?</v>
      </c>
      <c r="AK434" s="13" t="e">
        <f t="shared" si="516"/>
        <v>#NAME?</v>
      </c>
      <c r="AL434" s="13" t="e">
        <f t="shared" si="517"/>
        <v>#NAME?</v>
      </c>
      <c r="AM434" s="13" t="e">
        <f t="shared" si="518"/>
        <v>#NAME?</v>
      </c>
      <c r="AN434" s="13" t="e">
        <f t="shared" si="519"/>
        <v>#NAME?</v>
      </c>
      <c r="AO434" s="13" t="e">
        <f t="shared" si="520"/>
        <v>#NAME?</v>
      </c>
      <c r="AP434" s="13" t="e">
        <f t="shared" si="521"/>
        <v>#NAME?</v>
      </c>
      <c r="AQ434" s="13" t="e">
        <f t="shared" si="522"/>
        <v>#NAME?</v>
      </c>
      <c r="AR434" s="13" t="e">
        <f t="shared" si="523"/>
        <v>#NAME?</v>
      </c>
      <c r="AS434" s="13" t="e">
        <f t="shared" si="524"/>
        <v>#NAME?</v>
      </c>
      <c r="AT434" s="13" t="e">
        <f t="shared" si="525"/>
        <v>#NAME?</v>
      </c>
      <c r="AU434" s="13" t="e">
        <f t="shared" si="526"/>
        <v>#NAME?</v>
      </c>
      <c r="AV434" s="13" t="e">
        <f t="shared" si="527"/>
        <v>#NAME?</v>
      </c>
      <c r="AW434" s="13" t="e">
        <f t="shared" si="528"/>
        <v>#NAME?</v>
      </c>
      <c r="AX434" s="13" t="e">
        <f t="shared" si="529"/>
        <v>#NAME?</v>
      </c>
      <c r="AY434" s="13" t="e">
        <f t="shared" si="530"/>
        <v>#NAME?</v>
      </c>
      <c r="AZ434" s="13" t="e">
        <f t="shared" si="531"/>
        <v>#NAME?</v>
      </c>
      <c r="BA434" s="13" t="e">
        <f t="shared" si="532"/>
        <v>#NAME?</v>
      </c>
      <c r="BB434" s="13" t="e">
        <f t="shared" si="533"/>
        <v>#NAME?</v>
      </c>
      <c r="BC434" s="13" t="e">
        <f t="shared" si="534"/>
        <v>#NAME?</v>
      </c>
      <c r="BD434" s="13" t="e">
        <f t="shared" si="535"/>
        <v>#NAME?</v>
      </c>
      <c r="BE434" s="13" t="e">
        <f t="shared" si="536"/>
        <v>#NAME?</v>
      </c>
      <c r="BF434" s="13" t="e">
        <f t="shared" si="537"/>
        <v>#NAME?</v>
      </c>
      <c r="BG434" s="13" t="e">
        <f t="shared" si="538"/>
        <v>#NAME?</v>
      </c>
      <c r="BH434" s="13" t="e">
        <f t="shared" si="539"/>
        <v>#NAME?</v>
      </c>
      <c r="BI434" s="13" t="e">
        <f t="shared" si="540"/>
        <v>#NAME?</v>
      </c>
      <c r="BJ434" s="13" t="e">
        <f t="shared" si="541"/>
        <v>#NAME?</v>
      </c>
      <c r="BK434" s="13" t="e">
        <f t="shared" si="542"/>
        <v>#NAME?</v>
      </c>
      <c r="BL434" s="13" t="e">
        <f t="shared" si="543"/>
        <v>#NAME?</v>
      </c>
      <c r="BM434" s="13" t="e">
        <f t="shared" si="544"/>
        <v>#NAME?</v>
      </c>
      <c r="BN434" s="13"/>
      <c r="BO434" s="15"/>
      <c r="BP434" s="13" t="e">
        <f t="shared" si="545"/>
        <v>#NAME?</v>
      </c>
      <c r="BQ434" s="13" t="e">
        <f t="shared" si="546"/>
        <v>#NAME?</v>
      </c>
      <c r="BR434" s="13" t="e">
        <f t="shared" si="547"/>
        <v>#NAME?</v>
      </c>
      <c r="BS434" s="13" t="e">
        <f t="shared" si="548"/>
        <v>#NAME?</v>
      </c>
      <c r="BT434" s="13" t="e">
        <f t="shared" si="549"/>
        <v>#NAME?</v>
      </c>
      <c r="BU434" s="13" t="e">
        <f t="shared" si="550"/>
        <v>#NAME?</v>
      </c>
      <c r="BV434" s="13"/>
      <c r="BW434" s="13" t="e">
        <f t="shared" si="551"/>
        <v>#NAME?</v>
      </c>
      <c r="BX434" s="13"/>
      <c r="BY434" s="13" t="e">
        <f t="shared" si="552"/>
        <v>#NAME?</v>
      </c>
      <c r="BZ434" s="13" t="e">
        <f t="shared" si="553"/>
        <v>#NAME?</v>
      </c>
      <c r="CA434" s="13" t="e">
        <f t="shared" si="554"/>
        <v>#NAME?</v>
      </c>
      <c r="CB434" s="13" t="e">
        <f t="shared" si="555"/>
        <v>#NAME?</v>
      </c>
      <c r="CC434" s="14">
        <f t="shared" si="556"/>
        <v>0</v>
      </c>
      <c r="CD434" s="14" t="e">
        <f t="shared" si="557"/>
        <v>#NAME?</v>
      </c>
      <c r="CE434" s="13">
        <f t="shared" si="558"/>
        <v>11253623.130000001</v>
      </c>
      <c r="CF434" s="13" t="e">
        <f t="shared" si="559"/>
        <v>#NAME?</v>
      </c>
      <c r="CG434" s="13"/>
      <c r="CH434" s="13" t="e">
        <f t="shared" si="560"/>
        <v>#NAME?</v>
      </c>
      <c r="CI434" s="13" t="e">
        <f t="shared" si="561"/>
        <v>#NAME?</v>
      </c>
      <c r="CJ434" s="13" t="e">
        <f t="shared" si="562"/>
        <v>#NAME?</v>
      </c>
      <c r="CK434" s="13" t="e">
        <f t="shared" si="569"/>
        <v>#NAME?</v>
      </c>
      <c r="CL434">
        <f t="shared" si="564"/>
        <v>0</v>
      </c>
      <c r="CM434">
        <f t="shared" si="565"/>
        <v>0</v>
      </c>
      <c r="CN434">
        <v>0</v>
      </c>
      <c r="CO434">
        <f t="shared" si="566"/>
        <v>0</v>
      </c>
      <c r="CP434">
        <v>0</v>
      </c>
      <c r="CQ434">
        <v>0</v>
      </c>
      <c r="CR434">
        <v>0</v>
      </c>
      <c r="CS434">
        <v>0</v>
      </c>
      <c r="CT434" t="e">
        <f>VLOOKUP(A434,w_g31,3,FALSE)</f>
        <v>#NAME?</v>
      </c>
      <c r="CU434">
        <v>0</v>
      </c>
      <c r="CV434" t="e">
        <f>VLOOKUP(A434,delta,3,FALSE)</f>
        <v>#NAME?</v>
      </c>
      <c r="CW434" t="e">
        <f>VLOOKUP(A434,vrouw,3,FALSE)</f>
        <v>#NAME?</v>
      </c>
      <c r="CX434">
        <v>0</v>
      </c>
      <c r="CY434" s="20" t="e">
        <f t="shared" si="567"/>
        <v>#NAME?</v>
      </c>
      <c r="CZ434" t="e">
        <f t="shared" si="568"/>
        <v>#NAME?</v>
      </c>
      <c r="DM434" t="s">
        <v>425</v>
      </c>
      <c r="DN434">
        <v>0</v>
      </c>
      <c r="DQ434" t="s">
        <v>553</v>
      </c>
      <c r="DR434">
        <v>0</v>
      </c>
      <c r="DU434">
        <v>392</v>
      </c>
      <c r="DV434">
        <v>16140417.120706204</v>
      </c>
      <c r="DX434" t="s">
        <v>553</v>
      </c>
      <c r="DY434">
        <v>0</v>
      </c>
      <c r="EA434" t="s">
        <v>553</v>
      </c>
      <c r="EB434">
        <v>0</v>
      </c>
      <c r="ED434" t="s">
        <v>553</v>
      </c>
      <c r="EE434">
        <v>0</v>
      </c>
      <c r="EI434">
        <v>981</v>
      </c>
      <c r="EJ434">
        <v>902.25</v>
      </c>
      <c r="GQ434" t="s">
        <v>553</v>
      </c>
      <c r="GR434">
        <v>1883</v>
      </c>
      <c r="GU434">
        <v>1771</v>
      </c>
      <c r="GV434" s="20">
        <v>96711.79883945841</v>
      </c>
      <c r="HM434">
        <v>50</v>
      </c>
      <c r="HN434" t="s">
        <v>575</v>
      </c>
      <c r="HO434">
        <v>759978.11</v>
      </c>
      <c r="HR434">
        <v>1771</v>
      </c>
      <c r="HS434">
        <v>2622.5</v>
      </c>
    </row>
    <row r="435" spans="1:227">
      <c r="A435">
        <v>971</v>
      </c>
      <c r="D435" t="s">
        <v>557</v>
      </c>
      <c r="F435" s="13" t="e">
        <f t="shared" si="488"/>
        <v>#NAME?</v>
      </c>
      <c r="G435" s="13" t="e">
        <f t="shared" si="489"/>
        <v>#NAME?</v>
      </c>
      <c r="H435" s="13" t="e">
        <f t="shared" si="490"/>
        <v>#NAME?</v>
      </c>
      <c r="I435" s="13" t="e">
        <f t="shared" si="491"/>
        <v>#NAME?</v>
      </c>
      <c r="J435" s="13"/>
      <c r="K435" s="13" t="e">
        <f t="shared" si="492"/>
        <v>#NAME?</v>
      </c>
      <c r="L435" s="13" t="e">
        <f t="shared" si="493"/>
        <v>#NAME?</v>
      </c>
      <c r="M435" s="13" t="e">
        <f t="shared" si="494"/>
        <v>#NAME?</v>
      </c>
      <c r="N435" s="13" t="e">
        <f t="shared" si="495"/>
        <v>#NAME?</v>
      </c>
      <c r="O435" s="13" t="e">
        <f t="shared" si="496"/>
        <v>#NAME?</v>
      </c>
      <c r="P435" s="13" t="e">
        <f t="shared" si="497"/>
        <v>#NAME?</v>
      </c>
      <c r="Q435" s="13" t="e">
        <f t="shared" si="498"/>
        <v>#NAME?</v>
      </c>
      <c r="R435" s="13" t="e">
        <f t="shared" si="499"/>
        <v>#NAME?</v>
      </c>
      <c r="S435" s="13" t="e">
        <f t="shared" si="500"/>
        <v>#NAME?</v>
      </c>
      <c r="T435" s="13" t="e">
        <f t="shared" si="501"/>
        <v>#NAME?</v>
      </c>
      <c r="U435" s="13" t="e">
        <f t="shared" si="502"/>
        <v>#NAME?</v>
      </c>
      <c r="V435" s="13" t="e">
        <f t="shared" si="503"/>
        <v>#NAME?</v>
      </c>
      <c r="W435" s="13" t="e">
        <f t="shared" si="504"/>
        <v>#NAME?</v>
      </c>
      <c r="X435" s="13" t="e">
        <f t="shared" si="505"/>
        <v>#NAME?</v>
      </c>
      <c r="Y435" s="13" t="e">
        <f t="shared" si="506"/>
        <v>#NAME?</v>
      </c>
      <c r="Z435" s="13" t="e">
        <f t="shared" si="507"/>
        <v>#NAME?</v>
      </c>
      <c r="AA435" s="13" t="e">
        <f t="shared" si="508"/>
        <v>#NAME?</v>
      </c>
      <c r="AB435" s="13"/>
      <c r="AC435" s="13"/>
      <c r="AD435" s="13" t="e">
        <f t="shared" si="509"/>
        <v>#NAME?</v>
      </c>
      <c r="AE435" s="13" t="e">
        <f t="shared" si="510"/>
        <v>#NAME?</v>
      </c>
      <c r="AF435" s="13" t="e">
        <f t="shared" si="511"/>
        <v>#NAME?</v>
      </c>
      <c r="AG435" s="13" t="e">
        <f t="shared" si="512"/>
        <v>#NAME?</v>
      </c>
      <c r="AH435" s="13" t="e">
        <f t="shared" si="513"/>
        <v>#NAME?</v>
      </c>
      <c r="AI435" s="13" t="e">
        <f t="shared" si="514"/>
        <v>#NAME?</v>
      </c>
      <c r="AJ435" s="13" t="e">
        <f t="shared" si="515"/>
        <v>#NAME?</v>
      </c>
      <c r="AK435" s="13" t="e">
        <f t="shared" si="516"/>
        <v>#NAME?</v>
      </c>
      <c r="AL435" s="13" t="e">
        <f t="shared" si="517"/>
        <v>#NAME?</v>
      </c>
      <c r="AM435" s="13" t="e">
        <f t="shared" si="518"/>
        <v>#NAME?</v>
      </c>
      <c r="AN435" s="13" t="e">
        <f t="shared" si="519"/>
        <v>#NAME?</v>
      </c>
      <c r="AO435" s="13" t="e">
        <f t="shared" si="520"/>
        <v>#NAME?</v>
      </c>
      <c r="AP435" s="13" t="e">
        <f t="shared" si="521"/>
        <v>#NAME?</v>
      </c>
      <c r="AQ435" s="13" t="e">
        <f t="shared" si="522"/>
        <v>#NAME?</v>
      </c>
      <c r="AR435" s="13" t="e">
        <f t="shared" si="523"/>
        <v>#NAME?</v>
      </c>
      <c r="AS435" s="13" t="e">
        <f t="shared" si="524"/>
        <v>#NAME?</v>
      </c>
      <c r="AT435" s="13" t="e">
        <f t="shared" si="525"/>
        <v>#NAME?</v>
      </c>
      <c r="AU435" s="13" t="e">
        <f t="shared" si="526"/>
        <v>#NAME?</v>
      </c>
      <c r="AV435" s="13" t="e">
        <f t="shared" si="527"/>
        <v>#NAME?</v>
      </c>
      <c r="AW435" s="13" t="e">
        <f t="shared" si="528"/>
        <v>#NAME?</v>
      </c>
      <c r="AX435" s="13" t="e">
        <f t="shared" si="529"/>
        <v>#NAME?</v>
      </c>
      <c r="AY435" s="13" t="e">
        <f t="shared" si="530"/>
        <v>#NAME?</v>
      </c>
      <c r="AZ435" s="13" t="e">
        <f t="shared" si="531"/>
        <v>#NAME?</v>
      </c>
      <c r="BA435" s="13" t="e">
        <f t="shared" si="532"/>
        <v>#NAME?</v>
      </c>
      <c r="BB435" s="13" t="e">
        <f t="shared" si="533"/>
        <v>#NAME?</v>
      </c>
      <c r="BC435" s="13" t="e">
        <f t="shared" si="534"/>
        <v>#NAME?</v>
      </c>
      <c r="BD435" s="13" t="e">
        <f t="shared" si="535"/>
        <v>#NAME?</v>
      </c>
      <c r="BE435" s="13" t="e">
        <f t="shared" si="536"/>
        <v>#NAME?</v>
      </c>
      <c r="BF435" s="13" t="e">
        <f t="shared" si="537"/>
        <v>#NAME?</v>
      </c>
      <c r="BG435" s="13" t="e">
        <f t="shared" si="538"/>
        <v>#NAME?</v>
      </c>
      <c r="BH435" s="13" t="e">
        <f t="shared" si="539"/>
        <v>#NAME?</v>
      </c>
      <c r="BI435" s="13" t="e">
        <f t="shared" si="540"/>
        <v>#NAME?</v>
      </c>
      <c r="BJ435" s="13" t="e">
        <f t="shared" si="541"/>
        <v>#NAME?</v>
      </c>
      <c r="BK435" s="13" t="e">
        <f t="shared" si="542"/>
        <v>#NAME?</v>
      </c>
      <c r="BL435" s="13" t="e">
        <f t="shared" si="543"/>
        <v>#NAME?</v>
      </c>
      <c r="BM435" s="13" t="e">
        <f t="shared" si="544"/>
        <v>#NAME?</v>
      </c>
      <c r="BN435" s="13"/>
      <c r="BO435" s="15"/>
      <c r="BP435" s="13" t="e">
        <f t="shared" si="545"/>
        <v>#NAME?</v>
      </c>
      <c r="BQ435" s="13" t="e">
        <f t="shared" si="546"/>
        <v>#NAME?</v>
      </c>
      <c r="BR435" s="13" t="e">
        <f t="shared" si="547"/>
        <v>#NAME?</v>
      </c>
      <c r="BS435" s="13" t="e">
        <f t="shared" si="548"/>
        <v>#NAME?</v>
      </c>
      <c r="BT435" s="13" t="e">
        <f t="shared" si="549"/>
        <v>#NAME?</v>
      </c>
      <c r="BU435" s="13" t="e">
        <f t="shared" si="550"/>
        <v>#NAME?</v>
      </c>
      <c r="BV435" s="13"/>
      <c r="BW435" s="13" t="e">
        <f t="shared" si="551"/>
        <v>#NAME?</v>
      </c>
      <c r="BX435" s="13"/>
      <c r="BY435" s="13" t="e">
        <f t="shared" si="552"/>
        <v>#NAME?</v>
      </c>
      <c r="BZ435" s="13" t="e">
        <f t="shared" si="553"/>
        <v>#NAME?</v>
      </c>
      <c r="CA435" s="13" t="e">
        <f t="shared" si="554"/>
        <v>#NAME?</v>
      </c>
      <c r="CB435" s="13" t="e">
        <f t="shared" si="555"/>
        <v>#NAME?</v>
      </c>
      <c r="CC435" s="14">
        <f t="shared" si="556"/>
        <v>0</v>
      </c>
      <c r="CD435" s="14" t="e">
        <f t="shared" si="557"/>
        <v>#NAME?</v>
      </c>
      <c r="CE435" s="13">
        <f t="shared" si="558"/>
        <v>2683502.4900000002</v>
      </c>
      <c r="CF435" s="13" t="e">
        <f t="shared" si="559"/>
        <v>#NAME?</v>
      </c>
      <c r="CG435" s="13"/>
      <c r="CH435" s="13" t="e">
        <f t="shared" si="560"/>
        <v>#NAME?</v>
      </c>
      <c r="CI435" s="13" t="e">
        <f t="shared" si="561"/>
        <v>#NAME?</v>
      </c>
      <c r="CJ435" s="13" t="e">
        <f t="shared" si="562"/>
        <v>#NAME?</v>
      </c>
      <c r="CK435" s="13" t="e">
        <f t="shared" si="569"/>
        <v>#NAME?</v>
      </c>
      <c r="CL435">
        <f t="shared" si="564"/>
        <v>0</v>
      </c>
      <c r="CM435">
        <f t="shared" si="565"/>
        <v>0</v>
      </c>
      <c r="CN435">
        <v>0</v>
      </c>
      <c r="CO435">
        <f t="shared" si="566"/>
        <v>0</v>
      </c>
      <c r="CP435">
        <v>0</v>
      </c>
      <c r="CQ435">
        <v>0</v>
      </c>
      <c r="CR435">
        <v>0</v>
      </c>
      <c r="CS435">
        <v>0</v>
      </c>
      <c r="CT435">
        <v>0</v>
      </c>
      <c r="CU435">
        <v>0</v>
      </c>
      <c r="CV435">
        <v>0</v>
      </c>
      <c r="CW435">
        <v>0</v>
      </c>
      <c r="CX435">
        <v>0</v>
      </c>
      <c r="CY435" s="20" t="e">
        <f t="shared" si="567"/>
        <v>#NAME?</v>
      </c>
      <c r="CZ435" t="e">
        <f t="shared" si="568"/>
        <v>#NAME?</v>
      </c>
      <c r="DM435" t="s">
        <v>389</v>
      </c>
      <c r="DN435">
        <v>0</v>
      </c>
      <c r="DQ435" t="s">
        <v>557</v>
      </c>
      <c r="DR435">
        <v>0</v>
      </c>
      <c r="DU435">
        <v>153</v>
      </c>
      <c r="DV435">
        <v>16347642.481033705</v>
      </c>
      <c r="DX435" t="s">
        <v>557</v>
      </c>
      <c r="DY435">
        <v>0</v>
      </c>
      <c r="EA435" t="s">
        <v>557</v>
      </c>
      <c r="EB435">
        <v>0</v>
      </c>
      <c r="ED435" t="s">
        <v>557</v>
      </c>
      <c r="EE435">
        <v>0</v>
      </c>
      <c r="EI435">
        <v>994</v>
      </c>
      <c r="EJ435">
        <v>1525</v>
      </c>
      <c r="GQ435" t="s">
        <v>557</v>
      </c>
      <c r="GR435">
        <v>971</v>
      </c>
      <c r="GU435">
        <v>1773</v>
      </c>
      <c r="GV435" s="20">
        <v>44435.150818129543</v>
      </c>
      <c r="HM435">
        <v>355</v>
      </c>
      <c r="HN435" t="s">
        <v>425</v>
      </c>
      <c r="HO435">
        <v>6966623.6699999999</v>
      </c>
      <c r="HR435">
        <v>1773</v>
      </c>
      <c r="HS435">
        <v>1237.5</v>
      </c>
    </row>
    <row r="436" spans="1:227">
      <c r="A436">
        <v>981</v>
      </c>
      <c r="D436" t="s">
        <v>560</v>
      </c>
      <c r="F436" s="13" t="e">
        <f t="shared" si="488"/>
        <v>#NAME?</v>
      </c>
      <c r="G436" s="13" t="e">
        <f t="shared" si="489"/>
        <v>#NAME?</v>
      </c>
      <c r="H436" s="13" t="e">
        <f t="shared" si="490"/>
        <v>#NAME?</v>
      </c>
      <c r="I436" s="13" t="e">
        <f t="shared" si="491"/>
        <v>#NAME?</v>
      </c>
      <c r="J436" s="13"/>
      <c r="K436" s="13" t="e">
        <f t="shared" si="492"/>
        <v>#NAME?</v>
      </c>
      <c r="L436" s="13" t="e">
        <f t="shared" si="493"/>
        <v>#NAME?</v>
      </c>
      <c r="M436" s="13" t="e">
        <f t="shared" si="494"/>
        <v>#NAME?</v>
      </c>
      <c r="N436" s="13" t="e">
        <f t="shared" si="495"/>
        <v>#NAME?</v>
      </c>
      <c r="O436" s="13" t="e">
        <f t="shared" si="496"/>
        <v>#NAME?</v>
      </c>
      <c r="P436" s="13" t="e">
        <f t="shared" si="497"/>
        <v>#NAME?</v>
      </c>
      <c r="Q436" s="13" t="e">
        <f t="shared" si="498"/>
        <v>#NAME?</v>
      </c>
      <c r="R436" s="13" t="e">
        <f t="shared" si="499"/>
        <v>#NAME?</v>
      </c>
      <c r="S436" s="13" t="e">
        <f t="shared" si="500"/>
        <v>#NAME?</v>
      </c>
      <c r="T436" s="13" t="e">
        <f t="shared" si="501"/>
        <v>#NAME?</v>
      </c>
      <c r="U436" s="13" t="e">
        <f t="shared" si="502"/>
        <v>#NAME?</v>
      </c>
      <c r="V436" s="13" t="e">
        <f t="shared" si="503"/>
        <v>#NAME?</v>
      </c>
      <c r="W436" s="13" t="e">
        <f t="shared" si="504"/>
        <v>#NAME?</v>
      </c>
      <c r="X436" s="13" t="e">
        <f t="shared" si="505"/>
        <v>#NAME?</v>
      </c>
      <c r="Y436" s="13" t="e">
        <f t="shared" si="506"/>
        <v>#NAME?</v>
      </c>
      <c r="Z436" s="13" t="e">
        <f t="shared" si="507"/>
        <v>#NAME?</v>
      </c>
      <c r="AA436" s="13" t="e">
        <f t="shared" si="508"/>
        <v>#NAME?</v>
      </c>
      <c r="AB436" s="13"/>
      <c r="AC436" s="13"/>
      <c r="AD436" s="13" t="e">
        <f t="shared" si="509"/>
        <v>#NAME?</v>
      </c>
      <c r="AE436" s="13" t="e">
        <f t="shared" si="510"/>
        <v>#NAME?</v>
      </c>
      <c r="AF436" s="13" t="e">
        <f t="shared" si="511"/>
        <v>#NAME?</v>
      </c>
      <c r="AG436" s="13" t="e">
        <f t="shared" si="512"/>
        <v>#NAME?</v>
      </c>
      <c r="AH436" s="13" t="e">
        <f t="shared" si="513"/>
        <v>#NAME?</v>
      </c>
      <c r="AI436" s="13" t="e">
        <f t="shared" si="514"/>
        <v>#NAME?</v>
      </c>
      <c r="AJ436" s="13" t="e">
        <f t="shared" si="515"/>
        <v>#NAME?</v>
      </c>
      <c r="AK436" s="13" t="e">
        <f t="shared" si="516"/>
        <v>#NAME?</v>
      </c>
      <c r="AL436" s="13" t="e">
        <f t="shared" si="517"/>
        <v>#NAME?</v>
      </c>
      <c r="AM436" s="13" t="e">
        <f t="shared" si="518"/>
        <v>#NAME?</v>
      </c>
      <c r="AN436" s="13" t="e">
        <f t="shared" si="519"/>
        <v>#NAME?</v>
      </c>
      <c r="AO436" s="13" t="e">
        <f t="shared" si="520"/>
        <v>#NAME?</v>
      </c>
      <c r="AP436" s="13" t="e">
        <f t="shared" si="521"/>
        <v>#NAME?</v>
      </c>
      <c r="AQ436" s="13" t="e">
        <f t="shared" si="522"/>
        <v>#NAME?</v>
      </c>
      <c r="AR436" s="13" t="e">
        <f t="shared" si="523"/>
        <v>#NAME?</v>
      </c>
      <c r="AS436" s="13" t="e">
        <f t="shared" si="524"/>
        <v>#NAME?</v>
      </c>
      <c r="AT436" s="13" t="e">
        <f t="shared" si="525"/>
        <v>#NAME?</v>
      </c>
      <c r="AU436" s="13" t="e">
        <f t="shared" si="526"/>
        <v>#NAME?</v>
      </c>
      <c r="AV436" s="13" t="e">
        <f t="shared" si="527"/>
        <v>#NAME?</v>
      </c>
      <c r="AW436" s="13" t="e">
        <f t="shared" si="528"/>
        <v>#NAME?</v>
      </c>
      <c r="AX436" s="13" t="e">
        <f t="shared" si="529"/>
        <v>#NAME?</v>
      </c>
      <c r="AY436" s="13" t="e">
        <f t="shared" si="530"/>
        <v>#NAME?</v>
      </c>
      <c r="AZ436" s="13" t="e">
        <f t="shared" si="531"/>
        <v>#NAME?</v>
      </c>
      <c r="BA436" s="13" t="e">
        <f t="shared" si="532"/>
        <v>#NAME?</v>
      </c>
      <c r="BB436" s="13" t="e">
        <f t="shared" si="533"/>
        <v>#NAME?</v>
      </c>
      <c r="BC436" s="13" t="e">
        <f t="shared" si="534"/>
        <v>#NAME?</v>
      </c>
      <c r="BD436" s="13" t="e">
        <f t="shared" si="535"/>
        <v>#NAME?</v>
      </c>
      <c r="BE436" s="13" t="e">
        <f t="shared" si="536"/>
        <v>#NAME?</v>
      </c>
      <c r="BF436" s="13" t="e">
        <f t="shared" si="537"/>
        <v>#NAME?</v>
      </c>
      <c r="BG436" s="13" t="e">
        <f t="shared" si="538"/>
        <v>#NAME?</v>
      </c>
      <c r="BH436" s="13" t="e">
        <f t="shared" si="539"/>
        <v>#NAME?</v>
      </c>
      <c r="BI436" s="13" t="e">
        <f t="shared" si="540"/>
        <v>#NAME?</v>
      </c>
      <c r="BJ436" s="13" t="e">
        <f t="shared" si="541"/>
        <v>#NAME?</v>
      </c>
      <c r="BK436" s="13" t="e">
        <f t="shared" si="542"/>
        <v>#NAME?</v>
      </c>
      <c r="BL436" s="13" t="e">
        <f t="shared" si="543"/>
        <v>#NAME?</v>
      </c>
      <c r="BM436" s="13" t="e">
        <f t="shared" si="544"/>
        <v>#NAME?</v>
      </c>
      <c r="BN436" s="13"/>
      <c r="BO436" s="15"/>
      <c r="BP436" s="13" t="e">
        <f t="shared" si="545"/>
        <v>#NAME?</v>
      </c>
      <c r="BQ436" s="13" t="e">
        <f t="shared" si="546"/>
        <v>#NAME?</v>
      </c>
      <c r="BR436" s="13" t="e">
        <f t="shared" si="547"/>
        <v>#NAME?</v>
      </c>
      <c r="BS436" s="13" t="e">
        <f t="shared" si="548"/>
        <v>#NAME?</v>
      </c>
      <c r="BT436" s="13" t="e">
        <f t="shared" si="549"/>
        <v>#NAME?</v>
      </c>
      <c r="BU436" s="13" t="e">
        <f t="shared" si="550"/>
        <v>#NAME?</v>
      </c>
      <c r="BV436" s="13"/>
      <c r="BW436" s="13" t="e">
        <f t="shared" si="551"/>
        <v>#NAME?</v>
      </c>
      <c r="BX436" s="13"/>
      <c r="BY436" s="13" t="e">
        <f t="shared" si="552"/>
        <v>#NAME?</v>
      </c>
      <c r="BZ436" s="13" t="e">
        <f t="shared" si="553"/>
        <v>#NAME?</v>
      </c>
      <c r="CA436" s="13" t="e">
        <f t="shared" si="554"/>
        <v>#NAME?</v>
      </c>
      <c r="CB436" s="13" t="e">
        <f t="shared" si="555"/>
        <v>#NAME?</v>
      </c>
      <c r="CC436" s="14">
        <f t="shared" si="556"/>
        <v>0</v>
      </c>
      <c r="CD436" s="14" t="e">
        <f t="shared" si="557"/>
        <v>#NAME?</v>
      </c>
      <c r="CE436" s="13">
        <f t="shared" si="558"/>
        <v>1164305.06</v>
      </c>
      <c r="CF436" s="13" t="e">
        <f t="shared" si="559"/>
        <v>#NAME?</v>
      </c>
      <c r="CG436" s="13"/>
      <c r="CH436" s="13" t="e">
        <f t="shared" si="560"/>
        <v>#NAME?</v>
      </c>
      <c r="CI436" s="13" t="e">
        <f t="shared" si="561"/>
        <v>#NAME?</v>
      </c>
      <c r="CJ436" s="13" t="e">
        <f t="shared" si="562"/>
        <v>#NAME?</v>
      </c>
      <c r="CK436" s="13" t="e">
        <f t="shared" si="569"/>
        <v>#NAME?</v>
      </c>
      <c r="CL436">
        <f t="shared" si="564"/>
        <v>0</v>
      </c>
      <c r="CM436">
        <f t="shared" si="565"/>
        <v>0</v>
      </c>
      <c r="CN436">
        <v>0</v>
      </c>
      <c r="CO436">
        <f t="shared" si="566"/>
        <v>0</v>
      </c>
      <c r="CP436">
        <v>0</v>
      </c>
      <c r="CQ436">
        <v>0</v>
      </c>
      <c r="CR436">
        <v>0</v>
      </c>
      <c r="CS436">
        <v>0</v>
      </c>
      <c r="CT436">
        <v>0</v>
      </c>
      <c r="CU436">
        <v>0</v>
      </c>
      <c r="CV436">
        <v>0</v>
      </c>
      <c r="CW436">
        <v>0</v>
      </c>
      <c r="CX436">
        <v>0</v>
      </c>
      <c r="CY436" s="20" t="e">
        <f t="shared" si="567"/>
        <v>#NAME?</v>
      </c>
      <c r="CZ436" t="e">
        <f t="shared" si="568"/>
        <v>#NAME?</v>
      </c>
      <c r="DM436" t="s">
        <v>533</v>
      </c>
      <c r="DN436">
        <v>0</v>
      </c>
      <c r="DQ436" t="s">
        <v>560</v>
      </c>
      <c r="DR436">
        <v>0</v>
      </c>
      <c r="DU436">
        <v>200</v>
      </c>
      <c r="DV436">
        <v>15308641.638348974</v>
      </c>
      <c r="DX436" t="s">
        <v>560</v>
      </c>
      <c r="DY436">
        <v>0</v>
      </c>
      <c r="EA436" t="s">
        <v>560</v>
      </c>
      <c r="EB436">
        <v>0</v>
      </c>
      <c r="ED436" t="s">
        <v>560</v>
      </c>
      <c r="EE436">
        <v>0</v>
      </c>
      <c r="EI436">
        <v>983</v>
      </c>
      <c r="EJ436">
        <v>8256.25</v>
      </c>
      <c r="GQ436" t="s">
        <v>560</v>
      </c>
      <c r="GR436">
        <v>981</v>
      </c>
      <c r="GU436">
        <v>1774</v>
      </c>
      <c r="GV436" s="20">
        <v>57504.312823461762</v>
      </c>
      <c r="HM436">
        <v>299</v>
      </c>
      <c r="HN436" t="s">
        <v>389</v>
      </c>
      <c r="HO436">
        <v>2866362.15</v>
      </c>
      <c r="HR436">
        <v>1774</v>
      </c>
      <c r="HS436">
        <v>1380.75</v>
      </c>
    </row>
    <row r="437" spans="1:227">
      <c r="A437">
        <v>994</v>
      </c>
      <c r="D437" t="s">
        <v>561</v>
      </c>
      <c r="F437" s="13" t="e">
        <f t="shared" si="488"/>
        <v>#NAME?</v>
      </c>
      <c r="G437" s="13" t="e">
        <f t="shared" si="489"/>
        <v>#NAME?</v>
      </c>
      <c r="H437" s="13" t="e">
        <f t="shared" si="490"/>
        <v>#NAME?</v>
      </c>
      <c r="I437" s="13" t="e">
        <f t="shared" si="491"/>
        <v>#NAME?</v>
      </c>
      <c r="J437" s="13"/>
      <c r="K437" s="13" t="e">
        <f t="shared" si="492"/>
        <v>#NAME?</v>
      </c>
      <c r="L437" s="13" t="e">
        <f t="shared" si="493"/>
        <v>#NAME?</v>
      </c>
      <c r="M437" s="13" t="e">
        <f t="shared" si="494"/>
        <v>#NAME?</v>
      </c>
      <c r="N437" s="13" t="e">
        <f t="shared" si="495"/>
        <v>#NAME?</v>
      </c>
      <c r="O437" s="13" t="e">
        <f t="shared" si="496"/>
        <v>#NAME?</v>
      </c>
      <c r="P437" s="13" t="e">
        <f t="shared" si="497"/>
        <v>#NAME?</v>
      </c>
      <c r="Q437" s="13" t="e">
        <f t="shared" si="498"/>
        <v>#NAME?</v>
      </c>
      <c r="R437" s="13" t="e">
        <f t="shared" si="499"/>
        <v>#NAME?</v>
      </c>
      <c r="S437" s="13" t="e">
        <f t="shared" si="500"/>
        <v>#NAME?</v>
      </c>
      <c r="T437" s="13" t="e">
        <f t="shared" si="501"/>
        <v>#NAME?</v>
      </c>
      <c r="U437" s="13" t="e">
        <f t="shared" si="502"/>
        <v>#NAME?</v>
      </c>
      <c r="V437" s="13" t="e">
        <f t="shared" si="503"/>
        <v>#NAME?</v>
      </c>
      <c r="W437" s="13" t="e">
        <f t="shared" si="504"/>
        <v>#NAME?</v>
      </c>
      <c r="X437" s="13" t="e">
        <f t="shared" si="505"/>
        <v>#NAME?</v>
      </c>
      <c r="Y437" s="13" t="e">
        <f t="shared" si="506"/>
        <v>#NAME?</v>
      </c>
      <c r="Z437" s="13" t="e">
        <f t="shared" si="507"/>
        <v>#NAME?</v>
      </c>
      <c r="AA437" s="13" t="e">
        <f t="shared" si="508"/>
        <v>#NAME?</v>
      </c>
      <c r="AB437" s="13"/>
      <c r="AC437" s="13"/>
      <c r="AD437" s="13" t="e">
        <f t="shared" si="509"/>
        <v>#NAME?</v>
      </c>
      <c r="AE437" s="13" t="e">
        <f t="shared" si="510"/>
        <v>#NAME?</v>
      </c>
      <c r="AF437" s="13" t="e">
        <f t="shared" si="511"/>
        <v>#NAME?</v>
      </c>
      <c r="AG437" s="13" t="e">
        <f t="shared" si="512"/>
        <v>#NAME?</v>
      </c>
      <c r="AH437" s="13" t="e">
        <f t="shared" si="513"/>
        <v>#NAME?</v>
      </c>
      <c r="AI437" s="13" t="e">
        <f t="shared" si="514"/>
        <v>#NAME?</v>
      </c>
      <c r="AJ437" s="13" t="e">
        <f t="shared" si="515"/>
        <v>#NAME?</v>
      </c>
      <c r="AK437" s="13" t="e">
        <f t="shared" si="516"/>
        <v>#NAME?</v>
      </c>
      <c r="AL437" s="13" t="e">
        <f t="shared" si="517"/>
        <v>#NAME?</v>
      </c>
      <c r="AM437" s="13" t="e">
        <f t="shared" si="518"/>
        <v>#NAME?</v>
      </c>
      <c r="AN437" s="13" t="e">
        <f t="shared" si="519"/>
        <v>#NAME?</v>
      </c>
      <c r="AO437" s="13" t="e">
        <f t="shared" si="520"/>
        <v>#NAME?</v>
      </c>
      <c r="AP437" s="13" t="e">
        <f t="shared" si="521"/>
        <v>#NAME?</v>
      </c>
      <c r="AQ437" s="13" t="e">
        <f t="shared" si="522"/>
        <v>#NAME?</v>
      </c>
      <c r="AR437" s="13" t="e">
        <f t="shared" si="523"/>
        <v>#NAME?</v>
      </c>
      <c r="AS437" s="13" t="e">
        <f t="shared" si="524"/>
        <v>#NAME?</v>
      </c>
      <c r="AT437" s="13" t="e">
        <f t="shared" si="525"/>
        <v>#NAME?</v>
      </c>
      <c r="AU437" s="13" t="e">
        <f t="shared" si="526"/>
        <v>#NAME?</v>
      </c>
      <c r="AV437" s="13" t="e">
        <f t="shared" si="527"/>
        <v>#NAME?</v>
      </c>
      <c r="AW437" s="13" t="e">
        <f t="shared" si="528"/>
        <v>#NAME?</v>
      </c>
      <c r="AX437" s="13" t="e">
        <f t="shared" si="529"/>
        <v>#NAME?</v>
      </c>
      <c r="AY437" s="13" t="e">
        <f t="shared" si="530"/>
        <v>#NAME?</v>
      </c>
      <c r="AZ437" s="13" t="e">
        <f t="shared" si="531"/>
        <v>#NAME?</v>
      </c>
      <c r="BA437" s="13" t="e">
        <f t="shared" si="532"/>
        <v>#NAME?</v>
      </c>
      <c r="BB437" s="13" t="e">
        <f t="shared" si="533"/>
        <v>#NAME?</v>
      </c>
      <c r="BC437" s="13" t="e">
        <f t="shared" si="534"/>
        <v>#NAME?</v>
      </c>
      <c r="BD437" s="13" t="e">
        <f t="shared" si="535"/>
        <v>#NAME?</v>
      </c>
      <c r="BE437" s="13" t="e">
        <f t="shared" si="536"/>
        <v>#NAME?</v>
      </c>
      <c r="BF437" s="13" t="e">
        <f t="shared" si="537"/>
        <v>#NAME?</v>
      </c>
      <c r="BG437" s="13" t="e">
        <f t="shared" si="538"/>
        <v>#NAME?</v>
      </c>
      <c r="BH437" s="13" t="e">
        <f t="shared" si="539"/>
        <v>#NAME?</v>
      </c>
      <c r="BI437" s="13" t="e">
        <f t="shared" si="540"/>
        <v>#NAME?</v>
      </c>
      <c r="BJ437" s="13" t="e">
        <f t="shared" si="541"/>
        <v>#NAME?</v>
      </c>
      <c r="BK437" s="13" t="e">
        <f t="shared" si="542"/>
        <v>#NAME?</v>
      </c>
      <c r="BL437" s="13" t="e">
        <f t="shared" si="543"/>
        <v>#NAME?</v>
      </c>
      <c r="BM437" s="13" t="e">
        <f t="shared" si="544"/>
        <v>#NAME?</v>
      </c>
      <c r="BN437" s="13"/>
      <c r="BO437" s="15"/>
      <c r="BP437" s="13" t="e">
        <f t="shared" si="545"/>
        <v>#NAME?</v>
      </c>
      <c r="BQ437" s="13" t="e">
        <f t="shared" si="546"/>
        <v>#NAME?</v>
      </c>
      <c r="BR437" s="13" t="e">
        <f t="shared" si="547"/>
        <v>#NAME?</v>
      </c>
      <c r="BS437" s="13" t="e">
        <f t="shared" si="548"/>
        <v>#NAME?</v>
      </c>
      <c r="BT437" s="13" t="e">
        <f t="shared" si="549"/>
        <v>#NAME?</v>
      </c>
      <c r="BU437" s="13" t="e">
        <f t="shared" si="550"/>
        <v>#NAME?</v>
      </c>
      <c r="BV437" s="13"/>
      <c r="BW437" s="13" t="e">
        <f t="shared" si="551"/>
        <v>#NAME?</v>
      </c>
      <c r="BX437" s="13"/>
      <c r="BY437" s="13" t="e">
        <f t="shared" si="552"/>
        <v>#NAME?</v>
      </c>
      <c r="BZ437" s="13" t="e">
        <f t="shared" si="553"/>
        <v>#NAME?</v>
      </c>
      <c r="CA437" s="13" t="e">
        <f t="shared" si="554"/>
        <v>#NAME?</v>
      </c>
      <c r="CB437" s="13" t="e">
        <f t="shared" si="555"/>
        <v>#NAME?</v>
      </c>
      <c r="CC437" s="14">
        <f t="shared" si="556"/>
        <v>0</v>
      </c>
      <c r="CD437" s="14" t="e">
        <f t="shared" si="557"/>
        <v>#NAME?</v>
      </c>
      <c r="CE437" s="13">
        <f t="shared" si="558"/>
        <v>1939267.59</v>
      </c>
      <c r="CF437" s="13" t="e">
        <f t="shared" si="559"/>
        <v>#NAME?</v>
      </c>
      <c r="CG437" s="13"/>
      <c r="CH437" s="13" t="e">
        <f t="shared" si="560"/>
        <v>#NAME?</v>
      </c>
      <c r="CI437" s="13" t="e">
        <f t="shared" si="561"/>
        <v>#NAME?</v>
      </c>
      <c r="CJ437" s="13" t="e">
        <f t="shared" si="562"/>
        <v>#NAME?</v>
      </c>
      <c r="CK437" s="13" t="e">
        <f t="shared" si="569"/>
        <v>#NAME?</v>
      </c>
      <c r="CL437">
        <f t="shared" si="564"/>
        <v>0</v>
      </c>
      <c r="CM437">
        <f t="shared" si="565"/>
        <v>0</v>
      </c>
      <c r="CN437">
        <v>0</v>
      </c>
      <c r="CO437">
        <f t="shared" si="566"/>
        <v>0</v>
      </c>
      <c r="CP437">
        <v>0</v>
      </c>
      <c r="CQ437">
        <v>0</v>
      </c>
      <c r="CR437">
        <v>0</v>
      </c>
      <c r="CS437">
        <v>0</v>
      </c>
      <c r="CT437">
        <v>0</v>
      </c>
      <c r="CU437">
        <v>0</v>
      </c>
      <c r="CV437">
        <v>0</v>
      </c>
      <c r="CW437">
        <v>0</v>
      </c>
      <c r="CX437">
        <v>0</v>
      </c>
      <c r="CY437" s="20" t="e">
        <f t="shared" si="567"/>
        <v>#NAME?</v>
      </c>
      <c r="CZ437" t="e">
        <f t="shared" si="568"/>
        <v>#NAME?</v>
      </c>
      <c r="DM437" t="s">
        <v>485</v>
      </c>
      <c r="DN437">
        <v>0</v>
      </c>
      <c r="DQ437" t="s">
        <v>561</v>
      </c>
      <c r="DR437">
        <v>0</v>
      </c>
      <c r="DU437">
        <v>268</v>
      </c>
      <c r="DV437">
        <v>15310593.123648556</v>
      </c>
      <c r="DX437" t="s">
        <v>561</v>
      </c>
      <c r="DY437">
        <v>0</v>
      </c>
      <c r="EA437" t="s">
        <v>561</v>
      </c>
      <c r="EB437">
        <v>0</v>
      </c>
      <c r="ED437" t="s">
        <v>561</v>
      </c>
      <c r="EE437">
        <v>0</v>
      </c>
      <c r="EI437">
        <v>984</v>
      </c>
      <c r="EJ437">
        <v>3665.75</v>
      </c>
      <c r="GQ437" t="s">
        <v>561</v>
      </c>
      <c r="GR437">
        <v>994</v>
      </c>
      <c r="GU437">
        <v>1783</v>
      </c>
      <c r="GV437" s="20">
        <v>222175.75409064771</v>
      </c>
      <c r="HM437">
        <v>1666</v>
      </c>
      <c r="HN437" t="s">
        <v>533</v>
      </c>
      <c r="HO437">
        <v>757941.6</v>
      </c>
      <c r="HR437">
        <v>1783</v>
      </c>
      <c r="HS437">
        <v>4851</v>
      </c>
    </row>
    <row r="438" spans="1:227">
      <c r="A438">
        <v>983</v>
      </c>
      <c r="D438" t="s">
        <v>160</v>
      </c>
      <c r="F438" s="13" t="e">
        <f t="shared" si="488"/>
        <v>#NAME?</v>
      </c>
      <c r="G438" s="13" t="e">
        <f t="shared" si="489"/>
        <v>#NAME?</v>
      </c>
      <c r="H438" s="13" t="e">
        <f t="shared" si="490"/>
        <v>#NAME?</v>
      </c>
      <c r="I438" s="13" t="e">
        <f t="shared" si="491"/>
        <v>#NAME?</v>
      </c>
      <c r="J438" s="13"/>
      <c r="K438" s="13" t="e">
        <f t="shared" si="492"/>
        <v>#NAME?</v>
      </c>
      <c r="L438" s="13" t="e">
        <f t="shared" si="493"/>
        <v>#NAME?</v>
      </c>
      <c r="M438" s="13" t="e">
        <f t="shared" si="494"/>
        <v>#NAME?</v>
      </c>
      <c r="N438" s="13" t="e">
        <f t="shared" si="495"/>
        <v>#NAME?</v>
      </c>
      <c r="O438" s="13" t="e">
        <f t="shared" si="496"/>
        <v>#NAME?</v>
      </c>
      <c r="P438" s="13" t="e">
        <f t="shared" si="497"/>
        <v>#NAME?</v>
      </c>
      <c r="Q438" s="13" t="e">
        <f t="shared" si="498"/>
        <v>#NAME?</v>
      </c>
      <c r="R438" s="13" t="e">
        <f t="shared" si="499"/>
        <v>#NAME?</v>
      </c>
      <c r="S438" s="13" t="e">
        <f t="shared" si="500"/>
        <v>#NAME?</v>
      </c>
      <c r="T438" s="13" t="e">
        <f t="shared" si="501"/>
        <v>#NAME?</v>
      </c>
      <c r="U438" s="13" t="e">
        <f t="shared" si="502"/>
        <v>#NAME?</v>
      </c>
      <c r="V438" s="13" t="e">
        <f t="shared" si="503"/>
        <v>#NAME?</v>
      </c>
      <c r="W438" s="13" t="e">
        <f t="shared" si="504"/>
        <v>#NAME?</v>
      </c>
      <c r="X438" s="13" t="e">
        <f t="shared" si="505"/>
        <v>#NAME?</v>
      </c>
      <c r="Y438" s="13" t="e">
        <f t="shared" si="506"/>
        <v>#NAME?</v>
      </c>
      <c r="Z438" s="13" t="e">
        <f t="shared" si="507"/>
        <v>#NAME?</v>
      </c>
      <c r="AA438" s="13" t="e">
        <f t="shared" si="508"/>
        <v>#NAME?</v>
      </c>
      <c r="AB438" s="13"/>
      <c r="AC438" s="13"/>
      <c r="AD438" s="13" t="e">
        <f t="shared" si="509"/>
        <v>#NAME?</v>
      </c>
      <c r="AE438" s="13" t="e">
        <f t="shared" si="510"/>
        <v>#NAME?</v>
      </c>
      <c r="AF438" s="13" t="e">
        <f t="shared" si="511"/>
        <v>#NAME?</v>
      </c>
      <c r="AG438" s="13" t="e">
        <f t="shared" si="512"/>
        <v>#NAME?</v>
      </c>
      <c r="AH438" s="13" t="e">
        <f t="shared" si="513"/>
        <v>#NAME?</v>
      </c>
      <c r="AI438" s="13" t="e">
        <f t="shared" si="514"/>
        <v>#NAME?</v>
      </c>
      <c r="AJ438" s="13" t="e">
        <f t="shared" si="515"/>
        <v>#NAME?</v>
      </c>
      <c r="AK438" s="13" t="e">
        <f t="shared" si="516"/>
        <v>#NAME?</v>
      </c>
      <c r="AL438" s="13" t="e">
        <f t="shared" si="517"/>
        <v>#NAME?</v>
      </c>
      <c r="AM438" s="13" t="e">
        <f t="shared" si="518"/>
        <v>#NAME?</v>
      </c>
      <c r="AN438" s="13" t="e">
        <f t="shared" si="519"/>
        <v>#NAME?</v>
      </c>
      <c r="AO438" s="13" t="e">
        <f t="shared" si="520"/>
        <v>#NAME?</v>
      </c>
      <c r="AP438" s="13" t="e">
        <f t="shared" si="521"/>
        <v>#NAME?</v>
      </c>
      <c r="AQ438" s="13" t="e">
        <f t="shared" si="522"/>
        <v>#NAME?</v>
      </c>
      <c r="AR438" s="13" t="e">
        <f t="shared" si="523"/>
        <v>#NAME?</v>
      </c>
      <c r="AS438" s="13" t="e">
        <f t="shared" si="524"/>
        <v>#NAME?</v>
      </c>
      <c r="AT438" s="13" t="e">
        <f t="shared" si="525"/>
        <v>#NAME?</v>
      </c>
      <c r="AU438" s="13" t="e">
        <f t="shared" si="526"/>
        <v>#NAME?</v>
      </c>
      <c r="AV438" s="13" t="e">
        <f t="shared" si="527"/>
        <v>#NAME?</v>
      </c>
      <c r="AW438" s="13" t="e">
        <f t="shared" si="528"/>
        <v>#NAME?</v>
      </c>
      <c r="AX438" s="13" t="e">
        <f t="shared" si="529"/>
        <v>#NAME?</v>
      </c>
      <c r="AY438" s="13" t="e">
        <f t="shared" si="530"/>
        <v>#NAME?</v>
      </c>
      <c r="AZ438" s="13" t="e">
        <f t="shared" si="531"/>
        <v>#NAME?</v>
      </c>
      <c r="BA438" s="13" t="e">
        <f t="shared" si="532"/>
        <v>#NAME?</v>
      </c>
      <c r="BB438" s="13" t="e">
        <f t="shared" si="533"/>
        <v>#NAME?</v>
      </c>
      <c r="BC438" s="13" t="e">
        <f t="shared" si="534"/>
        <v>#NAME?</v>
      </c>
      <c r="BD438" s="13" t="e">
        <f t="shared" si="535"/>
        <v>#NAME?</v>
      </c>
      <c r="BE438" s="13" t="e">
        <f t="shared" si="536"/>
        <v>#NAME?</v>
      </c>
      <c r="BF438" s="13" t="e">
        <f t="shared" si="537"/>
        <v>#NAME?</v>
      </c>
      <c r="BG438" s="13" t="e">
        <f t="shared" si="538"/>
        <v>#NAME?</v>
      </c>
      <c r="BH438" s="13" t="e">
        <f t="shared" si="539"/>
        <v>#NAME?</v>
      </c>
      <c r="BI438" s="13" t="e">
        <f t="shared" si="540"/>
        <v>#NAME?</v>
      </c>
      <c r="BJ438" s="13" t="e">
        <f t="shared" si="541"/>
        <v>#NAME?</v>
      </c>
      <c r="BK438" s="13" t="e">
        <f t="shared" si="542"/>
        <v>#NAME?</v>
      </c>
      <c r="BL438" s="13" t="e">
        <f t="shared" si="543"/>
        <v>#NAME?</v>
      </c>
      <c r="BM438" s="13" t="e">
        <f t="shared" si="544"/>
        <v>#NAME?</v>
      </c>
      <c r="BN438" s="13"/>
      <c r="BO438" s="15"/>
      <c r="BP438" s="13" t="e">
        <f t="shared" si="545"/>
        <v>#NAME?</v>
      </c>
      <c r="BQ438" s="13" t="e">
        <f t="shared" si="546"/>
        <v>#NAME?</v>
      </c>
      <c r="BR438" s="13" t="e">
        <f t="shared" si="547"/>
        <v>#NAME?</v>
      </c>
      <c r="BS438" s="13" t="e">
        <f t="shared" si="548"/>
        <v>#NAME?</v>
      </c>
      <c r="BT438" s="13" t="e">
        <f t="shared" si="549"/>
        <v>#NAME?</v>
      </c>
      <c r="BU438" s="13" t="e">
        <f t="shared" si="550"/>
        <v>#NAME?</v>
      </c>
      <c r="BV438" s="13"/>
      <c r="BW438" s="13" t="e">
        <f t="shared" si="551"/>
        <v>#NAME?</v>
      </c>
      <c r="BX438" s="13"/>
      <c r="BY438" s="13" t="e">
        <f t="shared" si="552"/>
        <v>#NAME?</v>
      </c>
      <c r="BZ438" s="13" t="e">
        <f t="shared" si="553"/>
        <v>#NAME?</v>
      </c>
      <c r="CA438" s="13" t="e">
        <f t="shared" si="554"/>
        <v>#NAME?</v>
      </c>
      <c r="CB438" s="13" t="e">
        <f t="shared" si="555"/>
        <v>#NAME?</v>
      </c>
      <c r="CC438" s="14">
        <f t="shared" si="556"/>
        <v>32165</v>
      </c>
      <c r="CD438" s="14" t="e">
        <f t="shared" si="557"/>
        <v>#NAME?</v>
      </c>
      <c r="CE438" s="13">
        <f t="shared" si="558"/>
        <v>9543497.5800000001</v>
      </c>
      <c r="CF438" s="13" t="e">
        <f t="shared" si="559"/>
        <v>#NAME?</v>
      </c>
      <c r="CG438" s="13"/>
      <c r="CH438" s="13" t="e">
        <f t="shared" si="560"/>
        <v>#NAME?</v>
      </c>
      <c r="CI438" s="13" t="e">
        <f t="shared" si="561"/>
        <v>#NAME?</v>
      </c>
      <c r="CJ438" s="13" t="e">
        <f t="shared" si="562"/>
        <v>#NAME?</v>
      </c>
      <c r="CK438" s="13" t="e">
        <f t="shared" si="569"/>
        <v>#NAME?</v>
      </c>
      <c r="CL438">
        <f t="shared" si="564"/>
        <v>83300</v>
      </c>
      <c r="CM438">
        <f t="shared" si="565"/>
        <v>0</v>
      </c>
      <c r="CN438" t="e">
        <f>VLOOKUP(A438,sport,6,FALSE)</f>
        <v>#NAME?</v>
      </c>
      <c r="CO438">
        <f t="shared" si="566"/>
        <v>0</v>
      </c>
      <c r="CP438" t="e">
        <f>VLOOKUP(A438,taal,5,FALSE)</f>
        <v>#NAME?</v>
      </c>
      <c r="CQ438">
        <v>0</v>
      </c>
      <c r="CR438">
        <v>0</v>
      </c>
      <c r="CS438">
        <v>0</v>
      </c>
      <c r="CT438" t="e">
        <f>VLOOKUP(A438,w_g31,3,FALSE)</f>
        <v>#NAME?</v>
      </c>
      <c r="CU438">
        <v>0</v>
      </c>
      <c r="CV438" t="e">
        <f>VLOOKUP(A438,delta,3,FALSE)</f>
        <v>#NAME?</v>
      </c>
      <c r="CW438" t="e">
        <f>VLOOKUP(A438,vrouw,3,FALSE)</f>
        <v>#NAME?</v>
      </c>
      <c r="CX438">
        <v>0</v>
      </c>
      <c r="CY438" s="20" t="e">
        <f t="shared" si="567"/>
        <v>#NAME?</v>
      </c>
      <c r="CZ438" t="e">
        <f t="shared" si="568"/>
        <v>#NAME?</v>
      </c>
      <c r="DM438" t="s">
        <v>534</v>
      </c>
      <c r="DN438">
        <v>0</v>
      </c>
      <c r="DQ438" t="s">
        <v>565</v>
      </c>
      <c r="DR438">
        <v>0</v>
      </c>
      <c r="DU438">
        <v>758</v>
      </c>
      <c r="DV438">
        <v>15681436.40257564</v>
      </c>
      <c r="DX438" t="s">
        <v>565</v>
      </c>
      <c r="DY438">
        <v>0</v>
      </c>
      <c r="EA438" t="s">
        <v>565</v>
      </c>
      <c r="EB438">
        <v>0</v>
      </c>
      <c r="ED438" t="s">
        <v>565</v>
      </c>
      <c r="EE438">
        <v>0</v>
      </c>
      <c r="EI438">
        <v>986</v>
      </c>
      <c r="EJ438">
        <v>981.5</v>
      </c>
      <c r="GQ438" t="s">
        <v>160</v>
      </c>
      <c r="GR438">
        <v>983</v>
      </c>
      <c r="GU438">
        <v>1842</v>
      </c>
      <c r="GV438" s="20">
        <v>28752.156411730881</v>
      </c>
      <c r="HM438">
        <v>476</v>
      </c>
      <c r="HN438" t="s">
        <v>485</v>
      </c>
      <c r="HO438">
        <v>750116.64</v>
      </c>
      <c r="HR438">
        <v>1842</v>
      </c>
      <c r="HS438">
        <v>544.5</v>
      </c>
    </row>
    <row r="439" spans="1:227">
      <c r="A439">
        <v>984</v>
      </c>
      <c r="D439" t="s">
        <v>565</v>
      </c>
      <c r="F439" s="13" t="e">
        <f t="shared" si="488"/>
        <v>#NAME?</v>
      </c>
      <c r="G439" s="13" t="e">
        <f t="shared" si="489"/>
        <v>#NAME?</v>
      </c>
      <c r="H439" s="13" t="e">
        <f t="shared" si="490"/>
        <v>#NAME?</v>
      </c>
      <c r="I439" s="13" t="e">
        <f t="shared" si="491"/>
        <v>#NAME?</v>
      </c>
      <c r="J439" s="13"/>
      <c r="K439" s="13" t="e">
        <f t="shared" si="492"/>
        <v>#NAME?</v>
      </c>
      <c r="L439" s="13" t="e">
        <f t="shared" si="493"/>
        <v>#NAME?</v>
      </c>
      <c r="M439" s="13" t="e">
        <f t="shared" si="494"/>
        <v>#NAME?</v>
      </c>
      <c r="N439" s="13" t="e">
        <f t="shared" si="495"/>
        <v>#NAME?</v>
      </c>
      <c r="O439" s="13" t="e">
        <f t="shared" si="496"/>
        <v>#NAME?</v>
      </c>
      <c r="P439" s="13" t="e">
        <f t="shared" si="497"/>
        <v>#NAME?</v>
      </c>
      <c r="Q439" s="13" t="e">
        <f t="shared" si="498"/>
        <v>#NAME?</v>
      </c>
      <c r="R439" s="13" t="e">
        <f t="shared" si="499"/>
        <v>#NAME?</v>
      </c>
      <c r="S439" s="13" t="e">
        <f t="shared" si="500"/>
        <v>#NAME?</v>
      </c>
      <c r="T439" s="13" t="e">
        <f t="shared" si="501"/>
        <v>#NAME?</v>
      </c>
      <c r="U439" s="13" t="e">
        <f t="shared" si="502"/>
        <v>#NAME?</v>
      </c>
      <c r="V439" s="13" t="e">
        <f t="shared" si="503"/>
        <v>#NAME?</v>
      </c>
      <c r="W439" s="13" t="e">
        <f t="shared" si="504"/>
        <v>#NAME?</v>
      </c>
      <c r="X439" s="13" t="e">
        <f t="shared" si="505"/>
        <v>#NAME?</v>
      </c>
      <c r="Y439" s="13" t="e">
        <f t="shared" si="506"/>
        <v>#NAME?</v>
      </c>
      <c r="Z439" s="13" t="e">
        <f t="shared" si="507"/>
        <v>#NAME?</v>
      </c>
      <c r="AA439" s="13" t="e">
        <f t="shared" si="508"/>
        <v>#NAME?</v>
      </c>
      <c r="AB439" s="13"/>
      <c r="AC439" s="13"/>
      <c r="AD439" s="13" t="e">
        <f t="shared" si="509"/>
        <v>#NAME?</v>
      </c>
      <c r="AE439" s="13" t="e">
        <f t="shared" si="510"/>
        <v>#NAME?</v>
      </c>
      <c r="AF439" s="13" t="e">
        <f t="shared" si="511"/>
        <v>#NAME?</v>
      </c>
      <c r="AG439" s="13" t="e">
        <f t="shared" si="512"/>
        <v>#NAME?</v>
      </c>
      <c r="AH439" s="13" t="e">
        <f t="shared" si="513"/>
        <v>#NAME?</v>
      </c>
      <c r="AI439" s="13" t="e">
        <f t="shared" si="514"/>
        <v>#NAME?</v>
      </c>
      <c r="AJ439" s="13" t="e">
        <f t="shared" si="515"/>
        <v>#NAME?</v>
      </c>
      <c r="AK439" s="13" t="e">
        <f t="shared" si="516"/>
        <v>#NAME?</v>
      </c>
      <c r="AL439" s="13" t="e">
        <f t="shared" si="517"/>
        <v>#NAME?</v>
      </c>
      <c r="AM439" s="13" t="e">
        <f t="shared" si="518"/>
        <v>#NAME?</v>
      </c>
      <c r="AN439" s="13" t="e">
        <f t="shared" si="519"/>
        <v>#NAME?</v>
      </c>
      <c r="AO439" s="13" t="e">
        <f t="shared" si="520"/>
        <v>#NAME?</v>
      </c>
      <c r="AP439" s="13" t="e">
        <f t="shared" si="521"/>
        <v>#NAME?</v>
      </c>
      <c r="AQ439" s="13" t="e">
        <f t="shared" si="522"/>
        <v>#NAME?</v>
      </c>
      <c r="AR439" s="13" t="e">
        <f t="shared" si="523"/>
        <v>#NAME?</v>
      </c>
      <c r="AS439" s="13" t="e">
        <f t="shared" si="524"/>
        <v>#NAME?</v>
      </c>
      <c r="AT439" s="13" t="e">
        <f t="shared" si="525"/>
        <v>#NAME?</v>
      </c>
      <c r="AU439" s="13" t="e">
        <f t="shared" si="526"/>
        <v>#NAME?</v>
      </c>
      <c r="AV439" s="13" t="e">
        <f t="shared" si="527"/>
        <v>#NAME?</v>
      </c>
      <c r="AW439" s="13" t="e">
        <f t="shared" si="528"/>
        <v>#NAME?</v>
      </c>
      <c r="AX439" s="13" t="e">
        <f t="shared" si="529"/>
        <v>#NAME?</v>
      </c>
      <c r="AY439" s="13" t="e">
        <f t="shared" si="530"/>
        <v>#NAME?</v>
      </c>
      <c r="AZ439" s="13" t="e">
        <f t="shared" si="531"/>
        <v>#NAME?</v>
      </c>
      <c r="BA439" s="13" t="e">
        <f t="shared" si="532"/>
        <v>#NAME?</v>
      </c>
      <c r="BB439" s="13" t="e">
        <f t="shared" si="533"/>
        <v>#NAME?</v>
      </c>
      <c r="BC439" s="13" t="e">
        <f t="shared" si="534"/>
        <v>#NAME?</v>
      </c>
      <c r="BD439" s="13" t="e">
        <f t="shared" si="535"/>
        <v>#NAME?</v>
      </c>
      <c r="BE439" s="13" t="e">
        <f t="shared" si="536"/>
        <v>#NAME?</v>
      </c>
      <c r="BF439" s="13" t="e">
        <f t="shared" si="537"/>
        <v>#NAME?</v>
      </c>
      <c r="BG439" s="13" t="e">
        <f t="shared" si="538"/>
        <v>#NAME?</v>
      </c>
      <c r="BH439" s="13" t="e">
        <f t="shared" si="539"/>
        <v>#NAME?</v>
      </c>
      <c r="BI439" s="13" t="e">
        <f t="shared" si="540"/>
        <v>#NAME?</v>
      </c>
      <c r="BJ439" s="13" t="e">
        <f t="shared" si="541"/>
        <v>#NAME?</v>
      </c>
      <c r="BK439" s="13" t="e">
        <f t="shared" si="542"/>
        <v>#NAME?</v>
      </c>
      <c r="BL439" s="13" t="e">
        <f t="shared" si="543"/>
        <v>#NAME?</v>
      </c>
      <c r="BM439" s="13" t="e">
        <f t="shared" si="544"/>
        <v>#NAME?</v>
      </c>
      <c r="BN439" s="13"/>
      <c r="BO439" s="15"/>
      <c r="BP439" s="13" t="e">
        <f t="shared" si="545"/>
        <v>#NAME?</v>
      </c>
      <c r="BQ439" s="13" t="e">
        <f t="shared" si="546"/>
        <v>#NAME?</v>
      </c>
      <c r="BR439" s="13" t="e">
        <f t="shared" si="547"/>
        <v>#NAME?</v>
      </c>
      <c r="BS439" s="13" t="e">
        <f t="shared" si="548"/>
        <v>#NAME?</v>
      </c>
      <c r="BT439" s="13" t="e">
        <f t="shared" si="549"/>
        <v>#NAME?</v>
      </c>
      <c r="BU439" s="13" t="e">
        <f t="shared" si="550"/>
        <v>#NAME?</v>
      </c>
      <c r="BV439" s="13"/>
      <c r="BW439" s="13" t="e">
        <f t="shared" si="551"/>
        <v>#NAME?</v>
      </c>
      <c r="BX439" s="13"/>
      <c r="BY439" s="13" t="e">
        <f t="shared" si="552"/>
        <v>#NAME?</v>
      </c>
      <c r="BZ439" s="13" t="e">
        <f t="shared" si="553"/>
        <v>#NAME?</v>
      </c>
      <c r="CA439" s="13" t="e">
        <f t="shared" si="554"/>
        <v>#NAME?</v>
      </c>
      <c r="CB439" s="13" t="e">
        <f t="shared" si="555"/>
        <v>#NAME?</v>
      </c>
      <c r="CC439" s="14">
        <f t="shared" si="556"/>
        <v>0</v>
      </c>
      <c r="CD439" s="14" t="e">
        <f t="shared" si="557"/>
        <v>#NAME?</v>
      </c>
      <c r="CE439" s="13">
        <f t="shared" si="558"/>
        <v>3150805.59</v>
      </c>
      <c r="CF439" s="13" t="e">
        <f t="shared" si="559"/>
        <v>#NAME?</v>
      </c>
      <c r="CG439" s="13"/>
      <c r="CH439" s="13" t="e">
        <f t="shared" si="560"/>
        <v>#NAME?</v>
      </c>
      <c r="CI439" s="13" t="e">
        <f t="shared" si="561"/>
        <v>#NAME?</v>
      </c>
      <c r="CJ439" s="13" t="e">
        <f t="shared" si="562"/>
        <v>#NAME?</v>
      </c>
      <c r="CK439" s="13" t="e">
        <f t="shared" si="569"/>
        <v>#NAME?</v>
      </c>
      <c r="CL439">
        <f t="shared" si="564"/>
        <v>0</v>
      </c>
      <c r="CM439">
        <f t="shared" si="565"/>
        <v>0</v>
      </c>
      <c r="CN439">
        <v>0</v>
      </c>
      <c r="CO439">
        <f t="shared" si="566"/>
        <v>0</v>
      </c>
      <c r="CP439">
        <v>0</v>
      </c>
      <c r="CQ439">
        <v>0</v>
      </c>
      <c r="CR439">
        <v>0</v>
      </c>
      <c r="CS439">
        <v>0</v>
      </c>
      <c r="CT439">
        <v>0</v>
      </c>
      <c r="CU439">
        <v>0</v>
      </c>
      <c r="CV439">
        <v>0</v>
      </c>
      <c r="CW439">
        <v>0</v>
      </c>
      <c r="CX439">
        <v>0</v>
      </c>
      <c r="CY439" s="20" t="e">
        <f t="shared" si="567"/>
        <v>#NAME?</v>
      </c>
      <c r="CZ439" t="e">
        <f t="shared" si="568"/>
        <v>#NAME?</v>
      </c>
      <c r="DM439" t="s">
        <v>535</v>
      </c>
      <c r="DN439">
        <v>0</v>
      </c>
      <c r="DQ439" t="s">
        <v>566</v>
      </c>
      <c r="DR439">
        <v>0</v>
      </c>
      <c r="DU439">
        <v>14</v>
      </c>
      <c r="DV439">
        <v>15775288.778056875</v>
      </c>
      <c r="DX439" t="s">
        <v>566</v>
      </c>
      <c r="DY439">
        <v>0</v>
      </c>
      <c r="EA439" t="s">
        <v>566</v>
      </c>
      <c r="EB439">
        <v>0</v>
      </c>
      <c r="ED439" t="s">
        <v>566</v>
      </c>
      <c r="EE439">
        <v>0</v>
      </c>
      <c r="EI439">
        <v>988</v>
      </c>
      <c r="EJ439">
        <v>3810</v>
      </c>
      <c r="GQ439" t="s">
        <v>565</v>
      </c>
      <c r="GR439">
        <v>984</v>
      </c>
      <c r="GU439">
        <v>1859</v>
      </c>
      <c r="GV439" s="20">
        <v>117622.45804798996</v>
      </c>
      <c r="HM439">
        <v>637</v>
      </c>
      <c r="HN439" t="s">
        <v>534</v>
      </c>
      <c r="HO439">
        <v>7947123.5300000003</v>
      </c>
      <c r="HR439">
        <v>1859</v>
      </c>
      <c r="HS439">
        <v>3209</v>
      </c>
    </row>
    <row r="440" spans="1:227">
      <c r="A440">
        <v>986</v>
      </c>
      <c r="D440" t="s">
        <v>566</v>
      </c>
      <c r="F440" s="13" t="e">
        <f t="shared" si="488"/>
        <v>#NAME?</v>
      </c>
      <c r="G440" s="13" t="e">
        <f t="shared" si="489"/>
        <v>#NAME?</v>
      </c>
      <c r="H440" s="13" t="e">
        <f t="shared" si="490"/>
        <v>#NAME?</v>
      </c>
      <c r="I440" s="13" t="e">
        <f t="shared" si="491"/>
        <v>#NAME?</v>
      </c>
      <c r="J440" s="13"/>
      <c r="K440" s="13" t="e">
        <f t="shared" si="492"/>
        <v>#NAME?</v>
      </c>
      <c r="L440" s="13" t="e">
        <f t="shared" si="493"/>
        <v>#NAME?</v>
      </c>
      <c r="M440" s="13" t="e">
        <f t="shared" si="494"/>
        <v>#NAME?</v>
      </c>
      <c r="N440" s="13" t="e">
        <f t="shared" si="495"/>
        <v>#NAME?</v>
      </c>
      <c r="O440" s="13" t="e">
        <f t="shared" si="496"/>
        <v>#NAME?</v>
      </c>
      <c r="P440" s="13" t="e">
        <f t="shared" si="497"/>
        <v>#NAME?</v>
      </c>
      <c r="Q440" s="13" t="e">
        <f t="shared" si="498"/>
        <v>#NAME?</v>
      </c>
      <c r="R440" s="13" t="e">
        <f t="shared" si="499"/>
        <v>#NAME?</v>
      </c>
      <c r="S440" s="13" t="e">
        <f t="shared" si="500"/>
        <v>#NAME?</v>
      </c>
      <c r="T440" s="13" t="e">
        <f t="shared" si="501"/>
        <v>#NAME?</v>
      </c>
      <c r="U440" s="13" t="e">
        <f t="shared" si="502"/>
        <v>#NAME?</v>
      </c>
      <c r="V440" s="13" t="e">
        <f t="shared" si="503"/>
        <v>#NAME?</v>
      </c>
      <c r="W440" s="13" t="e">
        <f t="shared" si="504"/>
        <v>#NAME?</v>
      </c>
      <c r="X440" s="13" t="e">
        <f t="shared" si="505"/>
        <v>#NAME?</v>
      </c>
      <c r="Y440" s="13" t="e">
        <f t="shared" si="506"/>
        <v>#NAME?</v>
      </c>
      <c r="Z440" s="13" t="e">
        <f t="shared" si="507"/>
        <v>#NAME?</v>
      </c>
      <c r="AA440" s="13" t="e">
        <f t="shared" si="508"/>
        <v>#NAME?</v>
      </c>
      <c r="AB440" s="13"/>
      <c r="AC440" s="13"/>
      <c r="AD440" s="13" t="e">
        <f t="shared" si="509"/>
        <v>#NAME?</v>
      </c>
      <c r="AE440" s="13" t="e">
        <f t="shared" si="510"/>
        <v>#NAME?</v>
      </c>
      <c r="AF440" s="13" t="e">
        <f t="shared" si="511"/>
        <v>#NAME?</v>
      </c>
      <c r="AG440" s="13" t="e">
        <f t="shared" si="512"/>
        <v>#NAME?</v>
      </c>
      <c r="AH440" s="13" t="e">
        <f t="shared" si="513"/>
        <v>#NAME?</v>
      </c>
      <c r="AI440" s="13" t="e">
        <f t="shared" si="514"/>
        <v>#NAME?</v>
      </c>
      <c r="AJ440" s="13" t="e">
        <f t="shared" si="515"/>
        <v>#NAME?</v>
      </c>
      <c r="AK440" s="13" t="e">
        <f t="shared" si="516"/>
        <v>#NAME?</v>
      </c>
      <c r="AL440" s="13" t="e">
        <f t="shared" si="517"/>
        <v>#NAME?</v>
      </c>
      <c r="AM440" s="13" t="e">
        <f t="shared" si="518"/>
        <v>#NAME?</v>
      </c>
      <c r="AN440" s="13" t="e">
        <f t="shared" si="519"/>
        <v>#NAME?</v>
      </c>
      <c r="AO440" s="13" t="e">
        <f t="shared" si="520"/>
        <v>#NAME?</v>
      </c>
      <c r="AP440" s="13" t="e">
        <f t="shared" si="521"/>
        <v>#NAME?</v>
      </c>
      <c r="AQ440" s="13" t="e">
        <f t="shared" si="522"/>
        <v>#NAME?</v>
      </c>
      <c r="AR440" s="13" t="e">
        <f t="shared" si="523"/>
        <v>#NAME?</v>
      </c>
      <c r="AS440" s="13" t="e">
        <f t="shared" si="524"/>
        <v>#NAME?</v>
      </c>
      <c r="AT440" s="13" t="e">
        <f t="shared" si="525"/>
        <v>#NAME?</v>
      </c>
      <c r="AU440" s="13" t="e">
        <f t="shared" si="526"/>
        <v>#NAME?</v>
      </c>
      <c r="AV440" s="13" t="e">
        <f t="shared" si="527"/>
        <v>#NAME?</v>
      </c>
      <c r="AW440" s="13" t="e">
        <f t="shared" si="528"/>
        <v>#NAME?</v>
      </c>
      <c r="AX440" s="13" t="e">
        <f t="shared" si="529"/>
        <v>#NAME?</v>
      </c>
      <c r="AY440" s="13" t="e">
        <f t="shared" si="530"/>
        <v>#NAME?</v>
      </c>
      <c r="AZ440" s="13" t="e">
        <f t="shared" si="531"/>
        <v>#NAME?</v>
      </c>
      <c r="BA440" s="13" t="e">
        <f t="shared" si="532"/>
        <v>#NAME?</v>
      </c>
      <c r="BB440" s="13" t="e">
        <f t="shared" si="533"/>
        <v>#NAME?</v>
      </c>
      <c r="BC440" s="13" t="e">
        <f t="shared" si="534"/>
        <v>#NAME?</v>
      </c>
      <c r="BD440" s="13" t="e">
        <f t="shared" si="535"/>
        <v>#NAME?</v>
      </c>
      <c r="BE440" s="13" t="e">
        <f t="shared" si="536"/>
        <v>#NAME?</v>
      </c>
      <c r="BF440" s="13" t="e">
        <f t="shared" si="537"/>
        <v>#NAME?</v>
      </c>
      <c r="BG440" s="13" t="e">
        <f t="shared" si="538"/>
        <v>#NAME?</v>
      </c>
      <c r="BH440" s="13" t="e">
        <f t="shared" si="539"/>
        <v>#NAME?</v>
      </c>
      <c r="BI440" s="13" t="e">
        <f t="shared" si="540"/>
        <v>#NAME?</v>
      </c>
      <c r="BJ440" s="13" t="e">
        <f t="shared" si="541"/>
        <v>#NAME?</v>
      </c>
      <c r="BK440" s="13" t="e">
        <f t="shared" si="542"/>
        <v>#NAME?</v>
      </c>
      <c r="BL440" s="13" t="e">
        <f t="shared" si="543"/>
        <v>#NAME?</v>
      </c>
      <c r="BM440" s="13" t="e">
        <f t="shared" si="544"/>
        <v>#NAME?</v>
      </c>
      <c r="BN440" s="13"/>
      <c r="BO440" s="15"/>
      <c r="BP440" s="13" t="e">
        <f t="shared" si="545"/>
        <v>#NAME?</v>
      </c>
      <c r="BQ440" s="13" t="e">
        <f t="shared" si="546"/>
        <v>#NAME?</v>
      </c>
      <c r="BR440" s="13" t="e">
        <f t="shared" si="547"/>
        <v>#NAME?</v>
      </c>
      <c r="BS440" s="13" t="e">
        <f t="shared" si="548"/>
        <v>#NAME?</v>
      </c>
      <c r="BT440" s="13" t="e">
        <f t="shared" si="549"/>
        <v>#NAME?</v>
      </c>
      <c r="BU440" s="13" t="e">
        <f t="shared" si="550"/>
        <v>#NAME?</v>
      </c>
      <c r="BV440" s="13"/>
      <c r="BW440" s="13" t="e">
        <f t="shared" si="551"/>
        <v>#NAME?</v>
      </c>
      <c r="BX440" s="13"/>
      <c r="BY440" s="13" t="e">
        <f t="shared" si="552"/>
        <v>#NAME?</v>
      </c>
      <c r="BZ440" s="13" t="e">
        <f t="shared" si="553"/>
        <v>#NAME?</v>
      </c>
      <c r="CA440" s="13" t="e">
        <f t="shared" si="554"/>
        <v>#NAME?</v>
      </c>
      <c r="CB440" s="13" t="e">
        <f t="shared" si="555"/>
        <v>#NAME?</v>
      </c>
      <c r="CC440" s="14">
        <f t="shared" si="556"/>
        <v>0</v>
      </c>
      <c r="CD440" s="14" t="e">
        <f t="shared" si="557"/>
        <v>#NAME?</v>
      </c>
      <c r="CE440" s="13">
        <f t="shared" si="558"/>
        <v>1141341.57</v>
      </c>
      <c r="CF440" s="13" t="e">
        <f t="shared" si="559"/>
        <v>#NAME?</v>
      </c>
      <c r="CG440" s="13"/>
      <c r="CH440" s="13" t="e">
        <f t="shared" si="560"/>
        <v>#NAME?</v>
      </c>
      <c r="CI440" s="13" t="e">
        <f t="shared" si="561"/>
        <v>#NAME?</v>
      </c>
      <c r="CJ440" s="13" t="e">
        <f t="shared" si="562"/>
        <v>#NAME?</v>
      </c>
      <c r="CK440" s="13" t="e">
        <f t="shared" si="569"/>
        <v>#NAME?</v>
      </c>
      <c r="CL440">
        <f t="shared" si="564"/>
        <v>0</v>
      </c>
      <c r="CM440">
        <f t="shared" si="565"/>
        <v>0</v>
      </c>
      <c r="CN440">
        <v>0</v>
      </c>
      <c r="CO440">
        <f t="shared" si="566"/>
        <v>0</v>
      </c>
      <c r="CP440">
        <v>0</v>
      </c>
      <c r="CQ440">
        <v>0</v>
      </c>
      <c r="CR440">
        <v>0</v>
      </c>
      <c r="CS440">
        <v>0</v>
      </c>
      <c r="CT440">
        <v>0</v>
      </c>
      <c r="CU440">
        <v>0</v>
      </c>
      <c r="CV440">
        <v>0</v>
      </c>
      <c r="CW440">
        <v>0</v>
      </c>
      <c r="CX440">
        <v>0</v>
      </c>
      <c r="CY440" s="20" t="e">
        <f t="shared" si="567"/>
        <v>#NAME?</v>
      </c>
      <c r="CZ440" t="e">
        <f t="shared" si="568"/>
        <v>#NAME?</v>
      </c>
      <c r="DM440" t="s">
        <v>205</v>
      </c>
      <c r="DN440">
        <v>0</v>
      </c>
      <c r="DQ440" t="s">
        <v>574</v>
      </c>
      <c r="DR440">
        <v>0</v>
      </c>
      <c r="DU440">
        <v>34</v>
      </c>
      <c r="DV440">
        <v>9207891.8214457203</v>
      </c>
      <c r="DX440" t="s">
        <v>574</v>
      </c>
      <c r="DY440">
        <v>0</v>
      </c>
      <c r="EA440" t="s">
        <v>574</v>
      </c>
      <c r="EB440">
        <v>0</v>
      </c>
      <c r="ED440" t="s">
        <v>574</v>
      </c>
      <c r="EE440">
        <v>0</v>
      </c>
      <c r="EI440">
        <v>34</v>
      </c>
      <c r="EJ440">
        <v>13901.25</v>
      </c>
      <c r="GQ440" t="s">
        <v>566</v>
      </c>
      <c r="GR440">
        <v>986</v>
      </c>
      <c r="GU440">
        <v>1876</v>
      </c>
      <c r="GV440" s="20">
        <v>88870.301636259086</v>
      </c>
      <c r="HM440">
        <v>638</v>
      </c>
      <c r="HN440" t="s">
        <v>535</v>
      </c>
      <c r="HO440">
        <v>725944.49</v>
      </c>
      <c r="HR440">
        <v>1876</v>
      </c>
      <c r="HS440">
        <v>2175.5</v>
      </c>
    </row>
    <row r="441" spans="1:227">
      <c r="A441">
        <v>988</v>
      </c>
      <c r="D441" t="s">
        <v>574</v>
      </c>
      <c r="F441" s="13" t="e">
        <f t="shared" si="488"/>
        <v>#NAME?</v>
      </c>
      <c r="G441" s="13" t="e">
        <f t="shared" si="489"/>
        <v>#NAME?</v>
      </c>
      <c r="H441" s="13" t="e">
        <f t="shared" si="490"/>
        <v>#NAME?</v>
      </c>
      <c r="I441" s="13" t="e">
        <f t="shared" si="491"/>
        <v>#NAME?</v>
      </c>
      <c r="J441" s="13"/>
      <c r="K441" s="13" t="e">
        <f t="shared" si="492"/>
        <v>#NAME?</v>
      </c>
      <c r="L441" s="13" t="e">
        <f t="shared" si="493"/>
        <v>#NAME?</v>
      </c>
      <c r="M441" s="13" t="e">
        <f t="shared" si="494"/>
        <v>#NAME?</v>
      </c>
      <c r="N441" s="13" t="e">
        <f t="shared" si="495"/>
        <v>#NAME?</v>
      </c>
      <c r="O441" s="13" t="e">
        <f t="shared" si="496"/>
        <v>#NAME?</v>
      </c>
      <c r="P441" s="13" t="e">
        <f t="shared" si="497"/>
        <v>#NAME?</v>
      </c>
      <c r="Q441" s="13" t="e">
        <f t="shared" si="498"/>
        <v>#NAME?</v>
      </c>
      <c r="R441" s="13" t="e">
        <f t="shared" si="499"/>
        <v>#NAME?</v>
      </c>
      <c r="S441" s="13" t="e">
        <f t="shared" si="500"/>
        <v>#NAME?</v>
      </c>
      <c r="T441" s="13" t="e">
        <f t="shared" si="501"/>
        <v>#NAME?</v>
      </c>
      <c r="U441" s="13" t="e">
        <f t="shared" si="502"/>
        <v>#NAME?</v>
      </c>
      <c r="V441" s="13" t="e">
        <f t="shared" si="503"/>
        <v>#NAME?</v>
      </c>
      <c r="W441" s="13" t="e">
        <f t="shared" si="504"/>
        <v>#NAME?</v>
      </c>
      <c r="X441" s="13" t="e">
        <f t="shared" si="505"/>
        <v>#NAME?</v>
      </c>
      <c r="Y441" s="13" t="e">
        <f t="shared" si="506"/>
        <v>#NAME?</v>
      </c>
      <c r="Z441" s="13" t="e">
        <f t="shared" si="507"/>
        <v>#NAME?</v>
      </c>
      <c r="AA441" s="13" t="e">
        <f t="shared" si="508"/>
        <v>#NAME?</v>
      </c>
      <c r="AB441" s="13"/>
      <c r="AC441" s="13"/>
      <c r="AD441" s="13" t="e">
        <f t="shared" si="509"/>
        <v>#NAME?</v>
      </c>
      <c r="AE441" s="13" t="e">
        <f t="shared" si="510"/>
        <v>#NAME?</v>
      </c>
      <c r="AF441" s="13" t="e">
        <f t="shared" si="511"/>
        <v>#NAME?</v>
      </c>
      <c r="AG441" s="13" t="e">
        <f t="shared" si="512"/>
        <v>#NAME?</v>
      </c>
      <c r="AH441" s="13" t="e">
        <f t="shared" si="513"/>
        <v>#NAME?</v>
      </c>
      <c r="AI441" s="13" t="e">
        <f t="shared" si="514"/>
        <v>#NAME?</v>
      </c>
      <c r="AJ441" s="13" t="e">
        <f t="shared" si="515"/>
        <v>#NAME?</v>
      </c>
      <c r="AK441" s="13" t="e">
        <f t="shared" si="516"/>
        <v>#NAME?</v>
      </c>
      <c r="AL441" s="13" t="e">
        <f t="shared" si="517"/>
        <v>#NAME?</v>
      </c>
      <c r="AM441" s="13" t="e">
        <f t="shared" si="518"/>
        <v>#NAME?</v>
      </c>
      <c r="AN441" s="13" t="e">
        <f t="shared" si="519"/>
        <v>#NAME?</v>
      </c>
      <c r="AO441" s="13" t="e">
        <f t="shared" si="520"/>
        <v>#NAME?</v>
      </c>
      <c r="AP441" s="13" t="e">
        <f t="shared" si="521"/>
        <v>#NAME?</v>
      </c>
      <c r="AQ441" s="13" t="e">
        <f t="shared" si="522"/>
        <v>#NAME?</v>
      </c>
      <c r="AR441" s="13" t="e">
        <f t="shared" si="523"/>
        <v>#NAME?</v>
      </c>
      <c r="AS441" s="13" t="e">
        <f t="shared" si="524"/>
        <v>#NAME?</v>
      </c>
      <c r="AT441" s="13" t="e">
        <f t="shared" si="525"/>
        <v>#NAME?</v>
      </c>
      <c r="AU441" s="13" t="e">
        <f t="shared" si="526"/>
        <v>#NAME?</v>
      </c>
      <c r="AV441" s="13" t="e">
        <f t="shared" si="527"/>
        <v>#NAME?</v>
      </c>
      <c r="AW441" s="13" t="e">
        <f t="shared" si="528"/>
        <v>#NAME?</v>
      </c>
      <c r="AX441" s="13" t="e">
        <f t="shared" si="529"/>
        <v>#NAME?</v>
      </c>
      <c r="AY441" s="13" t="e">
        <f t="shared" si="530"/>
        <v>#NAME?</v>
      </c>
      <c r="AZ441" s="13" t="e">
        <f t="shared" si="531"/>
        <v>#NAME?</v>
      </c>
      <c r="BA441" s="13" t="e">
        <f t="shared" si="532"/>
        <v>#NAME?</v>
      </c>
      <c r="BB441" s="13" t="e">
        <f t="shared" si="533"/>
        <v>#NAME?</v>
      </c>
      <c r="BC441" s="13" t="e">
        <f t="shared" si="534"/>
        <v>#NAME?</v>
      </c>
      <c r="BD441" s="13" t="e">
        <f t="shared" si="535"/>
        <v>#NAME?</v>
      </c>
      <c r="BE441" s="13" t="e">
        <f t="shared" si="536"/>
        <v>#NAME?</v>
      </c>
      <c r="BF441" s="13" t="e">
        <f t="shared" si="537"/>
        <v>#NAME?</v>
      </c>
      <c r="BG441" s="13" t="e">
        <f t="shared" si="538"/>
        <v>#NAME?</v>
      </c>
      <c r="BH441" s="13" t="e">
        <f t="shared" si="539"/>
        <v>#NAME?</v>
      </c>
      <c r="BI441" s="13" t="e">
        <f t="shared" si="540"/>
        <v>#NAME?</v>
      </c>
      <c r="BJ441" s="13" t="e">
        <f t="shared" si="541"/>
        <v>#NAME?</v>
      </c>
      <c r="BK441" s="13" t="e">
        <f t="shared" si="542"/>
        <v>#NAME?</v>
      </c>
      <c r="BL441" s="13" t="e">
        <f t="shared" si="543"/>
        <v>#NAME?</v>
      </c>
      <c r="BM441" s="13" t="e">
        <f t="shared" si="544"/>
        <v>#NAME?</v>
      </c>
      <c r="BN441" s="13"/>
      <c r="BO441" s="15"/>
      <c r="BP441" s="13" t="e">
        <f t="shared" si="545"/>
        <v>#NAME?</v>
      </c>
      <c r="BQ441" s="13" t="e">
        <f t="shared" si="546"/>
        <v>#NAME?</v>
      </c>
      <c r="BR441" s="13" t="e">
        <f t="shared" si="547"/>
        <v>#NAME?</v>
      </c>
      <c r="BS441" s="13" t="e">
        <f t="shared" si="548"/>
        <v>#NAME?</v>
      </c>
      <c r="BT441" s="13" t="e">
        <f t="shared" si="549"/>
        <v>#NAME?</v>
      </c>
      <c r="BU441" s="13" t="e">
        <f t="shared" si="550"/>
        <v>#NAME?</v>
      </c>
      <c r="BV441" s="13"/>
      <c r="BW441" s="13" t="e">
        <f t="shared" si="551"/>
        <v>#NAME?</v>
      </c>
      <c r="BX441" s="13"/>
      <c r="BY441" s="13" t="e">
        <f t="shared" si="552"/>
        <v>#NAME?</v>
      </c>
      <c r="BZ441" s="13" t="e">
        <f t="shared" si="553"/>
        <v>#NAME?</v>
      </c>
      <c r="CA441" s="13" t="e">
        <f t="shared" si="554"/>
        <v>#NAME?</v>
      </c>
      <c r="CB441" s="13" t="e">
        <f t="shared" si="555"/>
        <v>#NAME?</v>
      </c>
      <c r="CC441" s="14">
        <f t="shared" si="556"/>
        <v>0</v>
      </c>
      <c r="CD441" s="14" t="e">
        <f t="shared" si="557"/>
        <v>#NAME?</v>
      </c>
      <c r="CE441" s="13">
        <f t="shared" si="558"/>
        <v>4196583.43</v>
      </c>
      <c r="CF441" s="13" t="e">
        <f t="shared" si="559"/>
        <v>#NAME?</v>
      </c>
      <c r="CG441" s="13"/>
      <c r="CH441" s="13" t="e">
        <f t="shared" si="560"/>
        <v>#NAME?</v>
      </c>
      <c r="CI441" s="13" t="e">
        <f t="shared" si="561"/>
        <v>#NAME?</v>
      </c>
      <c r="CJ441" s="13" t="e">
        <f t="shared" si="562"/>
        <v>#NAME?</v>
      </c>
      <c r="CK441" s="13" t="e">
        <f t="shared" si="569"/>
        <v>#NAME?</v>
      </c>
      <c r="CL441">
        <f t="shared" si="564"/>
        <v>0</v>
      </c>
      <c r="CM441">
        <f t="shared" si="565"/>
        <v>0</v>
      </c>
      <c r="CN441">
        <v>0</v>
      </c>
      <c r="CO441">
        <f t="shared" si="566"/>
        <v>0</v>
      </c>
      <c r="CP441">
        <v>0</v>
      </c>
      <c r="CQ441">
        <v>0</v>
      </c>
      <c r="CR441" t="e">
        <f>VLOOKUP(A441,pola,4,FALSE)</f>
        <v>#NAME?</v>
      </c>
      <c r="CS441">
        <v>0</v>
      </c>
      <c r="CT441">
        <v>0</v>
      </c>
      <c r="CU441">
        <v>0</v>
      </c>
      <c r="CV441">
        <v>0</v>
      </c>
      <c r="CW441">
        <v>0</v>
      </c>
      <c r="CX441">
        <v>0</v>
      </c>
      <c r="CY441" s="20" t="e">
        <f t="shared" si="567"/>
        <v>#NAME?</v>
      </c>
      <c r="CZ441" t="e">
        <f t="shared" si="568"/>
        <v>#NAME?</v>
      </c>
      <c r="DM441" t="s">
        <v>573</v>
      </c>
      <c r="DN441">
        <v>0</v>
      </c>
      <c r="DQ441" t="s">
        <v>332</v>
      </c>
      <c r="DR441">
        <v>0</v>
      </c>
      <c r="DU441">
        <v>855</v>
      </c>
      <c r="DV441">
        <v>18202990.906714071</v>
      </c>
      <c r="DX441" t="s">
        <v>332</v>
      </c>
      <c r="DY441">
        <v>0</v>
      </c>
      <c r="EA441" t="s">
        <v>332</v>
      </c>
      <c r="EB441">
        <v>0</v>
      </c>
      <c r="ED441" t="s">
        <v>332</v>
      </c>
      <c r="EE441">
        <v>0</v>
      </c>
      <c r="EI441">
        <v>303</v>
      </c>
      <c r="EJ441">
        <v>2345</v>
      </c>
      <c r="GQ441" t="s">
        <v>574</v>
      </c>
      <c r="GR441">
        <v>988</v>
      </c>
      <c r="GU441">
        <v>1883</v>
      </c>
      <c r="GV441" s="20">
        <v>345025.87694077054</v>
      </c>
      <c r="HM441">
        <v>56</v>
      </c>
      <c r="HN441" t="s">
        <v>205</v>
      </c>
      <c r="HO441">
        <v>1296118.2</v>
      </c>
      <c r="HR441">
        <v>1883</v>
      </c>
      <c r="HS441">
        <v>11111.25</v>
      </c>
    </row>
    <row r="442" spans="1:227">
      <c r="A442">
        <v>34</v>
      </c>
      <c r="D442" t="s">
        <v>207</v>
      </c>
      <c r="F442" s="13" t="e">
        <f t="shared" si="488"/>
        <v>#NAME?</v>
      </c>
      <c r="G442" s="13" t="e">
        <f t="shared" si="489"/>
        <v>#NAME?</v>
      </c>
      <c r="H442" s="13" t="e">
        <f t="shared" si="490"/>
        <v>#NAME?</v>
      </c>
      <c r="I442" s="13" t="e">
        <f t="shared" si="491"/>
        <v>#NAME?</v>
      </c>
      <c r="J442" s="13"/>
      <c r="K442" s="13" t="e">
        <f t="shared" si="492"/>
        <v>#NAME?</v>
      </c>
      <c r="L442" s="13" t="e">
        <f t="shared" si="493"/>
        <v>#NAME?</v>
      </c>
      <c r="M442" s="13" t="e">
        <f t="shared" si="494"/>
        <v>#NAME?</v>
      </c>
      <c r="N442" s="13" t="e">
        <f t="shared" si="495"/>
        <v>#NAME?</v>
      </c>
      <c r="O442" s="13" t="e">
        <f t="shared" si="496"/>
        <v>#NAME?</v>
      </c>
      <c r="P442" s="13" t="e">
        <f t="shared" si="497"/>
        <v>#NAME?</v>
      </c>
      <c r="Q442" s="13" t="e">
        <f t="shared" si="498"/>
        <v>#NAME?</v>
      </c>
      <c r="R442" s="13" t="e">
        <f t="shared" si="499"/>
        <v>#NAME?</v>
      </c>
      <c r="S442" s="13" t="e">
        <f t="shared" si="500"/>
        <v>#NAME?</v>
      </c>
      <c r="T442" s="13" t="e">
        <f t="shared" si="501"/>
        <v>#NAME?</v>
      </c>
      <c r="U442" s="13" t="e">
        <f t="shared" si="502"/>
        <v>#NAME?</v>
      </c>
      <c r="V442" s="13" t="e">
        <f t="shared" si="503"/>
        <v>#NAME?</v>
      </c>
      <c r="W442" s="13" t="e">
        <f t="shared" si="504"/>
        <v>#NAME?</v>
      </c>
      <c r="X442" s="13" t="e">
        <f t="shared" si="505"/>
        <v>#NAME?</v>
      </c>
      <c r="Y442" s="13" t="e">
        <f t="shared" si="506"/>
        <v>#NAME?</v>
      </c>
      <c r="Z442" s="13" t="e">
        <f t="shared" si="507"/>
        <v>#NAME?</v>
      </c>
      <c r="AA442" s="13" t="e">
        <f t="shared" si="508"/>
        <v>#NAME?</v>
      </c>
      <c r="AB442" s="13"/>
      <c r="AC442" s="13"/>
      <c r="AD442" s="13" t="e">
        <f t="shared" si="509"/>
        <v>#NAME?</v>
      </c>
      <c r="AE442" s="13" t="e">
        <f t="shared" si="510"/>
        <v>#NAME?</v>
      </c>
      <c r="AF442" s="13" t="e">
        <f t="shared" si="511"/>
        <v>#NAME?</v>
      </c>
      <c r="AG442" s="13" t="e">
        <f t="shared" si="512"/>
        <v>#NAME?</v>
      </c>
      <c r="AH442" s="13" t="e">
        <f t="shared" si="513"/>
        <v>#NAME?</v>
      </c>
      <c r="AI442" s="13" t="e">
        <f t="shared" si="514"/>
        <v>#NAME?</v>
      </c>
      <c r="AJ442" s="13" t="e">
        <f t="shared" si="515"/>
        <v>#NAME?</v>
      </c>
      <c r="AK442" s="13" t="e">
        <f t="shared" si="516"/>
        <v>#NAME?</v>
      </c>
      <c r="AL442" s="13" t="e">
        <f t="shared" si="517"/>
        <v>#NAME?</v>
      </c>
      <c r="AM442" s="13" t="e">
        <f t="shared" si="518"/>
        <v>#NAME?</v>
      </c>
      <c r="AN442" s="13" t="e">
        <f t="shared" si="519"/>
        <v>#NAME?</v>
      </c>
      <c r="AO442" s="13" t="e">
        <f t="shared" si="520"/>
        <v>#NAME?</v>
      </c>
      <c r="AP442" s="13" t="e">
        <f t="shared" si="521"/>
        <v>#NAME?</v>
      </c>
      <c r="AQ442" s="13" t="e">
        <f t="shared" si="522"/>
        <v>#NAME?</v>
      </c>
      <c r="AR442" s="13" t="e">
        <f t="shared" si="523"/>
        <v>#NAME?</v>
      </c>
      <c r="AS442" s="13" t="e">
        <f t="shared" si="524"/>
        <v>#NAME?</v>
      </c>
      <c r="AT442" s="13" t="e">
        <f t="shared" si="525"/>
        <v>#NAME?</v>
      </c>
      <c r="AU442" s="13" t="e">
        <f t="shared" si="526"/>
        <v>#NAME?</v>
      </c>
      <c r="AV442" s="13" t="e">
        <f t="shared" si="527"/>
        <v>#NAME?</v>
      </c>
      <c r="AW442" s="13" t="e">
        <f t="shared" si="528"/>
        <v>#NAME?</v>
      </c>
      <c r="AX442" s="13" t="e">
        <f t="shared" si="529"/>
        <v>#NAME?</v>
      </c>
      <c r="AY442" s="13" t="e">
        <f t="shared" si="530"/>
        <v>#NAME?</v>
      </c>
      <c r="AZ442" s="13" t="e">
        <f t="shared" si="531"/>
        <v>#NAME?</v>
      </c>
      <c r="BA442" s="13" t="e">
        <f t="shared" si="532"/>
        <v>#NAME?</v>
      </c>
      <c r="BB442" s="13" t="e">
        <f t="shared" si="533"/>
        <v>#NAME?</v>
      </c>
      <c r="BC442" s="13" t="e">
        <f t="shared" si="534"/>
        <v>#NAME?</v>
      </c>
      <c r="BD442" s="13" t="e">
        <f t="shared" si="535"/>
        <v>#NAME?</v>
      </c>
      <c r="BE442" s="13" t="e">
        <f t="shared" si="536"/>
        <v>#NAME?</v>
      </c>
      <c r="BF442" s="13" t="e">
        <f t="shared" si="537"/>
        <v>#NAME?</v>
      </c>
      <c r="BG442" s="13" t="e">
        <f t="shared" si="538"/>
        <v>#NAME?</v>
      </c>
      <c r="BH442" s="13" t="e">
        <f t="shared" si="539"/>
        <v>#NAME?</v>
      </c>
      <c r="BI442" s="13" t="e">
        <f t="shared" si="540"/>
        <v>#NAME?</v>
      </c>
      <c r="BJ442" s="13" t="e">
        <f t="shared" si="541"/>
        <v>#NAME?</v>
      </c>
      <c r="BK442" s="13" t="e">
        <f t="shared" si="542"/>
        <v>#NAME?</v>
      </c>
      <c r="BL442" s="13" t="e">
        <f t="shared" si="543"/>
        <v>#NAME?</v>
      </c>
      <c r="BM442" s="13" t="e">
        <f t="shared" si="544"/>
        <v>#NAME?</v>
      </c>
      <c r="BN442" s="13"/>
      <c r="BO442" s="15"/>
      <c r="BP442" s="13" t="e">
        <f t="shared" si="545"/>
        <v>#NAME?</v>
      </c>
      <c r="BQ442" s="13" t="e">
        <f t="shared" si="546"/>
        <v>#NAME?</v>
      </c>
      <c r="BR442" s="13" t="e">
        <f t="shared" si="547"/>
        <v>#NAME?</v>
      </c>
      <c r="BS442" s="13" t="e">
        <f t="shared" si="548"/>
        <v>#NAME?</v>
      </c>
      <c r="BT442" s="13" t="e">
        <f t="shared" si="549"/>
        <v>#NAME?</v>
      </c>
      <c r="BU442" s="13" t="e">
        <f t="shared" si="550"/>
        <v>#NAME?</v>
      </c>
      <c r="BV442" s="13"/>
      <c r="BW442" s="13" t="e">
        <f t="shared" si="551"/>
        <v>#NAME?</v>
      </c>
      <c r="BX442" s="13"/>
      <c r="BY442" s="13" t="e">
        <f t="shared" si="552"/>
        <v>#NAME?</v>
      </c>
      <c r="BZ442" s="13" t="e">
        <f t="shared" si="553"/>
        <v>#NAME?</v>
      </c>
      <c r="CA442" s="13" t="e">
        <f t="shared" si="554"/>
        <v>#NAME?</v>
      </c>
      <c r="CB442" s="13" t="e">
        <f t="shared" si="555"/>
        <v>#NAME?</v>
      </c>
      <c r="CC442" s="14">
        <f t="shared" si="556"/>
        <v>132528</v>
      </c>
      <c r="CD442" s="14" t="e">
        <f t="shared" si="557"/>
        <v>#NAME?</v>
      </c>
      <c r="CE442" s="13">
        <f t="shared" si="558"/>
        <v>9291027.9399999995</v>
      </c>
      <c r="CF442" s="13" t="e">
        <f t="shared" si="559"/>
        <v>#NAME?</v>
      </c>
      <c r="CG442" s="13"/>
      <c r="CH442" s="13" t="e">
        <f t="shared" si="560"/>
        <v>#NAME?</v>
      </c>
      <c r="CI442" s="13" t="e">
        <f t="shared" si="561"/>
        <v>#NAME?</v>
      </c>
      <c r="CJ442" s="13" t="e">
        <f t="shared" si="562"/>
        <v>#NAME?</v>
      </c>
      <c r="CK442" s="13" t="e">
        <f t="shared" si="569"/>
        <v>#NAME?</v>
      </c>
      <c r="CL442">
        <f t="shared" si="564"/>
        <v>83300</v>
      </c>
      <c r="CM442">
        <f t="shared" si="565"/>
        <v>0</v>
      </c>
      <c r="CN442">
        <v>0</v>
      </c>
      <c r="CO442">
        <f t="shared" si="566"/>
        <v>0</v>
      </c>
      <c r="CP442" t="e">
        <f>VLOOKUP(A442,taal,5,FALSE)</f>
        <v>#NAME?</v>
      </c>
      <c r="CQ442">
        <v>0</v>
      </c>
      <c r="CR442">
        <v>0</v>
      </c>
      <c r="CS442">
        <v>0</v>
      </c>
      <c r="CT442">
        <v>0</v>
      </c>
      <c r="CU442">
        <v>0</v>
      </c>
      <c r="CV442" t="e">
        <f>VLOOKUP(A442,delta,3,FALSE)</f>
        <v>#NAME?</v>
      </c>
      <c r="CW442">
        <v>0</v>
      </c>
      <c r="CX442">
        <v>0</v>
      </c>
      <c r="CY442" s="20" t="e">
        <f t="shared" si="567"/>
        <v>#NAME?</v>
      </c>
      <c r="CZ442" t="e">
        <f t="shared" si="568"/>
        <v>#NAME?</v>
      </c>
      <c r="DM442" t="s">
        <v>391</v>
      </c>
      <c r="DN442">
        <v>0</v>
      </c>
      <c r="DQ442" t="s">
        <v>448</v>
      </c>
      <c r="DR442">
        <v>0</v>
      </c>
      <c r="DU442">
        <v>772</v>
      </c>
      <c r="DV442">
        <v>21933525.78332578</v>
      </c>
      <c r="DX442" t="s">
        <v>448</v>
      </c>
      <c r="DY442">
        <v>0</v>
      </c>
      <c r="EA442" t="s">
        <v>448</v>
      </c>
      <c r="EB442">
        <v>15000</v>
      </c>
      <c r="ED442" t="s">
        <v>448</v>
      </c>
      <c r="EE442">
        <v>0</v>
      </c>
      <c r="EI442">
        <v>995</v>
      </c>
      <c r="EJ442">
        <v>6992.5</v>
      </c>
      <c r="GQ442" t="s">
        <v>207</v>
      </c>
      <c r="GR442">
        <v>34</v>
      </c>
      <c r="GU442">
        <v>1896</v>
      </c>
      <c r="GV442" s="20">
        <v>49662.81562026243</v>
      </c>
      <c r="HM442">
        <v>879</v>
      </c>
      <c r="HN442" t="s">
        <v>573</v>
      </c>
      <c r="HO442">
        <v>1934289.05</v>
      </c>
      <c r="HR442">
        <v>1896</v>
      </c>
      <c r="HS442">
        <v>1009.5</v>
      </c>
    </row>
    <row r="443" spans="1:227">
      <c r="A443">
        <v>303</v>
      </c>
      <c r="D443" t="s">
        <v>332</v>
      </c>
      <c r="F443" s="13" t="e">
        <f t="shared" si="488"/>
        <v>#NAME?</v>
      </c>
      <c r="G443" s="13" t="e">
        <f t="shared" si="489"/>
        <v>#NAME?</v>
      </c>
      <c r="H443" s="13" t="e">
        <f t="shared" si="490"/>
        <v>#NAME?</v>
      </c>
      <c r="I443" s="13" t="e">
        <f t="shared" si="491"/>
        <v>#NAME?</v>
      </c>
      <c r="J443" s="13"/>
      <c r="K443" s="13" t="e">
        <f t="shared" si="492"/>
        <v>#NAME?</v>
      </c>
      <c r="L443" s="13" t="e">
        <f t="shared" si="493"/>
        <v>#NAME?</v>
      </c>
      <c r="M443" s="13" t="e">
        <f t="shared" si="494"/>
        <v>#NAME?</v>
      </c>
      <c r="N443" s="13" t="e">
        <f t="shared" si="495"/>
        <v>#NAME?</v>
      </c>
      <c r="O443" s="13" t="e">
        <f t="shared" si="496"/>
        <v>#NAME?</v>
      </c>
      <c r="P443" s="13" t="e">
        <f t="shared" si="497"/>
        <v>#NAME?</v>
      </c>
      <c r="Q443" s="13" t="e">
        <f t="shared" si="498"/>
        <v>#NAME?</v>
      </c>
      <c r="R443" s="13" t="e">
        <f t="shared" si="499"/>
        <v>#NAME?</v>
      </c>
      <c r="S443" s="13" t="e">
        <f t="shared" si="500"/>
        <v>#NAME?</v>
      </c>
      <c r="T443" s="13" t="e">
        <f t="shared" si="501"/>
        <v>#NAME?</v>
      </c>
      <c r="U443" s="13" t="e">
        <f t="shared" si="502"/>
        <v>#NAME?</v>
      </c>
      <c r="V443" s="13" t="e">
        <f t="shared" si="503"/>
        <v>#NAME?</v>
      </c>
      <c r="W443" s="13" t="e">
        <f t="shared" si="504"/>
        <v>#NAME?</v>
      </c>
      <c r="X443" s="13" t="e">
        <f t="shared" si="505"/>
        <v>#NAME?</v>
      </c>
      <c r="Y443" s="13" t="e">
        <f t="shared" si="506"/>
        <v>#NAME?</v>
      </c>
      <c r="Z443" s="13" t="e">
        <f t="shared" si="507"/>
        <v>#NAME?</v>
      </c>
      <c r="AA443" s="13" t="e">
        <f t="shared" si="508"/>
        <v>#NAME?</v>
      </c>
      <c r="AB443" s="13"/>
      <c r="AC443" s="13"/>
      <c r="AD443" s="13" t="e">
        <f t="shared" si="509"/>
        <v>#NAME?</v>
      </c>
      <c r="AE443" s="13" t="e">
        <f t="shared" si="510"/>
        <v>#NAME?</v>
      </c>
      <c r="AF443" s="13" t="e">
        <f t="shared" si="511"/>
        <v>#NAME?</v>
      </c>
      <c r="AG443" s="13" t="e">
        <f t="shared" si="512"/>
        <v>#NAME?</v>
      </c>
      <c r="AH443" s="13" t="e">
        <f t="shared" si="513"/>
        <v>#NAME?</v>
      </c>
      <c r="AI443" s="13" t="e">
        <f t="shared" si="514"/>
        <v>#NAME?</v>
      </c>
      <c r="AJ443" s="13" t="e">
        <f t="shared" si="515"/>
        <v>#NAME?</v>
      </c>
      <c r="AK443" s="13" t="e">
        <f t="shared" si="516"/>
        <v>#NAME?</v>
      </c>
      <c r="AL443" s="13" t="e">
        <f t="shared" si="517"/>
        <v>#NAME?</v>
      </c>
      <c r="AM443" s="13" t="e">
        <f t="shared" si="518"/>
        <v>#NAME?</v>
      </c>
      <c r="AN443" s="13" t="e">
        <f t="shared" si="519"/>
        <v>#NAME?</v>
      </c>
      <c r="AO443" s="13" t="e">
        <f t="shared" si="520"/>
        <v>#NAME?</v>
      </c>
      <c r="AP443" s="13" t="e">
        <f t="shared" si="521"/>
        <v>#NAME?</v>
      </c>
      <c r="AQ443" s="13" t="e">
        <f t="shared" si="522"/>
        <v>#NAME?</v>
      </c>
      <c r="AR443" s="13" t="e">
        <f t="shared" si="523"/>
        <v>#NAME?</v>
      </c>
      <c r="AS443" s="13" t="e">
        <f t="shared" si="524"/>
        <v>#NAME?</v>
      </c>
      <c r="AT443" s="13" t="e">
        <f t="shared" si="525"/>
        <v>#NAME?</v>
      </c>
      <c r="AU443" s="13" t="e">
        <f t="shared" si="526"/>
        <v>#NAME?</v>
      </c>
      <c r="AV443" s="13" t="e">
        <f t="shared" si="527"/>
        <v>#NAME?</v>
      </c>
      <c r="AW443" s="13" t="e">
        <f t="shared" si="528"/>
        <v>#NAME?</v>
      </c>
      <c r="AX443" s="13" t="e">
        <f t="shared" si="529"/>
        <v>#NAME?</v>
      </c>
      <c r="AY443" s="13" t="e">
        <f t="shared" si="530"/>
        <v>#NAME?</v>
      </c>
      <c r="AZ443" s="13" t="e">
        <f t="shared" si="531"/>
        <v>#NAME?</v>
      </c>
      <c r="BA443" s="13" t="e">
        <f t="shared" si="532"/>
        <v>#NAME?</v>
      </c>
      <c r="BB443" s="13" t="e">
        <f t="shared" si="533"/>
        <v>#NAME?</v>
      </c>
      <c r="BC443" s="13" t="e">
        <f t="shared" si="534"/>
        <v>#NAME?</v>
      </c>
      <c r="BD443" s="13" t="e">
        <f t="shared" si="535"/>
        <v>#NAME?</v>
      </c>
      <c r="BE443" s="13" t="e">
        <f t="shared" si="536"/>
        <v>#NAME?</v>
      </c>
      <c r="BF443" s="13" t="e">
        <f t="shared" si="537"/>
        <v>#NAME?</v>
      </c>
      <c r="BG443" s="13" t="e">
        <f t="shared" si="538"/>
        <v>#NAME?</v>
      </c>
      <c r="BH443" s="13" t="e">
        <f t="shared" si="539"/>
        <v>#NAME?</v>
      </c>
      <c r="BI443" s="13" t="e">
        <f t="shared" si="540"/>
        <v>#NAME?</v>
      </c>
      <c r="BJ443" s="13" t="e">
        <f t="shared" si="541"/>
        <v>#NAME?</v>
      </c>
      <c r="BK443" s="13" t="e">
        <f t="shared" si="542"/>
        <v>#NAME?</v>
      </c>
      <c r="BL443" s="13" t="e">
        <f t="shared" si="543"/>
        <v>#NAME?</v>
      </c>
      <c r="BM443" s="13" t="e">
        <f t="shared" si="544"/>
        <v>#NAME?</v>
      </c>
      <c r="BN443" s="13"/>
      <c r="BO443" s="15"/>
      <c r="BP443" s="13" t="e">
        <f t="shared" si="545"/>
        <v>#NAME?</v>
      </c>
      <c r="BQ443" s="13" t="e">
        <f t="shared" si="546"/>
        <v>#NAME?</v>
      </c>
      <c r="BR443" s="13" t="e">
        <f t="shared" si="547"/>
        <v>#NAME?</v>
      </c>
      <c r="BS443" s="13" t="e">
        <f t="shared" si="548"/>
        <v>#NAME?</v>
      </c>
      <c r="BT443" s="13" t="e">
        <f t="shared" si="549"/>
        <v>#NAME?</v>
      </c>
      <c r="BU443" s="13" t="e">
        <f t="shared" si="550"/>
        <v>#NAME?</v>
      </c>
      <c r="BV443" s="13"/>
      <c r="BW443" s="13" t="e">
        <f t="shared" si="551"/>
        <v>#NAME?</v>
      </c>
      <c r="BX443" s="13"/>
      <c r="BY443" s="13" t="e">
        <f t="shared" si="552"/>
        <v>#NAME?</v>
      </c>
      <c r="BZ443" s="13" t="e">
        <f t="shared" si="553"/>
        <v>#NAME?</v>
      </c>
      <c r="CA443" s="13" t="e">
        <f t="shared" si="554"/>
        <v>#NAME?</v>
      </c>
      <c r="CB443" s="13" t="e">
        <f t="shared" si="555"/>
        <v>#NAME?</v>
      </c>
      <c r="CC443" s="14">
        <f t="shared" si="556"/>
        <v>0</v>
      </c>
      <c r="CD443" s="14" t="e">
        <f t="shared" si="557"/>
        <v>#NAME?</v>
      </c>
      <c r="CE443" s="13">
        <f t="shared" si="558"/>
        <v>2355101.58</v>
      </c>
      <c r="CF443" s="13" t="e">
        <f t="shared" si="559"/>
        <v>#NAME?</v>
      </c>
      <c r="CG443" s="13"/>
      <c r="CH443" s="13" t="e">
        <f t="shared" si="560"/>
        <v>#NAME?</v>
      </c>
      <c r="CI443" s="13" t="e">
        <f t="shared" si="561"/>
        <v>#NAME?</v>
      </c>
      <c r="CJ443" s="13" t="e">
        <f t="shared" si="562"/>
        <v>#NAME?</v>
      </c>
      <c r="CK443" s="13" t="e">
        <f t="shared" si="569"/>
        <v>#NAME?</v>
      </c>
      <c r="CL443">
        <f t="shared" si="564"/>
        <v>0</v>
      </c>
      <c r="CM443">
        <f t="shared" si="565"/>
        <v>0</v>
      </c>
      <c r="CN443">
        <v>0</v>
      </c>
      <c r="CO443">
        <f t="shared" si="566"/>
        <v>0</v>
      </c>
      <c r="CP443">
        <v>0</v>
      </c>
      <c r="CQ443">
        <v>0</v>
      </c>
      <c r="CR443" t="e">
        <f>VLOOKUP(A443,pola,4,FALSE)</f>
        <v>#NAME?</v>
      </c>
      <c r="CS443">
        <v>0</v>
      </c>
      <c r="CT443">
        <v>0</v>
      </c>
      <c r="CU443">
        <v>0</v>
      </c>
      <c r="CV443">
        <v>0</v>
      </c>
      <c r="CW443">
        <v>0</v>
      </c>
      <c r="CX443">
        <v>0</v>
      </c>
      <c r="CY443" s="20" t="e">
        <f t="shared" si="567"/>
        <v>#NAME?</v>
      </c>
      <c r="CZ443" t="e">
        <f t="shared" si="568"/>
        <v>#NAME?</v>
      </c>
      <c r="DM443" t="s">
        <v>317</v>
      </c>
      <c r="DN443">
        <v>0</v>
      </c>
      <c r="DQ443" t="s">
        <v>499</v>
      </c>
      <c r="DR443">
        <v>0</v>
      </c>
      <c r="DU443">
        <v>344</v>
      </c>
      <c r="DV443">
        <v>21595249.886927616</v>
      </c>
      <c r="DX443" t="s">
        <v>499</v>
      </c>
      <c r="DY443">
        <v>0</v>
      </c>
      <c r="EA443" t="s">
        <v>499</v>
      </c>
      <c r="EB443">
        <v>0</v>
      </c>
      <c r="ED443" t="s">
        <v>499</v>
      </c>
      <c r="EE443">
        <v>0</v>
      </c>
      <c r="EI443">
        <v>171</v>
      </c>
      <c r="EJ443">
        <v>2951.75</v>
      </c>
      <c r="GQ443" t="s">
        <v>332</v>
      </c>
      <c r="GR443">
        <v>303</v>
      </c>
      <c r="GU443">
        <v>1916</v>
      </c>
      <c r="GV443" s="20">
        <v>188195.93287678395</v>
      </c>
      <c r="HM443">
        <v>301</v>
      </c>
      <c r="HN443" t="s">
        <v>391</v>
      </c>
      <c r="HO443">
        <v>4692157.51</v>
      </c>
      <c r="HR443">
        <v>1916</v>
      </c>
      <c r="HS443">
        <v>4469</v>
      </c>
    </row>
    <row r="444" spans="1:227">
      <c r="A444">
        <v>995</v>
      </c>
      <c r="D444" t="s">
        <v>448</v>
      </c>
      <c r="F444" s="13" t="e">
        <f t="shared" si="488"/>
        <v>#NAME?</v>
      </c>
      <c r="G444" s="13" t="e">
        <f t="shared" si="489"/>
        <v>#NAME?</v>
      </c>
      <c r="H444" s="13" t="e">
        <f t="shared" si="490"/>
        <v>#NAME?</v>
      </c>
      <c r="I444" s="13" t="e">
        <f t="shared" si="491"/>
        <v>#NAME?</v>
      </c>
      <c r="J444" s="13"/>
      <c r="K444" s="13" t="e">
        <f t="shared" si="492"/>
        <v>#NAME?</v>
      </c>
      <c r="L444" s="13" t="e">
        <f t="shared" si="493"/>
        <v>#NAME?</v>
      </c>
      <c r="M444" s="13" t="e">
        <f t="shared" si="494"/>
        <v>#NAME?</v>
      </c>
      <c r="N444" s="13" t="e">
        <f t="shared" si="495"/>
        <v>#NAME?</v>
      </c>
      <c r="O444" s="13" t="e">
        <f t="shared" si="496"/>
        <v>#NAME?</v>
      </c>
      <c r="P444" s="13" t="e">
        <f t="shared" si="497"/>
        <v>#NAME?</v>
      </c>
      <c r="Q444" s="13" t="e">
        <f t="shared" si="498"/>
        <v>#NAME?</v>
      </c>
      <c r="R444" s="13" t="e">
        <f t="shared" si="499"/>
        <v>#NAME?</v>
      </c>
      <c r="S444" s="13" t="e">
        <f t="shared" si="500"/>
        <v>#NAME?</v>
      </c>
      <c r="T444" s="13" t="e">
        <f t="shared" si="501"/>
        <v>#NAME?</v>
      </c>
      <c r="U444" s="13" t="e">
        <f t="shared" si="502"/>
        <v>#NAME?</v>
      </c>
      <c r="V444" s="13" t="e">
        <f t="shared" si="503"/>
        <v>#NAME?</v>
      </c>
      <c r="W444" s="13" t="e">
        <f t="shared" si="504"/>
        <v>#NAME?</v>
      </c>
      <c r="X444" s="13" t="e">
        <f t="shared" si="505"/>
        <v>#NAME?</v>
      </c>
      <c r="Y444" s="13" t="e">
        <f t="shared" si="506"/>
        <v>#NAME?</v>
      </c>
      <c r="Z444" s="13" t="e">
        <f t="shared" si="507"/>
        <v>#NAME?</v>
      </c>
      <c r="AA444" s="13" t="e">
        <f t="shared" si="508"/>
        <v>#NAME?</v>
      </c>
      <c r="AB444" s="13"/>
      <c r="AC444" s="13"/>
      <c r="AD444" s="13" t="e">
        <f t="shared" si="509"/>
        <v>#NAME?</v>
      </c>
      <c r="AE444" s="13" t="e">
        <f t="shared" si="510"/>
        <v>#NAME?</v>
      </c>
      <c r="AF444" s="13" t="e">
        <f t="shared" si="511"/>
        <v>#NAME?</v>
      </c>
      <c r="AG444" s="13" t="e">
        <f t="shared" si="512"/>
        <v>#NAME?</v>
      </c>
      <c r="AH444" s="13" t="e">
        <f t="shared" si="513"/>
        <v>#NAME?</v>
      </c>
      <c r="AI444" s="13" t="e">
        <f t="shared" si="514"/>
        <v>#NAME?</v>
      </c>
      <c r="AJ444" s="13" t="e">
        <f t="shared" si="515"/>
        <v>#NAME?</v>
      </c>
      <c r="AK444" s="13" t="e">
        <f t="shared" si="516"/>
        <v>#NAME?</v>
      </c>
      <c r="AL444" s="13" t="e">
        <f t="shared" si="517"/>
        <v>#NAME?</v>
      </c>
      <c r="AM444" s="13" t="e">
        <f t="shared" si="518"/>
        <v>#NAME?</v>
      </c>
      <c r="AN444" s="13" t="e">
        <f t="shared" si="519"/>
        <v>#NAME?</v>
      </c>
      <c r="AO444" s="13" t="e">
        <f t="shared" si="520"/>
        <v>#NAME?</v>
      </c>
      <c r="AP444" s="13" t="e">
        <f t="shared" si="521"/>
        <v>#NAME?</v>
      </c>
      <c r="AQ444" s="13" t="e">
        <f t="shared" si="522"/>
        <v>#NAME?</v>
      </c>
      <c r="AR444" s="13" t="e">
        <f t="shared" si="523"/>
        <v>#NAME?</v>
      </c>
      <c r="AS444" s="13" t="e">
        <f t="shared" si="524"/>
        <v>#NAME?</v>
      </c>
      <c r="AT444" s="13" t="e">
        <f t="shared" si="525"/>
        <v>#NAME?</v>
      </c>
      <c r="AU444" s="13" t="e">
        <f t="shared" si="526"/>
        <v>#NAME?</v>
      </c>
      <c r="AV444" s="13" t="e">
        <f t="shared" si="527"/>
        <v>#NAME?</v>
      </c>
      <c r="AW444" s="13" t="e">
        <f t="shared" si="528"/>
        <v>#NAME?</v>
      </c>
      <c r="AX444" s="13" t="e">
        <f t="shared" si="529"/>
        <v>#NAME?</v>
      </c>
      <c r="AY444" s="13" t="e">
        <f t="shared" si="530"/>
        <v>#NAME?</v>
      </c>
      <c r="AZ444" s="13" t="e">
        <f t="shared" si="531"/>
        <v>#NAME?</v>
      </c>
      <c r="BA444" s="13" t="e">
        <f t="shared" si="532"/>
        <v>#NAME?</v>
      </c>
      <c r="BB444" s="13" t="e">
        <f t="shared" si="533"/>
        <v>#NAME?</v>
      </c>
      <c r="BC444" s="13" t="e">
        <f t="shared" si="534"/>
        <v>#NAME?</v>
      </c>
      <c r="BD444" s="13" t="e">
        <f t="shared" si="535"/>
        <v>#NAME?</v>
      </c>
      <c r="BE444" s="13" t="e">
        <f t="shared" si="536"/>
        <v>#NAME?</v>
      </c>
      <c r="BF444" s="13" t="e">
        <f t="shared" si="537"/>
        <v>#NAME?</v>
      </c>
      <c r="BG444" s="13" t="e">
        <f t="shared" si="538"/>
        <v>#NAME?</v>
      </c>
      <c r="BH444" s="13" t="e">
        <f t="shared" si="539"/>
        <v>#NAME?</v>
      </c>
      <c r="BI444" s="13" t="e">
        <f t="shared" si="540"/>
        <v>#NAME?</v>
      </c>
      <c r="BJ444" s="13" t="e">
        <f t="shared" si="541"/>
        <v>#NAME?</v>
      </c>
      <c r="BK444" s="13" t="e">
        <f t="shared" si="542"/>
        <v>#NAME?</v>
      </c>
      <c r="BL444" s="13" t="e">
        <f t="shared" si="543"/>
        <v>#NAME?</v>
      </c>
      <c r="BM444" s="13" t="e">
        <f t="shared" si="544"/>
        <v>#NAME?</v>
      </c>
      <c r="BN444" s="13"/>
      <c r="BO444" s="15"/>
      <c r="BP444" s="13" t="e">
        <f t="shared" si="545"/>
        <v>#NAME?</v>
      </c>
      <c r="BQ444" s="13" t="e">
        <f t="shared" si="546"/>
        <v>#NAME?</v>
      </c>
      <c r="BR444" s="13" t="e">
        <f t="shared" si="547"/>
        <v>#NAME?</v>
      </c>
      <c r="BS444" s="13" t="e">
        <f t="shared" si="548"/>
        <v>#NAME?</v>
      </c>
      <c r="BT444" s="13" t="e">
        <f t="shared" si="549"/>
        <v>#NAME?</v>
      </c>
      <c r="BU444" s="13" t="e">
        <f t="shared" si="550"/>
        <v>#NAME?</v>
      </c>
      <c r="BV444" s="13"/>
      <c r="BW444" s="13" t="e">
        <f t="shared" si="551"/>
        <v>#NAME?</v>
      </c>
      <c r="BX444" s="13"/>
      <c r="BY444" s="13" t="e">
        <f t="shared" si="552"/>
        <v>#NAME?</v>
      </c>
      <c r="BZ444" s="13" t="e">
        <f t="shared" si="553"/>
        <v>#NAME?</v>
      </c>
      <c r="CA444" s="13" t="e">
        <f t="shared" si="554"/>
        <v>#NAME?</v>
      </c>
      <c r="CB444" s="13" t="e">
        <f t="shared" si="555"/>
        <v>#NAME?</v>
      </c>
      <c r="CC444" s="14">
        <f t="shared" si="556"/>
        <v>0</v>
      </c>
      <c r="CD444" s="14" t="e">
        <f t="shared" si="557"/>
        <v>#NAME?</v>
      </c>
      <c r="CE444" s="13">
        <f t="shared" si="558"/>
        <v>4929476.66</v>
      </c>
      <c r="CF444" s="13" t="e">
        <f t="shared" si="559"/>
        <v>#NAME?</v>
      </c>
      <c r="CG444" s="13"/>
      <c r="CH444" s="13" t="e">
        <f t="shared" si="560"/>
        <v>#NAME?</v>
      </c>
      <c r="CI444" s="13" t="e">
        <f t="shared" si="561"/>
        <v>#NAME?</v>
      </c>
      <c r="CJ444" s="13" t="e">
        <f t="shared" si="562"/>
        <v>#NAME?</v>
      </c>
      <c r="CK444" s="13" t="e">
        <f t="shared" si="569"/>
        <v>#NAME?</v>
      </c>
      <c r="CL444">
        <f t="shared" si="564"/>
        <v>0</v>
      </c>
      <c r="CM444">
        <f t="shared" si="565"/>
        <v>15000</v>
      </c>
      <c r="CN444">
        <v>0</v>
      </c>
      <c r="CO444">
        <f t="shared" si="566"/>
        <v>0</v>
      </c>
      <c r="CP444" t="e">
        <f>VLOOKUP(A444,taal,5,FALSE)</f>
        <v>#NAME?</v>
      </c>
      <c r="CQ444">
        <v>0</v>
      </c>
      <c r="CR444">
        <v>0</v>
      </c>
      <c r="CS444">
        <v>0</v>
      </c>
      <c r="CT444" t="e">
        <f>VLOOKUP(A444,w_g31,3,FALSE)</f>
        <v>#NAME?</v>
      </c>
      <c r="CU444">
        <v>0</v>
      </c>
      <c r="CV444" t="e">
        <f>VLOOKUP(A444,delta,3,FALSE)</f>
        <v>#NAME?</v>
      </c>
      <c r="CW444" t="e">
        <f>VLOOKUP(A444,vrouw,3,FALSE)</f>
        <v>#NAME?</v>
      </c>
      <c r="CX444">
        <v>0</v>
      </c>
      <c r="CY444" s="20" t="e">
        <f t="shared" si="567"/>
        <v>#NAME?</v>
      </c>
      <c r="CZ444" t="e">
        <f t="shared" si="568"/>
        <v>#NAME?</v>
      </c>
      <c r="DM444" t="s">
        <v>537</v>
      </c>
      <c r="DN444">
        <v>0</v>
      </c>
      <c r="DQ444" t="s">
        <v>559</v>
      </c>
      <c r="DR444">
        <v>0</v>
      </c>
      <c r="DU444">
        <v>518</v>
      </c>
      <c r="DV444">
        <v>46756335.272663929</v>
      </c>
      <c r="DX444" t="s">
        <v>559</v>
      </c>
      <c r="DY444">
        <v>0</v>
      </c>
      <c r="EA444" t="s">
        <v>559</v>
      </c>
      <c r="EB444">
        <v>0</v>
      </c>
      <c r="ED444" t="s">
        <v>559</v>
      </c>
      <c r="EE444">
        <v>0</v>
      </c>
      <c r="EI444">
        <v>184</v>
      </c>
      <c r="EJ444">
        <v>796.25</v>
      </c>
      <c r="GQ444" t="s">
        <v>448</v>
      </c>
      <c r="GR444">
        <v>995</v>
      </c>
      <c r="GU444">
        <v>1926</v>
      </c>
      <c r="GV444" s="20">
        <v>60118.145224528205</v>
      </c>
      <c r="HM444">
        <v>1896</v>
      </c>
      <c r="HN444" t="s">
        <v>317</v>
      </c>
      <c r="HO444">
        <v>1456911.3600000001</v>
      </c>
      <c r="HR444">
        <v>1926</v>
      </c>
      <c r="HS444">
        <v>1732.75</v>
      </c>
    </row>
    <row r="445" spans="1:227">
      <c r="A445">
        <v>171</v>
      </c>
      <c r="D445" t="s">
        <v>499</v>
      </c>
      <c r="F445" s="13" t="e">
        <f t="shared" si="488"/>
        <v>#NAME?</v>
      </c>
      <c r="G445" s="13" t="e">
        <f t="shared" si="489"/>
        <v>#NAME?</v>
      </c>
      <c r="H445" s="13" t="e">
        <f t="shared" si="490"/>
        <v>#NAME?</v>
      </c>
      <c r="I445" s="13" t="e">
        <f t="shared" si="491"/>
        <v>#NAME?</v>
      </c>
      <c r="J445" s="13"/>
      <c r="K445" s="13" t="e">
        <f t="shared" si="492"/>
        <v>#NAME?</v>
      </c>
      <c r="L445" s="13" t="e">
        <f t="shared" si="493"/>
        <v>#NAME?</v>
      </c>
      <c r="M445" s="13" t="e">
        <f t="shared" si="494"/>
        <v>#NAME?</v>
      </c>
      <c r="N445" s="13" t="e">
        <f t="shared" si="495"/>
        <v>#NAME?</v>
      </c>
      <c r="O445" s="13" t="e">
        <f t="shared" si="496"/>
        <v>#NAME?</v>
      </c>
      <c r="P445" s="13" t="e">
        <f t="shared" si="497"/>
        <v>#NAME?</v>
      </c>
      <c r="Q445" s="13" t="e">
        <f t="shared" si="498"/>
        <v>#NAME?</v>
      </c>
      <c r="R445" s="13" t="e">
        <f t="shared" si="499"/>
        <v>#NAME?</v>
      </c>
      <c r="S445" s="13" t="e">
        <f t="shared" si="500"/>
        <v>#NAME?</v>
      </c>
      <c r="T445" s="13" t="e">
        <f t="shared" si="501"/>
        <v>#NAME?</v>
      </c>
      <c r="U445" s="13" t="e">
        <f t="shared" si="502"/>
        <v>#NAME?</v>
      </c>
      <c r="V445" s="13" t="e">
        <f t="shared" si="503"/>
        <v>#NAME?</v>
      </c>
      <c r="W445" s="13" t="e">
        <f t="shared" si="504"/>
        <v>#NAME?</v>
      </c>
      <c r="X445" s="13" t="e">
        <f t="shared" si="505"/>
        <v>#NAME?</v>
      </c>
      <c r="Y445" s="13" t="e">
        <f t="shared" si="506"/>
        <v>#NAME?</v>
      </c>
      <c r="Z445" s="13" t="e">
        <f t="shared" si="507"/>
        <v>#NAME?</v>
      </c>
      <c r="AA445" s="13" t="e">
        <f t="shared" si="508"/>
        <v>#NAME?</v>
      </c>
      <c r="AB445" s="13"/>
      <c r="AC445" s="13"/>
      <c r="AD445" s="13" t="e">
        <f t="shared" si="509"/>
        <v>#NAME?</v>
      </c>
      <c r="AE445" s="13" t="e">
        <f t="shared" si="510"/>
        <v>#NAME?</v>
      </c>
      <c r="AF445" s="13" t="e">
        <f t="shared" si="511"/>
        <v>#NAME?</v>
      </c>
      <c r="AG445" s="13" t="e">
        <f t="shared" si="512"/>
        <v>#NAME?</v>
      </c>
      <c r="AH445" s="13" t="e">
        <f t="shared" si="513"/>
        <v>#NAME?</v>
      </c>
      <c r="AI445" s="13" t="e">
        <f t="shared" si="514"/>
        <v>#NAME?</v>
      </c>
      <c r="AJ445" s="13" t="e">
        <f t="shared" si="515"/>
        <v>#NAME?</v>
      </c>
      <c r="AK445" s="13" t="e">
        <f t="shared" si="516"/>
        <v>#NAME?</v>
      </c>
      <c r="AL445" s="13" t="e">
        <f t="shared" si="517"/>
        <v>#NAME?</v>
      </c>
      <c r="AM445" s="13" t="e">
        <f t="shared" si="518"/>
        <v>#NAME?</v>
      </c>
      <c r="AN445" s="13" t="e">
        <f t="shared" si="519"/>
        <v>#NAME?</v>
      </c>
      <c r="AO445" s="13" t="e">
        <f t="shared" si="520"/>
        <v>#NAME?</v>
      </c>
      <c r="AP445" s="13" t="e">
        <f t="shared" si="521"/>
        <v>#NAME?</v>
      </c>
      <c r="AQ445" s="13" t="e">
        <f t="shared" si="522"/>
        <v>#NAME?</v>
      </c>
      <c r="AR445" s="13" t="e">
        <f t="shared" si="523"/>
        <v>#NAME?</v>
      </c>
      <c r="AS445" s="13" t="e">
        <f t="shared" si="524"/>
        <v>#NAME?</v>
      </c>
      <c r="AT445" s="13" t="e">
        <f t="shared" si="525"/>
        <v>#NAME?</v>
      </c>
      <c r="AU445" s="13" t="e">
        <f t="shared" si="526"/>
        <v>#NAME?</v>
      </c>
      <c r="AV445" s="13" t="e">
        <f t="shared" si="527"/>
        <v>#NAME?</v>
      </c>
      <c r="AW445" s="13" t="e">
        <f t="shared" si="528"/>
        <v>#NAME?</v>
      </c>
      <c r="AX445" s="13" t="e">
        <f t="shared" si="529"/>
        <v>#NAME?</v>
      </c>
      <c r="AY445" s="13" t="e">
        <f t="shared" si="530"/>
        <v>#NAME?</v>
      </c>
      <c r="AZ445" s="13" t="e">
        <f t="shared" si="531"/>
        <v>#NAME?</v>
      </c>
      <c r="BA445" s="13" t="e">
        <f t="shared" si="532"/>
        <v>#NAME?</v>
      </c>
      <c r="BB445" s="13" t="e">
        <f t="shared" si="533"/>
        <v>#NAME?</v>
      </c>
      <c r="BC445" s="13" t="e">
        <f t="shared" si="534"/>
        <v>#NAME?</v>
      </c>
      <c r="BD445" s="13" t="e">
        <f t="shared" si="535"/>
        <v>#NAME?</v>
      </c>
      <c r="BE445" s="13" t="e">
        <f t="shared" si="536"/>
        <v>#NAME?</v>
      </c>
      <c r="BF445" s="13" t="e">
        <f t="shared" si="537"/>
        <v>#NAME?</v>
      </c>
      <c r="BG445" s="13" t="e">
        <f t="shared" si="538"/>
        <v>#NAME?</v>
      </c>
      <c r="BH445" s="13" t="e">
        <f t="shared" si="539"/>
        <v>#NAME?</v>
      </c>
      <c r="BI445" s="13" t="e">
        <f t="shared" si="540"/>
        <v>#NAME?</v>
      </c>
      <c r="BJ445" s="13" t="e">
        <f t="shared" si="541"/>
        <v>#NAME?</v>
      </c>
      <c r="BK445" s="13" t="e">
        <f t="shared" si="542"/>
        <v>#NAME?</v>
      </c>
      <c r="BL445" s="13" t="e">
        <f t="shared" si="543"/>
        <v>#NAME?</v>
      </c>
      <c r="BM445" s="13" t="e">
        <f t="shared" si="544"/>
        <v>#NAME?</v>
      </c>
      <c r="BN445" s="13"/>
      <c r="BO445" s="15"/>
      <c r="BP445" s="13" t="e">
        <f t="shared" si="545"/>
        <v>#NAME?</v>
      </c>
      <c r="BQ445" s="13" t="e">
        <f t="shared" si="546"/>
        <v>#NAME?</v>
      </c>
      <c r="BR445" s="13" t="e">
        <f t="shared" si="547"/>
        <v>#NAME?</v>
      </c>
      <c r="BS445" s="13" t="e">
        <f t="shared" si="548"/>
        <v>#NAME?</v>
      </c>
      <c r="BT445" s="13" t="e">
        <f t="shared" si="549"/>
        <v>#NAME?</v>
      </c>
      <c r="BU445" s="13" t="e">
        <f t="shared" si="550"/>
        <v>#NAME?</v>
      </c>
      <c r="BV445" s="13"/>
      <c r="BW445" s="13" t="e">
        <f t="shared" si="551"/>
        <v>#NAME?</v>
      </c>
      <c r="BX445" s="13"/>
      <c r="BY445" s="13" t="e">
        <f t="shared" si="552"/>
        <v>#NAME?</v>
      </c>
      <c r="BZ445" s="13" t="e">
        <f t="shared" si="553"/>
        <v>#NAME?</v>
      </c>
      <c r="CA445" s="13" t="e">
        <f t="shared" si="554"/>
        <v>#NAME?</v>
      </c>
      <c r="CB445" s="13" t="e">
        <f t="shared" si="555"/>
        <v>#NAME?</v>
      </c>
      <c r="CC445" s="14">
        <f t="shared" si="556"/>
        <v>0</v>
      </c>
      <c r="CD445" s="14" t="e">
        <f t="shared" si="557"/>
        <v>#NAME?</v>
      </c>
      <c r="CE445" s="13">
        <f t="shared" si="558"/>
        <v>3883896.09</v>
      </c>
      <c r="CF445" s="13" t="e">
        <f t="shared" si="559"/>
        <v>#NAME?</v>
      </c>
      <c r="CG445" s="13"/>
      <c r="CH445" s="13" t="e">
        <f t="shared" si="560"/>
        <v>#NAME?</v>
      </c>
      <c r="CI445" s="13" t="e">
        <f t="shared" si="561"/>
        <v>#NAME?</v>
      </c>
      <c r="CJ445" s="13" t="e">
        <f t="shared" si="562"/>
        <v>#NAME?</v>
      </c>
      <c r="CK445" s="13" t="e">
        <f t="shared" si="569"/>
        <v>#NAME?</v>
      </c>
      <c r="CL445">
        <f t="shared" si="564"/>
        <v>0</v>
      </c>
      <c r="CM445">
        <f t="shared" si="565"/>
        <v>0</v>
      </c>
      <c r="CN445">
        <v>0</v>
      </c>
      <c r="CO445">
        <f t="shared" si="566"/>
        <v>0</v>
      </c>
      <c r="CP445">
        <v>0</v>
      </c>
      <c r="CQ445">
        <v>0</v>
      </c>
      <c r="CR445">
        <v>0</v>
      </c>
      <c r="CS445">
        <v>0</v>
      </c>
      <c r="CT445">
        <v>0</v>
      </c>
      <c r="CU445">
        <v>0</v>
      </c>
      <c r="CV445">
        <v>0</v>
      </c>
      <c r="CW445">
        <v>0</v>
      </c>
      <c r="CX445">
        <v>0</v>
      </c>
      <c r="CY445" s="20" t="e">
        <f t="shared" si="567"/>
        <v>#NAME?</v>
      </c>
      <c r="CZ445" t="e">
        <f t="shared" si="568"/>
        <v>#NAME?</v>
      </c>
      <c r="DM445" t="s">
        <v>148</v>
      </c>
      <c r="DN445">
        <v>0</v>
      </c>
      <c r="DQ445" t="s">
        <v>575</v>
      </c>
      <c r="DR445">
        <v>0</v>
      </c>
      <c r="DU445">
        <v>599</v>
      </c>
      <c r="DV445">
        <v>66729908.85084682</v>
      </c>
      <c r="DX445" t="s">
        <v>575</v>
      </c>
      <c r="DY445">
        <v>0</v>
      </c>
      <c r="EA445" t="s">
        <v>575</v>
      </c>
      <c r="EB445">
        <v>0</v>
      </c>
      <c r="ED445" t="s">
        <v>575</v>
      </c>
      <c r="EE445">
        <v>0</v>
      </c>
      <c r="EI445">
        <v>50</v>
      </c>
      <c r="EJ445">
        <v>951</v>
      </c>
      <c r="GQ445" t="s">
        <v>499</v>
      </c>
      <c r="GR445">
        <v>171</v>
      </c>
      <c r="GU445">
        <v>1955</v>
      </c>
      <c r="GV445" s="20">
        <v>86256.469235192635</v>
      </c>
      <c r="HM445">
        <v>642</v>
      </c>
      <c r="HN445" t="s">
        <v>537</v>
      </c>
      <c r="HO445">
        <v>4504466.72</v>
      </c>
      <c r="HR445">
        <v>1955</v>
      </c>
      <c r="HS445">
        <v>2892.25</v>
      </c>
    </row>
    <row r="446" spans="1:227">
      <c r="A446">
        <v>184</v>
      </c>
      <c r="D446" t="s">
        <v>559</v>
      </c>
      <c r="F446" s="13" t="e">
        <f t="shared" si="488"/>
        <v>#NAME?</v>
      </c>
      <c r="G446" s="13" t="e">
        <f t="shared" si="489"/>
        <v>#NAME?</v>
      </c>
      <c r="H446" s="13" t="e">
        <f t="shared" si="490"/>
        <v>#NAME?</v>
      </c>
      <c r="I446" s="13" t="e">
        <f t="shared" si="491"/>
        <v>#NAME?</v>
      </c>
      <c r="J446" s="13"/>
      <c r="K446" s="13" t="e">
        <f t="shared" si="492"/>
        <v>#NAME?</v>
      </c>
      <c r="L446" s="13" t="e">
        <f t="shared" si="493"/>
        <v>#NAME?</v>
      </c>
      <c r="M446" s="13" t="e">
        <f t="shared" si="494"/>
        <v>#NAME?</v>
      </c>
      <c r="N446" s="13" t="e">
        <f t="shared" si="495"/>
        <v>#NAME?</v>
      </c>
      <c r="O446" s="13" t="e">
        <f t="shared" si="496"/>
        <v>#NAME?</v>
      </c>
      <c r="P446" s="13" t="e">
        <f t="shared" si="497"/>
        <v>#NAME?</v>
      </c>
      <c r="Q446" s="13" t="e">
        <f t="shared" si="498"/>
        <v>#NAME?</v>
      </c>
      <c r="R446" s="13" t="e">
        <f t="shared" si="499"/>
        <v>#NAME?</v>
      </c>
      <c r="S446" s="13" t="e">
        <f t="shared" si="500"/>
        <v>#NAME?</v>
      </c>
      <c r="T446" s="13" t="e">
        <f t="shared" si="501"/>
        <v>#NAME?</v>
      </c>
      <c r="U446" s="13" t="e">
        <f t="shared" si="502"/>
        <v>#NAME?</v>
      </c>
      <c r="V446" s="13" t="e">
        <f t="shared" si="503"/>
        <v>#NAME?</v>
      </c>
      <c r="W446" s="13" t="e">
        <f t="shared" si="504"/>
        <v>#NAME?</v>
      </c>
      <c r="X446" s="13" t="e">
        <f t="shared" si="505"/>
        <v>#NAME?</v>
      </c>
      <c r="Y446" s="13" t="e">
        <f t="shared" si="506"/>
        <v>#NAME?</v>
      </c>
      <c r="Z446" s="13" t="e">
        <f t="shared" si="507"/>
        <v>#NAME?</v>
      </c>
      <c r="AA446" s="13" t="e">
        <f t="shared" si="508"/>
        <v>#NAME?</v>
      </c>
      <c r="AB446" s="13"/>
      <c r="AC446" s="13"/>
      <c r="AD446" s="13" t="e">
        <f t="shared" si="509"/>
        <v>#NAME?</v>
      </c>
      <c r="AE446" s="13" t="e">
        <f t="shared" si="510"/>
        <v>#NAME?</v>
      </c>
      <c r="AF446" s="13" t="e">
        <f t="shared" si="511"/>
        <v>#NAME?</v>
      </c>
      <c r="AG446" s="13" t="e">
        <f t="shared" si="512"/>
        <v>#NAME?</v>
      </c>
      <c r="AH446" s="13" t="e">
        <f t="shared" si="513"/>
        <v>#NAME?</v>
      </c>
      <c r="AI446" s="13" t="e">
        <f t="shared" si="514"/>
        <v>#NAME?</v>
      </c>
      <c r="AJ446" s="13" t="e">
        <f t="shared" si="515"/>
        <v>#NAME?</v>
      </c>
      <c r="AK446" s="13" t="e">
        <f t="shared" si="516"/>
        <v>#NAME?</v>
      </c>
      <c r="AL446" s="13" t="e">
        <f t="shared" si="517"/>
        <v>#NAME?</v>
      </c>
      <c r="AM446" s="13" t="e">
        <f t="shared" si="518"/>
        <v>#NAME?</v>
      </c>
      <c r="AN446" s="13" t="e">
        <f t="shared" si="519"/>
        <v>#NAME?</v>
      </c>
      <c r="AO446" s="13" t="e">
        <f t="shared" si="520"/>
        <v>#NAME?</v>
      </c>
      <c r="AP446" s="13" t="e">
        <f t="shared" si="521"/>
        <v>#NAME?</v>
      </c>
      <c r="AQ446" s="13" t="e">
        <f t="shared" si="522"/>
        <v>#NAME?</v>
      </c>
      <c r="AR446" s="13" t="e">
        <f t="shared" si="523"/>
        <v>#NAME?</v>
      </c>
      <c r="AS446" s="13" t="e">
        <f t="shared" si="524"/>
        <v>#NAME?</v>
      </c>
      <c r="AT446" s="13" t="e">
        <f t="shared" si="525"/>
        <v>#NAME?</v>
      </c>
      <c r="AU446" s="13" t="e">
        <f t="shared" si="526"/>
        <v>#NAME?</v>
      </c>
      <c r="AV446" s="13" t="e">
        <f t="shared" si="527"/>
        <v>#NAME?</v>
      </c>
      <c r="AW446" s="13" t="e">
        <f t="shared" si="528"/>
        <v>#NAME?</v>
      </c>
      <c r="AX446" s="13" t="e">
        <f t="shared" si="529"/>
        <v>#NAME?</v>
      </c>
      <c r="AY446" s="13" t="e">
        <f t="shared" si="530"/>
        <v>#NAME?</v>
      </c>
      <c r="AZ446" s="13" t="e">
        <f t="shared" si="531"/>
        <v>#NAME?</v>
      </c>
      <c r="BA446" s="13" t="e">
        <f t="shared" si="532"/>
        <v>#NAME?</v>
      </c>
      <c r="BB446" s="13" t="e">
        <f t="shared" si="533"/>
        <v>#NAME?</v>
      </c>
      <c r="BC446" s="13" t="e">
        <f t="shared" si="534"/>
        <v>#NAME?</v>
      </c>
      <c r="BD446" s="13" t="e">
        <f t="shared" si="535"/>
        <v>#NAME?</v>
      </c>
      <c r="BE446" s="13" t="e">
        <f t="shared" si="536"/>
        <v>#NAME?</v>
      </c>
      <c r="BF446" s="13" t="e">
        <f t="shared" si="537"/>
        <v>#NAME?</v>
      </c>
      <c r="BG446" s="13" t="e">
        <f t="shared" si="538"/>
        <v>#NAME?</v>
      </c>
      <c r="BH446" s="13" t="e">
        <f t="shared" si="539"/>
        <v>#NAME?</v>
      </c>
      <c r="BI446" s="13" t="e">
        <f t="shared" si="540"/>
        <v>#NAME?</v>
      </c>
      <c r="BJ446" s="13" t="e">
        <f t="shared" si="541"/>
        <v>#NAME?</v>
      </c>
      <c r="BK446" s="13" t="e">
        <f t="shared" si="542"/>
        <v>#NAME?</v>
      </c>
      <c r="BL446" s="13" t="e">
        <f t="shared" si="543"/>
        <v>#NAME?</v>
      </c>
      <c r="BM446" s="13" t="e">
        <f t="shared" si="544"/>
        <v>#NAME?</v>
      </c>
      <c r="BN446" s="13"/>
      <c r="BO446" s="15"/>
      <c r="BP446" s="13" t="e">
        <f t="shared" si="545"/>
        <v>#NAME?</v>
      </c>
      <c r="BQ446" s="13" t="e">
        <f t="shared" si="546"/>
        <v>#NAME?</v>
      </c>
      <c r="BR446" s="13" t="e">
        <f t="shared" si="547"/>
        <v>#NAME?</v>
      </c>
      <c r="BS446" s="13" t="e">
        <f t="shared" si="548"/>
        <v>#NAME?</v>
      </c>
      <c r="BT446" s="13" t="e">
        <f t="shared" si="549"/>
        <v>#NAME?</v>
      </c>
      <c r="BU446" s="13" t="e">
        <f t="shared" si="550"/>
        <v>#NAME?</v>
      </c>
      <c r="BV446" s="13"/>
      <c r="BW446" s="13" t="e">
        <f t="shared" si="551"/>
        <v>#NAME?</v>
      </c>
      <c r="BX446" s="13"/>
      <c r="BY446" s="13" t="e">
        <f t="shared" si="552"/>
        <v>#NAME?</v>
      </c>
      <c r="BZ446" s="13" t="e">
        <f t="shared" si="553"/>
        <v>#NAME?</v>
      </c>
      <c r="CA446" s="13" t="e">
        <f t="shared" si="554"/>
        <v>#NAME?</v>
      </c>
      <c r="CB446" s="13" t="e">
        <f t="shared" si="555"/>
        <v>#NAME?</v>
      </c>
      <c r="CC446" s="14">
        <f t="shared" si="556"/>
        <v>0</v>
      </c>
      <c r="CD446" s="14" t="e">
        <f t="shared" si="557"/>
        <v>#NAME?</v>
      </c>
      <c r="CE446" s="13">
        <f t="shared" si="558"/>
        <v>691293.23</v>
      </c>
      <c r="CF446" s="13" t="e">
        <f t="shared" si="559"/>
        <v>#NAME?</v>
      </c>
      <c r="CG446" s="13"/>
      <c r="CH446" s="13" t="e">
        <f t="shared" si="560"/>
        <v>#NAME?</v>
      </c>
      <c r="CI446" s="13" t="e">
        <f t="shared" si="561"/>
        <v>#NAME?</v>
      </c>
      <c r="CJ446" s="13" t="e">
        <f t="shared" si="562"/>
        <v>#NAME?</v>
      </c>
      <c r="CK446" s="13" t="e">
        <f t="shared" si="569"/>
        <v>#NAME?</v>
      </c>
      <c r="CL446">
        <f t="shared" si="564"/>
        <v>0</v>
      </c>
      <c r="CM446">
        <f t="shared" si="565"/>
        <v>0</v>
      </c>
      <c r="CN446">
        <v>0</v>
      </c>
      <c r="CO446">
        <f t="shared" si="566"/>
        <v>0</v>
      </c>
      <c r="CP446">
        <v>0</v>
      </c>
      <c r="CQ446">
        <v>0</v>
      </c>
      <c r="CR446">
        <v>0</v>
      </c>
      <c r="CS446">
        <v>0</v>
      </c>
      <c r="CT446">
        <v>0</v>
      </c>
      <c r="CU446">
        <v>0</v>
      </c>
      <c r="CV446">
        <v>0</v>
      </c>
      <c r="CW446">
        <v>0</v>
      </c>
      <c r="CX446">
        <v>0</v>
      </c>
      <c r="CY446" s="20" t="e">
        <f t="shared" si="567"/>
        <v>#NAME?</v>
      </c>
      <c r="CZ446" t="e">
        <f t="shared" si="568"/>
        <v>#NAME?</v>
      </c>
      <c r="DU446">
        <v>363</v>
      </c>
      <c r="DV446">
        <v>68469502.034236342</v>
      </c>
      <c r="GQ446" t="s">
        <v>559</v>
      </c>
      <c r="GR446">
        <v>184</v>
      </c>
      <c r="GU446">
        <v>1987</v>
      </c>
      <c r="GV446" s="20">
        <v>47048.983219195987</v>
      </c>
      <c r="HM446">
        <v>193</v>
      </c>
      <c r="HN446" t="s">
        <v>148</v>
      </c>
      <c r="HO446">
        <v>9623831.6899999995</v>
      </c>
      <c r="HR446">
        <v>1987</v>
      </c>
      <c r="HS446">
        <v>1292.75</v>
      </c>
    </row>
    <row r="447" spans="1:227">
      <c r="A447">
        <v>50</v>
      </c>
      <c r="D447" t="s">
        <v>575</v>
      </c>
      <c r="F447" s="13" t="e">
        <f t="shared" si="488"/>
        <v>#NAME?</v>
      </c>
      <c r="G447" s="13" t="e">
        <f t="shared" si="489"/>
        <v>#NAME?</v>
      </c>
      <c r="H447" s="13" t="e">
        <f t="shared" si="490"/>
        <v>#NAME?</v>
      </c>
      <c r="I447" s="13" t="e">
        <f t="shared" si="491"/>
        <v>#NAME?</v>
      </c>
      <c r="J447" s="13"/>
      <c r="K447" s="13" t="e">
        <f t="shared" si="492"/>
        <v>#NAME?</v>
      </c>
      <c r="L447" s="13" t="e">
        <f t="shared" si="493"/>
        <v>#NAME?</v>
      </c>
      <c r="M447" s="13" t="e">
        <f t="shared" si="494"/>
        <v>#NAME?</v>
      </c>
      <c r="N447" s="13" t="e">
        <f t="shared" si="495"/>
        <v>#NAME?</v>
      </c>
      <c r="O447" s="13" t="e">
        <f t="shared" si="496"/>
        <v>#NAME?</v>
      </c>
      <c r="P447" s="13" t="e">
        <f t="shared" si="497"/>
        <v>#NAME?</v>
      </c>
      <c r="Q447" s="13" t="e">
        <f t="shared" si="498"/>
        <v>#NAME?</v>
      </c>
      <c r="R447" s="13" t="e">
        <f t="shared" si="499"/>
        <v>#NAME?</v>
      </c>
      <c r="S447" s="13" t="e">
        <f t="shared" si="500"/>
        <v>#NAME?</v>
      </c>
      <c r="T447" s="13" t="e">
        <f t="shared" si="501"/>
        <v>#NAME?</v>
      </c>
      <c r="U447" s="13" t="e">
        <f t="shared" si="502"/>
        <v>#NAME?</v>
      </c>
      <c r="V447" s="13" t="e">
        <f t="shared" si="503"/>
        <v>#NAME?</v>
      </c>
      <c r="W447" s="13" t="e">
        <f t="shared" si="504"/>
        <v>#NAME?</v>
      </c>
      <c r="X447" s="13" t="e">
        <f t="shared" si="505"/>
        <v>#NAME?</v>
      </c>
      <c r="Y447" s="13" t="e">
        <f t="shared" si="506"/>
        <v>#NAME?</v>
      </c>
      <c r="Z447" s="13" t="e">
        <f t="shared" si="507"/>
        <v>#NAME?</v>
      </c>
      <c r="AA447" s="13" t="e">
        <f t="shared" si="508"/>
        <v>#NAME?</v>
      </c>
      <c r="AB447" s="13"/>
      <c r="AC447" s="13"/>
      <c r="AD447" s="13" t="e">
        <f t="shared" si="509"/>
        <v>#NAME?</v>
      </c>
      <c r="AE447" s="13" t="e">
        <f t="shared" si="510"/>
        <v>#NAME?</v>
      </c>
      <c r="AF447" s="13" t="e">
        <f t="shared" si="511"/>
        <v>#NAME?</v>
      </c>
      <c r="AG447" s="13" t="e">
        <f t="shared" si="512"/>
        <v>#NAME?</v>
      </c>
      <c r="AH447" s="13" t="e">
        <f t="shared" si="513"/>
        <v>#NAME?</v>
      </c>
      <c r="AI447" s="13" t="e">
        <f t="shared" si="514"/>
        <v>#NAME?</v>
      </c>
      <c r="AJ447" s="13" t="e">
        <f t="shared" si="515"/>
        <v>#NAME?</v>
      </c>
      <c r="AK447" s="13" t="e">
        <f t="shared" si="516"/>
        <v>#NAME?</v>
      </c>
      <c r="AL447" s="13" t="e">
        <f t="shared" si="517"/>
        <v>#NAME?</v>
      </c>
      <c r="AM447" s="13" t="e">
        <f t="shared" si="518"/>
        <v>#NAME?</v>
      </c>
      <c r="AN447" s="13" t="e">
        <f t="shared" si="519"/>
        <v>#NAME?</v>
      </c>
      <c r="AO447" s="13" t="e">
        <f t="shared" si="520"/>
        <v>#NAME?</v>
      </c>
      <c r="AP447" s="13" t="e">
        <f t="shared" si="521"/>
        <v>#NAME?</v>
      </c>
      <c r="AQ447" s="13" t="e">
        <f t="shared" si="522"/>
        <v>#NAME?</v>
      </c>
      <c r="AR447" s="13" t="e">
        <f t="shared" si="523"/>
        <v>#NAME?</v>
      </c>
      <c r="AS447" s="13" t="e">
        <f t="shared" si="524"/>
        <v>#NAME?</v>
      </c>
      <c r="AT447" s="13" t="e">
        <f t="shared" si="525"/>
        <v>#NAME?</v>
      </c>
      <c r="AU447" s="13" t="e">
        <f t="shared" si="526"/>
        <v>#NAME?</v>
      </c>
      <c r="AV447" s="13" t="e">
        <f t="shared" si="527"/>
        <v>#NAME?</v>
      </c>
      <c r="AW447" s="13" t="e">
        <f t="shared" si="528"/>
        <v>#NAME?</v>
      </c>
      <c r="AX447" s="13" t="e">
        <f t="shared" si="529"/>
        <v>#NAME?</v>
      </c>
      <c r="AY447" s="13" t="e">
        <f t="shared" si="530"/>
        <v>#NAME?</v>
      </c>
      <c r="AZ447" s="13" t="e">
        <f t="shared" si="531"/>
        <v>#NAME?</v>
      </c>
      <c r="BA447" s="13" t="e">
        <f t="shared" si="532"/>
        <v>#NAME?</v>
      </c>
      <c r="BB447" s="13" t="e">
        <f t="shared" si="533"/>
        <v>#NAME?</v>
      </c>
      <c r="BC447" s="13" t="e">
        <f t="shared" si="534"/>
        <v>#NAME?</v>
      </c>
      <c r="BD447" s="13" t="e">
        <f t="shared" si="535"/>
        <v>#NAME?</v>
      </c>
      <c r="BE447" s="13" t="e">
        <f t="shared" si="536"/>
        <v>#NAME?</v>
      </c>
      <c r="BF447" s="13" t="e">
        <f t="shared" si="537"/>
        <v>#NAME?</v>
      </c>
      <c r="BG447" s="13" t="e">
        <f t="shared" si="538"/>
        <v>#NAME?</v>
      </c>
      <c r="BH447" s="13" t="e">
        <f t="shared" si="539"/>
        <v>#NAME?</v>
      </c>
      <c r="BI447" s="13" t="e">
        <f t="shared" si="540"/>
        <v>#NAME?</v>
      </c>
      <c r="BJ447" s="13" t="e">
        <f t="shared" si="541"/>
        <v>#NAME?</v>
      </c>
      <c r="BK447" s="13" t="e">
        <f t="shared" si="542"/>
        <v>#NAME?</v>
      </c>
      <c r="BL447" s="13" t="e">
        <f t="shared" si="543"/>
        <v>#NAME?</v>
      </c>
      <c r="BM447" s="13" t="e">
        <f t="shared" si="544"/>
        <v>#NAME?</v>
      </c>
      <c r="BN447" s="13"/>
      <c r="BO447" s="15"/>
      <c r="BP447" s="13" t="e">
        <f t="shared" si="545"/>
        <v>#NAME?</v>
      </c>
      <c r="BQ447" s="13" t="e">
        <f t="shared" si="546"/>
        <v>#NAME?</v>
      </c>
      <c r="BR447" s="13" t="e">
        <f t="shared" si="547"/>
        <v>#NAME?</v>
      </c>
      <c r="BS447" s="13" t="e">
        <f t="shared" si="548"/>
        <v>#NAME?</v>
      </c>
      <c r="BT447" s="13" t="e">
        <f t="shared" si="549"/>
        <v>#NAME?</v>
      </c>
      <c r="BU447" s="13" t="e">
        <f t="shared" si="550"/>
        <v>#NAME?</v>
      </c>
      <c r="BV447" s="13"/>
      <c r="BW447" s="13" t="e">
        <f t="shared" si="551"/>
        <v>#NAME?</v>
      </c>
      <c r="BX447" s="13"/>
      <c r="BY447" s="13" t="e">
        <f t="shared" si="552"/>
        <v>#NAME?</v>
      </c>
      <c r="BZ447" s="13" t="e">
        <f t="shared" si="553"/>
        <v>#NAME?</v>
      </c>
      <c r="CA447" s="13" t="e">
        <f t="shared" si="554"/>
        <v>#NAME?</v>
      </c>
      <c r="CB447" s="13" t="e">
        <f t="shared" si="555"/>
        <v>#NAME?</v>
      </c>
      <c r="CC447" s="14">
        <f t="shared" si="556"/>
        <v>0</v>
      </c>
      <c r="CD447" s="14" t="e">
        <f t="shared" si="557"/>
        <v>#NAME?</v>
      </c>
      <c r="CE447" s="13">
        <f t="shared" si="558"/>
        <v>759978.11</v>
      </c>
      <c r="CF447" s="13" t="e">
        <f t="shared" si="559"/>
        <v>#NAME?</v>
      </c>
      <c r="CG447" s="13"/>
      <c r="CH447" s="13" t="e">
        <f t="shared" si="560"/>
        <v>#NAME?</v>
      </c>
      <c r="CI447" s="13" t="e">
        <f t="shared" si="561"/>
        <v>#NAME?</v>
      </c>
      <c r="CJ447" s="13" t="e">
        <f t="shared" si="562"/>
        <v>#NAME?</v>
      </c>
      <c r="CK447" s="13" t="e">
        <f t="shared" si="569"/>
        <v>#NAME?</v>
      </c>
      <c r="CL447">
        <f t="shared" si="564"/>
        <v>0</v>
      </c>
      <c r="CM447">
        <f t="shared" si="565"/>
        <v>0</v>
      </c>
      <c r="CN447">
        <v>0</v>
      </c>
      <c r="CO447">
        <f t="shared" si="566"/>
        <v>0</v>
      </c>
      <c r="CP447">
        <v>0</v>
      </c>
      <c r="CQ447">
        <v>0</v>
      </c>
      <c r="CR447">
        <v>0</v>
      </c>
      <c r="CS447">
        <v>0</v>
      </c>
      <c r="CT447">
        <v>0</v>
      </c>
      <c r="CU447">
        <v>0</v>
      </c>
      <c r="CV447">
        <v>0</v>
      </c>
      <c r="CW447">
        <v>0</v>
      </c>
      <c r="CX447">
        <v>0</v>
      </c>
      <c r="CY447" s="20" t="e">
        <f t="shared" si="567"/>
        <v>#NAME?</v>
      </c>
      <c r="CZ447" t="e">
        <f t="shared" si="568"/>
        <v>#NAME?</v>
      </c>
      <c r="GQ447" t="s">
        <v>575</v>
      </c>
      <c r="GR447">
        <v>50</v>
      </c>
    </row>
    <row r="449" spans="73:113">
      <c r="BU449" s="13" t="e">
        <f>SUM(BU4:BU447)</f>
        <v>#NAME?</v>
      </c>
      <c r="BW449" s="13"/>
      <c r="BY449" s="13" t="e">
        <f t="shared" ref="BY449:CE449" si="570">SUM(BY4:BY447)</f>
        <v>#NAME?</v>
      </c>
      <c r="BZ449" s="13" t="e">
        <f t="shared" si="570"/>
        <v>#NAME?</v>
      </c>
      <c r="CA449" s="13" t="e">
        <f t="shared" si="570"/>
        <v>#NAME?</v>
      </c>
      <c r="CB449" s="23" t="e">
        <f t="shared" si="570"/>
        <v>#NAME?</v>
      </c>
      <c r="CC449" s="13">
        <f t="shared" si="570"/>
        <v>3010611</v>
      </c>
      <c r="CD449" s="13" t="e">
        <f t="shared" si="570"/>
        <v>#NAME?</v>
      </c>
      <c r="CE449" s="13">
        <f t="shared" si="570"/>
        <v>1460554516.3199995</v>
      </c>
      <c r="CH449" s="13" t="e">
        <f t="shared" ref="CH449:CY449" si="571">SUM(CH4:CH447)</f>
        <v>#NAME?</v>
      </c>
      <c r="CI449" s="13" t="e">
        <f t="shared" si="571"/>
        <v>#NAME?</v>
      </c>
      <c r="CJ449" s="13" t="e">
        <f t="shared" si="571"/>
        <v>#NAME?</v>
      </c>
      <c r="CK449" s="13" t="e">
        <f t="shared" si="571"/>
        <v>#NAME?</v>
      </c>
      <c r="CL449" s="13">
        <f t="shared" si="571"/>
        <v>2915500</v>
      </c>
      <c r="CM449" s="13">
        <f t="shared" si="571"/>
        <v>380000</v>
      </c>
      <c r="CN449" s="13" t="e">
        <f t="shared" si="571"/>
        <v>#NAME?</v>
      </c>
      <c r="CO449" s="13">
        <f t="shared" si="571"/>
        <v>10000000</v>
      </c>
      <c r="CP449" s="13" t="e">
        <f t="shared" si="571"/>
        <v>#NAME?</v>
      </c>
      <c r="CQ449" s="13">
        <f t="shared" si="571"/>
        <v>400000</v>
      </c>
      <c r="CR449" s="13" t="e">
        <f t="shared" si="571"/>
        <v>#NAME?</v>
      </c>
      <c r="CS449" s="13">
        <f t="shared" si="571"/>
        <v>100000</v>
      </c>
      <c r="CT449" s="13" t="e">
        <f t="shared" si="571"/>
        <v>#NAME?</v>
      </c>
      <c r="CU449" s="13" t="e">
        <f t="shared" si="571"/>
        <v>#NAME?</v>
      </c>
      <c r="CV449" s="13" t="e">
        <f t="shared" si="571"/>
        <v>#NAME?</v>
      </c>
      <c r="CW449" s="13" t="e">
        <f t="shared" si="571"/>
        <v>#NAME?</v>
      </c>
      <c r="CX449" s="13" t="e">
        <f t="shared" si="571"/>
        <v>#NAME?</v>
      </c>
      <c r="CY449" s="13" t="e">
        <f t="shared" si="571"/>
        <v>#NAME?</v>
      </c>
      <c r="CZ449" s="13"/>
      <c r="DA449" s="13"/>
      <c r="DB449" s="13"/>
      <c r="DC449" s="13"/>
      <c r="DD449" s="13"/>
      <c r="DE449" s="13"/>
      <c r="DF449" s="13"/>
      <c r="DG449" s="13"/>
      <c r="DH449" s="13"/>
      <c r="DI449" s="13"/>
    </row>
  </sheetData>
  <phoneticPr fontId="2"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dimension ref="A1:FJ447"/>
  <sheetViews>
    <sheetView workbookViewId="0">
      <pane ySplit="4" topLeftCell="A5" activePane="bottomLeft" state="frozen"/>
      <selection activeCell="F1" sqref="F1"/>
      <selection pane="bottomLeft" activeCell="L3" sqref="L3"/>
    </sheetView>
  </sheetViews>
  <sheetFormatPr defaultRowHeight="12.75"/>
  <cols>
    <col min="5" max="6" width="19.140625" customWidth="1"/>
    <col min="7" max="8" width="17.5703125" customWidth="1"/>
    <col min="9" max="9" width="11.7109375" style="25" customWidth="1"/>
    <col min="10" max="13" width="11.7109375" style="3" customWidth="1"/>
    <col min="14" max="14" width="11.7109375" customWidth="1"/>
    <col min="15" max="15" width="20.7109375" bestFit="1" customWidth="1"/>
    <col min="16" max="16" width="23.42578125" bestFit="1" customWidth="1"/>
    <col min="17" max="29" width="23.42578125" customWidth="1"/>
    <col min="30" max="30" width="31.140625" bestFit="1" customWidth="1"/>
    <col min="31" max="34" width="31.140625" customWidth="1"/>
    <col min="35" max="35" width="11.7109375" bestFit="1" customWidth="1"/>
    <col min="36" max="36" width="11.7109375" customWidth="1"/>
    <col min="37" max="39" width="12.7109375" customWidth="1"/>
    <col min="40" max="41" width="10.140625" bestFit="1" customWidth="1"/>
    <col min="43" max="44" width="9.140625" style="26" customWidth="1"/>
    <col min="47" max="48" width="11.7109375" bestFit="1" customWidth="1"/>
    <col min="49" max="49" width="10.140625" bestFit="1" customWidth="1"/>
    <col min="50" max="50" width="10.85546875" bestFit="1" customWidth="1"/>
    <col min="51" max="51" width="11.28515625" bestFit="1" customWidth="1"/>
    <col min="55" max="56" width="11.7109375" bestFit="1" customWidth="1"/>
    <col min="57" max="57" width="10.140625" bestFit="1" customWidth="1"/>
    <col min="61" max="61" width="10.140625" bestFit="1" customWidth="1"/>
    <col min="62" max="62" width="11.7109375" bestFit="1" customWidth="1"/>
    <col min="63" max="63" width="10.140625" bestFit="1" customWidth="1"/>
    <col min="64" max="65" width="9.140625" style="25" customWidth="1"/>
    <col min="66" max="66" width="12.7109375" bestFit="1" customWidth="1"/>
    <col min="67" max="67" width="12" bestFit="1" customWidth="1"/>
    <col min="68" max="68" width="10.140625" bestFit="1" customWidth="1"/>
    <col min="69" max="69" width="12.7109375" bestFit="1" customWidth="1"/>
    <col min="72" max="72" width="10.140625" bestFit="1" customWidth="1"/>
    <col min="100" max="100" width="9.140625" style="3" customWidth="1"/>
    <col min="104" max="104" width="9.140625" style="3" customWidth="1"/>
    <col min="112" max="114" width="9.140625" style="3" customWidth="1"/>
    <col min="123" max="123" width="9.140625" style="3" customWidth="1"/>
    <col min="124" max="124" width="10.7109375" style="3" bestFit="1" customWidth="1"/>
    <col min="126" max="127" width="9.140625" style="3" customWidth="1"/>
    <col min="133" max="134" width="11.5703125" bestFit="1" customWidth="1"/>
    <col min="158" max="158" width="23" customWidth="1"/>
  </cols>
  <sheetData>
    <row r="1" spans="1:166">
      <c r="A1" s="13">
        <v>1</v>
      </c>
      <c r="B1" s="13">
        <f>A1+1</f>
        <v>2</v>
      </c>
      <c r="C1" s="13">
        <f t="shared" ref="C1:G1" si="0">B1+1</f>
        <v>3</v>
      </c>
      <c r="D1" s="13">
        <f t="shared" si="0"/>
        <v>4</v>
      </c>
      <c r="E1" s="13">
        <f t="shared" si="0"/>
        <v>5</v>
      </c>
      <c r="F1" s="13">
        <f t="shared" si="0"/>
        <v>6</v>
      </c>
      <c r="G1" s="13">
        <f t="shared" si="0"/>
        <v>7</v>
      </c>
      <c r="H1" s="13">
        <f t="shared" ref="H1:I1" si="1">G1+1</f>
        <v>8</v>
      </c>
      <c r="I1" s="13">
        <f t="shared" si="1"/>
        <v>9</v>
      </c>
      <c r="J1" s="13">
        <f t="shared" ref="J1" si="2">I1+1</f>
        <v>10</v>
      </c>
      <c r="K1" s="13">
        <f t="shared" ref="K1:M1" si="3">J1+1</f>
        <v>11</v>
      </c>
      <c r="L1" s="13">
        <f t="shared" si="3"/>
        <v>12</v>
      </c>
      <c r="M1" s="13">
        <f t="shared" si="3"/>
        <v>13</v>
      </c>
      <c r="N1" s="13">
        <f t="shared" ref="N1" si="4">M1+1</f>
        <v>14</v>
      </c>
      <c r="O1" s="13">
        <f t="shared" ref="O1" si="5">N1+1</f>
        <v>15</v>
      </c>
      <c r="P1" s="13">
        <f t="shared" ref="P1:S1" si="6">O1+1</f>
        <v>16</v>
      </c>
      <c r="Q1" s="13">
        <f t="shared" si="6"/>
        <v>17</v>
      </c>
      <c r="R1" s="13">
        <f t="shared" si="6"/>
        <v>18</v>
      </c>
      <c r="S1" s="13">
        <f t="shared" si="6"/>
        <v>19</v>
      </c>
      <c r="T1" s="13">
        <f t="shared" ref="T1:AK1" si="7">S1+1</f>
        <v>20</v>
      </c>
      <c r="U1" s="13">
        <f t="shared" si="7"/>
        <v>21</v>
      </c>
      <c r="V1" s="13">
        <f t="shared" si="7"/>
        <v>22</v>
      </c>
      <c r="W1" s="13">
        <f t="shared" ref="W1" si="8">V1+1</f>
        <v>23</v>
      </c>
      <c r="X1" s="13">
        <f t="shared" ref="X1:Z1" si="9">W1+1</f>
        <v>24</v>
      </c>
      <c r="Y1" s="13">
        <f t="shared" si="9"/>
        <v>25</v>
      </c>
      <c r="Z1" s="13">
        <f t="shared" si="9"/>
        <v>26</v>
      </c>
      <c r="AA1" s="13">
        <f t="shared" ref="AA1" si="10">Z1+1</f>
        <v>27</v>
      </c>
      <c r="AB1" s="13">
        <f t="shared" ref="AB1" si="11">AA1+1</f>
        <v>28</v>
      </c>
      <c r="AC1" s="13">
        <f t="shared" ref="AC1:AI1" si="12">AB1+1</f>
        <v>29</v>
      </c>
      <c r="AD1" s="13">
        <f t="shared" si="12"/>
        <v>30</v>
      </c>
      <c r="AE1" s="13">
        <f t="shared" si="12"/>
        <v>31</v>
      </c>
      <c r="AF1" s="13">
        <f t="shared" si="12"/>
        <v>32</v>
      </c>
      <c r="AG1" s="13">
        <f t="shared" si="12"/>
        <v>33</v>
      </c>
      <c r="AH1" s="13">
        <f t="shared" si="12"/>
        <v>34</v>
      </c>
      <c r="AI1" s="13">
        <f t="shared" si="12"/>
        <v>35</v>
      </c>
      <c r="AJ1" s="13">
        <f t="shared" si="7"/>
        <v>36</v>
      </c>
      <c r="AK1" s="13">
        <f t="shared" si="7"/>
        <v>37</v>
      </c>
      <c r="AL1" s="13">
        <f t="shared" ref="AL1" si="13">AK1+1</f>
        <v>38</v>
      </c>
      <c r="AM1" s="13">
        <f t="shared" ref="AM1:AN1" si="14">AL1+1</f>
        <v>39</v>
      </c>
      <c r="AN1" s="13">
        <f t="shared" si="14"/>
        <v>40</v>
      </c>
      <c r="AO1" s="13"/>
      <c r="AP1" s="13"/>
      <c r="AQ1" s="13"/>
      <c r="AR1" s="13"/>
      <c r="AS1" s="13"/>
      <c r="AT1" s="13"/>
      <c r="AU1" s="13"/>
      <c r="AV1" s="13"/>
      <c r="AW1" s="13"/>
      <c r="AX1" s="13"/>
      <c r="AY1" s="13"/>
      <c r="AZ1" s="13"/>
      <c r="BA1" s="13"/>
      <c r="BB1" s="13"/>
      <c r="BC1" s="13"/>
      <c r="BD1" s="13"/>
      <c r="BE1" s="13"/>
      <c r="BF1" s="13"/>
      <c r="BG1" s="13"/>
      <c r="BH1" s="13"/>
      <c r="BI1" s="13"/>
      <c r="BJ1" s="13"/>
      <c r="BK1" s="13"/>
      <c r="BL1" s="22"/>
      <c r="BM1" s="22"/>
      <c r="BN1" s="13"/>
      <c r="BO1" s="13"/>
      <c r="BP1" s="13"/>
      <c r="BQ1" s="13"/>
      <c r="BR1" s="13"/>
      <c r="BS1" s="13"/>
      <c r="BT1" s="13"/>
      <c r="BU1" s="13"/>
      <c r="BV1" s="13"/>
      <c r="BW1" s="13"/>
      <c r="BX1" s="13"/>
      <c r="BY1" s="13"/>
      <c r="BZ1" s="13"/>
      <c r="CA1" s="13"/>
      <c r="CB1" s="13"/>
      <c r="CC1" s="13"/>
      <c r="CD1" s="13"/>
      <c r="CE1" s="13"/>
      <c r="CF1" s="15"/>
      <c r="CG1" s="13"/>
      <c r="CH1" s="13"/>
      <c r="CI1" s="13"/>
      <c r="CJ1" s="13"/>
      <c r="CK1" s="13"/>
      <c r="CL1" s="13"/>
      <c r="CM1" s="13"/>
      <c r="CN1" s="13"/>
      <c r="CO1" s="13"/>
      <c r="CP1" s="13"/>
      <c r="CQ1" s="13"/>
      <c r="CR1" s="13"/>
      <c r="CS1" s="13"/>
      <c r="CT1" s="14"/>
      <c r="CU1" s="14"/>
      <c r="CV1" s="14"/>
      <c r="CW1" s="13"/>
    </row>
    <row r="2" spans="1:166">
      <c r="A2" s="13"/>
      <c r="B2" s="13"/>
      <c r="C2" s="13"/>
      <c r="D2" s="13"/>
      <c r="E2" s="13" t="s">
        <v>722</v>
      </c>
      <c r="F2" s="13" t="s">
        <v>722</v>
      </c>
      <c r="G2" s="13" t="s">
        <v>722</v>
      </c>
      <c r="H2" s="13" t="s">
        <v>722</v>
      </c>
      <c r="I2" s="13" t="s">
        <v>722</v>
      </c>
      <c r="J2" s="13" t="s">
        <v>722</v>
      </c>
      <c r="K2" s="13" t="s">
        <v>722</v>
      </c>
      <c r="L2" s="13" t="s">
        <v>722</v>
      </c>
      <c r="M2" s="13" t="s">
        <v>722</v>
      </c>
      <c r="N2" s="13" t="s">
        <v>722</v>
      </c>
      <c r="O2" s="13" t="s">
        <v>722</v>
      </c>
      <c r="P2" s="13" t="s">
        <v>722</v>
      </c>
      <c r="Q2" s="13" t="s">
        <v>722</v>
      </c>
      <c r="R2" s="13" t="s">
        <v>722</v>
      </c>
      <c r="S2" s="13" t="s">
        <v>722</v>
      </c>
      <c r="T2" s="13" t="s">
        <v>722</v>
      </c>
      <c r="U2" s="13" t="s">
        <v>722</v>
      </c>
      <c r="V2" s="13" t="s">
        <v>722</v>
      </c>
      <c r="W2" s="13" t="s">
        <v>722</v>
      </c>
      <c r="X2" s="13" t="s">
        <v>722</v>
      </c>
      <c r="Y2" s="13" t="s">
        <v>722</v>
      </c>
      <c r="Z2" s="13" t="s">
        <v>722</v>
      </c>
      <c r="AA2" s="13" t="s">
        <v>722</v>
      </c>
      <c r="AB2" s="13" t="s">
        <v>722</v>
      </c>
      <c r="AC2" s="13" t="s">
        <v>722</v>
      </c>
      <c r="AD2" s="13" t="s">
        <v>722</v>
      </c>
      <c r="AE2" s="13" t="s">
        <v>722</v>
      </c>
      <c r="AF2" s="13" t="s">
        <v>722</v>
      </c>
      <c r="AG2" s="13" t="s">
        <v>722</v>
      </c>
      <c r="AH2" s="13" t="s">
        <v>722</v>
      </c>
      <c r="AI2" s="13" t="s">
        <v>722</v>
      </c>
      <c r="AJ2" s="13" t="s">
        <v>722</v>
      </c>
      <c r="AK2" s="13" t="s">
        <v>722</v>
      </c>
      <c r="AL2" s="13" t="s">
        <v>722</v>
      </c>
      <c r="AM2" s="13" t="s">
        <v>722</v>
      </c>
      <c r="AN2" s="13" t="s">
        <v>722</v>
      </c>
      <c r="AO2" s="13"/>
      <c r="AP2" s="14"/>
      <c r="AQ2" s="14"/>
      <c r="AR2" s="14"/>
      <c r="AS2" s="13"/>
      <c r="AT2" s="13"/>
      <c r="AU2" s="13"/>
      <c r="AV2" s="14"/>
      <c r="AW2" s="13"/>
      <c r="AX2" s="13"/>
      <c r="AY2" s="13"/>
      <c r="AZ2" s="14"/>
      <c r="BA2" s="14"/>
      <c r="BB2" s="14"/>
      <c r="BC2" s="13"/>
      <c r="BD2" s="14"/>
      <c r="BE2" s="13"/>
      <c r="BF2" s="13"/>
      <c r="BG2" s="13"/>
      <c r="BH2" s="13"/>
      <c r="BI2" s="13"/>
      <c r="BJ2" s="13"/>
      <c r="BK2" s="13"/>
      <c r="BL2" s="22"/>
      <c r="BM2" s="22"/>
      <c r="BN2" s="14"/>
      <c r="BO2" s="14"/>
      <c r="BP2" s="14"/>
      <c r="BQ2" s="14"/>
      <c r="BR2" s="14"/>
      <c r="BS2" s="14"/>
      <c r="BT2" s="13"/>
      <c r="BU2" s="13"/>
      <c r="BV2" s="13"/>
      <c r="BW2" s="13"/>
      <c r="BX2" s="13"/>
      <c r="BY2" s="13"/>
      <c r="BZ2" s="13"/>
      <c r="CA2" s="13"/>
      <c r="CB2" s="13"/>
      <c r="CC2" s="13"/>
      <c r="CD2" s="13"/>
      <c r="CE2" s="13"/>
      <c r="CF2" s="15"/>
      <c r="CG2" s="13"/>
      <c r="CH2" s="13"/>
      <c r="CI2" s="13"/>
      <c r="CJ2" s="14"/>
      <c r="CK2" s="13"/>
      <c r="CL2" s="13"/>
      <c r="CM2" s="13"/>
      <c r="CN2" s="13"/>
      <c r="CO2" s="13"/>
      <c r="CP2" s="13"/>
      <c r="CQ2" s="13"/>
      <c r="CR2" s="13"/>
      <c r="CS2" s="13"/>
      <c r="CT2" s="3"/>
      <c r="CU2" s="3"/>
    </row>
    <row r="3" spans="1:166">
      <c r="A3" s="13" t="s">
        <v>18</v>
      </c>
      <c r="B3" s="13" t="s">
        <v>19</v>
      </c>
      <c r="C3" s="13" t="s">
        <v>20</v>
      </c>
      <c r="D3" s="13" t="s">
        <v>21</v>
      </c>
      <c r="E3" s="12" t="s">
        <v>636</v>
      </c>
      <c r="F3" t="s">
        <v>674</v>
      </c>
      <c r="G3" s="12" t="s">
        <v>641</v>
      </c>
      <c r="H3" s="12" t="s">
        <v>642</v>
      </c>
      <c r="I3" s="12" t="s">
        <v>710</v>
      </c>
      <c r="J3" s="12" t="s">
        <v>643</v>
      </c>
      <c r="K3" s="12" t="s">
        <v>711</v>
      </c>
      <c r="L3" s="12" t="s">
        <v>712</v>
      </c>
      <c r="M3" s="12" t="s">
        <v>713</v>
      </c>
      <c r="N3" s="12" t="s">
        <v>647</v>
      </c>
      <c r="O3" s="12" t="s">
        <v>696</v>
      </c>
      <c r="P3" s="12" t="s">
        <v>652</v>
      </c>
      <c r="Q3" s="12" t="s">
        <v>714</v>
      </c>
      <c r="R3" s="13" t="s">
        <v>106</v>
      </c>
      <c r="S3" s="12" t="s">
        <v>698</v>
      </c>
      <c r="T3" s="12" t="s">
        <v>109</v>
      </c>
      <c r="U3" s="12" t="s">
        <v>699</v>
      </c>
      <c r="V3" s="13" t="s">
        <v>670</v>
      </c>
      <c r="W3" s="12" t="s">
        <v>684</v>
      </c>
      <c r="X3" s="12" t="s">
        <v>685</v>
      </c>
      <c r="Y3" s="12" t="s">
        <v>675</v>
      </c>
      <c r="Z3" s="12" t="s">
        <v>686</v>
      </c>
      <c r="AA3" s="12" t="s">
        <v>687</v>
      </c>
      <c r="AB3" s="12" t="s">
        <v>688</v>
      </c>
      <c r="AC3" s="38" t="s">
        <v>703</v>
      </c>
      <c r="AD3" s="12" t="s">
        <v>700</v>
      </c>
      <c r="AE3" t="s">
        <v>689</v>
      </c>
      <c r="AF3" s="12" t="s">
        <v>690</v>
      </c>
      <c r="AG3" s="12" t="s">
        <v>691</v>
      </c>
      <c r="AH3" s="12" t="s">
        <v>692</v>
      </c>
      <c r="AI3" s="13" t="s">
        <v>676</v>
      </c>
      <c r="AJ3" t="s">
        <v>677</v>
      </c>
      <c r="AK3" t="s">
        <v>680</v>
      </c>
      <c r="AL3" s="31" t="s">
        <v>707</v>
      </c>
      <c r="AM3" s="31" t="s">
        <v>709</v>
      </c>
      <c r="AN3" s="31" t="s">
        <v>716</v>
      </c>
      <c r="AO3" s="31"/>
      <c r="AP3" s="31"/>
      <c r="AQ3" s="31"/>
      <c r="AR3" t="s">
        <v>59</v>
      </c>
      <c r="AW3" s="14"/>
      <c r="AX3" s="14"/>
      <c r="AY3" s="14"/>
      <c r="AZ3" s="14"/>
      <c r="BA3" s="14"/>
      <c r="BB3" s="14"/>
      <c r="BC3" s="14"/>
      <c r="BD3" s="14"/>
      <c r="BE3" s="14"/>
      <c r="BF3" s="14"/>
      <c r="BG3" s="14"/>
      <c r="BH3" s="14"/>
      <c r="BI3" s="14"/>
      <c r="BJ3" s="14"/>
      <c r="BK3" s="14"/>
      <c r="BL3" s="14"/>
      <c r="BM3" s="14"/>
      <c r="BN3" s="14"/>
      <c r="BO3" s="14"/>
      <c r="BP3" s="14"/>
      <c r="BQ3" s="14"/>
      <c r="BR3" s="14"/>
      <c r="BS3" s="14"/>
      <c r="BT3" s="22"/>
      <c r="BU3" s="3"/>
      <c r="BV3" s="14"/>
      <c r="BW3" s="14"/>
      <c r="BX3" s="14"/>
      <c r="BY3" s="14"/>
      <c r="BZ3" s="14"/>
      <c r="CA3" s="14"/>
      <c r="CB3" s="14"/>
      <c r="CC3" s="14"/>
      <c r="CD3" s="14"/>
      <c r="CE3" s="14"/>
      <c r="CF3" s="15"/>
      <c r="CG3" s="13"/>
      <c r="CH3" s="13"/>
      <c r="CI3" s="13"/>
      <c r="CJ3" s="14"/>
      <c r="CK3" s="13"/>
      <c r="CL3" s="13"/>
      <c r="CM3" s="13"/>
      <c r="CN3" s="13"/>
      <c r="CO3" s="13"/>
      <c r="CP3" s="13"/>
      <c r="CQ3" s="13"/>
      <c r="CR3" s="13"/>
      <c r="CS3" s="13"/>
      <c r="CT3" s="14"/>
      <c r="CU3" s="14"/>
      <c r="CV3" s="14"/>
      <c r="CW3" s="13"/>
      <c r="CX3" s="13"/>
      <c r="DZ3" s="13"/>
      <c r="EA3" s="13"/>
      <c r="FE3" s="3"/>
      <c r="FF3" s="3"/>
      <c r="FH3" s="3"/>
      <c r="FI3" s="3"/>
      <c r="FJ3" s="3"/>
    </row>
    <row r="4" spans="1:166">
      <c r="A4" s="13"/>
      <c r="B4" s="13"/>
      <c r="C4" s="13"/>
      <c r="D4" s="13"/>
      <c r="E4" s="13"/>
      <c r="F4" s="13"/>
      <c r="G4" s="13"/>
      <c r="H4" s="13"/>
      <c r="I4" s="22"/>
      <c r="J4" s="14"/>
      <c r="K4" s="14"/>
      <c r="L4" s="14"/>
      <c r="M4" s="14"/>
      <c r="N4" s="13"/>
      <c r="O4" s="13"/>
      <c r="P4" s="13"/>
      <c r="Q4" s="13"/>
      <c r="R4" s="13"/>
      <c r="S4" s="13"/>
      <c r="T4" s="13"/>
      <c r="U4" s="13"/>
      <c r="V4" s="13"/>
      <c r="W4" s="13"/>
      <c r="X4" s="13"/>
      <c r="Y4" s="13"/>
      <c r="Z4" s="13"/>
      <c r="AA4" s="13"/>
      <c r="AB4" s="13"/>
      <c r="AC4" s="13"/>
      <c r="AD4" s="13"/>
      <c r="AE4" s="13"/>
      <c r="AF4" s="13"/>
      <c r="AG4" s="13"/>
      <c r="AH4" s="13"/>
      <c r="AI4" s="13"/>
      <c r="AJ4" s="13"/>
      <c r="AK4" s="13"/>
      <c r="AL4" s="14"/>
      <c r="AM4" s="14"/>
      <c r="AN4" s="13"/>
      <c r="AO4" s="13"/>
      <c r="AP4" s="14"/>
      <c r="AQ4" s="14"/>
      <c r="AR4" s="14"/>
      <c r="AS4" s="13"/>
      <c r="AT4" s="13"/>
      <c r="AU4" s="13"/>
      <c r="AV4" s="14"/>
      <c r="AW4" s="13"/>
      <c r="AX4" s="13"/>
      <c r="AY4" s="13"/>
      <c r="AZ4" s="14"/>
      <c r="BA4" s="14"/>
      <c r="BB4" s="14"/>
      <c r="BC4" s="13"/>
      <c r="BD4" s="14"/>
      <c r="BE4" s="13"/>
      <c r="BF4" s="13"/>
      <c r="BG4" s="13"/>
      <c r="BH4" s="13"/>
      <c r="BI4" s="13"/>
      <c r="BJ4" s="13"/>
      <c r="BK4" s="13"/>
      <c r="BL4" s="22"/>
      <c r="BM4" s="22"/>
      <c r="BN4" s="14"/>
      <c r="BO4" s="14"/>
      <c r="BP4" s="14"/>
      <c r="BQ4" s="14"/>
      <c r="BR4" s="14"/>
      <c r="BS4" s="14"/>
      <c r="BT4" s="13"/>
      <c r="BU4" s="13"/>
      <c r="BV4" s="13"/>
      <c r="BW4" s="13"/>
      <c r="BX4" s="13"/>
      <c r="BY4" s="13"/>
      <c r="BZ4" s="13"/>
      <c r="CA4" s="13"/>
      <c r="CB4" s="13"/>
      <c r="CC4" s="13"/>
      <c r="CD4" s="13"/>
      <c r="CE4" s="13"/>
      <c r="CF4" s="15"/>
      <c r="CG4" s="13"/>
      <c r="CH4" s="13"/>
      <c r="CI4" s="13"/>
      <c r="CJ4" s="14"/>
      <c r="CK4" s="13"/>
      <c r="CL4" s="13"/>
      <c r="CM4" s="13"/>
      <c r="CN4" s="13"/>
      <c r="CO4" s="13"/>
      <c r="CP4" s="13"/>
      <c r="CQ4" s="13"/>
      <c r="CR4" s="13"/>
      <c r="CS4" s="13"/>
      <c r="CT4" s="3"/>
      <c r="CU4" s="3"/>
    </row>
    <row r="5" spans="1:166">
      <c r="A5">
        <v>3</v>
      </c>
      <c r="B5">
        <v>1</v>
      </c>
      <c r="D5" t="s">
        <v>138</v>
      </c>
      <c r="E5" s="12">
        <v>12001</v>
      </c>
      <c r="F5" s="12">
        <v>132.29999999999998</v>
      </c>
      <c r="G5" s="12">
        <v>2825</v>
      </c>
      <c r="H5" s="12">
        <v>953</v>
      </c>
      <c r="I5" s="12">
        <v>2200</v>
      </c>
      <c r="J5" s="12">
        <v>1593.6999999999998</v>
      </c>
      <c r="K5" s="12">
        <v>433.66666666666669</v>
      </c>
      <c r="L5" s="12">
        <v>1411.6666666666667</v>
      </c>
      <c r="M5" s="12">
        <v>2032</v>
      </c>
      <c r="N5" s="12">
        <v>5896</v>
      </c>
      <c r="O5" s="12">
        <v>13090</v>
      </c>
      <c r="P5" s="12">
        <v>8130</v>
      </c>
      <c r="Q5" s="12">
        <v>821.6</v>
      </c>
      <c r="R5" s="12">
        <v>2377</v>
      </c>
      <c r="S5" s="12">
        <v>3137.6400000000003</v>
      </c>
      <c r="T5" s="12">
        <v>82</v>
      </c>
      <c r="U5" s="12">
        <v>0</v>
      </c>
      <c r="V5" s="20">
        <v>81</v>
      </c>
      <c r="W5" s="12">
        <v>87.77000000000001</v>
      </c>
      <c r="X5" s="12">
        <v>18.48</v>
      </c>
      <c r="Y5" s="12">
        <v>6063</v>
      </c>
      <c r="Z5" s="12">
        <v>7942.5300000000007</v>
      </c>
      <c r="AA5" s="12">
        <v>0</v>
      </c>
      <c r="AB5" s="12">
        <v>0</v>
      </c>
      <c r="AC5" s="12">
        <v>0</v>
      </c>
      <c r="AD5" s="12">
        <v>6335.835</v>
      </c>
      <c r="AE5" s="12">
        <v>0</v>
      </c>
      <c r="AF5" s="12">
        <v>1075.8</v>
      </c>
      <c r="AG5" s="12">
        <v>11370.4472549817</v>
      </c>
      <c r="AH5" s="12">
        <v>1.32</v>
      </c>
      <c r="AI5" s="20">
        <v>706</v>
      </c>
      <c r="AJ5">
        <v>1</v>
      </c>
      <c r="AK5">
        <v>0</v>
      </c>
      <c r="AL5">
        <v>515</v>
      </c>
      <c r="AM5">
        <v>0</v>
      </c>
      <c r="AN5">
        <v>5</v>
      </c>
      <c r="AQ5"/>
      <c r="AR5">
        <v>1041</v>
      </c>
      <c r="AT5" s="27"/>
      <c r="EC5" s="28"/>
      <c r="ED5" s="28"/>
    </row>
    <row r="6" spans="1:166">
      <c r="A6">
        <v>5</v>
      </c>
      <c r="B6">
        <v>1</v>
      </c>
      <c r="D6" t="s">
        <v>142</v>
      </c>
      <c r="E6" s="12">
        <v>10433</v>
      </c>
      <c r="F6" s="12">
        <v>112.7</v>
      </c>
      <c r="G6" s="12">
        <v>2107</v>
      </c>
      <c r="H6" s="12">
        <v>570</v>
      </c>
      <c r="I6" s="12">
        <v>1300</v>
      </c>
      <c r="J6" s="12">
        <v>824</v>
      </c>
      <c r="K6" s="12">
        <v>157.66666666666666</v>
      </c>
      <c r="L6" s="12">
        <v>826.66666666666663</v>
      </c>
      <c r="M6" s="12">
        <v>1236</v>
      </c>
      <c r="N6" s="12">
        <v>4659</v>
      </c>
      <c r="O6" s="12">
        <v>8630</v>
      </c>
      <c r="P6" s="12">
        <v>1740</v>
      </c>
      <c r="Q6" s="12">
        <v>0</v>
      </c>
      <c r="R6" s="12">
        <v>4454</v>
      </c>
      <c r="S6" s="12">
        <v>5612.04</v>
      </c>
      <c r="T6" s="12">
        <v>41</v>
      </c>
      <c r="U6" s="12">
        <v>0</v>
      </c>
      <c r="V6" s="20">
        <v>87</v>
      </c>
      <c r="W6" s="12">
        <v>70.11</v>
      </c>
      <c r="X6" s="12">
        <v>38.1</v>
      </c>
      <c r="Y6" s="12">
        <v>4760</v>
      </c>
      <c r="Z6" s="12">
        <v>5854.8</v>
      </c>
      <c r="AA6" s="12">
        <v>0</v>
      </c>
      <c r="AB6" s="12">
        <v>0</v>
      </c>
      <c r="AC6" s="12">
        <v>0</v>
      </c>
      <c r="AD6" s="12">
        <v>3227.2799999999997</v>
      </c>
      <c r="AE6" s="12">
        <v>0</v>
      </c>
      <c r="AF6" s="12">
        <v>1306.6200000000001</v>
      </c>
      <c r="AG6" s="12">
        <v>3032.6955417130148</v>
      </c>
      <c r="AH6" s="12">
        <v>3.81</v>
      </c>
      <c r="AI6" s="20">
        <v>840</v>
      </c>
      <c r="AJ6">
        <v>1</v>
      </c>
      <c r="AK6">
        <v>0</v>
      </c>
      <c r="AL6">
        <v>105</v>
      </c>
      <c r="AM6">
        <v>0</v>
      </c>
      <c r="AN6">
        <v>3</v>
      </c>
      <c r="AQ6"/>
      <c r="AR6">
        <v>681</v>
      </c>
      <c r="AT6" s="27"/>
      <c r="EC6" s="28"/>
      <c r="ED6" s="28"/>
    </row>
    <row r="7" spans="1:166">
      <c r="A7">
        <v>7</v>
      </c>
      <c r="B7">
        <v>1</v>
      </c>
      <c r="D7" t="s">
        <v>145</v>
      </c>
      <c r="E7" s="12">
        <v>8971</v>
      </c>
      <c r="F7" s="12">
        <v>89.95</v>
      </c>
      <c r="G7" s="12">
        <v>2330</v>
      </c>
      <c r="H7" s="12">
        <v>651</v>
      </c>
      <c r="I7" s="12">
        <v>1400</v>
      </c>
      <c r="J7" s="12">
        <v>973.4</v>
      </c>
      <c r="K7" s="12">
        <v>221</v>
      </c>
      <c r="L7" s="12">
        <v>932</v>
      </c>
      <c r="M7" s="12">
        <v>1160</v>
      </c>
      <c r="N7" s="12">
        <v>4237</v>
      </c>
      <c r="O7" s="12">
        <v>7270</v>
      </c>
      <c r="P7" s="12">
        <v>940</v>
      </c>
      <c r="Q7" s="12">
        <v>148.80000000000001</v>
      </c>
      <c r="R7" s="12">
        <v>10831</v>
      </c>
      <c r="S7" s="12">
        <v>10831</v>
      </c>
      <c r="T7" s="12">
        <v>178</v>
      </c>
      <c r="U7" s="12">
        <v>0</v>
      </c>
      <c r="V7" s="20">
        <v>118</v>
      </c>
      <c r="W7" s="12">
        <v>64</v>
      </c>
      <c r="X7" s="12">
        <v>54</v>
      </c>
      <c r="Y7" s="12">
        <v>4266</v>
      </c>
      <c r="Z7" s="12">
        <v>4266</v>
      </c>
      <c r="AA7" s="12">
        <v>0</v>
      </c>
      <c r="AB7" s="12">
        <v>0</v>
      </c>
      <c r="AC7" s="12">
        <v>1700</v>
      </c>
      <c r="AD7" s="12">
        <v>644.16600000000005</v>
      </c>
      <c r="AE7" s="12">
        <v>0</v>
      </c>
      <c r="AF7" s="12">
        <v>2340</v>
      </c>
      <c r="AG7" s="12">
        <v>1970.3767826323917</v>
      </c>
      <c r="AH7" s="12">
        <v>14</v>
      </c>
      <c r="AI7" s="20">
        <v>823</v>
      </c>
      <c r="AJ7">
        <v>1</v>
      </c>
      <c r="AK7">
        <v>0</v>
      </c>
      <c r="AL7">
        <v>205</v>
      </c>
      <c r="AM7">
        <v>0</v>
      </c>
      <c r="AN7">
        <v>0</v>
      </c>
      <c r="AQ7"/>
      <c r="AR7">
        <v>151</v>
      </c>
      <c r="AT7" s="27"/>
      <c r="EC7" s="28"/>
      <c r="ED7" s="28"/>
    </row>
    <row r="8" spans="1:166">
      <c r="A8">
        <v>1663</v>
      </c>
      <c r="B8">
        <v>1</v>
      </c>
      <c r="D8" t="s">
        <v>149</v>
      </c>
      <c r="E8" s="12">
        <v>10101</v>
      </c>
      <c r="F8" s="12">
        <v>196</v>
      </c>
      <c r="G8" s="12">
        <v>2271</v>
      </c>
      <c r="H8" s="12">
        <v>664</v>
      </c>
      <c r="I8" s="12">
        <v>1700</v>
      </c>
      <c r="J8" s="12">
        <v>1174.0999999999999</v>
      </c>
      <c r="K8" s="12">
        <v>267</v>
      </c>
      <c r="L8" s="12">
        <v>868</v>
      </c>
      <c r="M8" s="12">
        <v>1642</v>
      </c>
      <c r="N8" s="12">
        <v>4770</v>
      </c>
      <c r="O8" s="12">
        <v>7980</v>
      </c>
      <c r="P8" s="12">
        <v>300</v>
      </c>
      <c r="Q8" s="12">
        <v>152.80000000000001</v>
      </c>
      <c r="R8" s="12">
        <v>17068</v>
      </c>
      <c r="S8" s="12">
        <v>17921.400000000001</v>
      </c>
      <c r="T8" s="12">
        <v>1504</v>
      </c>
      <c r="U8" s="12">
        <v>5460</v>
      </c>
      <c r="V8" s="20">
        <v>147</v>
      </c>
      <c r="W8" s="12">
        <v>81.400000000000006</v>
      </c>
      <c r="X8" s="12">
        <v>77.7</v>
      </c>
      <c r="Y8" s="12">
        <v>5259</v>
      </c>
      <c r="Z8" s="12">
        <v>5784.9000000000005</v>
      </c>
      <c r="AA8" s="12">
        <v>0</v>
      </c>
      <c r="AB8" s="12">
        <v>0</v>
      </c>
      <c r="AC8" s="12">
        <v>0</v>
      </c>
      <c r="AD8" s="12">
        <v>815.1450000000001</v>
      </c>
      <c r="AE8" s="12">
        <v>0</v>
      </c>
      <c r="AF8" s="12">
        <v>3676.05</v>
      </c>
      <c r="AG8" s="12">
        <v>1999.3420767822531</v>
      </c>
      <c r="AH8" s="12">
        <v>17.850000000000001</v>
      </c>
      <c r="AI8" s="20">
        <v>1105</v>
      </c>
      <c r="AJ8">
        <v>1</v>
      </c>
      <c r="AK8">
        <v>0</v>
      </c>
      <c r="AL8">
        <v>95</v>
      </c>
      <c r="AM8">
        <v>0</v>
      </c>
      <c r="AN8">
        <v>3</v>
      </c>
      <c r="AQ8"/>
      <c r="AR8">
        <v>156</v>
      </c>
      <c r="AT8" s="27"/>
      <c r="EC8" s="28"/>
      <c r="ED8" s="28"/>
    </row>
    <row r="9" spans="1:166">
      <c r="A9">
        <v>10</v>
      </c>
      <c r="B9">
        <v>1</v>
      </c>
      <c r="D9" t="s">
        <v>153</v>
      </c>
      <c r="E9" s="12">
        <v>25068</v>
      </c>
      <c r="F9" s="12">
        <v>693.7</v>
      </c>
      <c r="G9" s="12">
        <v>6006</v>
      </c>
      <c r="H9" s="12">
        <v>1964</v>
      </c>
      <c r="I9" s="12">
        <v>4300</v>
      </c>
      <c r="J9" s="12">
        <v>3064</v>
      </c>
      <c r="K9" s="12">
        <v>946.66666666666663</v>
      </c>
      <c r="L9" s="12">
        <v>2447.6666666666665</v>
      </c>
      <c r="M9" s="12">
        <v>4082</v>
      </c>
      <c r="N9" s="12">
        <v>12135</v>
      </c>
      <c r="O9" s="12">
        <v>25060</v>
      </c>
      <c r="P9" s="12">
        <v>17790</v>
      </c>
      <c r="Q9" s="12">
        <v>932</v>
      </c>
      <c r="R9" s="12">
        <v>13313</v>
      </c>
      <c r="S9" s="12">
        <v>16508.12</v>
      </c>
      <c r="T9" s="12">
        <v>522</v>
      </c>
      <c r="U9" s="12">
        <v>8916</v>
      </c>
      <c r="V9" s="20">
        <v>268</v>
      </c>
      <c r="W9" s="12">
        <v>198.9</v>
      </c>
      <c r="X9" s="12">
        <v>141.44999999999999</v>
      </c>
      <c r="Y9" s="12">
        <v>12360</v>
      </c>
      <c r="Z9" s="12">
        <v>16068</v>
      </c>
      <c r="AA9" s="12">
        <v>0</v>
      </c>
      <c r="AB9" s="12">
        <v>0</v>
      </c>
      <c r="AC9" s="12">
        <v>0</v>
      </c>
      <c r="AD9" s="12">
        <v>8404.7999999999993</v>
      </c>
      <c r="AE9" s="12">
        <v>0</v>
      </c>
      <c r="AF9" s="12">
        <v>3778.28</v>
      </c>
      <c r="AG9" s="12">
        <v>12188.828044813878</v>
      </c>
      <c r="AH9" s="12">
        <v>13.53</v>
      </c>
      <c r="AI9" s="20">
        <v>1783</v>
      </c>
      <c r="AJ9">
        <v>1</v>
      </c>
      <c r="AK9">
        <v>0</v>
      </c>
      <c r="AL9">
        <v>1750</v>
      </c>
      <c r="AM9">
        <v>0</v>
      </c>
      <c r="AN9">
        <v>12</v>
      </c>
      <c r="AQ9"/>
      <c r="AR9">
        <v>681</v>
      </c>
      <c r="AT9" s="27"/>
      <c r="EC9" s="28"/>
      <c r="ED9" s="28"/>
    </row>
    <row r="10" spans="1:166">
      <c r="A10">
        <v>1651</v>
      </c>
      <c r="B10">
        <v>1</v>
      </c>
      <c r="D10" t="s">
        <v>157</v>
      </c>
      <c r="E10" s="12">
        <v>15815</v>
      </c>
      <c r="F10" s="12">
        <v>851.55</v>
      </c>
      <c r="G10" s="12">
        <v>3374</v>
      </c>
      <c r="H10" s="12">
        <v>994</v>
      </c>
      <c r="I10" s="12">
        <v>2600</v>
      </c>
      <c r="J10" s="12">
        <v>1856.1</v>
      </c>
      <c r="K10" s="12">
        <v>432</v>
      </c>
      <c r="L10" s="12">
        <v>1582</v>
      </c>
      <c r="M10" s="12">
        <v>2418</v>
      </c>
      <c r="N10" s="12">
        <v>7250</v>
      </c>
      <c r="O10" s="12">
        <v>14460</v>
      </c>
      <c r="P10" s="12">
        <v>2650</v>
      </c>
      <c r="Q10" s="12">
        <v>969.6</v>
      </c>
      <c r="R10" s="12">
        <v>18910</v>
      </c>
      <c r="S10" s="12">
        <v>20044.600000000002</v>
      </c>
      <c r="T10" s="12">
        <v>416</v>
      </c>
      <c r="U10" s="12">
        <v>10000</v>
      </c>
      <c r="V10" s="20">
        <v>226</v>
      </c>
      <c r="W10" s="12">
        <v>113.4</v>
      </c>
      <c r="X10" s="12">
        <v>129.32</v>
      </c>
      <c r="Y10" s="12">
        <v>7439</v>
      </c>
      <c r="Z10" s="12">
        <v>8034.1200000000008</v>
      </c>
      <c r="AA10" s="12">
        <v>0</v>
      </c>
      <c r="AB10" s="12">
        <v>0</v>
      </c>
      <c r="AC10" s="12">
        <v>0</v>
      </c>
      <c r="AD10" s="12">
        <v>2670.6010000000001</v>
      </c>
      <c r="AE10" s="12">
        <v>0</v>
      </c>
      <c r="AF10" s="12">
        <v>3680.32</v>
      </c>
      <c r="AG10" s="12">
        <v>3011.7075856359311</v>
      </c>
      <c r="AH10" s="12">
        <v>13.780000000000001</v>
      </c>
      <c r="AI10" s="20">
        <v>1435</v>
      </c>
      <c r="AJ10">
        <v>1</v>
      </c>
      <c r="AK10">
        <v>0</v>
      </c>
      <c r="AL10">
        <v>225</v>
      </c>
      <c r="AM10">
        <v>0</v>
      </c>
      <c r="AN10">
        <v>3</v>
      </c>
      <c r="AQ10"/>
      <c r="AR10">
        <v>366</v>
      </c>
      <c r="AT10" s="27"/>
      <c r="EC10" s="28"/>
      <c r="ED10" s="28"/>
    </row>
    <row r="11" spans="1:166">
      <c r="A11">
        <v>14</v>
      </c>
      <c r="B11">
        <v>1</v>
      </c>
      <c r="D11" t="s">
        <v>101</v>
      </c>
      <c r="E11" s="12">
        <v>200952</v>
      </c>
      <c r="F11" s="12">
        <v>3665.2</v>
      </c>
      <c r="G11" s="12">
        <v>24361</v>
      </c>
      <c r="H11" s="12">
        <v>7219</v>
      </c>
      <c r="I11" s="12">
        <v>36300</v>
      </c>
      <c r="J11" s="12">
        <v>25316.6</v>
      </c>
      <c r="K11" s="12">
        <v>10731.333333333334</v>
      </c>
      <c r="L11" s="12">
        <v>20877.333333333336</v>
      </c>
      <c r="M11" s="12">
        <v>74709</v>
      </c>
      <c r="N11" s="12">
        <v>123653</v>
      </c>
      <c r="O11" s="12">
        <v>230270</v>
      </c>
      <c r="P11" s="12">
        <v>497170</v>
      </c>
      <c r="Q11" s="12">
        <v>10118.400000000001</v>
      </c>
      <c r="R11" s="12">
        <v>7899</v>
      </c>
      <c r="S11" s="12">
        <v>9083.8499999999985</v>
      </c>
      <c r="T11" s="12">
        <v>479</v>
      </c>
      <c r="U11" s="12">
        <v>0</v>
      </c>
      <c r="V11" s="20">
        <v>830</v>
      </c>
      <c r="W11" s="12">
        <v>874.37999999999988</v>
      </c>
      <c r="X11" s="12">
        <v>73.709999999999994</v>
      </c>
      <c r="Y11" s="12">
        <v>109834</v>
      </c>
      <c r="Z11" s="12">
        <v>125210.76</v>
      </c>
      <c r="AA11" s="12">
        <v>0</v>
      </c>
      <c r="AB11" s="12">
        <v>112</v>
      </c>
      <c r="AC11" s="12">
        <v>6100</v>
      </c>
      <c r="AD11" s="12">
        <v>378707.63199999998</v>
      </c>
      <c r="AE11" s="12">
        <v>5272.0320000000002</v>
      </c>
      <c r="AF11" s="12">
        <v>5131.2999999999993</v>
      </c>
      <c r="AG11" s="12">
        <v>133945.61336834566</v>
      </c>
      <c r="AH11" s="12">
        <v>5.85</v>
      </c>
      <c r="AI11" s="20">
        <v>18567</v>
      </c>
      <c r="AJ11">
        <v>1</v>
      </c>
      <c r="AK11">
        <v>0</v>
      </c>
      <c r="AL11">
        <v>10825</v>
      </c>
      <c r="AM11">
        <v>0</v>
      </c>
      <c r="AN11">
        <v>73</v>
      </c>
      <c r="AQ11"/>
      <c r="AR11">
        <v>3379</v>
      </c>
      <c r="AT11" s="27"/>
      <c r="EC11" s="28"/>
      <c r="ED11" s="28"/>
    </row>
    <row r="12" spans="1:166">
      <c r="A12">
        <v>15</v>
      </c>
      <c r="B12">
        <v>1</v>
      </c>
      <c r="D12" t="s">
        <v>161</v>
      </c>
      <c r="E12" s="12">
        <v>12155</v>
      </c>
      <c r="F12" s="12">
        <v>124.94999999999999</v>
      </c>
      <c r="G12" s="12">
        <v>2092</v>
      </c>
      <c r="H12" s="12">
        <v>667</v>
      </c>
      <c r="I12" s="12">
        <v>1400</v>
      </c>
      <c r="J12" s="12">
        <v>900.3</v>
      </c>
      <c r="K12" s="12">
        <v>166</v>
      </c>
      <c r="L12" s="12">
        <v>797</v>
      </c>
      <c r="M12" s="12">
        <v>1258</v>
      </c>
      <c r="N12" s="12">
        <v>4937</v>
      </c>
      <c r="O12" s="12">
        <v>9810</v>
      </c>
      <c r="P12" s="12">
        <v>1180</v>
      </c>
      <c r="Q12" s="12">
        <v>183.20000000000002</v>
      </c>
      <c r="R12" s="12">
        <v>8671</v>
      </c>
      <c r="S12" s="12">
        <v>8757.7100000000009</v>
      </c>
      <c r="T12" s="12">
        <v>103</v>
      </c>
      <c r="U12" s="12">
        <v>0</v>
      </c>
      <c r="V12" s="20">
        <v>139</v>
      </c>
      <c r="W12" s="12">
        <v>68</v>
      </c>
      <c r="X12" s="12">
        <v>71.709999999999994</v>
      </c>
      <c r="Y12" s="12">
        <v>4997</v>
      </c>
      <c r="Z12" s="12">
        <v>4997</v>
      </c>
      <c r="AA12" s="12">
        <v>0</v>
      </c>
      <c r="AB12" s="12">
        <v>0</v>
      </c>
      <c r="AC12" s="12">
        <v>0</v>
      </c>
      <c r="AD12" s="12">
        <v>1149.31</v>
      </c>
      <c r="AE12" s="12">
        <v>0</v>
      </c>
      <c r="AF12" s="12">
        <v>1457.43</v>
      </c>
      <c r="AG12" s="12">
        <v>2041.4276783679052</v>
      </c>
      <c r="AH12" s="12">
        <v>9.09</v>
      </c>
      <c r="AI12" s="20">
        <v>1146</v>
      </c>
      <c r="AJ12">
        <v>1</v>
      </c>
      <c r="AK12">
        <v>0</v>
      </c>
      <c r="AL12">
        <v>65</v>
      </c>
      <c r="AM12">
        <v>0</v>
      </c>
      <c r="AN12">
        <v>9</v>
      </c>
      <c r="AQ12"/>
      <c r="AR12">
        <v>227</v>
      </c>
      <c r="AT12" s="27"/>
      <c r="EC12" s="28"/>
      <c r="ED12" s="28"/>
    </row>
    <row r="13" spans="1:166">
      <c r="A13">
        <v>17</v>
      </c>
      <c r="B13">
        <v>1</v>
      </c>
      <c r="D13" t="s">
        <v>164</v>
      </c>
      <c r="E13" s="12">
        <v>19076</v>
      </c>
      <c r="F13" s="12">
        <v>234.15</v>
      </c>
      <c r="G13" s="12">
        <v>5083</v>
      </c>
      <c r="H13" s="12">
        <v>1669</v>
      </c>
      <c r="I13" s="12">
        <v>2200</v>
      </c>
      <c r="J13" s="12">
        <v>1289</v>
      </c>
      <c r="K13" s="12">
        <v>272</v>
      </c>
      <c r="L13" s="12">
        <v>917</v>
      </c>
      <c r="M13" s="12">
        <v>3057</v>
      </c>
      <c r="N13" s="12">
        <v>9090</v>
      </c>
      <c r="O13" s="12">
        <v>16240</v>
      </c>
      <c r="P13" s="12">
        <v>6200</v>
      </c>
      <c r="Q13" s="12">
        <v>2637.6000000000004</v>
      </c>
      <c r="R13" s="12">
        <v>4539</v>
      </c>
      <c r="S13" s="12">
        <v>4584.3900000000003</v>
      </c>
      <c r="T13" s="12">
        <v>534</v>
      </c>
      <c r="U13" s="12">
        <v>0</v>
      </c>
      <c r="V13" s="20">
        <v>126</v>
      </c>
      <c r="W13" s="12">
        <v>106</v>
      </c>
      <c r="X13" s="12">
        <v>20.2</v>
      </c>
      <c r="Y13" s="12">
        <v>9110</v>
      </c>
      <c r="Z13" s="12">
        <v>9110</v>
      </c>
      <c r="AA13" s="12">
        <v>0</v>
      </c>
      <c r="AB13" s="12">
        <v>0</v>
      </c>
      <c r="AC13" s="12">
        <v>0</v>
      </c>
      <c r="AD13" s="12">
        <v>7880.15</v>
      </c>
      <c r="AE13" s="12">
        <v>0</v>
      </c>
      <c r="AF13" s="12">
        <v>1855.3700000000001</v>
      </c>
      <c r="AG13" s="12">
        <v>7371.7289887640454</v>
      </c>
      <c r="AH13" s="12">
        <v>6.0600000000000005</v>
      </c>
      <c r="AI13" s="20">
        <v>2033</v>
      </c>
      <c r="AJ13">
        <v>1</v>
      </c>
      <c r="AK13">
        <v>0</v>
      </c>
      <c r="AL13">
        <v>345</v>
      </c>
      <c r="AM13">
        <v>0</v>
      </c>
      <c r="AN13">
        <v>0</v>
      </c>
      <c r="AQ13"/>
      <c r="AR13">
        <v>862</v>
      </c>
      <c r="AT13" s="27"/>
      <c r="EC13" s="28"/>
      <c r="ED13" s="28"/>
    </row>
    <row r="14" spans="1:166">
      <c r="A14">
        <v>18</v>
      </c>
      <c r="B14">
        <v>1</v>
      </c>
      <c r="D14" t="s">
        <v>167</v>
      </c>
      <c r="E14" s="12">
        <v>34177</v>
      </c>
      <c r="F14" s="12">
        <v>351.75</v>
      </c>
      <c r="G14" s="12">
        <v>7318</v>
      </c>
      <c r="H14" s="12">
        <v>2344</v>
      </c>
      <c r="I14" s="12">
        <v>6300</v>
      </c>
      <c r="J14" s="12">
        <v>4632.3</v>
      </c>
      <c r="K14" s="12">
        <v>1249.6666666666667</v>
      </c>
      <c r="L14" s="12">
        <v>4065.666666666667</v>
      </c>
      <c r="M14" s="12">
        <v>5681</v>
      </c>
      <c r="N14" s="12">
        <v>16463</v>
      </c>
      <c r="O14" s="12">
        <v>37670</v>
      </c>
      <c r="P14" s="12">
        <v>38290</v>
      </c>
      <c r="Q14" s="12">
        <v>1332</v>
      </c>
      <c r="R14" s="12">
        <v>6645</v>
      </c>
      <c r="S14" s="12">
        <v>6645</v>
      </c>
      <c r="T14" s="12">
        <v>654</v>
      </c>
      <c r="U14" s="12">
        <v>0</v>
      </c>
      <c r="V14" s="20">
        <v>260</v>
      </c>
      <c r="W14" s="12">
        <v>212</v>
      </c>
      <c r="X14" s="12">
        <v>49</v>
      </c>
      <c r="Y14" s="12">
        <v>16677</v>
      </c>
      <c r="Z14" s="12">
        <v>16677</v>
      </c>
      <c r="AA14" s="12">
        <v>0</v>
      </c>
      <c r="AB14" s="12">
        <v>0</v>
      </c>
      <c r="AC14" s="12">
        <v>0</v>
      </c>
      <c r="AD14" s="12">
        <v>20829.573</v>
      </c>
      <c r="AE14" s="12">
        <v>0</v>
      </c>
      <c r="AF14" s="12">
        <v>3123</v>
      </c>
      <c r="AG14" s="12">
        <v>14726.217975065076</v>
      </c>
      <c r="AH14" s="12">
        <v>6</v>
      </c>
      <c r="AI14" s="20">
        <v>2300</v>
      </c>
      <c r="AJ14">
        <v>1</v>
      </c>
      <c r="AK14">
        <v>0</v>
      </c>
      <c r="AL14">
        <v>3275</v>
      </c>
      <c r="AM14">
        <v>0</v>
      </c>
      <c r="AN14">
        <v>9</v>
      </c>
      <c r="AQ14"/>
      <c r="AR14">
        <v>1248</v>
      </c>
      <c r="AT14" s="27"/>
      <c r="EC14" s="28"/>
      <c r="ED14" s="28"/>
    </row>
    <row r="15" spans="1:166">
      <c r="A15">
        <v>22</v>
      </c>
      <c r="B15">
        <v>1</v>
      </c>
      <c r="D15" t="s">
        <v>169</v>
      </c>
      <c r="E15" s="12">
        <v>19536</v>
      </c>
      <c r="F15" s="12">
        <v>236.94999999999996</v>
      </c>
      <c r="G15" s="12">
        <v>4033</v>
      </c>
      <c r="H15" s="12">
        <v>1278</v>
      </c>
      <c r="I15" s="12">
        <v>2600</v>
      </c>
      <c r="J15" s="12">
        <v>1724.8</v>
      </c>
      <c r="K15" s="12">
        <v>392.33333333333331</v>
      </c>
      <c r="L15" s="12">
        <v>1525.3333333333333</v>
      </c>
      <c r="M15" s="12">
        <v>2431</v>
      </c>
      <c r="N15" s="12">
        <v>8674</v>
      </c>
      <c r="O15" s="12">
        <v>19720</v>
      </c>
      <c r="P15" s="12">
        <v>13010</v>
      </c>
      <c r="Q15" s="12">
        <v>1603.2</v>
      </c>
      <c r="R15" s="12">
        <v>6320</v>
      </c>
      <c r="S15" s="12">
        <v>6383.2</v>
      </c>
      <c r="T15" s="12">
        <v>109</v>
      </c>
      <c r="U15" s="12">
        <v>0</v>
      </c>
      <c r="V15" s="20">
        <v>185</v>
      </c>
      <c r="W15" s="12">
        <v>131.30000000000001</v>
      </c>
      <c r="X15" s="12">
        <v>55.55</v>
      </c>
      <c r="Y15" s="12">
        <v>8752</v>
      </c>
      <c r="Z15" s="12">
        <v>8839.52</v>
      </c>
      <c r="AA15" s="12">
        <v>0</v>
      </c>
      <c r="AB15" s="12">
        <v>0</v>
      </c>
      <c r="AC15" s="12">
        <v>0</v>
      </c>
      <c r="AD15" s="12">
        <v>6432.72</v>
      </c>
      <c r="AE15" s="12">
        <v>0</v>
      </c>
      <c r="AF15" s="12">
        <v>2080.6</v>
      </c>
      <c r="AG15" s="12">
        <v>6567.9126458236124</v>
      </c>
      <c r="AH15" s="12">
        <v>6.0600000000000005</v>
      </c>
      <c r="AI15" s="20">
        <v>1891</v>
      </c>
      <c r="AJ15">
        <v>1</v>
      </c>
      <c r="AK15">
        <v>0</v>
      </c>
      <c r="AL15">
        <v>310</v>
      </c>
      <c r="AM15">
        <v>0</v>
      </c>
      <c r="AN15">
        <v>0</v>
      </c>
      <c r="AQ15"/>
      <c r="AR15">
        <v>734</v>
      </c>
      <c r="AT15" s="27"/>
      <c r="EC15" s="28"/>
      <c r="ED15" s="28"/>
    </row>
    <row r="16" spans="1:166">
      <c r="A16">
        <v>24</v>
      </c>
      <c r="B16">
        <v>1</v>
      </c>
      <c r="D16" t="s">
        <v>172</v>
      </c>
      <c r="E16" s="12">
        <v>10042</v>
      </c>
      <c r="F16" s="12">
        <v>155.05000000000001</v>
      </c>
      <c r="G16" s="12">
        <v>2013</v>
      </c>
      <c r="H16" s="12">
        <v>536</v>
      </c>
      <c r="I16" s="12">
        <v>1400</v>
      </c>
      <c r="J16" s="12">
        <v>934.09999999999991</v>
      </c>
      <c r="K16" s="12">
        <v>238.66666666666666</v>
      </c>
      <c r="L16" s="12">
        <v>802.66666666666663</v>
      </c>
      <c r="M16" s="12">
        <v>1374</v>
      </c>
      <c r="N16" s="12">
        <v>4521</v>
      </c>
      <c r="O16" s="12">
        <v>7200</v>
      </c>
      <c r="P16" s="12">
        <v>440</v>
      </c>
      <c r="Q16" s="12">
        <v>0</v>
      </c>
      <c r="R16" s="12">
        <v>11102</v>
      </c>
      <c r="S16" s="12">
        <v>13211.38</v>
      </c>
      <c r="T16" s="12">
        <v>96</v>
      </c>
      <c r="U16" s="12">
        <v>0</v>
      </c>
      <c r="V16" s="20">
        <v>129</v>
      </c>
      <c r="W16" s="12">
        <v>74.42</v>
      </c>
      <c r="X16" s="12">
        <v>80.239999999999995</v>
      </c>
      <c r="Y16" s="12">
        <v>4659</v>
      </c>
      <c r="Z16" s="12">
        <v>5683.98</v>
      </c>
      <c r="AA16" s="12">
        <v>0</v>
      </c>
      <c r="AB16" s="12">
        <v>0</v>
      </c>
      <c r="AC16" s="12">
        <v>0</v>
      </c>
      <c r="AD16" s="12">
        <v>969.072</v>
      </c>
      <c r="AE16" s="12">
        <v>0</v>
      </c>
      <c r="AF16" s="12">
        <v>2826.25</v>
      </c>
      <c r="AG16" s="12">
        <v>2664.6811984282904</v>
      </c>
      <c r="AH16" s="12">
        <v>17.7</v>
      </c>
      <c r="AI16" s="20">
        <v>1019</v>
      </c>
      <c r="AJ16">
        <v>1</v>
      </c>
      <c r="AK16">
        <v>0</v>
      </c>
      <c r="AL16">
        <v>125</v>
      </c>
      <c r="AM16">
        <v>0</v>
      </c>
      <c r="AN16">
        <v>3</v>
      </c>
      <c r="AQ16"/>
      <c r="AR16">
        <v>207</v>
      </c>
      <c r="AT16" s="27"/>
      <c r="EC16" s="28"/>
      <c r="ED16" s="28"/>
    </row>
    <row r="17" spans="1:134">
      <c r="A17">
        <v>25</v>
      </c>
      <c r="B17">
        <v>1</v>
      </c>
      <c r="D17" t="s">
        <v>174</v>
      </c>
      <c r="E17" s="12">
        <v>10305</v>
      </c>
      <c r="F17" s="12">
        <v>123.89999999999999</v>
      </c>
      <c r="G17" s="12">
        <v>1834</v>
      </c>
      <c r="H17" s="12">
        <v>538</v>
      </c>
      <c r="I17" s="12">
        <v>1300</v>
      </c>
      <c r="J17" s="12">
        <v>863.2</v>
      </c>
      <c r="K17" s="12">
        <v>174.66666666666666</v>
      </c>
      <c r="L17" s="12">
        <v>724.66666666666663</v>
      </c>
      <c r="M17" s="12">
        <v>1090</v>
      </c>
      <c r="N17" s="12">
        <v>4312</v>
      </c>
      <c r="O17" s="12">
        <v>9110</v>
      </c>
      <c r="P17" s="12">
        <v>2360</v>
      </c>
      <c r="Q17" s="12">
        <v>0</v>
      </c>
      <c r="R17" s="12">
        <v>6437</v>
      </c>
      <c r="S17" s="12">
        <v>6437</v>
      </c>
      <c r="T17" s="12">
        <v>52</v>
      </c>
      <c r="U17" s="12">
        <v>0</v>
      </c>
      <c r="V17" s="20">
        <v>121</v>
      </c>
      <c r="W17" s="12">
        <v>62</v>
      </c>
      <c r="X17" s="12">
        <v>60</v>
      </c>
      <c r="Y17" s="12">
        <v>4368</v>
      </c>
      <c r="Z17" s="12">
        <v>4368</v>
      </c>
      <c r="AA17" s="12">
        <v>0</v>
      </c>
      <c r="AB17" s="12">
        <v>0</v>
      </c>
      <c r="AC17" s="12">
        <v>0</v>
      </c>
      <c r="AD17" s="12">
        <v>1467.6480000000001</v>
      </c>
      <c r="AE17" s="12">
        <v>0</v>
      </c>
      <c r="AF17" s="12">
        <v>1007</v>
      </c>
      <c r="AG17" s="12">
        <v>1599.1886269070735</v>
      </c>
      <c r="AH17" s="12">
        <v>7</v>
      </c>
      <c r="AI17" s="20">
        <v>1023</v>
      </c>
      <c r="AJ17">
        <v>1</v>
      </c>
      <c r="AK17">
        <v>0</v>
      </c>
      <c r="AL17">
        <v>100</v>
      </c>
      <c r="AM17">
        <v>0</v>
      </c>
      <c r="AN17">
        <v>1</v>
      </c>
      <c r="AQ17"/>
      <c r="AR17">
        <v>331</v>
      </c>
      <c r="AT17" s="27"/>
      <c r="EC17" s="28"/>
      <c r="ED17" s="28"/>
    </row>
    <row r="18" spans="1:134">
      <c r="A18">
        <v>1987</v>
      </c>
      <c r="B18">
        <v>1</v>
      </c>
      <c r="D18" t="s">
        <v>176</v>
      </c>
      <c r="E18" s="12">
        <v>12233</v>
      </c>
      <c r="F18" s="12">
        <v>241.49999999999997</v>
      </c>
      <c r="G18" s="12">
        <v>2345</v>
      </c>
      <c r="H18" s="12">
        <v>589</v>
      </c>
      <c r="I18" s="12">
        <v>1800</v>
      </c>
      <c r="J18" s="12">
        <v>1256.9000000000001</v>
      </c>
      <c r="K18" s="12">
        <v>333</v>
      </c>
      <c r="L18" s="12">
        <v>1285</v>
      </c>
      <c r="M18" s="12">
        <v>1522</v>
      </c>
      <c r="N18" s="12">
        <v>5513</v>
      </c>
      <c r="O18" s="12">
        <v>9650</v>
      </c>
      <c r="P18" s="12">
        <v>1690</v>
      </c>
      <c r="Q18" s="12">
        <v>0</v>
      </c>
      <c r="R18" s="12">
        <v>8019</v>
      </c>
      <c r="S18" s="12">
        <v>8019</v>
      </c>
      <c r="T18" s="12">
        <v>143</v>
      </c>
      <c r="U18" s="12">
        <v>0</v>
      </c>
      <c r="V18" s="20">
        <v>121</v>
      </c>
      <c r="W18" s="12">
        <v>73</v>
      </c>
      <c r="X18" s="12">
        <v>47</v>
      </c>
      <c r="Y18" s="12">
        <v>5431</v>
      </c>
      <c r="Z18" s="12">
        <v>5431</v>
      </c>
      <c r="AA18" s="12">
        <v>0</v>
      </c>
      <c r="AB18" s="12">
        <v>0</v>
      </c>
      <c r="AC18" s="12">
        <v>0</v>
      </c>
      <c r="AD18" s="12">
        <v>1938.867</v>
      </c>
      <c r="AE18" s="12">
        <v>0</v>
      </c>
      <c r="AF18" s="12">
        <v>1517</v>
      </c>
      <c r="AG18" s="12">
        <v>2291.6266846361186</v>
      </c>
      <c r="AH18" s="12">
        <v>6</v>
      </c>
      <c r="AI18" s="20">
        <v>953</v>
      </c>
      <c r="AJ18">
        <v>1</v>
      </c>
      <c r="AK18">
        <v>0</v>
      </c>
      <c r="AL18">
        <v>150</v>
      </c>
      <c r="AM18">
        <v>0</v>
      </c>
      <c r="AN18">
        <v>0</v>
      </c>
      <c r="AQ18"/>
      <c r="AR18">
        <v>357</v>
      </c>
      <c r="AT18" s="27"/>
      <c r="EC18" s="28"/>
      <c r="ED18" s="28"/>
    </row>
    <row r="19" spans="1:134">
      <c r="A19">
        <v>1895</v>
      </c>
      <c r="B19">
        <v>1</v>
      </c>
      <c r="D19" t="s">
        <v>627</v>
      </c>
      <c r="E19" s="12">
        <v>38228</v>
      </c>
      <c r="F19" s="12">
        <v>570.85</v>
      </c>
      <c r="G19" s="12">
        <v>8789</v>
      </c>
      <c r="H19" s="12">
        <v>2650</v>
      </c>
      <c r="I19" s="12">
        <v>7200</v>
      </c>
      <c r="J19" s="12">
        <v>5344.5</v>
      </c>
      <c r="K19" s="12">
        <v>1404.3333333333333</v>
      </c>
      <c r="L19" s="12">
        <v>4689.333333333333</v>
      </c>
      <c r="M19" s="12">
        <v>6429</v>
      </c>
      <c r="N19" s="12">
        <v>18494</v>
      </c>
      <c r="O19" s="12">
        <v>39100</v>
      </c>
      <c r="P19" s="12">
        <v>29010</v>
      </c>
      <c r="Q19" s="12">
        <v>1944</v>
      </c>
      <c r="R19" s="12">
        <v>22658</v>
      </c>
      <c r="S19" s="12">
        <v>24697.22</v>
      </c>
      <c r="T19" s="12">
        <v>1394</v>
      </c>
      <c r="U19" s="12">
        <v>5545</v>
      </c>
      <c r="V19" s="20">
        <v>388</v>
      </c>
      <c r="W19" s="12">
        <v>269.36</v>
      </c>
      <c r="X19" s="12">
        <v>141.70000000000002</v>
      </c>
      <c r="Y19" s="12">
        <v>18555</v>
      </c>
      <c r="Z19" s="12">
        <v>19297.2</v>
      </c>
      <c r="AA19" s="12">
        <v>0</v>
      </c>
      <c r="AB19" s="12">
        <v>0</v>
      </c>
      <c r="AC19" s="12">
        <v>0</v>
      </c>
      <c r="AD19" s="12">
        <v>15400.65</v>
      </c>
      <c r="AE19" s="12">
        <v>0</v>
      </c>
      <c r="AF19" s="12">
        <v>6060.4000000000005</v>
      </c>
      <c r="AG19" s="12">
        <v>11652.355958756028</v>
      </c>
      <c r="AH19" s="12">
        <v>23.98</v>
      </c>
      <c r="AI19" s="20">
        <v>2899</v>
      </c>
      <c r="AJ19">
        <v>1</v>
      </c>
      <c r="AK19">
        <v>0</v>
      </c>
      <c r="AL19">
        <v>590</v>
      </c>
      <c r="AM19">
        <v>0</v>
      </c>
      <c r="AN19">
        <v>5</v>
      </c>
      <c r="AQ19"/>
      <c r="AR19">
        <v>835</v>
      </c>
      <c r="AT19" s="27"/>
      <c r="EC19" s="28"/>
      <c r="ED19" s="28"/>
    </row>
    <row r="20" spans="1:134">
      <c r="A20">
        <v>765</v>
      </c>
      <c r="B20">
        <v>1</v>
      </c>
      <c r="D20" t="s">
        <v>178</v>
      </c>
      <c r="E20" s="12">
        <v>12641</v>
      </c>
      <c r="F20" s="12">
        <v>96.6</v>
      </c>
      <c r="G20" s="12">
        <v>2621</v>
      </c>
      <c r="H20" s="12">
        <v>746</v>
      </c>
      <c r="I20" s="12">
        <v>2300</v>
      </c>
      <c r="J20" s="12">
        <v>1721.4</v>
      </c>
      <c r="K20" s="12">
        <v>467</v>
      </c>
      <c r="L20" s="12">
        <v>1691</v>
      </c>
      <c r="M20" s="12">
        <v>1703</v>
      </c>
      <c r="N20" s="12">
        <v>5968</v>
      </c>
      <c r="O20" s="12">
        <v>13000</v>
      </c>
      <c r="P20" s="12">
        <v>8870</v>
      </c>
      <c r="Q20" s="12">
        <v>240</v>
      </c>
      <c r="R20" s="12">
        <v>4907</v>
      </c>
      <c r="S20" s="12">
        <v>4907</v>
      </c>
      <c r="T20" s="12">
        <v>114</v>
      </c>
      <c r="U20" s="12">
        <v>0</v>
      </c>
      <c r="V20" s="20">
        <v>119</v>
      </c>
      <c r="W20" s="12">
        <v>98</v>
      </c>
      <c r="X20" s="12">
        <v>22</v>
      </c>
      <c r="Y20" s="12">
        <v>5786</v>
      </c>
      <c r="Z20" s="12">
        <v>5786</v>
      </c>
      <c r="AA20" s="12">
        <v>0</v>
      </c>
      <c r="AB20" s="12">
        <v>0</v>
      </c>
      <c r="AC20" s="12">
        <v>0</v>
      </c>
      <c r="AD20" s="12">
        <v>3072.366</v>
      </c>
      <c r="AE20" s="12">
        <v>0</v>
      </c>
      <c r="AF20" s="12">
        <v>1518</v>
      </c>
      <c r="AG20" s="12">
        <v>3821.7562238597889</v>
      </c>
      <c r="AH20" s="12">
        <v>4</v>
      </c>
      <c r="AI20" s="20">
        <v>753</v>
      </c>
      <c r="AJ20">
        <v>1</v>
      </c>
      <c r="AK20">
        <v>0</v>
      </c>
      <c r="AL20">
        <v>340</v>
      </c>
      <c r="AM20">
        <v>0</v>
      </c>
      <c r="AN20">
        <v>0</v>
      </c>
      <c r="AQ20"/>
      <c r="AR20">
        <v>525</v>
      </c>
      <c r="AT20" s="27"/>
      <c r="EC20" s="28"/>
      <c r="ED20" s="28"/>
    </row>
    <row r="21" spans="1:134">
      <c r="A21">
        <v>40</v>
      </c>
      <c r="B21">
        <v>1</v>
      </c>
      <c r="D21" t="s">
        <v>185</v>
      </c>
      <c r="E21" s="12">
        <v>15698</v>
      </c>
      <c r="F21" s="12">
        <v>319.89999999999998</v>
      </c>
      <c r="G21" s="12">
        <v>2879</v>
      </c>
      <c r="H21" s="12">
        <v>809</v>
      </c>
      <c r="I21" s="12">
        <v>1800</v>
      </c>
      <c r="J21" s="12">
        <v>1138.5</v>
      </c>
      <c r="K21" s="12">
        <v>240.33333333333334</v>
      </c>
      <c r="L21" s="12">
        <v>976.33333333333337</v>
      </c>
      <c r="M21" s="12">
        <v>1741</v>
      </c>
      <c r="N21" s="12">
        <v>6726</v>
      </c>
      <c r="O21" s="12">
        <v>10680</v>
      </c>
      <c r="P21" s="12">
        <v>950</v>
      </c>
      <c r="Q21" s="12">
        <v>142.4</v>
      </c>
      <c r="R21" s="12">
        <v>14951</v>
      </c>
      <c r="S21" s="12">
        <v>15100.51</v>
      </c>
      <c r="T21" s="12">
        <v>935</v>
      </c>
      <c r="U21" s="12">
        <v>0</v>
      </c>
      <c r="V21" s="20">
        <v>181</v>
      </c>
      <c r="W21" s="12">
        <v>108</v>
      </c>
      <c r="X21" s="12">
        <v>74.739999999999995</v>
      </c>
      <c r="Y21" s="12">
        <v>6615</v>
      </c>
      <c r="Z21" s="12">
        <v>6615</v>
      </c>
      <c r="AA21" s="12">
        <v>0</v>
      </c>
      <c r="AB21" s="12">
        <v>0</v>
      </c>
      <c r="AC21" s="12">
        <v>0</v>
      </c>
      <c r="AD21" s="12">
        <v>1461.915</v>
      </c>
      <c r="AE21" s="12">
        <v>0</v>
      </c>
      <c r="AF21" s="12">
        <v>4212.71</v>
      </c>
      <c r="AG21" s="12">
        <v>4282.6211242603549</v>
      </c>
      <c r="AH21" s="12">
        <v>13.13</v>
      </c>
      <c r="AI21" s="20">
        <v>1577</v>
      </c>
      <c r="AJ21">
        <v>1</v>
      </c>
      <c r="AK21">
        <v>0</v>
      </c>
      <c r="AL21">
        <v>185</v>
      </c>
      <c r="AM21">
        <v>0</v>
      </c>
      <c r="AN21">
        <v>0</v>
      </c>
      <c r="AQ21"/>
      <c r="AR21">
        <v>214</v>
      </c>
      <c r="AT21" s="27"/>
      <c r="EC21" s="28"/>
      <c r="ED21" s="28"/>
    </row>
    <row r="22" spans="1:134">
      <c r="A22">
        <v>37</v>
      </c>
      <c r="B22">
        <v>1</v>
      </c>
      <c r="D22" t="s">
        <v>187</v>
      </c>
      <c r="E22" s="12">
        <v>32621</v>
      </c>
      <c r="F22" s="12">
        <v>323.05</v>
      </c>
      <c r="G22" s="12">
        <v>7681</v>
      </c>
      <c r="H22" s="12">
        <v>2587</v>
      </c>
      <c r="I22" s="12">
        <v>5900</v>
      </c>
      <c r="J22" s="12">
        <v>4346.5</v>
      </c>
      <c r="K22" s="12">
        <v>982.66666666666663</v>
      </c>
      <c r="L22" s="12">
        <v>4074.6666666666665</v>
      </c>
      <c r="M22" s="12">
        <v>4878</v>
      </c>
      <c r="N22" s="12">
        <v>15501</v>
      </c>
      <c r="O22" s="12">
        <v>36050</v>
      </c>
      <c r="P22" s="12">
        <v>31530</v>
      </c>
      <c r="Q22" s="12">
        <v>1933.6000000000001</v>
      </c>
      <c r="R22" s="12">
        <v>11770</v>
      </c>
      <c r="S22" s="12">
        <v>11770</v>
      </c>
      <c r="T22" s="12">
        <v>224</v>
      </c>
      <c r="U22" s="12">
        <v>0</v>
      </c>
      <c r="V22" s="20">
        <v>268</v>
      </c>
      <c r="W22" s="12">
        <v>208</v>
      </c>
      <c r="X22" s="12">
        <v>60</v>
      </c>
      <c r="Y22" s="12">
        <v>15535</v>
      </c>
      <c r="Z22" s="12">
        <v>15535</v>
      </c>
      <c r="AA22" s="12">
        <v>0</v>
      </c>
      <c r="AB22" s="12">
        <v>0</v>
      </c>
      <c r="AC22" s="12">
        <v>0</v>
      </c>
      <c r="AD22" s="12">
        <v>13033.865</v>
      </c>
      <c r="AE22" s="12">
        <v>0</v>
      </c>
      <c r="AF22" s="12">
        <v>3295</v>
      </c>
      <c r="AG22" s="12">
        <v>8961.6637485409374</v>
      </c>
      <c r="AH22" s="12">
        <v>13</v>
      </c>
      <c r="AI22" s="20">
        <v>2489</v>
      </c>
      <c r="AJ22">
        <v>1</v>
      </c>
      <c r="AK22">
        <v>0</v>
      </c>
      <c r="AL22">
        <v>690</v>
      </c>
      <c r="AM22">
        <v>0</v>
      </c>
      <c r="AN22">
        <v>1</v>
      </c>
      <c r="AQ22"/>
      <c r="AR22">
        <v>838</v>
      </c>
      <c r="AT22" s="27"/>
      <c r="EC22" s="28"/>
      <c r="ED22" s="28"/>
    </row>
    <row r="23" spans="1:134">
      <c r="A23">
        <v>9</v>
      </c>
      <c r="B23">
        <v>1</v>
      </c>
      <c r="D23" t="s">
        <v>191</v>
      </c>
      <c r="E23" s="12">
        <v>7352</v>
      </c>
      <c r="F23" s="12">
        <v>93.45</v>
      </c>
      <c r="G23" s="12">
        <v>1390</v>
      </c>
      <c r="H23" s="12">
        <v>360</v>
      </c>
      <c r="I23" s="12">
        <v>900</v>
      </c>
      <c r="J23" s="12">
        <v>585.79999999999995</v>
      </c>
      <c r="K23" s="12">
        <v>102</v>
      </c>
      <c r="L23" s="12">
        <v>355</v>
      </c>
      <c r="M23" s="12">
        <v>808</v>
      </c>
      <c r="N23" s="12">
        <v>3140</v>
      </c>
      <c r="O23" s="12">
        <v>5200</v>
      </c>
      <c r="P23" s="12">
        <v>540</v>
      </c>
      <c r="Q23" s="12">
        <v>0</v>
      </c>
      <c r="R23" s="12">
        <v>4531</v>
      </c>
      <c r="S23" s="12">
        <v>5437.2</v>
      </c>
      <c r="T23" s="12">
        <v>41</v>
      </c>
      <c r="U23" s="12">
        <v>0</v>
      </c>
      <c r="V23" s="20">
        <v>65</v>
      </c>
      <c r="W23" s="12">
        <v>45.88</v>
      </c>
      <c r="X23" s="12">
        <v>33.6</v>
      </c>
      <c r="Y23" s="12">
        <v>3142</v>
      </c>
      <c r="Z23" s="12">
        <v>3896.08</v>
      </c>
      <c r="AA23" s="12">
        <v>0</v>
      </c>
      <c r="AB23" s="12">
        <v>0</v>
      </c>
      <c r="AC23" s="12">
        <v>0</v>
      </c>
      <c r="AD23" s="12">
        <v>1165.682</v>
      </c>
      <c r="AE23" s="12">
        <v>0</v>
      </c>
      <c r="AF23" s="12">
        <v>1390.8</v>
      </c>
      <c r="AG23" s="12">
        <v>2398.565879265092</v>
      </c>
      <c r="AH23" s="12">
        <v>10.799999999999999</v>
      </c>
      <c r="AI23" s="20">
        <v>662</v>
      </c>
      <c r="AJ23">
        <v>1</v>
      </c>
      <c r="AK23">
        <v>0</v>
      </c>
      <c r="AL23">
        <v>85</v>
      </c>
      <c r="AM23">
        <v>0</v>
      </c>
      <c r="AN23">
        <v>3</v>
      </c>
      <c r="AQ23"/>
      <c r="AR23">
        <v>367</v>
      </c>
      <c r="AT23" s="27"/>
      <c r="EC23" s="28"/>
      <c r="ED23" s="28"/>
    </row>
    <row r="24" spans="1:134">
      <c r="A24">
        <v>47</v>
      </c>
      <c r="B24">
        <v>1</v>
      </c>
      <c r="D24" t="s">
        <v>193</v>
      </c>
      <c r="E24" s="12">
        <v>27467</v>
      </c>
      <c r="F24" s="12">
        <v>365.05</v>
      </c>
      <c r="G24" s="12">
        <v>5787</v>
      </c>
      <c r="H24" s="12">
        <v>1749</v>
      </c>
      <c r="I24" s="12">
        <v>4700</v>
      </c>
      <c r="J24" s="12">
        <v>3418.3999999999996</v>
      </c>
      <c r="K24" s="12">
        <v>879.66666666666663</v>
      </c>
      <c r="L24" s="12">
        <v>3147.6666666666665</v>
      </c>
      <c r="M24" s="12">
        <v>4041</v>
      </c>
      <c r="N24" s="12">
        <v>12748</v>
      </c>
      <c r="O24" s="12">
        <v>31010</v>
      </c>
      <c r="P24" s="12">
        <v>30890</v>
      </c>
      <c r="Q24" s="12">
        <v>1742.4</v>
      </c>
      <c r="R24" s="12">
        <v>7596</v>
      </c>
      <c r="S24" s="12">
        <v>7596</v>
      </c>
      <c r="T24" s="12">
        <v>272</v>
      </c>
      <c r="U24" s="12">
        <v>0</v>
      </c>
      <c r="V24" s="20">
        <v>238</v>
      </c>
      <c r="W24" s="12">
        <v>185</v>
      </c>
      <c r="X24" s="12">
        <v>53</v>
      </c>
      <c r="Y24" s="12">
        <v>12816</v>
      </c>
      <c r="Z24" s="12">
        <v>12816</v>
      </c>
      <c r="AA24" s="12">
        <v>0</v>
      </c>
      <c r="AB24" s="12">
        <v>0</v>
      </c>
      <c r="AC24" s="12">
        <v>0</v>
      </c>
      <c r="AD24" s="12">
        <v>12751.92</v>
      </c>
      <c r="AE24" s="12">
        <v>0</v>
      </c>
      <c r="AF24" s="12">
        <v>3372</v>
      </c>
      <c r="AG24" s="12">
        <v>11771.571428571429</v>
      </c>
      <c r="AH24" s="12">
        <v>6</v>
      </c>
      <c r="AI24" s="20">
        <v>1954</v>
      </c>
      <c r="AJ24">
        <v>1</v>
      </c>
      <c r="AK24">
        <v>0</v>
      </c>
      <c r="AL24">
        <v>1415</v>
      </c>
      <c r="AM24">
        <v>0</v>
      </c>
      <c r="AN24">
        <v>0</v>
      </c>
      <c r="AQ24"/>
      <c r="AR24">
        <v>990</v>
      </c>
      <c r="AT24" s="27"/>
      <c r="EC24" s="28"/>
      <c r="ED24" s="28"/>
    </row>
    <row r="25" spans="1:134">
      <c r="A25">
        <v>48</v>
      </c>
      <c r="B25">
        <v>1</v>
      </c>
      <c r="D25" t="s">
        <v>196</v>
      </c>
      <c r="E25" s="12">
        <v>16422</v>
      </c>
      <c r="F25" s="12">
        <v>315.35000000000002</v>
      </c>
      <c r="G25" s="12">
        <v>3940</v>
      </c>
      <c r="H25" s="12">
        <v>1241</v>
      </c>
      <c r="I25" s="12">
        <v>2700</v>
      </c>
      <c r="J25" s="12">
        <v>1882.9</v>
      </c>
      <c r="K25" s="12">
        <v>279.33333333333331</v>
      </c>
      <c r="L25" s="12">
        <v>1719.3333333333333</v>
      </c>
      <c r="M25" s="12">
        <v>2831</v>
      </c>
      <c r="N25" s="12">
        <v>7954</v>
      </c>
      <c r="O25" s="12">
        <v>15680</v>
      </c>
      <c r="P25" s="12">
        <v>8430</v>
      </c>
      <c r="Q25" s="12">
        <v>1025.6000000000001</v>
      </c>
      <c r="R25" s="12">
        <v>16747</v>
      </c>
      <c r="S25" s="12">
        <v>16747</v>
      </c>
      <c r="T25" s="12">
        <v>308</v>
      </c>
      <c r="U25" s="12">
        <v>0</v>
      </c>
      <c r="V25" s="20">
        <v>205</v>
      </c>
      <c r="W25" s="12">
        <v>109</v>
      </c>
      <c r="X25" s="12">
        <v>96</v>
      </c>
      <c r="Y25" s="12">
        <v>8171</v>
      </c>
      <c r="Z25" s="12">
        <v>8171</v>
      </c>
      <c r="AA25" s="12">
        <v>0</v>
      </c>
      <c r="AB25" s="12">
        <v>0</v>
      </c>
      <c r="AC25" s="12">
        <v>3600</v>
      </c>
      <c r="AD25" s="12">
        <v>2884.3629999999998</v>
      </c>
      <c r="AE25" s="12">
        <v>0</v>
      </c>
      <c r="AF25" s="12">
        <v>3623</v>
      </c>
      <c r="AG25" s="12">
        <v>3488.5315743183814</v>
      </c>
      <c r="AH25" s="12">
        <v>15</v>
      </c>
      <c r="AI25" s="20">
        <v>1453</v>
      </c>
      <c r="AJ25">
        <v>1</v>
      </c>
      <c r="AK25">
        <v>0</v>
      </c>
      <c r="AL25">
        <v>840</v>
      </c>
      <c r="AM25">
        <v>0</v>
      </c>
      <c r="AN25">
        <v>1</v>
      </c>
      <c r="AQ25"/>
      <c r="AR25">
        <v>355</v>
      </c>
      <c r="AT25" s="27"/>
      <c r="EC25" s="28"/>
      <c r="ED25" s="28"/>
    </row>
    <row r="26" spans="1:134">
      <c r="A26">
        <v>53</v>
      </c>
      <c r="B26">
        <v>1</v>
      </c>
      <c r="D26" t="s">
        <v>203</v>
      </c>
      <c r="E26" s="12">
        <v>13633</v>
      </c>
      <c r="F26" s="12">
        <v>120.74999999999999</v>
      </c>
      <c r="G26" s="12">
        <v>2813</v>
      </c>
      <c r="H26" s="12">
        <v>772</v>
      </c>
      <c r="I26" s="12">
        <v>1800</v>
      </c>
      <c r="J26" s="12">
        <v>1193.0999999999999</v>
      </c>
      <c r="K26" s="12">
        <v>287</v>
      </c>
      <c r="L26" s="12">
        <v>910</v>
      </c>
      <c r="M26" s="12">
        <v>1772</v>
      </c>
      <c r="N26" s="12">
        <v>6030</v>
      </c>
      <c r="O26" s="12">
        <v>11200</v>
      </c>
      <c r="P26" s="12">
        <v>2140</v>
      </c>
      <c r="Q26" s="12">
        <v>172</v>
      </c>
      <c r="R26" s="12">
        <v>10105</v>
      </c>
      <c r="S26" s="12">
        <v>12328.1</v>
      </c>
      <c r="T26" s="12">
        <v>148</v>
      </c>
      <c r="U26" s="12">
        <v>0</v>
      </c>
      <c r="V26" s="20">
        <v>128</v>
      </c>
      <c r="W26" s="12">
        <v>95.16</v>
      </c>
      <c r="X26" s="12">
        <v>61.71</v>
      </c>
      <c r="Y26" s="12">
        <v>6069</v>
      </c>
      <c r="Z26" s="12">
        <v>7404.18</v>
      </c>
      <c r="AA26" s="12">
        <v>0</v>
      </c>
      <c r="AB26" s="12">
        <v>0</v>
      </c>
      <c r="AC26" s="12">
        <v>0</v>
      </c>
      <c r="AD26" s="12">
        <v>2621.808</v>
      </c>
      <c r="AE26" s="12">
        <v>0</v>
      </c>
      <c r="AF26" s="12">
        <v>2466.84</v>
      </c>
      <c r="AG26" s="12">
        <v>3286.5462557300302</v>
      </c>
      <c r="AH26" s="12">
        <v>10.89</v>
      </c>
      <c r="AI26" s="20">
        <v>1242</v>
      </c>
      <c r="AJ26">
        <v>1</v>
      </c>
      <c r="AK26">
        <v>0</v>
      </c>
      <c r="AL26">
        <v>155</v>
      </c>
      <c r="AM26">
        <v>0</v>
      </c>
      <c r="AN26">
        <v>4</v>
      </c>
      <c r="AQ26"/>
      <c r="AR26">
        <v>432</v>
      </c>
      <c r="AT26" s="27"/>
      <c r="EC26" s="28"/>
      <c r="ED26" s="28"/>
    </row>
    <row r="27" spans="1:134">
      <c r="A27">
        <v>56</v>
      </c>
      <c r="B27">
        <v>1</v>
      </c>
      <c r="D27" t="s">
        <v>205</v>
      </c>
      <c r="E27" s="12">
        <v>18794</v>
      </c>
      <c r="F27" s="12">
        <v>397.25</v>
      </c>
      <c r="G27" s="12">
        <v>3512</v>
      </c>
      <c r="H27" s="12">
        <v>960</v>
      </c>
      <c r="I27" s="12">
        <v>2000</v>
      </c>
      <c r="J27" s="12">
        <v>1211.0999999999999</v>
      </c>
      <c r="K27" s="12">
        <v>216</v>
      </c>
      <c r="L27" s="12">
        <v>947</v>
      </c>
      <c r="M27" s="12">
        <v>2074</v>
      </c>
      <c r="N27" s="12">
        <v>7842</v>
      </c>
      <c r="O27" s="12">
        <v>15710</v>
      </c>
      <c r="P27" s="12">
        <v>3660</v>
      </c>
      <c r="Q27" s="12">
        <v>372.8</v>
      </c>
      <c r="R27" s="12">
        <v>12543</v>
      </c>
      <c r="S27" s="12">
        <v>14549.88</v>
      </c>
      <c r="T27" s="12">
        <v>294</v>
      </c>
      <c r="U27" s="12">
        <v>0</v>
      </c>
      <c r="V27" s="20">
        <v>174</v>
      </c>
      <c r="W27" s="12">
        <v>116.48000000000002</v>
      </c>
      <c r="X27" s="12">
        <v>81.899999999999991</v>
      </c>
      <c r="Y27" s="12">
        <v>7889</v>
      </c>
      <c r="Z27" s="12">
        <v>8835.68</v>
      </c>
      <c r="AA27" s="12">
        <v>0</v>
      </c>
      <c r="AB27" s="12">
        <v>0</v>
      </c>
      <c r="AC27" s="12">
        <v>0</v>
      </c>
      <c r="AD27" s="12">
        <v>3242.3789999999999</v>
      </c>
      <c r="AE27" s="12">
        <v>0</v>
      </c>
      <c r="AF27" s="12">
        <v>3051.9599999999996</v>
      </c>
      <c r="AG27" s="12">
        <v>4549.7379574666975</v>
      </c>
      <c r="AH27" s="12">
        <v>14.04</v>
      </c>
      <c r="AI27" s="20">
        <v>1712</v>
      </c>
      <c r="AJ27">
        <v>1</v>
      </c>
      <c r="AK27">
        <v>0</v>
      </c>
      <c r="AL27">
        <v>170</v>
      </c>
      <c r="AM27">
        <v>0</v>
      </c>
      <c r="AN27">
        <v>1</v>
      </c>
      <c r="AQ27"/>
      <c r="AR27">
        <v>410</v>
      </c>
      <c r="AT27" s="27"/>
      <c r="EC27" s="28"/>
      <c r="ED27" s="28"/>
    </row>
    <row r="28" spans="1:134">
      <c r="A28">
        <v>59</v>
      </c>
      <c r="B28">
        <v>2</v>
      </c>
      <c r="D28" t="s">
        <v>197</v>
      </c>
      <c r="E28" s="12">
        <v>28007</v>
      </c>
      <c r="F28" s="12">
        <v>271.95</v>
      </c>
      <c r="G28" s="12">
        <v>5106</v>
      </c>
      <c r="H28" s="12">
        <v>1563</v>
      </c>
      <c r="I28" s="12">
        <v>4100</v>
      </c>
      <c r="J28" s="12">
        <v>2891.3999999999996</v>
      </c>
      <c r="K28" s="12">
        <v>707.66666666666663</v>
      </c>
      <c r="L28" s="12">
        <v>2302.6666666666665</v>
      </c>
      <c r="M28" s="12">
        <v>3377</v>
      </c>
      <c r="N28" s="12">
        <v>11884</v>
      </c>
      <c r="O28" s="12">
        <v>27030</v>
      </c>
      <c r="P28" s="12">
        <v>7100</v>
      </c>
      <c r="Q28" s="12">
        <v>1279.2</v>
      </c>
      <c r="R28" s="12">
        <v>10223</v>
      </c>
      <c r="S28" s="12">
        <v>10223</v>
      </c>
      <c r="T28" s="12">
        <v>175</v>
      </c>
      <c r="U28" s="12">
        <v>0</v>
      </c>
      <c r="V28" s="20">
        <v>261</v>
      </c>
      <c r="W28" s="12">
        <v>186</v>
      </c>
      <c r="X28" s="12">
        <v>75</v>
      </c>
      <c r="Y28" s="12">
        <v>12086</v>
      </c>
      <c r="Z28" s="12">
        <v>12086</v>
      </c>
      <c r="AA28" s="12">
        <v>0</v>
      </c>
      <c r="AB28" s="12">
        <v>0</v>
      </c>
      <c r="AC28" s="12">
        <v>0</v>
      </c>
      <c r="AD28" s="12">
        <v>5148.6360000000004</v>
      </c>
      <c r="AE28" s="12">
        <v>0</v>
      </c>
      <c r="AF28" s="12">
        <v>2362</v>
      </c>
      <c r="AG28" s="12">
        <v>6362.044046932102</v>
      </c>
      <c r="AH28" s="12">
        <v>14</v>
      </c>
      <c r="AI28" s="20">
        <v>2466</v>
      </c>
      <c r="AJ28">
        <v>1</v>
      </c>
      <c r="AK28">
        <v>0</v>
      </c>
      <c r="AL28">
        <v>220</v>
      </c>
      <c r="AM28">
        <v>0</v>
      </c>
      <c r="AN28">
        <v>6</v>
      </c>
      <c r="AQ28"/>
      <c r="AR28">
        <v>421</v>
      </c>
      <c r="AT28" s="27"/>
      <c r="EC28" s="28"/>
      <c r="ED28" s="28"/>
    </row>
    <row r="29" spans="1:134">
      <c r="A29">
        <v>60</v>
      </c>
      <c r="B29">
        <v>2</v>
      </c>
      <c r="D29" t="s">
        <v>210</v>
      </c>
      <c r="E29" s="12">
        <v>3611</v>
      </c>
      <c r="F29" s="12">
        <v>140.69999999999999</v>
      </c>
      <c r="G29" s="12">
        <v>786</v>
      </c>
      <c r="H29" s="12">
        <v>211</v>
      </c>
      <c r="I29" s="12">
        <v>500</v>
      </c>
      <c r="J29" s="12">
        <v>143.79999999999995</v>
      </c>
      <c r="K29" s="12">
        <v>12.333333333333334</v>
      </c>
      <c r="L29" s="12">
        <v>126.33333333333334</v>
      </c>
      <c r="M29" s="12">
        <v>594</v>
      </c>
      <c r="N29" s="12">
        <v>1663</v>
      </c>
      <c r="O29" s="12">
        <v>3460</v>
      </c>
      <c r="P29" s="12">
        <v>240</v>
      </c>
      <c r="Q29" s="12">
        <v>128.80000000000001</v>
      </c>
      <c r="R29" s="12">
        <v>5908</v>
      </c>
      <c r="S29" s="12">
        <v>5908</v>
      </c>
      <c r="T29" s="12">
        <v>78</v>
      </c>
      <c r="U29" s="12">
        <v>10000</v>
      </c>
      <c r="V29" s="20">
        <v>55</v>
      </c>
      <c r="W29" s="12">
        <v>46</v>
      </c>
      <c r="X29" s="12">
        <v>9</v>
      </c>
      <c r="Y29" s="12">
        <v>3562</v>
      </c>
      <c r="Z29" s="12">
        <v>3562</v>
      </c>
      <c r="AA29" s="12">
        <v>0</v>
      </c>
      <c r="AB29" s="12">
        <v>0</v>
      </c>
      <c r="AC29" s="12">
        <v>0</v>
      </c>
      <c r="AD29" s="12">
        <v>890.5</v>
      </c>
      <c r="AE29" s="12">
        <v>0</v>
      </c>
      <c r="AF29" s="12">
        <v>914</v>
      </c>
      <c r="AG29" s="12">
        <v>551.3621784163048</v>
      </c>
      <c r="AH29" s="12">
        <v>4</v>
      </c>
      <c r="AI29" s="20">
        <v>574</v>
      </c>
      <c r="AJ29">
        <v>1</v>
      </c>
      <c r="AK29">
        <v>0</v>
      </c>
      <c r="AL29">
        <v>0</v>
      </c>
      <c r="AM29">
        <v>0</v>
      </c>
      <c r="AN29">
        <v>1</v>
      </c>
      <c r="AQ29"/>
      <c r="AR29">
        <v>249</v>
      </c>
      <c r="AT29" s="27"/>
      <c r="EC29" s="28"/>
      <c r="ED29" s="28"/>
    </row>
    <row r="30" spans="1:134">
      <c r="A30">
        <v>1891</v>
      </c>
      <c r="B30">
        <v>2</v>
      </c>
      <c r="D30" t="s">
        <v>625</v>
      </c>
      <c r="E30" s="12">
        <v>19015</v>
      </c>
      <c r="F30" s="12">
        <v>172.55</v>
      </c>
      <c r="G30" s="12">
        <v>3845</v>
      </c>
      <c r="H30" s="12">
        <v>1220</v>
      </c>
      <c r="I30" s="12">
        <v>2800</v>
      </c>
      <c r="J30" s="12">
        <v>1979.1999999999998</v>
      </c>
      <c r="K30" s="12">
        <v>506</v>
      </c>
      <c r="L30" s="12">
        <v>1605</v>
      </c>
      <c r="M30" s="12">
        <v>2165</v>
      </c>
      <c r="N30" s="12">
        <v>8060</v>
      </c>
      <c r="O30" s="12">
        <v>18490</v>
      </c>
      <c r="P30" s="12">
        <v>6220</v>
      </c>
      <c r="Q30" s="12">
        <v>330.40000000000003</v>
      </c>
      <c r="R30" s="12">
        <v>8466</v>
      </c>
      <c r="S30" s="12">
        <v>8466</v>
      </c>
      <c r="T30" s="12">
        <v>287</v>
      </c>
      <c r="U30" s="12">
        <v>0</v>
      </c>
      <c r="V30" s="20">
        <v>158</v>
      </c>
      <c r="W30" s="12">
        <v>111</v>
      </c>
      <c r="X30" s="12">
        <v>47</v>
      </c>
      <c r="Y30" s="12">
        <v>8208</v>
      </c>
      <c r="Z30" s="12">
        <v>8208</v>
      </c>
      <c r="AA30" s="12">
        <v>0</v>
      </c>
      <c r="AB30" s="12">
        <v>0</v>
      </c>
      <c r="AC30" s="12">
        <v>0</v>
      </c>
      <c r="AD30" s="12">
        <v>3644.3519999999999</v>
      </c>
      <c r="AE30" s="12">
        <v>0</v>
      </c>
      <c r="AF30" s="12">
        <v>2453</v>
      </c>
      <c r="AG30" s="12">
        <v>5328.8923797555117</v>
      </c>
      <c r="AH30" s="12">
        <v>9</v>
      </c>
      <c r="AI30" s="20">
        <v>1452</v>
      </c>
      <c r="AJ30">
        <v>1</v>
      </c>
      <c r="AK30">
        <v>0</v>
      </c>
      <c r="AL30">
        <v>160</v>
      </c>
      <c r="AM30">
        <v>0</v>
      </c>
      <c r="AN30">
        <v>7</v>
      </c>
      <c r="AQ30"/>
      <c r="AR30">
        <v>442</v>
      </c>
      <c r="AT30" s="27"/>
      <c r="EC30" s="28"/>
      <c r="ED30" s="28"/>
    </row>
    <row r="31" spans="1:134">
      <c r="A31">
        <v>1940</v>
      </c>
      <c r="B31">
        <v>2</v>
      </c>
      <c r="D31" t="s">
        <v>664</v>
      </c>
      <c r="E31" s="12">
        <v>51265</v>
      </c>
      <c r="F31" s="12">
        <v>756.35</v>
      </c>
      <c r="G31" s="12">
        <v>10860</v>
      </c>
      <c r="H31" s="12">
        <v>3254</v>
      </c>
      <c r="I31" s="12">
        <v>6500</v>
      </c>
      <c r="J31" s="12">
        <v>4044.9</v>
      </c>
      <c r="K31" s="12">
        <v>929.66666666666663</v>
      </c>
      <c r="L31" s="12">
        <v>2193.6666666666665</v>
      </c>
      <c r="M31" s="12">
        <v>6538</v>
      </c>
      <c r="N31" s="12">
        <v>22361</v>
      </c>
      <c r="O31" s="12">
        <v>48290</v>
      </c>
      <c r="P31" s="12">
        <v>27830</v>
      </c>
      <c r="Q31" s="12">
        <v>1149.6000000000001</v>
      </c>
      <c r="R31" s="12">
        <v>35109</v>
      </c>
      <c r="S31" s="12">
        <v>35109</v>
      </c>
      <c r="T31" s="12">
        <v>6685</v>
      </c>
      <c r="U31" s="12">
        <v>10000</v>
      </c>
      <c r="V31" s="20">
        <v>536</v>
      </c>
      <c r="W31" s="12">
        <v>333</v>
      </c>
      <c r="X31" s="12">
        <v>204</v>
      </c>
      <c r="Y31" s="12">
        <v>24551</v>
      </c>
      <c r="Z31" s="12">
        <v>24551</v>
      </c>
      <c r="AA31" s="12">
        <v>0</v>
      </c>
      <c r="AB31" s="12">
        <v>0</v>
      </c>
      <c r="AC31" s="12">
        <v>1450</v>
      </c>
      <c r="AD31" s="12">
        <v>13331.192999999999</v>
      </c>
      <c r="AE31" s="12">
        <v>0</v>
      </c>
      <c r="AF31" s="12">
        <v>13825</v>
      </c>
      <c r="AG31" s="12">
        <v>16957.903646456431</v>
      </c>
      <c r="AH31" s="12">
        <v>43</v>
      </c>
      <c r="AI31" s="20">
        <v>5958</v>
      </c>
      <c r="AJ31">
        <v>1</v>
      </c>
      <c r="AK31">
        <v>0</v>
      </c>
      <c r="AL31">
        <v>675</v>
      </c>
      <c r="AM31">
        <v>0</v>
      </c>
      <c r="AN31">
        <v>0</v>
      </c>
      <c r="AQ31"/>
      <c r="AR31">
        <v>541</v>
      </c>
      <c r="AT31" s="27"/>
      <c r="EC31" s="28"/>
      <c r="ED31" s="28"/>
    </row>
    <row r="32" spans="1:134">
      <c r="A32">
        <v>58</v>
      </c>
      <c r="B32">
        <v>2</v>
      </c>
      <c r="D32" t="s">
        <v>216</v>
      </c>
      <c r="E32" s="12">
        <v>23932</v>
      </c>
      <c r="F32" s="12">
        <v>341.95</v>
      </c>
      <c r="G32" s="12">
        <v>4896</v>
      </c>
      <c r="H32" s="12">
        <v>1607</v>
      </c>
      <c r="I32" s="12">
        <v>3800</v>
      </c>
      <c r="J32" s="12">
        <v>2646.2</v>
      </c>
      <c r="K32" s="12">
        <v>602.66666666666663</v>
      </c>
      <c r="L32" s="12">
        <v>2065.6666666666665</v>
      </c>
      <c r="M32" s="12">
        <v>3400</v>
      </c>
      <c r="N32" s="12">
        <v>10646</v>
      </c>
      <c r="O32" s="12">
        <v>23540</v>
      </c>
      <c r="P32" s="12">
        <v>13910</v>
      </c>
      <c r="Q32" s="12">
        <v>1596</v>
      </c>
      <c r="R32" s="12">
        <v>16783</v>
      </c>
      <c r="S32" s="12">
        <v>18796.960000000003</v>
      </c>
      <c r="T32" s="12">
        <v>981</v>
      </c>
      <c r="U32" s="12">
        <v>8927</v>
      </c>
      <c r="V32" s="20">
        <v>237</v>
      </c>
      <c r="W32" s="12">
        <v>167.4</v>
      </c>
      <c r="X32" s="12">
        <v>91.84</v>
      </c>
      <c r="Y32" s="12">
        <v>11538</v>
      </c>
      <c r="Z32" s="12">
        <v>12461.04</v>
      </c>
      <c r="AA32" s="12">
        <v>0</v>
      </c>
      <c r="AB32" s="12">
        <v>0</v>
      </c>
      <c r="AC32" s="12">
        <v>5350</v>
      </c>
      <c r="AD32" s="12">
        <v>6403.59</v>
      </c>
      <c r="AE32" s="12">
        <v>0</v>
      </c>
      <c r="AF32" s="12">
        <v>4730.88</v>
      </c>
      <c r="AG32" s="12">
        <v>7915.6127358702997</v>
      </c>
      <c r="AH32" s="12">
        <v>23.520000000000003</v>
      </c>
      <c r="AI32" s="20">
        <v>2111</v>
      </c>
      <c r="AJ32">
        <v>1</v>
      </c>
      <c r="AK32">
        <v>0</v>
      </c>
      <c r="AL32">
        <v>215</v>
      </c>
      <c r="AM32">
        <v>0</v>
      </c>
      <c r="AN32">
        <v>14</v>
      </c>
      <c r="AQ32"/>
      <c r="AR32">
        <v>546</v>
      </c>
      <c r="AT32" s="27"/>
      <c r="EC32" s="28"/>
      <c r="ED32" s="28"/>
    </row>
    <row r="33" spans="1:134">
      <c r="A33">
        <v>1722</v>
      </c>
      <c r="B33">
        <v>2</v>
      </c>
      <c r="D33" t="s">
        <v>218</v>
      </c>
      <c r="E33" s="12">
        <v>8701</v>
      </c>
      <c r="F33" s="12">
        <v>122.14999999999999</v>
      </c>
      <c r="G33" s="12">
        <v>1657</v>
      </c>
      <c r="H33" s="12">
        <v>456</v>
      </c>
      <c r="I33" s="12">
        <v>1200</v>
      </c>
      <c r="J33" s="12">
        <v>813.3</v>
      </c>
      <c r="K33" s="12">
        <v>186.33333333333334</v>
      </c>
      <c r="L33" s="12">
        <v>584.33333333333337</v>
      </c>
      <c r="M33" s="12">
        <v>1099</v>
      </c>
      <c r="N33" s="12">
        <v>3717</v>
      </c>
      <c r="O33" s="12">
        <v>6770</v>
      </c>
      <c r="P33" s="12">
        <v>710</v>
      </c>
      <c r="Q33" s="12">
        <v>160</v>
      </c>
      <c r="R33" s="12">
        <v>10022</v>
      </c>
      <c r="S33" s="12">
        <v>10723.54</v>
      </c>
      <c r="T33" s="12">
        <v>92</v>
      </c>
      <c r="U33" s="12">
        <v>3203</v>
      </c>
      <c r="V33" s="20">
        <v>108</v>
      </c>
      <c r="W33" s="12">
        <v>55.459999999999994</v>
      </c>
      <c r="X33" s="12">
        <v>64.66</v>
      </c>
      <c r="Y33" s="12">
        <v>3867</v>
      </c>
      <c r="Z33" s="12">
        <v>4563.0599999999995</v>
      </c>
      <c r="AA33" s="12">
        <v>0</v>
      </c>
      <c r="AB33" s="12">
        <v>0</v>
      </c>
      <c r="AC33" s="12">
        <v>0</v>
      </c>
      <c r="AD33" s="12">
        <v>808.20299999999997</v>
      </c>
      <c r="AE33" s="12">
        <v>0</v>
      </c>
      <c r="AF33" s="12">
        <v>2317.6200000000003</v>
      </c>
      <c r="AG33" s="12">
        <v>2209.2315602135654</v>
      </c>
      <c r="AH33" s="12">
        <v>8.48</v>
      </c>
      <c r="AI33" s="20">
        <v>778</v>
      </c>
      <c r="AJ33">
        <v>1</v>
      </c>
      <c r="AK33">
        <v>0</v>
      </c>
      <c r="AL33">
        <v>95</v>
      </c>
      <c r="AM33">
        <v>0</v>
      </c>
      <c r="AN33">
        <v>2</v>
      </c>
      <c r="AQ33"/>
      <c r="AR33">
        <v>208</v>
      </c>
      <c r="AT33" s="27"/>
      <c r="EC33" s="28"/>
      <c r="ED33" s="28"/>
    </row>
    <row r="34" spans="1:134">
      <c r="A34">
        <v>70</v>
      </c>
      <c r="B34">
        <v>2</v>
      </c>
      <c r="D34" t="s">
        <v>220</v>
      </c>
      <c r="E34" s="12">
        <v>20265</v>
      </c>
      <c r="F34" s="12">
        <v>235.54999999999998</v>
      </c>
      <c r="G34" s="12">
        <v>4168</v>
      </c>
      <c r="H34" s="12">
        <v>1215</v>
      </c>
      <c r="I34" s="12">
        <v>3200</v>
      </c>
      <c r="J34" s="12">
        <v>2231.4</v>
      </c>
      <c r="K34" s="12">
        <v>512</v>
      </c>
      <c r="L34" s="12">
        <v>1618</v>
      </c>
      <c r="M34" s="12">
        <v>3047</v>
      </c>
      <c r="N34" s="12">
        <v>9378</v>
      </c>
      <c r="O34" s="12">
        <v>19730</v>
      </c>
      <c r="P34" s="12">
        <v>14760</v>
      </c>
      <c r="Q34" s="12">
        <v>1118.4000000000001</v>
      </c>
      <c r="R34" s="12">
        <v>10262</v>
      </c>
      <c r="S34" s="12">
        <v>10364.620000000001</v>
      </c>
      <c r="T34" s="12">
        <v>167</v>
      </c>
      <c r="U34" s="12">
        <v>488</v>
      </c>
      <c r="V34" s="20">
        <v>199</v>
      </c>
      <c r="W34" s="12">
        <v>131</v>
      </c>
      <c r="X34" s="12">
        <v>69.36</v>
      </c>
      <c r="Y34" s="12">
        <v>9686</v>
      </c>
      <c r="Z34" s="12">
        <v>9686</v>
      </c>
      <c r="AA34" s="12">
        <v>0</v>
      </c>
      <c r="AB34" s="12">
        <v>0</v>
      </c>
      <c r="AC34" s="12">
        <v>5850</v>
      </c>
      <c r="AD34" s="12">
        <v>6731.7699999999995</v>
      </c>
      <c r="AE34" s="12">
        <v>0</v>
      </c>
      <c r="AF34" s="12">
        <v>2971.42</v>
      </c>
      <c r="AG34" s="12">
        <v>5868.0864416530831</v>
      </c>
      <c r="AH34" s="12">
        <v>11.22</v>
      </c>
      <c r="AI34" s="20">
        <v>1853</v>
      </c>
      <c r="AJ34">
        <v>1</v>
      </c>
      <c r="AK34">
        <v>0</v>
      </c>
      <c r="AL34">
        <v>300</v>
      </c>
      <c r="AM34">
        <v>0</v>
      </c>
      <c r="AN34">
        <v>10</v>
      </c>
      <c r="AQ34"/>
      <c r="AR34">
        <v>693</v>
      </c>
      <c r="AT34" s="27"/>
      <c r="EC34" s="28"/>
      <c r="ED34" s="28"/>
    </row>
    <row r="35" spans="1:134">
      <c r="A35">
        <v>72</v>
      </c>
      <c r="B35">
        <v>2</v>
      </c>
      <c r="D35" t="s">
        <v>223</v>
      </c>
      <c r="E35" s="12">
        <v>15813</v>
      </c>
      <c r="F35" s="12">
        <v>263.2</v>
      </c>
      <c r="G35" s="12">
        <v>3586</v>
      </c>
      <c r="H35" s="12">
        <v>1051</v>
      </c>
      <c r="I35" s="12">
        <v>2800</v>
      </c>
      <c r="J35" s="12">
        <v>2038.1</v>
      </c>
      <c r="K35" s="12">
        <v>548.66666666666663</v>
      </c>
      <c r="L35" s="12">
        <v>1311.6666666666665</v>
      </c>
      <c r="M35" s="12">
        <v>2870</v>
      </c>
      <c r="N35" s="12">
        <v>7683</v>
      </c>
      <c r="O35" s="12">
        <v>17300</v>
      </c>
      <c r="P35" s="12">
        <v>17010</v>
      </c>
      <c r="Q35" s="12">
        <v>1112</v>
      </c>
      <c r="R35" s="12">
        <v>2496</v>
      </c>
      <c r="S35" s="12">
        <v>2520.96</v>
      </c>
      <c r="T35" s="12">
        <v>168</v>
      </c>
      <c r="U35" s="12">
        <v>10000</v>
      </c>
      <c r="V35" s="20">
        <v>117</v>
      </c>
      <c r="W35" s="12">
        <v>89.89</v>
      </c>
      <c r="X35" s="12">
        <v>28.28</v>
      </c>
      <c r="Y35" s="12">
        <v>7619</v>
      </c>
      <c r="Z35" s="12">
        <v>7695.1900000000005</v>
      </c>
      <c r="AA35" s="12">
        <v>45</v>
      </c>
      <c r="AB35" s="12">
        <v>0</v>
      </c>
      <c r="AC35" s="12">
        <v>6000</v>
      </c>
      <c r="AD35" s="12">
        <v>7870.4269999999997</v>
      </c>
      <c r="AE35" s="12">
        <v>0</v>
      </c>
      <c r="AF35" s="12">
        <v>1258.46</v>
      </c>
      <c r="AG35" s="12">
        <v>7685.8065540540529</v>
      </c>
      <c r="AH35" s="12">
        <v>2.02</v>
      </c>
      <c r="AI35" s="20">
        <v>1583</v>
      </c>
      <c r="AJ35">
        <v>1</v>
      </c>
      <c r="AK35">
        <v>0</v>
      </c>
      <c r="AL35">
        <v>345</v>
      </c>
      <c r="AM35">
        <v>0</v>
      </c>
      <c r="AN35">
        <v>5</v>
      </c>
      <c r="AQ35"/>
      <c r="AR35">
        <v>1032</v>
      </c>
      <c r="AT35" s="27"/>
      <c r="EC35" s="28"/>
      <c r="ED35" s="28"/>
    </row>
    <row r="36" spans="1:134">
      <c r="A36">
        <v>74</v>
      </c>
      <c r="B36">
        <v>2</v>
      </c>
      <c r="D36" t="s">
        <v>224</v>
      </c>
      <c r="E36" s="12">
        <v>50290</v>
      </c>
      <c r="F36" s="12">
        <v>859.25</v>
      </c>
      <c r="G36" s="12">
        <v>10322</v>
      </c>
      <c r="H36" s="12">
        <v>3245</v>
      </c>
      <c r="I36" s="12">
        <v>7600</v>
      </c>
      <c r="J36" s="12">
        <v>5246.2999999999993</v>
      </c>
      <c r="K36" s="12">
        <v>1412</v>
      </c>
      <c r="L36" s="12">
        <v>3822</v>
      </c>
      <c r="M36" s="12">
        <v>7714</v>
      </c>
      <c r="N36" s="12">
        <v>23115</v>
      </c>
      <c r="O36" s="12">
        <v>52870</v>
      </c>
      <c r="P36" s="12">
        <v>54410</v>
      </c>
      <c r="Q36" s="12">
        <v>3406.4</v>
      </c>
      <c r="R36" s="12">
        <v>18997</v>
      </c>
      <c r="S36" s="12">
        <v>18997</v>
      </c>
      <c r="T36" s="12">
        <v>820</v>
      </c>
      <c r="U36" s="12">
        <v>0</v>
      </c>
      <c r="V36" s="20">
        <v>440</v>
      </c>
      <c r="W36" s="12">
        <v>292</v>
      </c>
      <c r="X36" s="12">
        <v>149</v>
      </c>
      <c r="Y36" s="12">
        <v>23537</v>
      </c>
      <c r="Z36" s="12">
        <v>23537</v>
      </c>
      <c r="AA36" s="12">
        <v>0</v>
      </c>
      <c r="AB36" s="12">
        <v>0</v>
      </c>
      <c r="AC36" s="12">
        <v>2300</v>
      </c>
      <c r="AD36" s="12">
        <v>25255.200999999997</v>
      </c>
      <c r="AE36" s="12">
        <v>0</v>
      </c>
      <c r="AF36" s="12">
        <v>9336</v>
      </c>
      <c r="AG36" s="12">
        <v>23945.927234192863</v>
      </c>
      <c r="AH36" s="12">
        <v>23</v>
      </c>
      <c r="AI36" s="20">
        <v>5206</v>
      </c>
      <c r="AJ36">
        <v>1</v>
      </c>
      <c r="AK36">
        <v>0</v>
      </c>
      <c r="AL36">
        <v>1565</v>
      </c>
      <c r="AM36">
        <v>0</v>
      </c>
      <c r="AN36">
        <v>17</v>
      </c>
      <c r="AQ36"/>
      <c r="AR36">
        <v>1086</v>
      </c>
      <c r="AT36" s="27"/>
      <c r="EC36" s="28"/>
      <c r="ED36" s="28"/>
    </row>
    <row r="37" spans="1:134">
      <c r="A37">
        <v>63</v>
      </c>
      <c r="B37">
        <v>2</v>
      </c>
      <c r="D37" t="s">
        <v>226</v>
      </c>
      <c r="E37" s="12">
        <v>10525</v>
      </c>
      <c r="F37" s="12">
        <v>130.54999999999998</v>
      </c>
      <c r="G37" s="12">
        <v>2091</v>
      </c>
      <c r="H37" s="12">
        <v>668</v>
      </c>
      <c r="I37" s="12">
        <v>1600</v>
      </c>
      <c r="J37" s="12">
        <v>1128.5999999999999</v>
      </c>
      <c r="K37" s="12">
        <v>261.33333333333331</v>
      </c>
      <c r="L37" s="12">
        <v>727.33333333333326</v>
      </c>
      <c r="M37" s="12">
        <v>1505</v>
      </c>
      <c r="N37" s="12">
        <v>4851</v>
      </c>
      <c r="O37" s="12">
        <v>8870</v>
      </c>
      <c r="P37" s="12">
        <v>2080</v>
      </c>
      <c r="Q37" s="12">
        <v>473.6</v>
      </c>
      <c r="R37" s="12">
        <v>9420</v>
      </c>
      <c r="S37" s="12">
        <v>9420</v>
      </c>
      <c r="T37" s="12">
        <v>68</v>
      </c>
      <c r="U37" s="12">
        <v>2160</v>
      </c>
      <c r="V37" s="20">
        <v>112</v>
      </c>
      <c r="W37" s="12">
        <v>66</v>
      </c>
      <c r="X37" s="12">
        <v>46</v>
      </c>
      <c r="Y37" s="12">
        <v>4714</v>
      </c>
      <c r="Z37" s="12">
        <v>4714</v>
      </c>
      <c r="AA37" s="12">
        <v>0</v>
      </c>
      <c r="AB37" s="12">
        <v>0</v>
      </c>
      <c r="AC37" s="12">
        <v>0</v>
      </c>
      <c r="AD37" s="12">
        <v>1381.2020000000002</v>
      </c>
      <c r="AE37" s="12">
        <v>0</v>
      </c>
      <c r="AF37" s="12">
        <v>1661</v>
      </c>
      <c r="AG37" s="12">
        <v>1842.5405775716692</v>
      </c>
      <c r="AH37" s="12">
        <v>9</v>
      </c>
      <c r="AI37" s="20">
        <v>963</v>
      </c>
      <c r="AJ37">
        <v>1</v>
      </c>
      <c r="AK37">
        <v>0</v>
      </c>
      <c r="AL37">
        <v>205</v>
      </c>
      <c r="AM37">
        <v>0</v>
      </c>
      <c r="AN37">
        <v>3</v>
      </c>
      <c r="AQ37"/>
      <c r="AR37">
        <v>295</v>
      </c>
      <c r="AT37" s="27"/>
      <c r="EC37" s="28"/>
      <c r="ED37" s="28"/>
    </row>
    <row r="38" spans="1:134">
      <c r="A38">
        <v>79</v>
      </c>
      <c r="B38">
        <v>2</v>
      </c>
      <c r="D38" t="s">
        <v>227</v>
      </c>
      <c r="E38" s="12">
        <v>12811</v>
      </c>
      <c r="F38" s="12">
        <v>160.65</v>
      </c>
      <c r="G38" s="12">
        <v>2384</v>
      </c>
      <c r="H38" s="12">
        <v>748</v>
      </c>
      <c r="I38" s="12">
        <v>1900</v>
      </c>
      <c r="J38" s="12">
        <v>1341</v>
      </c>
      <c r="K38" s="12">
        <v>322</v>
      </c>
      <c r="L38" s="12">
        <v>1049</v>
      </c>
      <c r="M38" s="12">
        <v>1596</v>
      </c>
      <c r="N38" s="12">
        <v>5510</v>
      </c>
      <c r="O38" s="12">
        <v>11970</v>
      </c>
      <c r="P38" s="12">
        <v>3110</v>
      </c>
      <c r="Q38" s="12">
        <v>348.8</v>
      </c>
      <c r="R38" s="12">
        <v>10951</v>
      </c>
      <c r="S38" s="12">
        <v>11389.04</v>
      </c>
      <c r="T38" s="12">
        <v>684</v>
      </c>
      <c r="U38" s="12">
        <v>0</v>
      </c>
      <c r="V38" s="20">
        <v>121</v>
      </c>
      <c r="W38" s="12">
        <v>72.72</v>
      </c>
      <c r="X38" s="12">
        <v>49.92</v>
      </c>
      <c r="Y38" s="12">
        <v>5590</v>
      </c>
      <c r="Z38" s="12">
        <v>5645.9</v>
      </c>
      <c r="AA38" s="12">
        <v>0</v>
      </c>
      <c r="AB38" s="12">
        <v>0</v>
      </c>
      <c r="AC38" s="12">
        <v>0</v>
      </c>
      <c r="AD38" s="12">
        <v>2045.94</v>
      </c>
      <c r="AE38" s="12">
        <v>0</v>
      </c>
      <c r="AF38" s="12">
        <v>3077.36</v>
      </c>
      <c r="AG38" s="12">
        <v>3512.0748156424588</v>
      </c>
      <c r="AH38" s="12">
        <v>10.4</v>
      </c>
      <c r="AI38" s="20">
        <v>1177</v>
      </c>
      <c r="AJ38">
        <v>1</v>
      </c>
      <c r="AK38">
        <v>0</v>
      </c>
      <c r="AL38">
        <v>110</v>
      </c>
      <c r="AM38">
        <v>0</v>
      </c>
      <c r="AN38">
        <v>5</v>
      </c>
      <c r="AQ38"/>
      <c r="AR38">
        <v>355</v>
      </c>
      <c r="AT38" s="27"/>
      <c r="EC38" s="28"/>
      <c r="ED38" s="28"/>
    </row>
    <row r="39" spans="1:134">
      <c r="A39">
        <v>80</v>
      </c>
      <c r="B39">
        <v>2</v>
      </c>
      <c r="D39" t="s">
        <v>98</v>
      </c>
      <c r="E39" s="12">
        <v>107897</v>
      </c>
      <c r="F39" s="12">
        <v>1825.6</v>
      </c>
      <c r="G39" s="12">
        <v>18318</v>
      </c>
      <c r="H39" s="12">
        <v>5650</v>
      </c>
      <c r="I39" s="12">
        <v>19300</v>
      </c>
      <c r="J39" s="12">
        <v>13640.8</v>
      </c>
      <c r="K39" s="12">
        <v>5590</v>
      </c>
      <c r="L39" s="12">
        <v>10787</v>
      </c>
      <c r="M39" s="12">
        <v>26046</v>
      </c>
      <c r="N39" s="12">
        <v>57056</v>
      </c>
      <c r="O39" s="12">
        <v>122810</v>
      </c>
      <c r="P39" s="12">
        <v>209420</v>
      </c>
      <c r="Q39" s="12">
        <v>5508</v>
      </c>
      <c r="R39" s="12">
        <v>15424</v>
      </c>
      <c r="S39" s="12">
        <v>16503.68</v>
      </c>
      <c r="T39" s="12">
        <v>1599</v>
      </c>
      <c r="U39" s="12">
        <v>0</v>
      </c>
      <c r="V39" s="20">
        <v>654</v>
      </c>
      <c r="W39" s="12">
        <v>659.92</v>
      </c>
      <c r="X39" s="12">
        <v>72.8</v>
      </c>
      <c r="Y39" s="12">
        <v>56592</v>
      </c>
      <c r="Z39" s="12">
        <v>63948.959999999992</v>
      </c>
      <c r="AA39" s="12">
        <v>44</v>
      </c>
      <c r="AB39" s="12">
        <v>0</v>
      </c>
      <c r="AC39" s="12">
        <v>7250</v>
      </c>
      <c r="AD39" s="12">
        <v>124841.95199999999</v>
      </c>
      <c r="AE39" s="12">
        <v>0</v>
      </c>
      <c r="AF39" s="12">
        <v>9729.51</v>
      </c>
      <c r="AG39" s="12">
        <v>73306.513546965871</v>
      </c>
      <c r="AH39" s="12">
        <v>9.36</v>
      </c>
      <c r="AI39" s="20">
        <v>9587</v>
      </c>
      <c r="AJ39">
        <v>1</v>
      </c>
      <c r="AK39">
        <v>0</v>
      </c>
      <c r="AL39">
        <v>4555</v>
      </c>
      <c r="AM39">
        <v>0</v>
      </c>
      <c r="AN39">
        <v>50</v>
      </c>
      <c r="AQ39"/>
      <c r="AR39">
        <v>2209</v>
      </c>
      <c r="AT39" s="27"/>
      <c r="EC39" s="28"/>
      <c r="ED39" s="28"/>
    </row>
    <row r="40" spans="1:134">
      <c r="A40">
        <v>81</v>
      </c>
      <c r="B40">
        <v>2</v>
      </c>
      <c r="D40" t="s">
        <v>230</v>
      </c>
      <c r="E40" s="12">
        <v>10175</v>
      </c>
      <c r="F40" s="12">
        <v>82.95</v>
      </c>
      <c r="G40" s="12">
        <v>2186</v>
      </c>
      <c r="H40" s="12">
        <v>638</v>
      </c>
      <c r="I40" s="12">
        <v>1200</v>
      </c>
      <c r="J40" s="12">
        <v>747.3</v>
      </c>
      <c r="K40" s="12">
        <v>155</v>
      </c>
      <c r="L40" s="12">
        <v>673</v>
      </c>
      <c r="M40" s="12">
        <v>1127</v>
      </c>
      <c r="N40" s="12">
        <v>4495</v>
      </c>
      <c r="O40" s="12">
        <v>9160</v>
      </c>
      <c r="P40" s="12">
        <v>3230</v>
      </c>
      <c r="Q40" s="12">
        <v>0</v>
      </c>
      <c r="R40" s="12">
        <v>4086</v>
      </c>
      <c r="S40" s="12">
        <v>4821.4799999999996</v>
      </c>
      <c r="T40" s="12">
        <v>60</v>
      </c>
      <c r="U40" s="12">
        <v>0</v>
      </c>
      <c r="V40" s="20">
        <v>80</v>
      </c>
      <c r="W40" s="12">
        <v>68.88</v>
      </c>
      <c r="X40" s="12">
        <v>28.08</v>
      </c>
      <c r="Y40" s="12">
        <v>4527</v>
      </c>
      <c r="Z40" s="12">
        <v>5568.21</v>
      </c>
      <c r="AA40" s="12">
        <v>0</v>
      </c>
      <c r="AB40" s="12">
        <v>0</v>
      </c>
      <c r="AC40" s="12">
        <v>0</v>
      </c>
      <c r="AD40" s="12">
        <v>2476.2690000000002</v>
      </c>
      <c r="AE40" s="12">
        <v>0</v>
      </c>
      <c r="AF40" s="12">
        <v>1168.2</v>
      </c>
      <c r="AG40" s="12">
        <v>4500.2655571635305</v>
      </c>
      <c r="AH40" s="12">
        <v>5.85</v>
      </c>
      <c r="AI40" s="20">
        <v>820</v>
      </c>
      <c r="AJ40">
        <v>1</v>
      </c>
      <c r="AK40">
        <v>0</v>
      </c>
      <c r="AL40">
        <v>150</v>
      </c>
      <c r="AM40">
        <v>0</v>
      </c>
      <c r="AN40">
        <v>1</v>
      </c>
      <c r="AQ40"/>
      <c r="AR40">
        <v>547</v>
      </c>
      <c r="AT40" s="27"/>
      <c r="EC40" s="28"/>
      <c r="ED40" s="28"/>
    </row>
    <row r="41" spans="1:134">
      <c r="A41">
        <v>140</v>
      </c>
      <c r="B41">
        <v>2</v>
      </c>
      <c r="D41" t="s">
        <v>234</v>
      </c>
      <c r="E41" s="12">
        <v>10833</v>
      </c>
      <c r="F41" s="12">
        <v>148.05000000000001</v>
      </c>
      <c r="G41" s="12">
        <v>1934</v>
      </c>
      <c r="H41" s="12">
        <v>555</v>
      </c>
      <c r="I41" s="12">
        <v>1200</v>
      </c>
      <c r="J41" s="12">
        <v>743.4</v>
      </c>
      <c r="K41" s="12">
        <v>143</v>
      </c>
      <c r="L41" s="12">
        <v>477</v>
      </c>
      <c r="M41" s="12">
        <v>1217</v>
      </c>
      <c r="N41" s="12">
        <v>4509</v>
      </c>
      <c r="O41" s="12">
        <v>6830</v>
      </c>
      <c r="P41" s="12">
        <v>550</v>
      </c>
      <c r="Q41" s="12">
        <v>98.4</v>
      </c>
      <c r="R41" s="12">
        <v>13053</v>
      </c>
      <c r="S41" s="12">
        <v>14619.36</v>
      </c>
      <c r="T41" s="12">
        <v>211</v>
      </c>
      <c r="U41" s="12">
        <v>0</v>
      </c>
      <c r="V41" s="20">
        <v>141</v>
      </c>
      <c r="W41" s="12">
        <v>72.319999999999993</v>
      </c>
      <c r="X41" s="12">
        <v>85.12</v>
      </c>
      <c r="Y41" s="12">
        <v>4566</v>
      </c>
      <c r="Z41" s="12">
        <v>5159.58</v>
      </c>
      <c r="AA41" s="12">
        <v>0</v>
      </c>
      <c r="AB41" s="12">
        <v>0</v>
      </c>
      <c r="AC41" s="12">
        <v>0</v>
      </c>
      <c r="AD41" s="12">
        <v>593.57999999999993</v>
      </c>
      <c r="AE41" s="12">
        <v>0</v>
      </c>
      <c r="AF41" s="12">
        <v>3907.6800000000003</v>
      </c>
      <c r="AG41" s="12">
        <v>3330.5267913148373</v>
      </c>
      <c r="AH41" s="12">
        <v>25.76</v>
      </c>
      <c r="AI41" s="20">
        <v>1298</v>
      </c>
      <c r="AJ41">
        <v>1</v>
      </c>
      <c r="AK41">
        <v>0</v>
      </c>
      <c r="AL41">
        <v>70</v>
      </c>
      <c r="AM41">
        <v>0</v>
      </c>
      <c r="AN41">
        <v>0</v>
      </c>
      <c r="AQ41"/>
      <c r="AR41">
        <v>129</v>
      </c>
      <c r="AT41" s="27"/>
      <c r="EC41" s="28"/>
      <c r="ED41" s="28"/>
    </row>
    <row r="42" spans="1:134">
      <c r="A42">
        <v>1908</v>
      </c>
      <c r="B42">
        <v>2</v>
      </c>
      <c r="D42" t="s">
        <v>635</v>
      </c>
      <c r="E42" s="12">
        <v>13543</v>
      </c>
      <c r="F42" s="12">
        <v>113.05</v>
      </c>
      <c r="G42" s="12">
        <v>2654</v>
      </c>
      <c r="H42" s="12">
        <v>720</v>
      </c>
      <c r="I42" s="12">
        <v>1700</v>
      </c>
      <c r="J42" s="12">
        <v>1111.1999999999998</v>
      </c>
      <c r="K42" s="12">
        <v>219.66666666666666</v>
      </c>
      <c r="L42" s="12">
        <v>656.66666666666663</v>
      </c>
      <c r="M42" s="12">
        <v>1653</v>
      </c>
      <c r="N42" s="12">
        <v>5827</v>
      </c>
      <c r="O42" s="12">
        <v>10220</v>
      </c>
      <c r="P42" s="12">
        <v>1410</v>
      </c>
      <c r="Q42" s="12">
        <v>0</v>
      </c>
      <c r="R42" s="12">
        <v>6884</v>
      </c>
      <c r="S42" s="12">
        <v>6952.84</v>
      </c>
      <c r="T42" s="12">
        <v>120</v>
      </c>
      <c r="U42" s="12">
        <v>0</v>
      </c>
      <c r="V42" s="20">
        <v>123</v>
      </c>
      <c r="W42" s="12">
        <v>81.81</v>
      </c>
      <c r="X42" s="12">
        <v>43.43</v>
      </c>
      <c r="Y42" s="12">
        <v>5888</v>
      </c>
      <c r="Z42" s="12">
        <v>5946.88</v>
      </c>
      <c r="AA42" s="12">
        <v>0</v>
      </c>
      <c r="AB42" s="12">
        <v>0</v>
      </c>
      <c r="AC42" s="12">
        <v>0</v>
      </c>
      <c r="AD42" s="12">
        <v>1548.5439999999999</v>
      </c>
      <c r="AE42" s="12">
        <v>0</v>
      </c>
      <c r="AF42" s="12">
        <v>1797.8</v>
      </c>
      <c r="AG42" s="12">
        <v>3476.2429183323816</v>
      </c>
      <c r="AH42" s="12">
        <v>10.1</v>
      </c>
      <c r="AI42" s="20">
        <v>1221</v>
      </c>
      <c r="AJ42">
        <v>1</v>
      </c>
      <c r="AK42">
        <v>0</v>
      </c>
      <c r="AL42">
        <v>135</v>
      </c>
      <c r="AM42">
        <v>0</v>
      </c>
      <c r="AN42">
        <v>4</v>
      </c>
      <c r="AQ42"/>
      <c r="AR42">
        <v>264</v>
      </c>
      <c r="AT42" s="27"/>
      <c r="EC42" s="28"/>
      <c r="ED42" s="28"/>
    </row>
    <row r="43" spans="1:134">
      <c r="A43">
        <v>85</v>
      </c>
      <c r="B43">
        <v>2</v>
      </c>
      <c r="D43" t="s">
        <v>239</v>
      </c>
      <c r="E43" s="12">
        <v>25571</v>
      </c>
      <c r="F43" s="12">
        <v>329.7</v>
      </c>
      <c r="G43" s="12">
        <v>5688</v>
      </c>
      <c r="H43" s="12">
        <v>1730</v>
      </c>
      <c r="I43" s="12">
        <v>3900</v>
      </c>
      <c r="J43" s="12">
        <v>2687.3999999999996</v>
      </c>
      <c r="K43" s="12">
        <v>595</v>
      </c>
      <c r="L43" s="12">
        <v>2064</v>
      </c>
      <c r="M43" s="12">
        <v>3426</v>
      </c>
      <c r="N43" s="12">
        <v>11736</v>
      </c>
      <c r="O43" s="12">
        <v>24130</v>
      </c>
      <c r="P43" s="12">
        <v>10340</v>
      </c>
      <c r="Q43" s="12">
        <v>1394.4</v>
      </c>
      <c r="R43" s="12">
        <v>22351</v>
      </c>
      <c r="S43" s="12">
        <v>22351</v>
      </c>
      <c r="T43" s="12">
        <v>260</v>
      </c>
      <c r="U43" s="12">
        <v>0</v>
      </c>
      <c r="V43" s="20">
        <v>301</v>
      </c>
      <c r="W43" s="12">
        <v>160</v>
      </c>
      <c r="X43" s="12">
        <v>141</v>
      </c>
      <c r="Y43" s="12">
        <v>12126</v>
      </c>
      <c r="Z43" s="12">
        <v>12126</v>
      </c>
      <c r="AA43" s="12">
        <v>0</v>
      </c>
      <c r="AB43" s="12">
        <v>0</v>
      </c>
      <c r="AC43" s="12">
        <v>0</v>
      </c>
      <c r="AD43" s="12">
        <v>5808.3539999999994</v>
      </c>
      <c r="AE43" s="12">
        <v>0</v>
      </c>
      <c r="AF43" s="12">
        <v>4489</v>
      </c>
      <c r="AG43" s="12">
        <v>5076.6537968245548</v>
      </c>
      <c r="AH43" s="12">
        <v>16</v>
      </c>
      <c r="AI43" s="20">
        <v>2428</v>
      </c>
      <c r="AJ43">
        <v>1</v>
      </c>
      <c r="AK43">
        <v>0</v>
      </c>
      <c r="AL43">
        <v>215</v>
      </c>
      <c r="AM43">
        <v>0</v>
      </c>
      <c r="AN43">
        <v>9</v>
      </c>
      <c r="AQ43"/>
      <c r="AR43">
        <v>477</v>
      </c>
      <c r="AT43" s="27"/>
      <c r="EC43" s="28"/>
      <c r="ED43" s="28"/>
    </row>
    <row r="44" spans="1:134">
      <c r="A44">
        <v>86</v>
      </c>
      <c r="B44">
        <v>2</v>
      </c>
      <c r="D44" t="s">
        <v>241</v>
      </c>
      <c r="E44" s="12">
        <v>29830</v>
      </c>
      <c r="F44" s="12">
        <v>423.85</v>
      </c>
      <c r="G44" s="12">
        <v>5880</v>
      </c>
      <c r="H44" s="12">
        <v>1798</v>
      </c>
      <c r="I44" s="12">
        <v>3900</v>
      </c>
      <c r="J44" s="12">
        <v>2579</v>
      </c>
      <c r="K44" s="12">
        <v>638</v>
      </c>
      <c r="L44" s="12">
        <v>2112</v>
      </c>
      <c r="M44" s="12">
        <v>3643</v>
      </c>
      <c r="N44" s="12">
        <v>12962</v>
      </c>
      <c r="O44" s="12">
        <v>25400</v>
      </c>
      <c r="P44" s="12">
        <v>8500</v>
      </c>
      <c r="Q44" s="12">
        <v>600.80000000000007</v>
      </c>
      <c r="R44" s="12">
        <v>22450</v>
      </c>
      <c r="S44" s="12">
        <v>22450</v>
      </c>
      <c r="T44" s="12">
        <v>314</v>
      </c>
      <c r="U44" s="12">
        <v>0</v>
      </c>
      <c r="V44" s="20">
        <v>312</v>
      </c>
      <c r="W44" s="12">
        <v>165</v>
      </c>
      <c r="X44" s="12">
        <v>147</v>
      </c>
      <c r="Y44" s="12">
        <v>13210</v>
      </c>
      <c r="Z44" s="12">
        <v>13210</v>
      </c>
      <c r="AA44" s="12">
        <v>0</v>
      </c>
      <c r="AB44" s="12">
        <v>0</v>
      </c>
      <c r="AC44" s="12">
        <v>0</v>
      </c>
      <c r="AD44" s="12">
        <v>5270.79</v>
      </c>
      <c r="AE44" s="12">
        <v>0</v>
      </c>
      <c r="AF44" s="12">
        <v>5902</v>
      </c>
      <c r="AG44" s="12">
        <v>7733.9949042347571</v>
      </c>
      <c r="AH44" s="12">
        <v>22</v>
      </c>
      <c r="AI44" s="20">
        <v>2995</v>
      </c>
      <c r="AJ44">
        <v>1</v>
      </c>
      <c r="AK44">
        <v>0</v>
      </c>
      <c r="AL44">
        <v>315</v>
      </c>
      <c r="AM44">
        <v>0</v>
      </c>
      <c r="AN44">
        <v>10</v>
      </c>
      <c r="AQ44"/>
      <c r="AR44">
        <v>394</v>
      </c>
      <c r="AT44" s="27"/>
      <c r="EC44" s="28"/>
      <c r="ED44" s="28"/>
    </row>
    <row r="45" spans="1:134">
      <c r="A45">
        <v>88</v>
      </c>
      <c r="B45">
        <v>2</v>
      </c>
      <c r="D45" t="s">
        <v>243</v>
      </c>
      <c r="E45" s="12">
        <v>919</v>
      </c>
      <c r="F45" s="12">
        <v>35.700000000000003</v>
      </c>
      <c r="G45" s="12">
        <v>251</v>
      </c>
      <c r="H45" s="12">
        <v>75</v>
      </c>
      <c r="I45" s="12">
        <v>200</v>
      </c>
      <c r="J45" s="12">
        <v>65.699999999999989</v>
      </c>
      <c r="K45" s="12">
        <v>8.6666666666666661</v>
      </c>
      <c r="L45" s="12">
        <v>33.666666666666664</v>
      </c>
      <c r="M45" s="12">
        <v>252</v>
      </c>
      <c r="N45" s="12">
        <v>505</v>
      </c>
      <c r="O45" s="12">
        <v>890</v>
      </c>
      <c r="P45" s="12">
        <v>20</v>
      </c>
      <c r="Q45" s="12">
        <v>21.6</v>
      </c>
      <c r="R45" s="12">
        <v>4048</v>
      </c>
      <c r="S45" s="12">
        <v>4048</v>
      </c>
      <c r="T45" s="12">
        <v>43</v>
      </c>
      <c r="U45" s="12">
        <v>10000</v>
      </c>
      <c r="V45" s="20">
        <v>15</v>
      </c>
      <c r="W45" s="12">
        <v>12</v>
      </c>
      <c r="X45" s="12">
        <v>3</v>
      </c>
      <c r="Y45" s="12">
        <v>1343</v>
      </c>
      <c r="Z45" s="12">
        <v>1343</v>
      </c>
      <c r="AA45" s="12">
        <v>0</v>
      </c>
      <c r="AB45" s="12">
        <v>0</v>
      </c>
      <c r="AC45" s="12">
        <v>0</v>
      </c>
      <c r="AD45" s="12">
        <v>417.673</v>
      </c>
      <c r="AE45" s="12">
        <v>0</v>
      </c>
      <c r="AF45" s="12">
        <v>307</v>
      </c>
      <c r="AG45" s="12">
        <v>68.964311904179908</v>
      </c>
      <c r="AH45" s="12">
        <v>1</v>
      </c>
      <c r="AI45" s="20">
        <v>142</v>
      </c>
      <c r="AJ45">
        <v>1</v>
      </c>
      <c r="AK45">
        <v>0</v>
      </c>
      <c r="AL45">
        <v>0</v>
      </c>
      <c r="AM45">
        <v>0</v>
      </c>
      <c r="AN45">
        <v>0</v>
      </c>
      <c r="AQ45"/>
      <c r="AR45">
        <v>308</v>
      </c>
      <c r="AT45" s="27"/>
      <c r="EC45" s="28"/>
      <c r="ED45" s="28"/>
    </row>
    <row r="46" spans="1:134">
      <c r="A46">
        <v>90</v>
      </c>
      <c r="B46">
        <v>2</v>
      </c>
      <c r="D46" t="s">
        <v>246</v>
      </c>
      <c r="E46" s="12">
        <v>55439</v>
      </c>
      <c r="F46" s="12">
        <v>935.55</v>
      </c>
      <c r="G46" s="12">
        <v>11030</v>
      </c>
      <c r="H46" s="12">
        <v>3557</v>
      </c>
      <c r="I46" s="12">
        <v>8700</v>
      </c>
      <c r="J46" s="12">
        <v>6113.2999999999993</v>
      </c>
      <c r="K46" s="12">
        <v>1821.6666666666667</v>
      </c>
      <c r="L46" s="12">
        <v>5026.666666666667</v>
      </c>
      <c r="M46" s="12">
        <v>8379</v>
      </c>
      <c r="N46" s="12">
        <v>25699</v>
      </c>
      <c r="O46" s="12">
        <v>63240</v>
      </c>
      <c r="P46" s="12">
        <v>82630</v>
      </c>
      <c r="Q46" s="12">
        <v>4009.6000000000004</v>
      </c>
      <c r="R46" s="12">
        <v>11716</v>
      </c>
      <c r="S46" s="12">
        <v>11716</v>
      </c>
      <c r="T46" s="12">
        <v>901</v>
      </c>
      <c r="U46" s="12">
        <v>0</v>
      </c>
      <c r="V46" s="20">
        <v>407</v>
      </c>
      <c r="W46" s="12">
        <v>328</v>
      </c>
      <c r="X46" s="12">
        <v>78</v>
      </c>
      <c r="Y46" s="12">
        <v>25867</v>
      </c>
      <c r="Z46" s="12">
        <v>25867</v>
      </c>
      <c r="AA46" s="12">
        <v>0</v>
      </c>
      <c r="AB46" s="12">
        <v>0</v>
      </c>
      <c r="AC46" s="12">
        <v>0</v>
      </c>
      <c r="AD46" s="12">
        <v>34532.445</v>
      </c>
      <c r="AE46" s="12">
        <v>0</v>
      </c>
      <c r="AF46" s="12">
        <v>5434</v>
      </c>
      <c r="AG46" s="12">
        <v>23876.95379250218</v>
      </c>
      <c r="AH46" s="12">
        <v>10</v>
      </c>
      <c r="AI46" s="20">
        <v>4679</v>
      </c>
      <c r="AJ46">
        <v>1</v>
      </c>
      <c r="AK46">
        <v>0</v>
      </c>
      <c r="AL46">
        <v>1225</v>
      </c>
      <c r="AM46">
        <v>0</v>
      </c>
      <c r="AN46">
        <v>14</v>
      </c>
      <c r="AQ46"/>
      <c r="AR46">
        <v>1327</v>
      </c>
      <c r="AT46" s="27"/>
      <c r="EC46" s="28"/>
      <c r="ED46" s="28"/>
    </row>
    <row r="47" spans="1:134">
      <c r="A47">
        <v>1900</v>
      </c>
      <c r="B47">
        <v>2</v>
      </c>
      <c r="D47" t="s">
        <v>634</v>
      </c>
      <c r="E47" s="12">
        <v>84048</v>
      </c>
      <c r="F47" s="12">
        <v>1337.35</v>
      </c>
      <c r="G47" s="12">
        <v>17369</v>
      </c>
      <c r="H47" s="12">
        <v>5360</v>
      </c>
      <c r="I47" s="12">
        <v>12500</v>
      </c>
      <c r="J47" s="12">
        <v>8454.2999999999993</v>
      </c>
      <c r="K47" s="12">
        <v>2339.3333333333335</v>
      </c>
      <c r="L47" s="12">
        <v>6038.3333333333339</v>
      </c>
      <c r="M47" s="12">
        <v>12452</v>
      </c>
      <c r="N47" s="12">
        <v>38093</v>
      </c>
      <c r="O47" s="12">
        <v>85500</v>
      </c>
      <c r="P47" s="12">
        <v>74550</v>
      </c>
      <c r="Q47" s="12">
        <v>4580</v>
      </c>
      <c r="R47" s="12">
        <v>45508</v>
      </c>
      <c r="S47" s="12">
        <v>47783.4</v>
      </c>
      <c r="T47" s="12">
        <v>5145</v>
      </c>
      <c r="U47" s="12">
        <v>10000</v>
      </c>
      <c r="V47" s="20">
        <v>799</v>
      </c>
      <c r="W47" s="12">
        <v>557.44000000000005</v>
      </c>
      <c r="X47" s="12">
        <v>278.78000000000003</v>
      </c>
      <c r="Y47" s="12">
        <v>40457</v>
      </c>
      <c r="Z47" s="12">
        <v>42075.28</v>
      </c>
      <c r="AA47" s="12">
        <v>0</v>
      </c>
      <c r="AB47" s="12">
        <v>0</v>
      </c>
      <c r="AC47" s="12">
        <v>24250</v>
      </c>
      <c r="AD47" s="12">
        <v>34873.934000000001</v>
      </c>
      <c r="AE47" s="12">
        <v>0</v>
      </c>
      <c r="AF47" s="12">
        <v>18770.850000000002</v>
      </c>
      <c r="AG47" s="12">
        <v>31710.767978204647</v>
      </c>
      <c r="AH47" s="12">
        <v>59.36</v>
      </c>
      <c r="AI47" s="20">
        <v>9099</v>
      </c>
      <c r="AJ47">
        <v>1</v>
      </c>
      <c r="AK47">
        <v>0</v>
      </c>
      <c r="AL47">
        <v>1235</v>
      </c>
      <c r="AM47">
        <v>0</v>
      </c>
      <c r="AN47">
        <v>1</v>
      </c>
      <c r="AQ47"/>
      <c r="AR47">
        <v>864</v>
      </c>
      <c r="AT47" s="27"/>
      <c r="EC47" s="28"/>
      <c r="ED47" s="28"/>
    </row>
    <row r="48" spans="1:134">
      <c r="A48">
        <v>93</v>
      </c>
      <c r="B48">
        <v>2</v>
      </c>
      <c r="D48" t="s">
        <v>250</v>
      </c>
      <c r="E48" s="12">
        <v>4870</v>
      </c>
      <c r="F48" s="12">
        <v>135.80000000000001</v>
      </c>
      <c r="G48" s="12">
        <v>1060</v>
      </c>
      <c r="H48" s="12">
        <v>308</v>
      </c>
      <c r="I48" s="12">
        <v>600</v>
      </c>
      <c r="J48" s="12">
        <v>226.79999999999995</v>
      </c>
      <c r="K48" s="12">
        <v>29</v>
      </c>
      <c r="L48" s="12">
        <v>123</v>
      </c>
      <c r="M48" s="12">
        <v>1261</v>
      </c>
      <c r="N48" s="12">
        <v>2624</v>
      </c>
      <c r="O48" s="12">
        <v>4880</v>
      </c>
      <c r="P48" s="12">
        <v>1300</v>
      </c>
      <c r="Q48" s="12">
        <v>108.80000000000001</v>
      </c>
      <c r="R48" s="12">
        <v>8523</v>
      </c>
      <c r="S48" s="12">
        <v>8523</v>
      </c>
      <c r="T48" s="12">
        <v>187</v>
      </c>
      <c r="U48" s="12">
        <v>10000</v>
      </c>
      <c r="V48" s="20">
        <v>49</v>
      </c>
      <c r="W48" s="12">
        <v>41</v>
      </c>
      <c r="X48" s="12">
        <v>7</v>
      </c>
      <c r="Y48" s="12">
        <v>3732</v>
      </c>
      <c r="Z48" s="12">
        <v>3732</v>
      </c>
      <c r="AA48" s="12">
        <v>0</v>
      </c>
      <c r="AB48" s="12">
        <v>0</v>
      </c>
      <c r="AC48" s="12">
        <v>0</v>
      </c>
      <c r="AD48" s="12">
        <v>899.41200000000003</v>
      </c>
      <c r="AE48" s="12">
        <v>0</v>
      </c>
      <c r="AF48" s="12">
        <v>843</v>
      </c>
      <c r="AG48" s="12">
        <v>471.34443168771526</v>
      </c>
      <c r="AH48" s="12">
        <v>11</v>
      </c>
      <c r="AI48" s="20">
        <v>763</v>
      </c>
      <c r="AJ48">
        <v>1</v>
      </c>
      <c r="AK48">
        <v>0</v>
      </c>
      <c r="AL48">
        <v>25</v>
      </c>
      <c r="AM48">
        <v>0</v>
      </c>
      <c r="AN48">
        <v>0</v>
      </c>
      <c r="AQ48"/>
      <c r="AR48">
        <v>237</v>
      </c>
      <c r="AT48" s="27"/>
      <c r="EC48" s="28"/>
      <c r="ED48" s="28"/>
    </row>
    <row r="49" spans="1:134">
      <c r="A49">
        <v>737</v>
      </c>
      <c r="B49">
        <v>2</v>
      </c>
      <c r="D49" t="s">
        <v>252</v>
      </c>
      <c r="E49" s="12">
        <v>32077</v>
      </c>
      <c r="F49" s="12">
        <v>322.35000000000002</v>
      </c>
      <c r="G49" s="12">
        <v>6898</v>
      </c>
      <c r="H49" s="12">
        <v>2195</v>
      </c>
      <c r="I49" s="12">
        <v>4100</v>
      </c>
      <c r="J49" s="12">
        <v>2654.7</v>
      </c>
      <c r="K49" s="12">
        <v>545.33333333333337</v>
      </c>
      <c r="L49" s="12">
        <v>1888.3333333333335</v>
      </c>
      <c r="M49" s="12">
        <v>3931</v>
      </c>
      <c r="N49" s="12">
        <v>14330</v>
      </c>
      <c r="O49" s="12">
        <v>29120</v>
      </c>
      <c r="P49" s="12">
        <v>12030</v>
      </c>
      <c r="Q49" s="12">
        <v>1124.8</v>
      </c>
      <c r="R49" s="12">
        <v>14880</v>
      </c>
      <c r="S49" s="12">
        <v>14880</v>
      </c>
      <c r="T49" s="12">
        <v>1260</v>
      </c>
      <c r="U49" s="12">
        <v>0</v>
      </c>
      <c r="V49" s="20">
        <v>284</v>
      </c>
      <c r="W49" s="12">
        <v>184</v>
      </c>
      <c r="X49" s="12">
        <v>100</v>
      </c>
      <c r="Y49" s="12">
        <v>14453</v>
      </c>
      <c r="Z49" s="12">
        <v>14453</v>
      </c>
      <c r="AA49" s="12">
        <v>0</v>
      </c>
      <c r="AB49" s="12">
        <v>0</v>
      </c>
      <c r="AC49" s="12">
        <v>0</v>
      </c>
      <c r="AD49" s="12">
        <v>6648.38</v>
      </c>
      <c r="AE49" s="12">
        <v>0</v>
      </c>
      <c r="AF49" s="12">
        <v>5816</v>
      </c>
      <c r="AG49" s="12">
        <v>11558.849566294921</v>
      </c>
      <c r="AH49" s="12">
        <v>24</v>
      </c>
      <c r="AI49" s="20">
        <v>2729</v>
      </c>
      <c r="AJ49">
        <v>1</v>
      </c>
      <c r="AK49">
        <v>0</v>
      </c>
      <c r="AL49">
        <v>335</v>
      </c>
      <c r="AM49">
        <v>0</v>
      </c>
      <c r="AN49">
        <v>17</v>
      </c>
      <c r="AQ49"/>
      <c r="AR49">
        <v>455</v>
      </c>
      <c r="AT49" s="27"/>
      <c r="EC49" s="28"/>
      <c r="ED49" s="28"/>
    </row>
    <row r="50" spans="1:134">
      <c r="A50">
        <v>96</v>
      </c>
      <c r="B50">
        <v>2</v>
      </c>
      <c r="D50" t="s">
        <v>254</v>
      </c>
      <c r="E50" s="12">
        <v>1083</v>
      </c>
      <c r="F50" s="12">
        <v>54.95</v>
      </c>
      <c r="G50" s="12">
        <v>215</v>
      </c>
      <c r="H50" s="12">
        <v>66</v>
      </c>
      <c r="I50" s="12">
        <v>200</v>
      </c>
      <c r="J50" s="12">
        <v>92.899999999999991</v>
      </c>
      <c r="K50" s="12">
        <v>6.666666666666667</v>
      </c>
      <c r="L50" s="12">
        <v>38.666666666666671</v>
      </c>
      <c r="M50" s="12">
        <v>273</v>
      </c>
      <c r="N50" s="12">
        <v>595</v>
      </c>
      <c r="O50" s="12">
        <v>1070</v>
      </c>
      <c r="P50" s="12">
        <v>170</v>
      </c>
      <c r="Q50" s="12">
        <v>28</v>
      </c>
      <c r="R50" s="12">
        <v>3917</v>
      </c>
      <c r="S50" s="12">
        <v>3917</v>
      </c>
      <c r="T50" s="12">
        <v>69</v>
      </c>
      <c r="U50" s="12">
        <v>10000</v>
      </c>
      <c r="V50" s="20">
        <v>12</v>
      </c>
      <c r="W50" s="12">
        <v>11</v>
      </c>
      <c r="X50" s="12">
        <v>1</v>
      </c>
      <c r="Y50" s="12">
        <v>1071</v>
      </c>
      <c r="Z50" s="12">
        <v>1071</v>
      </c>
      <c r="AA50" s="12">
        <v>0</v>
      </c>
      <c r="AB50" s="12">
        <v>0</v>
      </c>
      <c r="AC50" s="12">
        <v>0</v>
      </c>
      <c r="AD50" s="12">
        <v>210.98699999999999</v>
      </c>
      <c r="AE50" s="12">
        <v>0</v>
      </c>
      <c r="AF50" s="12">
        <v>375</v>
      </c>
      <c r="AG50" s="12">
        <v>101.88785750125439</v>
      </c>
      <c r="AH50" s="12">
        <v>2</v>
      </c>
      <c r="AI50" s="20">
        <v>205</v>
      </c>
      <c r="AJ50">
        <v>1</v>
      </c>
      <c r="AK50">
        <v>0</v>
      </c>
      <c r="AL50">
        <v>0</v>
      </c>
      <c r="AM50">
        <v>0</v>
      </c>
      <c r="AN50">
        <v>1</v>
      </c>
      <c r="AQ50"/>
      <c r="AR50">
        <v>195</v>
      </c>
      <c r="AT50" s="27"/>
      <c r="EC50" s="28"/>
      <c r="ED50" s="28"/>
    </row>
    <row r="51" spans="1:134">
      <c r="A51">
        <v>98</v>
      </c>
      <c r="B51">
        <v>2</v>
      </c>
      <c r="D51" t="s">
        <v>256</v>
      </c>
      <c r="E51" s="12">
        <v>25520</v>
      </c>
      <c r="F51" s="12">
        <v>386.05</v>
      </c>
      <c r="G51" s="12">
        <v>5683</v>
      </c>
      <c r="H51" s="12">
        <v>1844</v>
      </c>
      <c r="I51" s="12">
        <v>3900</v>
      </c>
      <c r="J51" s="12">
        <v>2720.3999999999996</v>
      </c>
      <c r="K51" s="12">
        <v>500.33333333333331</v>
      </c>
      <c r="L51" s="12">
        <v>1805.3333333333333</v>
      </c>
      <c r="M51" s="12">
        <v>3470</v>
      </c>
      <c r="N51" s="12">
        <v>11537</v>
      </c>
      <c r="O51" s="12">
        <v>25360</v>
      </c>
      <c r="P51" s="12">
        <v>17200</v>
      </c>
      <c r="Q51" s="12">
        <v>1073.6000000000001</v>
      </c>
      <c r="R51" s="12">
        <v>22023</v>
      </c>
      <c r="S51" s="12">
        <v>22023</v>
      </c>
      <c r="T51" s="12">
        <v>822</v>
      </c>
      <c r="U51" s="12">
        <v>0</v>
      </c>
      <c r="V51" s="20">
        <v>304</v>
      </c>
      <c r="W51" s="12">
        <v>153</v>
      </c>
      <c r="X51" s="12">
        <v>151</v>
      </c>
      <c r="Y51" s="12">
        <v>11796</v>
      </c>
      <c r="Z51" s="12">
        <v>11796</v>
      </c>
      <c r="AA51" s="12">
        <v>0</v>
      </c>
      <c r="AB51" s="12">
        <v>0</v>
      </c>
      <c r="AC51" s="12">
        <v>0</v>
      </c>
      <c r="AD51" s="12">
        <v>7962.2999999999993</v>
      </c>
      <c r="AE51" s="12">
        <v>0</v>
      </c>
      <c r="AF51" s="12">
        <v>7459</v>
      </c>
      <c r="AG51" s="12">
        <v>8332.4000875465081</v>
      </c>
      <c r="AH51" s="12">
        <v>19</v>
      </c>
      <c r="AI51" s="20">
        <v>2651</v>
      </c>
      <c r="AJ51">
        <v>1</v>
      </c>
      <c r="AK51">
        <v>0</v>
      </c>
      <c r="AL51">
        <v>505</v>
      </c>
      <c r="AM51">
        <v>0</v>
      </c>
      <c r="AN51">
        <v>0</v>
      </c>
      <c r="AQ51"/>
      <c r="AR51">
        <v>672</v>
      </c>
      <c r="AT51" s="27"/>
      <c r="EC51" s="28"/>
      <c r="ED51" s="28"/>
    </row>
    <row r="52" spans="1:134">
      <c r="A52">
        <v>1680</v>
      </c>
      <c r="B52">
        <v>3</v>
      </c>
      <c r="D52" t="s">
        <v>184</v>
      </c>
      <c r="E52" s="12">
        <v>25243</v>
      </c>
      <c r="F52" s="12">
        <v>301.7</v>
      </c>
      <c r="G52" s="12">
        <v>6135</v>
      </c>
      <c r="H52" s="12">
        <v>1912</v>
      </c>
      <c r="I52" s="12">
        <v>3100</v>
      </c>
      <c r="J52" s="12">
        <v>1795.5</v>
      </c>
      <c r="K52" s="12">
        <v>348.66666666666669</v>
      </c>
      <c r="L52" s="12">
        <v>1695.6666666666667</v>
      </c>
      <c r="M52" s="12">
        <v>2996</v>
      </c>
      <c r="N52" s="12">
        <v>11466</v>
      </c>
      <c r="O52" s="12">
        <v>19330</v>
      </c>
      <c r="P52" s="12">
        <v>3350</v>
      </c>
      <c r="Q52" s="12">
        <v>254.4</v>
      </c>
      <c r="R52" s="12">
        <v>27602</v>
      </c>
      <c r="S52" s="12">
        <v>27602</v>
      </c>
      <c r="T52" s="12">
        <v>285</v>
      </c>
      <c r="U52" s="12">
        <v>0</v>
      </c>
      <c r="V52" s="20">
        <v>265</v>
      </c>
      <c r="W52" s="12">
        <v>171</v>
      </c>
      <c r="X52" s="12">
        <v>94</v>
      </c>
      <c r="Y52" s="12">
        <v>13045</v>
      </c>
      <c r="Z52" s="12">
        <v>13045</v>
      </c>
      <c r="AA52" s="12">
        <v>0</v>
      </c>
      <c r="AB52" s="12">
        <v>0</v>
      </c>
      <c r="AC52" s="12">
        <v>0</v>
      </c>
      <c r="AD52" s="12">
        <v>3639.5549999999998</v>
      </c>
      <c r="AE52" s="12">
        <v>0</v>
      </c>
      <c r="AF52" s="12">
        <v>3334</v>
      </c>
      <c r="AG52" s="12">
        <v>3017.8994513572634</v>
      </c>
      <c r="AH52" s="12">
        <v>33</v>
      </c>
      <c r="AI52" s="20">
        <v>2599</v>
      </c>
      <c r="AJ52">
        <v>1</v>
      </c>
      <c r="AK52">
        <v>0</v>
      </c>
      <c r="AL52">
        <v>185</v>
      </c>
      <c r="AM52">
        <v>0</v>
      </c>
      <c r="AN52">
        <v>2</v>
      </c>
      <c r="AQ52"/>
      <c r="AR52">
        <v>278</v>
      </c>
      <c r="AT52" s="27"/>
      <c r="EC52" s="28"/>
      <c r="ED52" s="28"/>
    </row>
    <row r="53" spans="1:134">
      <c r="A53">
        <v>106</v>
      </c>
      <c r="B53">
        <v>3</v>
      </c>
      <c r="D53" t="s">
        <v>144</v>
      </c>
      <c r="E53" s="12">
        <v>67061</v>
      </c>
      <c r="F53" s="12">
        <v>876.4</v>
      </c>
      <c r="G53" s="12">
        <v>12348</v>
      </c>
      <c r="H53" s="12">
        <v>3870</v>
      </c>
      <c r="I53" s="12">
        <v>10200</v>
      </c>
      <c r="J53" s="12">
        <v>6997.6</v>
      </c>
      <c r="K53" s="12">
        <v>2035.6666666666667</v>
      </c>
      <c r="L53" s="12">
        <v>6567.666666666667</v>
      </c>
      <c r="M53" s="12">
        <v>11108</v>
      </c>
      <c r="N53" s="12">
        <v>31877</v>
      </c>
      <c r="O53" s="12">
        <v>75930</v>
      </c>
      <c r="P53" s="12">
        <v>108440</v>
      </c>
      <c r="Q53" s="12">
        <v>3945.6000000000004</v>
      </c>
      <c r="R53" s="12">
        <v>8187</v>
      </c>
      <c r="S53" s="12">
        <v>8187</v>
      </c>
      <c r="T53" s="12">
        <v>158</v>
      </c>
      <c r="U53" s="12">
        <v>0</v>
      </c>
      <c r="V53" s="20">
        <v>395</v>
      </c>
      <c r="W53" s="12">
        <v>352</v>
      </c>
      <c r="X53" s="12">
        <v>42</v>
      </c>
      <c r="Y53" s="12">
        <v>32024</v>
      </c>
      <c r="Z53" s="12">
        <v>32024</v>
      </c>
      <c r="AA53" s="12">
        <v>0</v>
      </c>
      <c r="AB53" s="12">
        <v>0</v>
      </c>
      <c r="AC53" s="12">
        <v>0</v>
      </c>
      <c r="AD53" s="12">
        <v>49252.912000000004</v>
      </c>
      <c r="AE53" s="12">
        <v>0</v>
      </c>
      <c r="AF53" s="12">
        <v>1867</v>
      </c>
      <c r="AG53" s="12">
        <v>15003.341761533853</v>
      </c>
      <c r="AH53" s="12">
        <v>3</v>
      </c>
      <c r="AI53" s="20">
        <v>5158</v>
      </c>
      <c r="AJ53">
        <v>1</v>
      </c>
      <c r="AK53">
        <v>0</v>
      </c>
      <c r="AL53">
        <v>1805</v>
      </c>
      <c r="AM53">
        <v>0</v>
      </c>
      <c r="AN53">
        <v>20</v>
      </c>
      <c r="AQ53"/>
      <c r="AR53">
        <v>1525</v>
      </c>
      <c r="AT53" s="27"/>
      <c r="EC53" s="28"/>
      <c r="ED53" s="28"/>
    </row>
    <row r="54" spans="1:134">
      <c r="A54">
        <v>1681</v>
      </c>
      <c r="B54">
        <v>3</v>
      </c>
      <c r="D54" t="s">
        <v>264</v>
      </c>
      <c r="E54" s="12">
        <v>25371</v>
      </c>
      <c r="F54" s="12">
        <v>311.85000000000002</v>
      </c>
      <c r="G54" s="12">
        <v>5879</v>
      </c>
      <c r="H54" s="12">
        <v>1706</v>
      </c>
      <c r="I54" s="12">
        <v>3400</v>
      </c>
      <c r="J54" s="12">
        <v>2211.3999999999996</v>
      </c>
      <c r="K54" s="12">
        <v>480.33333333333331</v>
      </c>
      <c r="L54" s="12">
        <v>2026.3333333333333</v>
      </c>
      <c r="M54" s="12">
        <v>3016</v>
      </c>
      <c r="N54" s="12">
        <v>11239</v>
      </c>
      <c r="O54" s="12">
        <v>20520</v>
      </c>
      <c r="P54" s="12">
        <v>3750</v>
      </c>
      <c r="Q54" s="12">
        <v>188.8</v>
      </c>
      <c r="R54" s="12">
        <v>27521</v>
      </c>
      <c r="S54" s="12">
        <v>27521</v>
      </c>
      <c r="T54" s="12">
        <v>268</v>
      </c>
      <c r="U54" s="12">
        <v>0</v>
      </c>
      <c r="V54" s="20">
        <v>285</v>
      </c>
      <c r="W54" s="12">
        <v>170</v>
      </c>
      <c r="X54" s="12">
        <v>114</v>
      </c>
      <c r="Y54" s="12">
        <v>11886</v>
      </c>
      <c r="Z54" s="12">
        <v>11886</v>
      </c>
      <c r="AA54" s="12">
        <v>0</v>
      </c>
      <c r="AB54" s="12">
        <v>0</v>
      </c>
      <c r="AC54" s="12">
        <v>0</v>
      </c>
      <c r="AD54" s="12">
        <v>2983.386</v>
      </c>
      <c r="AE54" s="12">
        <v>0</v>
      </c>
      <c r="AF54" s="12">
        <v>5548</v>
      </c>
      <c r="AG54" s="12">
        <v>5065.2527258987366</v>
      </c>
      <c r="AH54" s="12">
        <v>36</v>
      </c>
      <c r="AI54" s="20">
        <v>2509</v>
      </c>
      <c r="AJ54">
        <v>1</v>
      </c>
      <c r="AK54">
        <v>0</v>
      </c>
      <c r="AL54">
        <v>195</v>
      </c>
      <c r="AM54">
        <v>0</v>
      </c>
      <c r="AN54">
        <v>0</v>
      </c>
      <c r="AQ54"/>
      <c r="AR54">
        <v>262</v>
      </c>
      <c r="AT54" s="27"/>
      <c r="EC54" s="28"/>
      <c r="ED54" s="28"/>
    </row>
    <row r="55" spans="1:134">
      <c r="A55">
        <v>109</v>
      </c>
      <c r="B55">
        <v>3</v>
      </c>
      <c r="D55" t="s">
        <v>266</v>
      </c>
      <c r="E55" s="12">
        <v>35381</v>
      </c>
      <c r="F55" s="12">
        <v>668.85</v>
      </c>
      <c r="G55" s="12">
        <v>7833</v>
      </c>
      <c r="H55" s="12">
        <v>2437</v>
      </c>
      <c r="I55" s="12">
        <v>5100</v>
      </c>
      <c r="J55" s="12">
        <v>3392.2</v>
      </c>
      <c r="K55" s="12">
        <v>866.33333333333337</v>
      </c>
      <c r="L55" s="12">
        <v>2804.3333333333335</v>
      </c>
      <c r="M55" s="12">
        <v>4601</v>
      </c>
      <c r="N55" s="12">
        <v>16018</v>
      </c>
      <c r="O55" s="12">
        <v>32480</v>
      </c>
      <c r="P55" s="12">
        <v>18550</v>
      </c>
      <c r="Q55" s="12">
        <v>1480</v>
      </c>
      <c r="R55" s="12">
        <v>29611</v>
      </c>
      <c r="S55" s="12">
        <v>29611</v>
      </c>
      <c r="T55" s="12">
        <v>358</v>
      </c>
      <c r="U55" s="12">
        <v>0</v>
      </c>
      <c r="V55" s="20">
        <v>410</v>
      </c>
      <c r="W55" s="12">
        <v>227</v>
      </c>
      <c r="X55" s="12">
        <v>183</v>
      </c>
      <c r="Y55" s="12">
        <v>17078</v>
      </c>
      <c r="Z55" s="12">
        <v>17078</v>
      </c>
      <c r="AA55" s="12">
        <v>0</v>
      </c>
      <c r="AB55" s="12">
        <v>0</v>
      </c>
      <c r="AC55" s="12">
        <v>3250</v>
      </c>
      <c r="AD55" s="12">
        <v>8334.0640000000003</v>
      </c>
      <c r="AE55" s="12">
        <v>0</v>
      </c>
      <c r="AF55" s="12">
        <v>4586</v>
      </c>
      <c r="AG55" s="12">
        <v>5414.1701758483769</v>
      </c>
      <c r="AH55" s="12">
        <v>27</v>
      </c>
      <c r="AI55" s="20">
        <v>3271</v>
      </c>
      <c r="AJ55">
        <v>1</v>
      </c>
      <c r="AK55">
        <v>0</v>
      </c>
      <c r="AL55">
        <v>580</v>
      </c>
      <c r="AM55">
        <v>0</v>
      </c>
      <c r="AN55">
        <v>10</v>
      </c>
      <c r="AQ55"/>
      <c r="AR55">
        <v>491</v>
      </c>
      <c r="AT55" s="27"/>
      <c r="EC55" s="28"/>
      <c r="ED55" s="28"/>
    </row>
    <row r="56" spans="1:134">
      <c r="A56">
        <v>1690</v>
      </c>
      <c r="B56">
        <v>3</v>
      </c>
      <c r="D56" t="s">
        <v>268</v>
      </c>
      <c r="E56" s="12">
        <v>23722</v>
      </c>
      <c r="F56" s="12">
        <v>332.5</v>
      </c>
      <c r="G56" s="12">
        <v>5334</v>
      </c>
      <c r="H56" s="12">
        <v>1699</v>
      </c>
      <c r="I56" s="12">
        <v>2700</v>
      </c>
      <c r="J56" s="12">
        <v>1623</v>
      </c>
      <c r="K56" s="12">
        <v>224.66666666666666</v>
      </c>
      <c r="L56" s="12">
        <v>1187.6666666666665</v>
      </c>
      <c r="M56" s="12">
        <v>2666</v>
      </c>
      <c r="N56" s="12">
        <v>10173</v>
      </c>
      <c r="O56" s="12">
        <v>19420</v>
      </c>
      <c r="P56" s="12">
        <v>4930</v>
      </c>
      <c r="Q56" s="12">
        <v>0</v>
      </c>
      <c r="R56" s="12">
        <v>22457</v>
      </c>
      <c r="S56" s="12">
        <v>22457</v>
      </c>
      <c r="T56" s="12">
        <v>177</v>
      </c>
      <c r="U56" s="12">
        <v>0</v>
      </c>
      <c r="V56" s="20">
        <v>285</v>
      </c>
      <c r="W56" s="12">
        <v>122</v>
      </c>
      <c r="X56" s="12">
        <v>163</v>
      </c>
      <c r="Y56" s="12">
        <v>10770</v>
      </c>
      <c r="Z56" s="12">
        <v>10770</v>
      </c>
      <c r="AA56" s="12">
        <v>0</v>
      </c>
      <c r="AB56" s="12">
        <v>0</v>
      </c>
      <c r="AC56" s="12">
        <v>0</v>
      </c>
      <c r="AD56" s="12">
        <v>3231</v>
      </c>
      <c r="AE56" s="12">
        <v>0</v>
      </c>
      <c r="AF56" s="12">
        <v>2641</v>
      </c>
      <c r="AG56" s="12">
        <v>2767.950958734647</v>
      </c>
      <c r="AH56" s="12">
        <v>22</v>
      </c>
      <c r="AI56" s="20">
        <v>2822</v>
      </c>
      <c r="AJ56">
        <v>1</v>
      </c>
      <c r="AK56">
        <v>0</v>
      </c>
      <c r="AL56">
        <v>160</v>
      </c>
      <c r="AM56">
        <v>0</v>
      </c>
      <c r="AN56">
        <v>7</v>
      </c>
      <c r="AQ56"/>
      <c r="AR56">
        <v>301</v>
      </c>
      <c r="AT56" s="27"/>
      <c r="EC56" s="28"/>
      <c r="ED56" s="28"/>
    </row>
    <row r="57" spans="1:134">
      <c r="A57">
        <v>114</v>
      </c>
      <c r="B57">
        <v>3</v>
      </c>
      <c r="D57" t="s">
        <v>141</v>
      </c>
      <c r="E57" s="12">
        <v>107584</v>
      </c>
      <c r="F57" s="12">
        <v>1409.45</v>
      </c>
      <c r="G57" s="12">
        <v>22702</v>
      </c>
      <c r="H57" s="12">
        <v>7253</v>
      </c>
      <c r="I57" s="12">
        <v>17500</v>
      </c>
      <c r="J57" s="12">
        <v>12567</v>
      </c>
      <c r="K57" s="12">
        <v>3718</v>
      </c>
      <c r="L57" s="12">
        <v>12005</v>
      </c>
      <c r="M57" s="12">
        <v>15778</v>
      </c>
      <c r="N57" s="12">
        <v>49715</v>
      </c>
      <c r="O57" s="12">
        <v>112420</v>
      </c>
      <c r="P57" s="12">
        <v>118860</v>
      </c>
      <c r="Q57" s="12">
        <v>5249.6</v>
      </c>
      <c r="R57" s="12">
        <v>33584</v>
      </c>
      <c r="S57" s="12">
        <v>33584</v>
      </c>
      <c r="T57" s="12">
        <v>1042</v>
      </c>
      <c r="U57" s="12">
        <v>0</v>
      </c>
      <c r="V57" s="20">
        <v>888</v>
      </c>
      <c r="W57" s="12">
        <v>668</v>
      </c>
      <c r="X57" s="12">
        <v>220</v>
      </c>
      <c r="Y57" s="12">
        <v>49330</v>
      </c>
      <c r="Z57" s="12">
        <v>49330</v>
      </c>
      <c r="AA57" s="12">
        <v>0</v>
      </c>
      <c r="AB57" s="12">
        <v>0</v>
      </c>
      <c r="AC57" s="12">
        <v>0</v>
      </c>
      <c r="AD57" s="12">
        <v>41733.18</v>
      </c>
      <c r="AE57" s="12">
        <v>0</v>
      </c>
      <c r="AF57" s="12">
        <v>13201</v>
      </c>
      <c r="AG57" s="12">
        <v>41015.895107722521</v>
      </c>
      <c r="AH57" s="12">
        <v>29</v>
      </c>
      <c r="AI57" s="20">
        <v>8647</v>
      </c>
      <c r="AJ57">
        <v>1</v>
      </c>
      <c r="AK57">
        <v>0</v>
      </c>
      <c r="AL57">
        <v>2540</v>
      </c>
      <c r="AM57">
        <v>0</v>
      </c>
      <c r="AN57">
        <v>15</v>
      </c>
      <c r="AQ57"/>
      <c r="AR57">
        <v>842</v>
      </c>
      <c r="AT57" s="27"/>
      <c r="EC57" s="28"/>
      <c r="ED57" s="28"/>
    </row>
    <row r="58" spans="1:134">
      <c r="A58">
        <v>118</v>
      </c>
      <c r="B58">
        <v>3</v>
      </c>
      <c r="D58" t="s">
        <v>137</v>
      </c>
      <c r="E58" s="12">
        <v>55240</v>
      </c>
      <c r="F58" s="12">
        <v>779.1</v>
      </c>
      <c r="G58" s="12">
        <v>11142</v>
      </c>
      <c r="H58" s="12">
        <v>3555</v>
      </c>
      <c r="I58" s="12">
        <v>8400</v>
      </c>
      <c r="J58" s="12">
        <v>5895.9</v>
      </c>
      <c r="K58" s="12">
        <v>1298.6666666666667</v>
      </c>
      <c r="L58" s="12">
        <v>4989.666666666667</v>
      </c>
      <c r="M58" s="12">
        <v>7728</v>
      </c>
      <c r="N58" s="12">
        <v>25017</v>
      </c>
      <c r="O58" s="12">
        <v>60100</v>
      </c>
      <c r="P58" s="12">
        <v>69060</v>
      </c>
      <c r="Q58" s="12">
        <v>3122.4</v>
      </c>
      <c r="R58" s="12">
        <v>12763</v>
      </c>
      <c r="S58" s="12">
        <v>12763</v>
      </c>
      <c r="T58" s="12">
        <v>162</v>
      </c>
      <c r="U58" s="12">
        <v>0</v>
      </c>
      <c r="V58" s="20">
        <v>440</v>
      </c>
      <c r="W58" s="12">
        <v>332</v>
      </c>
      <c r="X58" s="12">
        <v>108</v>
      </c>
      <c r="Y58" s="12">
        <v>25041</v>
      </c>
      <c r="Z58" s="12">
        <v>25041</v>
      </c>
      <c r="AA58" s="12">
        <v>0</v>
      </c>
      <c r="AB58" s="12">
        <v>0</v>
      </c>
      <c r="AC58" s="12">
        <v>0</v>
      </c>
      <c r="AD58" s="12">
        <v>29423.174999999999</v>
      </c>
      <c r="AE58" s="12">
        <v>0</v>
      </c>
      <c r="AF58" s="12">
        <v>3494</v>
      </c>
      <c r="AG58" s="12">
        <v>14932.96402321083</v>
      </c>
      <c r="AH58" s="12">
        <v>17</v>
      </c>
      <c r="AI58" s="20">
        <v>4504</v>
      </c>
      <c r="AJ58">
        <v>1</v>
      </c>
      <c r="AK58">
        <v>0</v>
      </c>
      <c r="AL58">
        <v>1280</v>
      </c>
      <c r="AM58">
        <v>0</v>
      </c>
      <c r="AN58">
        <v>27</v>
      </c>
      <c r="AQ58"/>
      <c r="AR58">
        <v>1168</v>
      </c>
      <c r="AT58" s="27"/>
      <c r="EC58" s="28"/>
      <c r="ED58" s="28"/>
    </row>
    <row r="59" spans="1:134">
      <c r="A59">
        <v>119</v>
      </c>
      <c r="B59">
        <v>3</v>
      </c>
      <c r="D59" t="s">
        <v>99</v>
      </c>
      <c r="E59" s="12">
        <v>32794</v>
      </c>
      <c r="F59" s="12">
        <v>565.95000000000005</v>
      </c>
      <c r="G59" s="12">
        <v>6072</v>
      </c>
      <c r="H59" s="12">
        <v>1784</v>
      </c>
      <c r="I59" s="12">
        <v>4600</v>
      </c>
      <c r="J59" s="12">
        <v>3040.1</v>
      </c>
      <c r="K59" s="12">
        <v>713</v>
      </c>
      <c r="L59" s="12">
        <v>2721</v>
      </c>
      <c r="M59" s="12">
        <v>5009</v>
      </c>
      <c r="N59" s="12">
        <v>15082</v>
      </c>
      <c r="O59" s="12">
        <v>36830</v>
      </c>
      <c r="P59" s="12">
        <v>38410</v>
      </c>
      <c r="Q59" s="12">
        <v>2857.6000000000004</v>
      </c>
      <c r="R59" s="12">
        <v>5546</v>
      </c>
      <c r="S59" s="12">
        <v>5546</v>
      </c>
      <c r="T59" s="12">
        <v>157</v>
      </c>
      <c r="U59" s="12">
        <v>0</v>
      </c>
      <c r="V59" s="20">
        <v>232</v>
      </c>
      <c r="W59" s="12">
        <v>187</v>
      </c>
      <c r="X59" s="12">
        <v>45</v>
      </c>
      <c r="Y59" s="12">
        <v>15599</v>
      </c>
      <c r="Z59" s="12">
        <v>15599</v>
      </c>
      <c r="AA59" s="12">
        <v>0</v>
      </c>
      <c r="AB59" s="12">
        <v>0</v>
      </c>
      <c r="AC59" s="12">
        <v>2550</v>
      </c>
      <c r="AD59" s="12">
        <v>19576.744999999999</v>
      </c>
      <c r="AE59" s="12">
        <v>0</v>
      </c>
      <c r="AF59" s="12">
        <v>1777</v>
      </c>
      <c r="AG59" s="12">
        <v>10218.295283184289</v>
      </c>
      <c r="AH59" s="12">
        <v>5</v>
      </c>
      <c r="AI59" s="20">
        <v>3049</v>
      </c>
      <c r="AJ59">
        <v>1</v>
      </c>
      <c r="AK59">
        <v>0</v>
      </c>
      <c r="AL59">
        <v>1050</v>
      </c>
      <c r="AM59">
        <v>0</v>
      </c>
      <c r="AN59">
        <v>0</v>
      </c>
      <c r="AQ59"/>
      <c r="AR59">
        <v>1238</v>
      </c>
      <c r="AT59" s="27"/>
      <c r="EC59" s="28"/>
      <c r="ED59" s="28"/>
    </row>
    <row r="60" spans="1:134">
      <c r="A60">
        <v>1731</v>
      </c>
      <c r="B60">
        <v>3</v>
      </c>
      <c r="D60" t="s">
        <v>272</v>
      </c>
      <c r="E60" s="12">
        <v>33450</v>
      </c>
      <c r="F60" s="12">
        <v>581</v>
      </c>
      <c r="G60" s="12">
        <v>7225</v>
      </c>
      <c r="H60" s="12">
        <v>2143</v>
      </c>
      <c r="I60" s="12">
        <v>4000</v>
      </c>
      <c r="J60" s="12">
        <v>2409.5</v>
      </c>
      <c r="K60" s="12">
        <v>482</v>
      </c>
      <c r="L60" s="12">
        <v>2140</v>
      </c>
      <c r="M60" s="12">
        <v>4039</v>
      </c>
      <c r="N60" s="12">
        <v>14961</v>
      </c>
      <c r="O60" s="12">
        <v>29950</v>
      </c>
      <c r="P60" s="12">
        <v>12400</v>
      </c>
      <c r="Q60" s="12">
        <v>772.80000000000007</v>
      </c>
      <c r="R60" s="12">
        <v>34063</v>
      </c>
      <c r="S60" s="12">
        <v>34063</v>
      </c>
      <c r="T60" s="12">
        <v>524</v>
      </c>
      <c r="U60" s="12">
        <v>0</v>
      </c>
      <c r="V60" s="20">
        <v>396</v>
      </c>
      <c r="W60" s="12">
        <v>219</v>
      </c>
      <c r="X60" s="12">
        <v>178</v>
      </c>
      <c r="Y60" s="12">
        <v>15905</v>
      </c>
      <c r="Z60" s="12">
        <v>15905</v>
      </c>
      <c r="AA60" s="12">
        <v>0</v>
      </c>
      <c r="AB60" s="12">
        <v>0</v>
      </c>
      <c r="AC60" s="12">
        <v>0</v>
      </c>
      <c r="AD60" s="12">
        <v>6314.2849999999999</v>
      </c>
      <c r="AE60" s="12">
        <v>0</v>
      </c>
      <c r="AF60" s="12">
        <v>5161</v>
      </c>
      <c r="AG60" s="12">
        <v>4991.339231503166</v>
      </c>
      <c r="AH60" s="12">
        <v>30</v>
      </c>
      <c r="AI60" s="20">
        <v>3239</v>
      </c>
      <c r="AJ60">
        <v>1</v>
      </c>
      <c r="AK60">
        <v>0</v>
      </c>
      <c r="AL60">
        <v>535</v>
      </c>
      <c r="AM60">
        <v>0</v>
      </c>
      <c r="AN60">
        <v>17</v>
      </c>
      <c r="AQ60"/>
      <c r="AR60">
        <v>395</v>
      </c>
      <c r="AT60" s="27"/>
      <c r="EC60" s="28"/>
      <c r="ED60" s="28"/>
    </row>
    <row r="61" spans="1:134">
      <c r="A61">
        <v>1699</v>
      </c>
      <c r="B61">
        <v>3</v>
      </c>
      <c r="D61" t="s">
        <v>274</v>
      </c>
      <c r="E61" s="12">
        <v>31039</v>
      </c>
      <c r="F61" s="12">
        <v>567</v>
      </c>
      <c r="G61" s="12">
        <v>7859</v>
      </c>
      <c r="H61" s="12">
        <v>2565</v>
      </c>
      <c r="I61" s="12">
        <v>4000</v>
      </c>
      <c r="J61" s="12">
        <v>2517.5</v>
      </c>
      <c r="K61" s="12">
        <v>551</v>
      </c>
      <c r="L61" s="12">
        <v>1913</v>
      </c>
      <c r="M61" s="12">
        <v>4119</v>
      </c>
      <c r="N61" s="12">
        <v>14158</v>
      </c>
      <c r="O61" s="12">
        <v>27980</v>
      </c>
      <c r="P61" s="12">
        <v>14810</v>
      </c>
      <c r="Q61" s="12">
        <v>527.20000000000005</v>
      </c>
      <c r="R61" s="12">
        <v>19941</v>
      </c>
      <c r="S61" s="12">
        <v>19941</v>
      </c>
      <c r="T61" s="12">
        <v>588</v>
      </c>
      <c r="U61" s="12">
        <v>0</v>
      </c>
      <c r="V61" s="20">
        <v>292</v>
      </c>
      <c r="W61" s="12">
        <v>191</v>
      </c>
      <c r="X61" s="12">
        <v>101</v>
      </c>
      <c r="Y61" s="12">
        <v>14825</v>
      </c>
      <c r="Z61" s="12">
        <v>14825</v>
      </c>
      <c r="AA61" s="12">
        <v>0</v>
      </c>
      <c r="AB61" s="12">
        <v>0</v>
      </c>
      <c r="AC61" s="12">
        <v>0</v>
      </c>
      <c r="AD61" s="12">
        <v>10095.824999999999</v>
      </c>
      <c r="AE61" s="12">
        <v>0</v>
      </c>
      <c r="AF61" s="12">
        <v>4613</v>
      </c>
      <c r="AG61" s="12">
        <v>7225.6505918456814</v>
      </c>
      <c r="AH61" s="12">
        <v>16</v>
      </c>
      <c r="AI61" s="20">
        <v>2966</v>
      </c>
      <c r="AJ61">
        <v>1</v>
      </c>
      <c r="AK61">
        <v>0</v>
      </c>
      <c r="AL61">
        <v>375</v>
      </c>
      <c r="AM61">
        <v>0</v>
      </c>
      <c r="AN61">
        <v>3</v>
      </c>
      <c r="AQ61"/>
      <c r="AR61">
        <v>684</v>
      </c>
      <c r="AT61" s="27"/>
      <c r="EC61" s="28"/>
      <c r="ED61" s="28"/>
    </row>
    <row r="62" spans="1:134">
      <c r="A62">
        <v>1730</v>
      </c>
      <c r="B62">
        <v>3</v>
      </c>
      <c r="D62" t="s">
        <v>276</v>
      </c>
      <c r="E62" s="12">
        <v>32804</v>
      </c>
      <c r="F62" s="12">
        <v>401.8</v>
      </c>
      <c r="G62" s="12">
        <v>7663</v>
      </c>
      <c r="H62" s="12">
        <v>2447</v>
      </c>
      <c r="I62" s="12">
        <v>3600</v>
      </c>
      <c r="J62" s="12">
        <v>2050.3000000000002</v>
      </c>
      <c r="K62" s="12">
        <v>385.66666666666669</v>
      </c>
      <c r="L62" s="12">
        <v>1798.6666666666667</v>
      </c>
      <c r="M62" s="12">
        <v>3920</v>
      </c>
      <c r="N62" s="12">
        <v>14836</v>
      </c>
      <c r="O62" s="12">
        <v>28190</v>
      </c>
      <c r="P62" s="12">
        <v>10330</v>
      </c>
      <c r="Q62" s="12">
        <v>353.6</v>
      </c>
      <c r="R62" s="12">
        <v>14300</v>
      </c>
      <c r="S62" s="12">
        <v>14300</v>
      </c>
      <c r="T62" s="12">
        <v>470</v>
      </c>
      <c r="U62" s="12">
        <v>0</v>
      </c>
      <c r="V62" s="20">
        <v>282</v>
      </c>
      <c r="W62" s="12">
        <v>205</v>
      </c>
      <c r="X62" s="12">
        <v>77</v>
      </c>
      <c r="Y62" s="12">
        <v>15497</v>
      </c>
      <c r="Z62" s="12">
        <v>15497</v>
      </c>
      <c r="AA62" s="12">
        <v>0</v>
      </c>
      <c r="AB62" s="12">
        <v>0</v>
      </c>
      <c r="AC62" s="12">
        <v>0</v>
      </c>
      <c r="AD62" s="12">
        <v>7794.991</v>
      </c>
      <c r="AE62" s="12">
        <v>0</v>
      </c>
      <c r="AF62" s="12">
        <v>3102</v>
      </c>
      <c r="AG62" s="12">
        <v>6969.4618821936356</v>
      </c>
      <c r="AH62" s="12">
        <v>18</v>
      </c>
      <c r="AI62" s="20">
        <v>3167</v>
      </c>
      <c r="AJ62">
        <v>1</v>
      </c>
      <c r="AK62">
        <v>0</v>
      </c>
      <c r="AL62">
        <v>390</v>
      </c>
      <c r="AM62">
        <v>0</v>
      </c>
      <c r="AN62">
        <v>5</v>
      </c>
      <c r="AQ62"/>
      <c r="AR62">
        <v>498</v>
      </c>
      <c r="AT62" s="27"/>
      <c r="EC62" s="28"/>
      <c r="ED62" s="28"/>
    </row>
    <row r="63" spans="1:134">
      <c r="A63">
        <v>1701</v>
      </c>
      <c r="B63">
        <v>3</v>
      </c>
      <c r="D63" t="s">
        <v>277</v>
      </c>
      <c r="E63" s="12">
        <v>18940</v>
      </c>
      <c r="F63" s="12">
        <v>324.8</v>
      </c>
      <c r="G63" s="12">
        <v>5013</v>
      </c>
      <c r="H63" s="12">
        <v>1586</v>
      </c>
      <c r="I63" s="12">
        <v>2500</v>
      </c>
      <c r="J63" s="12">
        <v>1516.6999999999998</v>
      </c>
      <c r="K63" s="12">
        <v>278</v>
      </c>
      <c r="L63" s="12">
        <v>1349</v>
      </c>
      <c r="M63" s="12">
        <v>2561</v>
      </c>
      <c r="N63" s="12">
        <v>8840</v>
      </c>
      <c r="O63" s="12">
        <v>15970</v>
      </c>
      <c r="P63" s="12">
        <v>2340</v>
      </c>
      <c r="Q63" s="12">
        <v>181.60000000000002</v>
      </c>
      <c r="R63" s="12">
        <v>27833</v>
      </c>
      <c r="S63" s="12">
        <v>27833</v>
      </c>
      <c r="T63" s="12">
        <v>441</v>
      </c>
      <c r="U63" s="12">
        <v>0</v>
      </c>
      <c r="V63" s="20">
        <v>224</v>
      </c>
      <c r="W63" s="12">
        <v>112</v>
      </c>
      <c r="X63" s="12">
        <v>112</v>
      </c>
      <c r="Y63" s="12">
        <v>9833</v>
      </c>
      <c r="Z63" s="12">
        <v>9833</v>
      </c>
      <c r="AA63" s="12">
        <v>0</v>
      </c>
      <c r="AB63" s="12">
        <v>0</v>
      </c>
      <c r="AC63" s="12">
        <v>0</v>
      </c>
      <c r="AD63" s="12">
        <v>2045.2640000000001</v>
      </c>
      <c r="AE63" s="12">
        <v>0</v>
      </c>
      <c r="AF63" s="12">
        <v>3925</v>
      </c>
      <c r="AG63" s="12">
        <v>2629.2530239796279</v>
      </c>
      <c r="AH63" s="12">
        <v>29</v>
      </c>
      <c r="AI63" s="20">
        <v>2204</v>
      </c>
      <c r="AJ63">
        <v>1</v>
      </c>
      <c r="AK63">
        <v>0</v>
      </c>
      <c r="AL63">
        <v>195</v>
      </c>
      <c r="AM63">
        <v>0</v>
      </c>
      <c r="AN63">
        <v>3</v>
      </c>
      <c r="AQ63"/>
      <c r="AR63">
        <v>205</v>
      </c>
      <c r="AT63" s="27"/>
      <c r="EC63" s="28"/>
      <c r="ED63" s="28"/>
    </row>
    <row r="64" spans="1:134">
      <c r="A64">
        <v>141</v>
      </c>
      <c r="B64">
        <v>4</v>
      </c>
      <c r="D64" t="s">
        <v>208</v>
      </c>
      <c r="E64" s="12">
        <v>72425</v>
      </c>
      <c r="F64" s="12">
        <v>1264.9000000000001</v>
      </c>
      <c r="G64" s="12">
        <v>13430</v>
      </c>
      <c r="H64" s="12">
        <v>4243</v>
      </c>
      <c r="I64" s="12">
        <v>11700</v>
      </c>
      <c r="J64" s="12">
        <v>8377.7999999999993</v>
      </c>
      <c r="K64" s="12">
        <v>2637</v>
      </c>
      <c r="L64" s="12">
        <v>8238</v>
      </c>
      <c r="M64" s="12">
        <v>11033</v>
      </c>
      <c r="N64" s="12">
        <v>33119</v>
      </c>
      <c r="O64" s="12">
        <v>82790</v>
      </c>
      <c r="P64" s="12">
        <v>115120</v>
      </c>
      <c r="Q64" s="12">
        <v>5072.8</v>
      </c>
      <c r="R64" s="12">
        <v>6719</v>
      </c>
      <c r="S64" s="12">
        <v>6719</v>
      </c>
      <c r="T64" s="12">
        <v>221</v>
      </c>
      <c r="U64" s="12">
        <v>0</v>
      </c>
      <c r="V64" s="20">
        <v>544</v>
      </c>
      <c r="W64" s="12">
        <v>411</v>
      </c>
      <c r="X64" s="12">
        <v>133</v>
      </c>
      <c r="Y64" s="12">
        <v>33222</v>
      </c>
      <c r="Z64" s="12">
        <v>33222</v>
      </c>
      <c r="AA64" s="12">
        <v>0</v>
      </c>
      <c r="AB64" s="12">
        <v>0</v>
      </c>
      <c r="AC64" s="12">
        <v>0</v>
      </c>
      <c r="AD64" s="12">
        <v>52125.317999999999</v>
      </c>
      <c r="AE64" s="12">
        <v>0</v>
      </c>
      <c r="AF64" s="12">
        <v>1976</v>
      </c>
      <c r="AG64" s="12">
        <v>20621.296829971183</v>
      </c>
      <c r="AH64" s="12">
        <v>3</v>
      </c>
      <c r="AI64" s="20">
        <v>5840</v>
      </c>
      <c r="AJ64">
        <v>1</v>
      </c>
      <c r="AK64">
        <v>0</v>
      </c>
      <c r="AL64">
        <v>7865</v>
      </c>
      <c r="AM64">
        <v>0</v>
      </c>
      <c r="AN64">
        <v>30</v>
      </c>
      <c r="AQ64"/>
      <c r="AR64">
        <v>1554</v>
      </c>
      <c r="AT64" s="27"/>
      <c r="EC64" s="28"/>
      <c r="ED64" s="28"/>
    </row>
    <row r="65" spans="1:134">
      <c r="A65">
        <v>147</v>
      </c>
      <c r="B65">
        <v>4</v>
      </c>
      <c r="D65" t="s">
        <v>278</v>
      </c>
      <c r="E65" s="12">
        <v>22343</v>
      </c>
      <c r="F65" s="12">
        <v>242.89999999999998</v>
      </c>
      <c r="G65" s="12">
        <v>4572</v>
      </c>
      <c r="H65" s="12">
        <v>1453</v>
      </c>
      <c r="I65" s="12">
        <v>2500</v>
      </c>
      <c r="J65" s="12">
        <v>1543.3</v>
      </c>
      <c r="K65" s="12">
        <v>296.66666666666669</v>
      </c>
      <c r="L65" s="12">
        <v>1436.6666666666667</v>
      </c>
      <c r="M65" s="12">
        <v>2567</v>
      </c>
      <c r="N65" s="12">
        <v>9540</v>
      </c>
      <c r="O65" s="12">
        <v>20540</v>
      </c>
      <c r="P65" s="12">
        <v>12790</v>
      </c>
      <c r="Q65" s="12">
        <v>167.20000000000002</v>
      </c>
      <c r="R65" s="12">
        <v>2599</v>
      </c>
      <c r="S65" s="12">
        <v>2599</v>
      </c>
      <c r="T65" s="12">
        <v>18</v>
      </c>
      <c r="U65" s="12">
        <v>0</v>
      </c>
      <c r="V65" s="20">
        <v>138</v>
      </c>
      <c r="W65" s="12">
        <v>117</v>
      </c>
      <c r="X65" s="12">
        <v>21</v>
      </c>
      <c r="Y65" s="12">
        <v>9567</v>
      </c>
      <c r="Z65" s="12">
        <v>9567</v>
      </c>
      <c r="AA65" s="12">
        <v>0</v>
      </c>
      <c r="AB65" s="12">
        <v>0</v>
      </c>
      <c r="AC65" s="12">
        <v>0</v>
      </c>
      <c r="AD65" s="12">
        <v>11633.472</v>
      </c>
      <c r="AE65" s="12">
        <v>0</v>
      </c>
      <c r="AF65" s="12">
        <v>405</v>
      </c>
      <c r="AG65" s="12">
        <v>3457.7435995414594</v>
      </c>
      <c r="AH65" s="12">
        <v>3</v>
      </c>
      <c r="AI65" s="20">
        <v>1987</v>
      </c>
      <c r="AJ65">
        <v>1</v>
      </c>
      <c r="AK65">
        <v>0</v>
      </c>
      <c r="AL65">
        <v>590</v>
      </c>
      <c r="AM65">
        <v>0</v>
      </c>
      <c r="AN65">
        <v>0</v>
      </c>
      <c r="AQ65"/>
      <c r="AR65">
        <v>1208</v>
      </c>
      <c r="AT65" s="27"/>
      <c r="EC65" s="28"/>
      <c r="ED65" s="28"/>
    </row>
    <row r="66" spans="1:134">
      <c r="A66">
        <v>148</v>
      </c>
      <c r="B66">
        <v>4</v>
      </c>
      <c r="D66" t="s">
        <v>280</v>
      </c>
      <c r="E66" s="12">
        <v>27916</v>
      </c>
      <c r="F66" s="12">
        <v>469.7</v>
      </c>
      <c r="G66" s="12">
        <v>5450</v>
      </c>
      <c r="H66" s="12">
        <v>1789</v>
      </c>
      <c r="I66" s="12">
        <v>2800</v>
      </c>
      <c r="J66" s="12">
        <v>1620.3999999999999</v>
      </c>
      <c r="K66" s="12">
        <v>216.66666666666666</v>
      </c>
      <c r="L66" s="12">
        <v>1292.6666666666665</v>
      </c>
      <c r="M66" s="12">
        <v>2816</v>
      </c>
      <c r="N66" s="12">
        <v>11350</v>
      </c>
      <c r="O66" s="12">
        <v>25680</v>
      </c>
      <c r="P66" s="12">
        <v>10960</v>
      </c>
      <c r="Q66" s="12">
        <v>160.80000000000001</v>
      </c>
      <c r="R66" s="12">
        <v>16507</v>
      </c>
      <c r="S66" s="12">
        <v>16507</v>
      </c>
      <c r="T66" s="12">
        <v>145</v>
      </c>
      <c r="U66" s="12">
        <v>0</v>
      </c>
      <c r="V66" s="20">
        <v>333</v>
      </c>
      <c r="W66" s="12">
        <v>158</v>
      </c>
      <c r="X66" s="12">
        <v>175</v>
      </c>
      <c r="Y66" s="12">
        <v>11796</v>
      </c>
      <c r="Z66" s="12">
        <v>11796</v>
      </c>
      <c r="AA66" s="12">
        <v>0</v>
      </c>
      <c r="AB66" s="12">
        <v>0</v>
      </c>
      <c r="AC66" s="12">
        <v>0</v>
      </c>
      <c r="AD66" s="12">
        <v>5839.0199999999995</v>
      </c>
      <c r="AE66" s="12">
        <v>0</v>
      </c>
      <c r="AF66" s="12">
        <v>2206</v>
      </c>
      <c r="AG66" s="12">
        <v>3698.2161902474177</v>
      </c>
      <c r="AH66" s="12">
        <v>9</v>
      </c>
      <c r="AI66" s="20">
        <v>2811</v>
      </c>
      <c r="AJ66">
        <v>1</v>
      </c>
      <c r="AK66">
        <v>0</v>
      </c>
      <c r="AL66">
        <v>185</v>
      </c>
      <c r="AM66">
        <v>0</v>
      </c>
      <c r="AN66">
        <v>8</v>
      </c>
      <c r="AQ66"/>
      <c r="AR66">
        <v>492</v>
      </c>
      <c r="AT66" s="27"/>
      <c r="EC66" s="28"/>
      <c r="ED66" s="28"/>
    </row>
    <row r="67" spans="1:134">
      <c r="A67">
        <v>150</v>
      </c>
      <c r="B67">
        <v>4</v>
      </c>
      <c r="D67" t="s">
        <v>143</v>
      </c>
      <c r="E67" s="12">
        <v>98869</v>
      </c>
      <c r="F67" s="12">
        <v>1367.1</v>
      </c>
      <c r="G67" s="12">
        <v>16652</v>
      </c>
      <c r="H67" s="12">
        <v>5182</v>
      </c>
      <c r="I67" s="12">
        <v>14300</v>
      </c>
      <c r="J67" s="12">
        <v>9784.5999999999985</v>
      </c>
      <c r="K67" s="12">
        <v>2845.3333333333335</v>
      </c>
      <c r="L67" s="12">
        <v>9333.3333333333339</v>
      </c>
      <c r="M67" s="12">
        <v>16736</v>
      </c>
      <c r="N67" s="12">
        <v>46644</v>
      </c>
      <c r="O67" s="12">
        <v>109520</v>
      </c>
      <c r="P67" s="12">
        <v>146980</v>
      </c>
      <c r="Q67" s="12">
        <v>4043.2000000000003</v>
      </c>
      <c r="R67" s="12">
        <v>13065</v>
      </c>
      <c r="S67" s="12">
        <v>13065</v>
      </c>
      <c r="T67" s="12">
        <v>369</v>
      </c>
      <c r="U67" s="12">
        <v>0</v>
      </c>
      <c r="V67" s="20">
        <v>580</v>
      </c>
      <c r="W67" s="12">
        <v>457</v>
      </c>
      <c r="X67" s="12">
        <v>123</v>
      </c>
      <c r="Y67" s="12">
        <v>45154</v>
      </c>
      <c r="Z67" s="12">
        <v>45154</v>
      </c>
      <c r="AA67" s="12">
        <v>0</v>
      </c>
      <c r="AB67" s="12">
        <v>0</v>
      </c>
      <c r="AC67" s="12">
        <v>3700</v>
      </c>
      <c r="AD67" s="12">
        <v>79787.118000000002</v>
      </c>
      <c r="AE67" s="12">
        <v>0</v>
      </c>
      <c r="AF67" s="12">
        <v>2855</v>
      </c>
      <c r="AG67" s="12">
        <v>21011.686392734853</v>
      </c>
      <c r="AH67" s="12">
        <v>7</v>
      </c>
      <c r="AI67" s="20">
        <v>8621</v>
      </c>
      <c r="AJ67">
        <v>1</v>
      </c>
      <c r="AK67">
        <v>0</v>
      </c>
      <c r="AL67">
        <v>8890</v>
      </c>
      <c r="AM67">
        <v>0</v>
      </c>
      <c r="AN67">
        <v>10</v>
      </c>
      <c r="AQ67"/>
      <c r="AR67">
        <v>1724</v>
      </c>
      <c r="AT67" s="27"/>
      <c r="EC67" s="28"/>
      <c r="ED67" s="28"/>
    </row>
    <row r="68" spans="1:134">
      <c r="A68">
        <v>1774</v>
      </c>
      <c r="B68">
        <v>4</v>
      </c>
      <c r="D68" t="s">
        <v>283</v>
      </c>
      <c r="E68" s="12">
        <v>26120</v>
      </c>
      <c r="F68" s="12">
        <v>503.64999999999992</v>
      </c>
      <c r="G68" s="12">
        <v>5236</v>
      </c>
      <c r="H68" s="12">
        <v>1832</v>
      </c>
      <c r="I68" s="12">
        <v>2700</v>
      </c>
      <c r="J68" s="12">
        <v>1613.3999999999999</v>
      </c>
      <c r="K68" s="12">
        <v>196.33333333333334</v>
      </c>
      <c r="L68" s="12">
        <v>1279.3333333333335</v>
      </c>
      <c r="M68" s="12">
        <v>2463</v>
      </c>
      <c r="N68" s="12">
        <v>10451</v>
      </c>
      <c r="O68" s="12">
        <v>21160</v>
      </c>
      <c r="P68" s="12">
        <v>8440</v>
      </c>
      <c r="Q68" s="12">
        <v>272.8</v>
      </c>
      <c r="R68" s="12">
        <v>17568</v>
      </c>
      <c r="S68" s="12">
        <v>17568</v>
      </c>
      <c r="T68" s="12">
        <v>114</v>
      </c>
      <c r="U68" s="12">
        <v>0</v>
      </c>
      <c r="V68" s="20">
        <v>317</v>
      </c>
      <c r="W68" s="12">
        <v>151</v>
      </c>
      <c r="X68" s="12">
        <v>166</v>
      </c>
      <c r="Y68" s="12">
        <v>10866</v>
      </c>
      <c r="Z68" s="12">
        <v>10866</v>
      </c>
      <c r="AA68" s="12">
        <v>0</v>
      </c>
      <c r="AB68" s="12">
        <v>0</v>
      </c>
      <c r="AC68" s="12">
        <v>0</v>
      </c>
      <c r="AD68" s="12">
        <v>4976.6279999999997</v>
      </c>
      <c r="AE68" s="12">
        <v>0</v>
      </c>
      <c r="AF68" s="12">
        <v>1972</v>
      </c>
      <c r="AG68" s="12">
        <v>2913.0550842664857</v>
      </c>
      <c r="AH68" s="12">
        <v>11</v>
      </c>
      <c r="AI68" s="20">
        <v>2831</v>
      </c>
      <c r="AJ68">
        <v>1</v>
      </c>
      <c r="AK68">
        <v>0</v>
      </c>
      <c r="AL68">
        <v>350</v>
      </c>
      <c r="AM68">
        <v>0</v>
      </c>
      <c r="AN68">
        <v>8</v>
      </c>
      <c r="AQ68"/>
      <c r="AR68">
        <v>453</v>
      </c>
      <c r="AT68" s="27"/>
      <c r="EC68" s="28"/>
      <c r="ED68" s="28"/>
    </row>
    <row r="69" spans="1:134">
      <c r="A69">
        <v>153</v>
      </c>
      <c r="B69">
        <v>4</v>
      </c>
      <c r="D69" t="s">
        <v>139</v>
      </c>
      <c r="E69" s="12">
        <v>158351</v>
      </c>
      <c r="F69" s="12">
        <v>2545.1999999999998</v>
      </c>
      <c r="G69" s="12">
        <v>26829</v>
      </c>
      <c r="H69" s="12">
        <v>8345</v>
      </c>
      <c r="I69" s="12">
        <v>26900</v>
      </c>
      <c r="J69" s="12">
        <v>19131.3</v>
      </c>
      <c r="K69" s="12">
        <v>6879</v>
      </c>
      <c r="L69" s="12">
        <v>18293</v>
      </c>
      <c r="M69" s="12">
        <v>33939</v>
      </c>
      <c r="N69" s="12">
        <v>79789</v>
      </c>
      <c r="O69" s="12">
        <v>166520</v>
      </c>
      <c r="P69" s="12">
        <v>248060</v>
      </c>
      <c r="Q69" s="12">
        <v>6173.6</v>
      </c>
      <c r="R69" s="12">
        <v>14078</v>
      </c>
      <c r="S69" s="12">
        <v>14078</v>
      </c>
      <c r="T69" s="12">
        <v>195</v>
      </c>
      <c r="U69" s="12">
        <v>0</v>
      </c>
      <c r="V69" s="20">
        <v>902</v>
      </c>
      <c r="W69" s="12">
        <v>757</v>
      </c>
      <c r="X69" s="12">
        <v>145</v>
      </c>
      <c r="Y69" s="12">
        <v>77687</v>
      </c>
      <c r="Z69" s="12">
        <v>77687</v>
      </c>
      <c r="AA69" s="12">
        <v>0</v>
      </c>
      <c r="AB69" s="12">
        <v>0</v>
      </c>
      <c r="AC69" s="12">
        <v>0</v>
      </c>
      <c r="AD69" s="12">
        <v>161744.334</v>
      </c>
      <c r="AE69" s="12">
        <v>0</v>
      </c>
      <c r="AF69" s="12">
        <v>1974</v>
      </c>
      <c r="AG69" s="12">
        <v>21900.432564982835</v>
      </c>
      <c r="AH69" s="12">
        <v>8</v>
      </c>
      <c r="AI69" s="20">
        <v>12847</v>
      </c>
      <c r="AJ69">
        <v>1</v>
      </c>
      <c r="AK69">
        <v>0</v>
      </c>
      <c r="AL69">
        <v>15255</v>
      </c>
      <c r="AM69">
        <v>0</v>
      </c>
      <c r="AN69">
        <v>127</v>
      </c>
      <c r="AQ69"/>
      <c r="AR69">
        <v>2096</v>
      </c>
      <c r="AT69" s="27"/>
      <c r="EC69" s="28"/>
      <c r="ED69" s="28"/>
    </row>
    <row r="70" spans="1:134">
      <c r="A70">
        <v>158</v>
      </c>
      <c r="B70">
        <v>4</v>
      </c>
      <c r="D70" t="s">
        <v>285</v>
      </c>
      <c r="E70" s="12">
        <v>24332</v>
      </c>
      <c r="F70" s="12">
        <v>387.8</v>
      </c>
      <c r="G70" s="12">
        <v>5353</v>
      </c>
      <c r="H70" s="12">
        <v>1791</v>
      </c>
      <c r="I70" s="12">
        <v>2900</v>
      </c>
      <c r="J70" s="12">
        <v>1841.8999999999999</v>
      </c>
      <c r="K70" s="12">
        <v>370</v>
      </c>
      <c r="L70" s="12">
        <v>1519</v>
      </c>
      <c r="M70" s="12">
        <v>2730</v>
      </c>
      <c r="N70" s="12">
        <v>10340</v>
      </c>
      <c r="O70" s="12">
        <v>23770</v>
      </c>
      <c r="P70" s="12">
        <v>18400</v>
      </c>
      <c r="Q70" s="12">
        <v>1315.2</v>
      </c>
      <c r="R70" s="12">
        <v>10475</v>
      </c>
      <c r="S70" s="12">
        <v>10475</v>
      </c>
      <c r="T70" s="12">
        <v>75</v>
      </c>
      <c r="U70" s="12">
        <v>0</v>
      </c>
      <c r="V70" s="20">
        <v>259</v>
      </c>
      <c r="W70" s="12">
        <v>159</v>
      </c>
      <c r="X70" s="12">
        <v>100</v>
      </c>
      <c r="Y70" s="12">
        <v>10581</v>
      </c>
      <c r="Z70" s="12">
        <v>10581</v>
      </c>
      <c r="AA70" s="12">
        <v>0</v>
      </c>
      <c r="AB70" s="12">
        <v>0</v>
      </c>
      <c r="AC70" s="12">
        <v>0</v>
      </c>
      <c r="AD70" s="12">
        <v>10665.647999999999</v>
      </c>
      <c r="AE70" s="12">
        <v>0</v>
      </c>
      <c r="AF70" s="12">
        <v>1775</v>
      </c>
      <c r="AG70" s="12">
        <v>4093.7725118483409</v>
      </c>
      <c r="AH70" s="12">
        <v>6</v>
      </c>
      <c r="AI70" s="20">
        <v>2308</v>
      </c>
      <c r="AJ70">
        <v>1</v>
      </c>
      <c r="AK70">
        <v>0</v>
      </c>
      <c r="AL70">
        <v>880</v>
      </c>
      <c r="AM70">
        <v>0</v>
      </c>
      <c r="AN70">
        <v>5</v>
      </c>
      <c r="AQ70"/>
      <c r="AR70">
        <v>1002</v>
      </c>
      <c r="AT70" s="27"/>
      <c r="EC70" s="28"/>
      <c r="ED70" s="28"/>
    </row>
    <row r="71" spans="1:134">
      <c r="A71">
        <v>160</v>
      </c>
      <c r="B71">
        <v>4</v>
      </c>
      <c r="D71" t="s">
        <v>287</v>
      </c>
      <c r="E71" s="12">
        <v>59687</v>
      </c>
      <c r="F71" s="12">
        <v>893.9</v>
      </c>
      <c r="G71" s="12">
        <v>10363</v>
      </c>
      <c r="H71" s="12">
        <v>3401</v>
      </c>
      <c r="I71" s="12">
        <v>6800</v>
      </c>
      <c r="J71" s="12">
        <v>4238.7999999999993</v>
      </c>
      <c r="K71" s="12">
        <v>849.33333333333337</v>
      </c>
      <c r="L71" s="12">
        <v>4107.3333333333339</v>
      </c>
      <c r="M71" s="12">
        <v>6261</v>
      </c>
      <c r="N71" s="12">
        <v>24311</v>
      </c>
      <c r="O71" s="12">
        <v>58090</v>
      </c>
      <c r="P71" s="12">
        <v>39870</v>
      </c>
      <c r="Q71" s="12">
        <v>3292</v>
      </c>
      <c r="R71" s="12">
        <v>31220</v>
      </c>
      <c r="S71" s="12">
        <v>31220</v>
      </c>
      <c r="T71" s="12">
        <v>496</v>
      </c>
      <c r="U71" s="12">
        <v>0</v>
      </c>
      <c r="V71" s="20">
        <v>638</v>
      </c>
      <c r="W71" s="12">
        <v>335</v>
      </c>
      <c r="X71" s="12">
        <v>303</v>
      </c>
      <c r="Y71" s="12">
        <v>25612</v>
      </c>
      <c r="Z71" s="12">
        <v>25612</v>
      </c>
      <c r="AA71" s="12">
        <v>0</v>
      </c>
      <c r="AB71" s="12">
        <v>0</v>
      </c>
      <c r="AC71" s="12">
        <v>0</v>
      </c>
      <c r="AD71" s="12">
        <v>13856.091999999999</v>
      </c>
      <c r="AE71" s="12">
        <v>0</v>
      </c>
      <c r="AF71" s="12">
        <v>5063</v>
      </c>
      <c r="AG71" s="12">
        <v>9528.1649955858229</v>
      </c>
      <c r="AH71" s="12">
        <v>23</v>
      </c>
      <c r="AI71" s="20">
        <v>5241</v>
      </c>
      <c r="AJ71">
        <v>1</v>
      </c>
      <c r="AK71">
        <v>0</v>
      </c>
      <c r="AL71">
        <v>520</v>
      </c>
      <c r="AM71">
        <v>0</v>
      </c>
      <c r="AN71">
        <v>18</v>
      </c>
      <c r="AQ71"/>
      <c r="AR71">
        <v>533</v>
      </c>
      <c r="AT71" s="27"/>
      <c r="EC71" s="28"/>
      <c r="ED71" s="28"/>
    </row>
    <row r="72" spans="1:134">
      <c r="A72">
        <v>163</v>
      </c>
      <c r="B72">
        <v>4</v>
      </c>
      <c r="D72" t="s">
        <v>289</v>
      </c>
      <c r="E72" s="12">
        <v>35651</v>
      </c>
      <c r="F72" s="12">
        <v>480.54999999999995</v>
      </c>
      <c r="G72" s="12">
        <v>7210</v>
      </c>
      <c r="H72" s="12">
        <v>2242</v>
      </c>
      <c r="I72" s="12">
        <v>4300</v>
      </c>
      <c r="J72" s="12">
        <v>2774.2</v>
      </c>
      <c r="K72" s="12">
        <v>438.33333333333331</v>
      </c>
      <c r="L72" s="12">
        <v>2259.333333333333</v>
      </c>
      <c r="M72" s="12">
        <v>3878</v>
      </c>
      <c r="N72" s="12">
        <v>14999</v>
      </c>
      <c r="O72" s="12">
        <v>36570</v>
      </c>
      <c r="P72" s="12">
        <v>35880</v>
      </c>
      <c r="Q72" s="12">
        <v>1337.6000000000001</v>
      </c>
      <c r="R72" s="12">
        <v>13791</v>
      </c>
      <c r="S72" s="12">
        <v>13791</v>
      </c>
      <c r="T72" s="12">
        <v>108</v>
      </c>
      <c r="U72" s="12">
        <v>0</v>
      </c>
      <c r="V72" s="20">
        <v>321</v>
      </c>
      <c r="W72" s="12">
        <v>206</v>
      </c>
      <c r="X72" s="12">
        <v>114</v>
      </c>
      <c r="Y72" s="12">
        <v>15258</v>
      </c>
      <c r="Z72" s="12">
        <v>15258</v>
      </c>
      <c r="AA72" s="12">
        <v>0</v>
      </c>
      <c r="AB72" s="12">
        <v>0</v>
      </c>
      <c r="AC72" s="12">
        <v>0</v>
      </c>
      <c r="AD72" s="12">
        <v>12252.173999999999</v>
      </c>
      <c r="AE72" s="12">
        <v>0</v>
      </c>
      <c r="AF72" s="12">
        <v>1626</v>
      </c>
      <c r="AG72" s="12">
        <v>4170.6976041441831</v>
      </c>
      <c r="AH72" s="12">
        <v>8</v>
      </c>
      <c r="AI72" s="20">
        <v>2999</v>
      </c>
      <c r="AJ72">
        <v>1</v>
      </c>
      <c r="AK72">
        <v>0</v>
      </c>
      <c r="AL72">
        <v>380</v>
      </c>
      <c r="AM72">
        <v>0</v>
      </c>
      <c r="AN72">
        <v>8</v>
      </c>
      <c r="AQ72"/>
      <c r="AR72">
        <v>799</v>
      </c>
      <c r="AT72" s="27"/>
      <c r="EC72" s="28"/>
      <c r="ED72" s="28"/>
    </row>
    <row r="73" spans="1:134">
      <c r="A73">
        <v>164</v>
      </c>
      <c r="B73">
        <v>4</v>
      </c>
      <c r="D73" t="s">
        <v>291</v>
      </c>
      <c r="E73" s="12">
        <v>81075</v>
      </c>
      <c r="F73" s="12">
        <v>1433.25</v>
      </c>
      <c r="G73" s="12">
        <v>15221</v>
      </c>
      <c r="H73" s="12">
        <v>5000</v>
      </c>
      <c r="I73" s="12">
        <v>12500</v>
      </c>
      <c r="J73" s="12">
        <v>8676.2999999999993</v>
      </c>
      <c r="K73" s="12">
        <v>2267.6666666666665</v>
      </c>
      <c r="L73" s="12">
        <v>7018.6666666666661</v>
      </c>
      <c r="M73" s="12">
        <v>13761</v>
      </c>
      <c r="N73" s="12">
        <v>37976</v>
      </c>
      <c r="O73" s="12">
        <v>88870</v>
      </c>
      <c r="P73" s="12">
        <v>115350</v>
      </c>
      <c r="Q73" s="12">
        <v>5099.2000000000007</v>
      </c>
      <c r="R73" s="12">
        <v>6082</v>
      </c>
      <c r="S73" s="12">
        <v>6082</v>
      </c>
      <c r="T73" s="12">
        <v>101</v>
      </c>
      <c r="U73" s="12">
        <v>0</v>
      </c>
      <c r="V73" s="20">
        <v>511</v>
      </c>
      <c r="W73" s="12">
        <v>439</v>
      </c>
      <c r="X73" s="12">
        <v>72</v>
      </c>
      <c r="Y73" s="12">
        <v>38237</v>
      </c>
      <c r="Z73" s="12">
        <v>38237</v>
      </c>
      <c r="AA73" s="12">
        <v>0</v>
      </c>
      <c r="AB73" s="12">
        <v>0</v>
      </c>
      <c r="AC73" s="12">
        <v>0</v>
      </c>
      <c r="AD73" s="12">
        <v>69132.495999999999</v>
      </c>
      <c r="AE73" s="12">
        <v>0</v>
      </c>
      <c r="AF73" s="12">
        <v>1010</v>
      </c>
      <c r="AG73" s="12">
        <v>13243.692382338671</v>
      </c>
      <c r="AH73" s="12">
        <v>3</v>
      </c>
      <c r="AI73" s="20">
        <v>7216</v>
      </c>
      <c r="AJ73">
        <v>1</v>
      </c>
      <c r="AK73">
        <v>0</v>
      </c>
      <c r="AL73">
        <v>6750</v>
      </c>
      <c r="AM73">
        <v>0</v>
      </c>
      <c r="AN73">
        <v>31</v>
      </c>
      <c r="AQ73"/>
      <c r="AR73">
        <v>1812</v>
      </c>
      <c r="AT73" s="27"/>
      <c r="EC73" s="28"/>
      <c r="ED73" s="28"/>
    </row>
    <row r="74" spans="1:134">
      <c r="A74">
        <v>1735</v>
      </c>
      <c r="B74">
        <v>4</v>
      </c>
      <c r="D74" t="s">
        <v>293</v>
      </c>
      <c r="E74" s="12">
        <v>34881</v>
      </c>
      <c r="F74" s="12">
        <v>595.70000000000005</v>
      </c>
      <c r="G74" s="12">
        <v>8257</v>
      </c>
      <c r="H74" s="12">
        <v>2761</v>
      </c>
      <c r="I74" s="12">
        <v>4000</v>
      </c>
      <c r="J74" s="12">
        <v>2448.6999999999998</v>
      </c>
      <c r="K74" s="12">
        <v>386.33333333333331</v>
      </c>
      <c r="L74" s="12">
        <v>1849.3333333333333</v>
      </c>
      <c r="M74" s="12">
        <v>4126</v>
      </c>
      <c r="N74" s="12">
        <v>14930</v>
      </c>
      <c r="O74" s="12">
        <v>30100</v>
      </c>
      <c r="P74" s="12">
        <v>13270</v>
      </c>
      <c r="Q74" s="12">
        <v>620</v>
      </c>
      <c r="R74" s="12">
        <v>21241</v>
      </c>
      <c r="S74" s="12">
        <v>21241</v>
      </c>
      <c r="T74" s="12">
        <v>300</v>
      </c>
      <c r="U74" s="12">
        <v>0</v>
      </c>
      <c r="V74" s="20">
        <v>442</v>
      </c>
      <c r="W74" s="12">
        <v>205</v>
      </c>
      <c r="X74" s="12">
        <v>237</v>
      </c>
      <c r="Y74" s="12">
        <v>15513</v>
      </c>
      <c r="Z74" s="12">
        <v>15513</v>
      </c>
      <c r="AA74" s="12">
        <v>0</v>
      </c>
      <c r="AB74" s="12">
        <v>0</v>
      </c>
      <c r="AC74" s="12">
        <v>0</v>
      </c>
      <c r="AD74" s="12">
        <v>9369.8520000000008</v>
      </c>
      <c r="AE74" s="12">
        <v>0</v>
      </c>
      <c r="AF74" s="12">
        <v>2577</v>
      </c>
      <c r="AG74" s="12">
        <v>4172.8952694860964</v>
      </c>
      <c r="AH74" s="12">
        <v>9</v>
      </c>
      <c r="AI74" s="20">
        <v>3944</v>
      </c>
      <c r="AJ74">
        <v>1</v>
      </c>
      <c r="AK74">
        <v>0</v>
      </c>
      <c r="AL74">
        <v>600</v>
      </c>
      <c r="AM74">
        <v>0</v>
      </c>
      <c r="AN74">
        <v>8</v>
      </c>
      <c r="AQ74"/>
      <c r="AR74">
        <v>598</v>
      </c>
      <c r="AT74" s="27"/>
      <c r="EC74" s="28"/>
      <c r="ED74" s="28"/>
    </row>
    <row r="75" spans="1:134">
      <c r="A75">
        <v>166</v>
      </c>
      <c r="B75">
        <v>4</v>
      </c>
      <c r="D75" t="s">
        <v>295</v>
      </c>
      <c r="E75" s="12">
        <v>51950</v>
      </c>
      <c r="F75" s="12">
        <v>744.1</v>
      </c>
      <c r="G75" s="12">
        <v>8388</v>
      </c>
      <c r="H75" s="12">
        <v>2689</v>
      </c>
      <c r="I75" s="12">
        <v>6400</v>
      </c>
      <c r="J75" s="12">
        <v>4232.1000000000004</v>
      </c>
      <c r="K75" s="12">
        <v>745.66666666666663</v>
      </c>
      <c r="L75" s="12">
        <v>3451.6666666666665</v>
      </c>
      <c r="M75" s="12">
        <v>6274</v>
      </c>
      <c r="N75" s="12">
        <v>21692</v>
      </c>
      <c r="O75" s="12">
        <v>54060</v>
      </c>
      <c r="P75" s="12">
        <v>61800</v>
      </c>
      <c r="Q75" s="12">
        <v>3556.8</v>
      </c>
      <c r="R75" s="12">
        <v>14225</v>
      </c>
      <c r="S75" s="12">
        <v>14225</v>
      </c>
      <c r="T75" s="12">
        <v>1954</v>
      </c>
      <c r="U75" s="12">
        <v>0</v>
      </c>
      <c r="V75" s="20">
        <v>362</v>
      </c>
      <c r="W75" s="12">
        <v>259.08</v>
      </c>
      <c r="X75" s="12">
        <v>109</v>
      </c>
      <c r="Y75" s="12">
        <v>21679</v>
      </c>
      <c r="Z75" s="12">
        <v>22112.58</v>
      </c>
      <c r="AA75" s="12">
        <v>0</v>
      </c>
      <c r="AB75" s="12">
        <v>0</v>
      </c>
      <c r="AC75" s="12">
        <v>5700</v>
      </c>
      <c r="AD75" s="12">
        <v>31304.475999999999</v>
      </c>
      <c r="AE75" s="12">
        <v>0</v>
      </c>
      <c r="AF75" s="12">
        <v>4926</v>
      </c>
      <c r="AG75" s="12">
        <v>16131.825205513322</v>
      </c>
      <c r="AH75" s="12">
        <v>9</v>
      </c>
      <c r="AI75" s="20">
        <v>4615</v>
      </c>
      <c r="AJ75">
        <v>1</v>
      </c>
      <c r="AK75">
        <v>0</v>
      </c>
      <c r="AL75">
        <v>1540</v>
      </c>
      <c r="AM75">
        <v>0</v>
      </c>
      <c r="AN75">
        <v>9</v>
      </c>
      <c r="AQ75"/>
      <c r="AR75">
        <v>1406</v>
      </c>
      <c r="AT75" s="27"/>
      <c r="EC75" s="28"/>
      <c r="ED75" s="28"/>
    </row>
    <row r="76" spans="1:134">
      <c r="A76">
        <v>168</v>
      </c>
      <c r="B76">
        <v>4</v>
      </c>
      <c r="D76" t="s">
        <v>297</v>
      </c>
      <c r="E76" s="12">
        <v>22444</v>
      </c>
      <c r="F76" s="12">
        <v>276.5</v>
      </c>
      <c r="G76" s="12">
        <v>4834</v>
      </c>
      <c r="H76" s="12">
        <v>1502</v>
      </c>
      <c r="I76" s="12">
        <v>2800</v>
      </c>
      <c r="J76" s="12">
        <v>1799.9</v>
      </c>
      <c r="K76" s="12">
        <v>383.33333333333331</v>
      </c>
      <c r="L76" s="12">
        <v>1897.3333333333333</v>
      </c>
      <c r="M76" s="12">
        <v>2410</v>
      </c>
      <c r="N76" s="12">
        <v>9765</v>
      </c>
      <c r="O76" s="12">
        <v>18080</v>
      </c>
      <c r="P76" s="12">
        <v>6670</v>
      </c>
      <c r="Q76" s="12">
        <v>540.80000000000007</v>
      </c>
      <c r="R76" s="12">
        <v>9876</v>
      </c>
      <c r="S76" s="12">
        <v>9876</v>
      </c>
      <c r="T76" s="12">
        <v>86</v>
      </c>
      <c r="U76" s="12">
        <v>0</v>
      </c>
      <c r="V76" s="20">
        <v>192</v>
      </c>
      <c r="W76" s="12">
        <v>122</v>
      </c>
      <c r="X76" s="12">
        <v>70</v>
      </c>
      <c r="Y76" s="12">
        <v>10001</v>
      </c>
      <c r="Z76" s="12">
        <v>10001</v>
      </c>
      <c r="AA76" s="12">
        <v>0</v>
      </c>
      <c r="AB76" s="12">
        <v>0</v>
      </c>
      <c r="AC76" s="12">
        <v>0</v>
      </c>
      <c r="AD76" s="12">
        <v>7350.7349999999997</v>
      </c>
      <c r="AE76" s="12">
        <v>0</v>
      </c>
      <c r="AF76" s="12">
        <v>1467</v>
      </c>
      <c r="AG76" s="12">
        <v>3305.0941577996387</v>
      </c>
      <c r="AH76" s="12">
        <v>7</v>
      </c>
      <c r="AI76" s="20">
        <v>1883</v>
      </c>
      <c r="AJ76">
        <v>1</v>
      </c>
      <c r="AK76">
        <v>0</v>
      </c>
      <c r="AL76">
        <v>410</v>
      </c>
      <c r="AM76">
        <v>0</v>
      </c>
      <c r="AN76">
        <v>7</v>
      </c>
      <c r="AQ76"/>
      <c r="AR76">
        <v>730</v>
      </c>
      <c r="AT76" s="27"/>
      <c r="EC76" s="28"/>
      <c r="ED76" s="28"/>
    </row>
    <row r="77" spans="1:134">
      <c r="A77">
        <v>173</v>
      </c>
      <c r="B77">
        <v>4</v>
      </c>
      <c r="D77" t="s">
        <v>299</v>
      </c>
      <c r="E77" s="12">
        <v>32110</v>
      </c>
      <c r="F77" s="12">
        <v>537.25</v>
      </c>
      <c r="G77" s="12">
        <v>6753</v>
      </c>
      <c r="H77" s="12">
        <v>2132</v>
      </c>
      <c r="I77" s="12">
        <v>4400</v>
      </c>
      <c r="J77" s="12">
        <v>2957.3999999999996</v>
      </c>
      <c r="K77" s="12">
        <v>554.66666666666663</v>
      </c>
      <c r="L77" s="12">
        <v>2397.6666666666665</v>
      </c>
      <c r="M77" s="12">
        <v>4424</v>
      </c>
      <c r="N77" s="12">
        <v>14310</v>
      </c>
      <c r="O77" s="12">
        <v>33550</v>
      </c>
      <c r="P77" s="12">
        <v>30530</v>
      </c>
      <c r="Q77" s="12">
        <v>3306.4</v>
      </c>
      <c r="R77" s="12">
        <v>2155</v>
      </c>
      <c r="S77" s="12">
        <v>2155</v>
      </c>
      <c r="T77" s="12">
        <v>40</v>
      </c>
      <c r="U77" s="12">
        <v>0</v>
      </c>
      <c r="V77" s="20">
        <v>231</v>
      </c>
      <c r="W77" s="12">
        <v>211</v>
      </c>
      <c r="X77" s="12">
        <v>20</v>
      </c>
      <c r="Y77" s="12">
        <v>14426</v>
      </c>
      <c r="Z77" s="12">
        <v>14426</v>
      </c>
      <c r="AA77" s="12">
        <v>0</v>
      </c>
      <c r="AB77" s="12">
        <v>0</v>
      </c>
      <c r="AC77" s="12">
        <v>0</v>
      </c>
      <c r="AD77" s="12">
        <v>20903.274000000001</v>
      </c>
      <c r="AE77" s="12">
        <v>0</v>
      </c>
      <c r="AF77" s="12">
        <v>319</v>
      </c>
      <c r="AG77" s="12">
        <v>4666.5558086560368</v>
      </c>
      <c r="AH77" s="12">
        <v>2</v>
      </c>
      <c r="AI77" s="20">
        <v>2929</v>
      </c>
      <c r="AJ77">
        <v>1</v>
      </c>
      <c r="AK77">
        <v>0</v>
      </c>
      <c r="AL77">
        <v>1615</v>
      </c>
      <c r="AM77">
        <v>0</v>
      </c>
      <c r="AN77">
        <v>15</v>
      </c>
      <c r="AQ77"/>
      <c r="AR77">
        <v>1447</v>
      </c>
      <c r="AT77" s="27"/>
      <c r="EC77" s="28"/>
      <c r="ED77" s="28"/>
    </row>
    <row r="78" spans="1:134">
      <c r="A78">
        <v>1773</v>
      </c>
      <c r="B78">
        <v>4</v>
      </c>
      <c r="D78" t="s">
        <v>301</v>
      </c>
      <c r="E78" s="12">
        <v>17886</v>
      </c>
      <c r="F78" s="12">
        <v>226.8</v>
      </c>
      <c r="G78" s="12">
        <v>3529</v>
      </c>
      <c r="H78" s="12">
        <v>1065</v>
      </c>
      <c r="I78" s="12">
        <v>2000</v>
      </c>
      <c r="J78" s="12">
        <v>1223.3</v>
      </c>
      <c r="K78" s="12">
        <v>173</v>
      </c>
      <c r="L78" s="12">
        <v>1144</v>
      </c>
      <c r="M78" s="12">
        <v>1962</v>
      </c>
      <c r="N78" s="12">
        <v>7700</v>
      </c>
      <c r="O78" s="12">
        <v>15030</v>
      </c>
      <c r="P78" s="12">
        <v>3960</v>
      </c>
      <c r="Q78" s="12">
        <v>366.40000000000003</v>
      </c>
      <c r="R78" s="12">
        <v>11377</v>
      </c>
      <c r="S78" s="12">
        <v>11377</v>
      </c>
      <c r="T78" s="12">
        <v>460</v>
      </c>
      <c r="U78" s="12">
        <v>0</v>
      </c>
      <c r="V78" s="20">
        <v>176</v>
      </c>
      <c r="W78" s="12">
        <v>80</v>
      </c>
      <c r="X78" s="12">
        <v>97</v>
      </c>
      <c r="Y78" s="12">
        <v>7767</v>
      </c>
      <c r="Z78" s="12">
        <v>7767</v>
      </c>
      <c r="AA78" s="12">
        <v>0</v>
      </c>
      <c r="AB78" s="12">
        <v>0</v>
      </c>
      <c r="AC78" s="12">
        <v>0</v>
      </c>
      <c r="AD78" s="12">
        <v>3533.9850000000001</v>
      </c>
      <c r="AE78" s="12">
        <v>0</v>
      </c>
      <c r="AF78" s="12">
        <v>2859</v>
      </c>
      <c r="AG78" s="12">
        <v>4320.0197685224302</v>
      </c>
      <c r="AH78" s="12">
        <v>8</v>
      </c>
      <c r="AI78" s="20">
        <v>1661</v>
      </c>
      <c r="AJ78">
        <v>1</v>
      </c>
      <c r="AK78">
        <v>0</v>
      </c>
      <c r="AL78">
        <v>325</v>
      </c>
      <c r="AM78">
        <v>0</v>
      </c>
      <c r="AN78">
        <v>0</v>
      </c>
      <c r="AQ78"/>
      <c r="AR78">
        <v>450</v>
      </c>
      <c r="AT78" s="27"/>
      <c r="EC78" s="28"/>
      <c r="ED78" s="28"/>
    </row>
    <row r="79" spans="1:134">
      <c r="A79">
        <v>175</v>
      </c>
      <c r="B79">
        <v>4</v>
      </c>
      <c r="D79" t="s">
        <v>303</v>
      </c>
      <c r="E79" s="12">
        <v>17696</v>
      </c>
      <c r="F79" s="12">
        <v>394.8</v>
      </c>
      <c r="G79" s="12">
        <v>3611</v>
      </c>
      <c r="H79" s="12">
        <v>1026</v>
      </c>
      <c r="I79" s="12">
        <v>2000</v>
      </c>
      <c r="J79" s="12">
        <v>1170.4000000000001</v>
      </c>
      <c r="K79" s="12">
        <v>198.33333333333334</v>
      </c>
      <c r="L79" s="12">
        <v>1101.3333333333335</v>
      </c>
      <c r="M79" s="12">
        <v>2312</v>
      </c>
      <c r="N79" s="12">
        <v>7658</v>
      </c>
      <c r="O79" s="12">
        <v>16980</v>
      </c>
      <c r="P79" s="12">
        <v>11530</v>
      </c>
      <c r="Q79" s="12">
        <v>1116.8</v>
      </c>
      <c r="R79" s="12">
        <v>17985</v>
      </c>
      <c r="S79" s="12">
        <v>17985</v>
      </c>
      <c r="T79" s="12">
        <v>216</v>
      </c>
      <c r="U79" s="12">
        <v>0</v>
      </c>
      <c r="V79" s="20">
        <v>215</v>
      </c>
      <c r="W79" s="12">
        <v>95</v>
      </c>
      <c r="X79" s="12">
        <v>120</v>
      </c>
      <c r="Y79" s="12">
        <v>8296</v>
      </c>
      <c r="Z79" s="12">
        <v>8296</v>
      </c>
      <c r="AA79" s="12">
        <v>0</v>
      </c>
      <c r="AB79" s="12">
        <v>0</v>
      </c>
      <c r="AC79" s="12">
        <v>0</v>
      </c>
      <c r="AD79" s="12">
        <v>3998.6719999999996</v>
      </c>
      <c r="AE79" s="12">
        <v>0</v>
      </c>
      <c r="AF79" s="12">
        <v>2545</v>
      </c>
      <c r="AG79" s="12">
        <v>2474.3871215867262</v>
      </c>
      <c r="AH79" s="12">
        <v>15</v>
      </c>
      <c r="AI79" s="20">
        <v>1839</v>
      </c>
      <c r="AJ79">
        <v>1</v>
      </c>
      <c r="AK79">
        <v>0</v>
      </c>
      <c r="AL79">
        <v>395</v>
      </c>
      <c r="AM79">
        <v>0</v>
      </c>
      <c r="AN79">
        <v>10</v>
      </c>
      <c r="AQ79"/>
      <c r="AR79">
        <v>475</v>
      </c>
      <c r="AT79" s="27"/>
      <c r="EC79" s="28"/>
      <c r="ED79" s="28"/>
    </row>
    <row r="80" spans="1:134">
      <c r="A80">
        <v>177</v>
      </c>
      <c r="B80">
        <v>4</v>
      </c>
      <c r="D80" t="s">
        <v>305</v>
      </c>
      <c r="E80" s="12">
        <v>36700</v>
      </c>
      <c r="F80" s="12">
        <v>649.6</v>
      </c>
      <c r="G80" s="12">
        <v>7396</v>
      </c>
      <c r="H80" s="12">
        <v>2349</v>
      </c>
      <c r="I80" s="12">
        <v>4300</v>
      </c>
      <c r="J80" s="12">
        <v>2702.5</v>
      </c>
      <c r="K80" s="12">
        <v>363.33333333333331</v>
      </c>
      <c r="L80" s="12">
        <v>2103.333333333333</v>
      </c>
      <c r="M80" s="12">
        <v>4132</v>
      </c>
      <c r="N80" s="12">
        <v>15673</v>
      </c>
      <c r="O80" s="12">
        <v>33740</v>
      </c>
      <c r="P80" s="12">
        <v>21030</v>
      </c>
      <c r="Q80" s="12">
        <v>2261.6</v>
      </c>
      <c r="R80" s="12">
        <v>17096</v>
      </c>
      <c r="S80" s="12">
        <v>17096</v>
      </c>
      <c r="T80" s="12">
        <v>133</v>
      </c>
      <c r="U80" s="12">
        <v>0</v>
      </c>
      <c r="V80" s="20">
        <v>388</v>
      </c>
      <c r="W80" s="12">
        <v>203</v>
      </c>
      <c r="X80" s="12">
        <v>185</v>
      </c>
      <c r="Y80" s="12">
        <v>15975</v>
      </c>
      <c r="Z80" s="12">
        <v>15975</v>
      </c>
      <c r="AA80" s="12">
        <v>0</v>
      </c>
      <c r="AB80" s="12">
        <v>0</v>
      </c>
      <c r="AC80" s="12">
        <v>0</v>
      </c>
      <c r="AD80" s="12">
        <v>10319.85</v>
      </c>
      <c r="AE80" s="12">
        <v>0</v>
      </c>
      <c r="AF80" s="12">
        <v>2208</v>
      </c>
      <c r="AG80" s="12">
        <v>4703.3257879157236</v>
      </c>
      <c r="AH80" s="12">
        <v>14</v>
      </c>
      <c r="AI80" s="20">
        <v>3336</v>
      </c>
      <c r="AJ80">
        <v>1</v>
      </c>
      <c r="AK80">
        <v>0</v>
      </c>
      <c r="AL80">
        <v>545</v>
      </c>
      <c r="AM80">
        <v>0</v>
      </c>
      <c r="AN80">
        <v>2</v>
      </c>
      <c r="AQ80"/>
      <c r="AR80">
        <v>649</v>
      </c>
      <c r="AT80" s="27"/>
      <c r="EC80" s="28"/>
      <c r="ED80" s="28"/>
    </row>
    <row r="81" spans="1:134">
      <c r="A81">
        <v>1742</v>
      </c>
      <c r="B81">
        <v>4</v>
      </c>
      <c r="D81" t="s">
        <v>307</v>
      </c>
      <c r="E81" s="12">
        <v>37875</v>
      </c>
      <c r="F81" s="12">
        <v>595</v>
      </c>
      <c r="G81" s="12">
        <v>6677</v>
      </c>
      <c r="H81" s="12">
        <v>2195</v>
      </c>
      <c r="I81" s="12">
        <v>3700</v>
      </c>
      <c r="J81" s="12">
        <v>2170.6999999999998</v>
      </c>
      <c r="K81" s="12">
        <v>342</v>
      </c>
      <c r="L81" s="12">
        <v>1968</v>
      </c>
      <c r="M81" s="12">
        <v>3390</v>
      </c>
      <c r="N81" s="12">
        <v>14317</v>
      </c>
      <c r="O81" s="12">
        <v>39330</v>
      </c>
      <c r="P81" s="12">
        <v>34820</v>
      </c>
      <c r="Q81" s="12">
        <v>3220</v>
      </c>
      <c r="R81" s="12">
        <v>9411</v>
      </c>
      <c r="S81" s="12">
        <v>9411</v>
      </c>
      <c r="T81" s="12">
        <v>27</v>
      </c>
      <c r="U81" s="12">
        <v>0</v>
      </c>
      <c r="V81" s="20">
        <v>301</v>
      </c>
      <c r="W81" s="12">
        <v>231</v>
      </c>
      <c r="X81" s="12">
        <v>70</v>
      </c>
      <c r="Y81" s="12">
        <v>15293</v>
      </c>
      <c r="Z81" s="12">
        <v>15293</v>
      </c>
      <c r="AA81" s="12">
        <v>0</v>
      </c>
      <c r="AB81" s="12">
        <v>0</v>
      </c>
      <c r="AC81" s="12">
        <v>0</v>
      </c>
      <c r="AD81" s="12">
        <v>16516.439999999999</v>
      </c>
      <c r="AE81" s="12">
        <v>0</v>
      </c>
      <c r="AF81" s="12">
        <v>911</v>
      </c>
      <c r="AG81" s="12">
        <v>3655.8725365543546</v>
      </c>
      <c r="AH81" s="12">
        <v>7</v>
      </c>
      <c r="AI81" s="20">
        <v>3329</v>
      </c>
      <c r="AJ81">
        <v>1</v>
      </c>
      <c r="AK81">
        <v>0</v>
      </c>
      <c r="AL81">
        <v>1240</v>
      </c>
      <c r="AM81">
        <v>0</v>
      </c>
      <c r="AN81">
        <v>10</v>
      </c>
      <c r="AQ81"/>
      <c r="AR81">
        <v>1081</v>
      </c>
      <c r="AT81" s="27"/>
      <c r="EC81" s="28"/>
      <c r="ED81" s="28"/>
    </row>
    <row r="82" spans="1:134">
      <c r="A82">
        <v>180</v>
      </c>
      <c r="B82">
        <v>4</v>
      </c>
      <c r="D82" t="s">
        <v>308</v>
      </c>
      <c r="E82" s="12">
        <v>16544</v>
      </c>
      <c r="F82" s="12">
        <v>335.3</v>
      </c>
      <c r="G82" s="12">
        <v>2441</v>
      </c>
      <c r="H82" s="12">
        <v>702</v>
      </c>
      <c r="I82" s="12">
        <v>1300</v>
      </c>
      <c r="J82" s="12">
        <v>697.8</v>
      </c>
      <c r="K82" s="12">
        <v>129.66666666666666</v>
      </c>
      <c r="L82" s="12">
        <v>616.66666666666663</v>
      </c>
      <c r="M82" s="12">
        <v>1259</v>
      </c>
      <c r="N82" s="12">
        <v>5703</v>
      </c>
      <c r="O82" s="12">
        <v>15610</v>
      </c>
      <c r="P82" s="12">
        <v>10130</v>
      </c>
      <c r="Q82" s="12">
        <v>327.20000000000005</v>
      </c>
      <c r="R82" s="12">
        <v>13399</v>
      </c>
      <c r="S82" s="12">
        <v>13399</v>
      </c>
      <c r="T82" s="12">
        <v>171</v>
      </c>
      <c r="U82" s="12">
        <v>0</v>
      </c>
      <c r="V82" s="20">
        <v>204</v>
      </c>
      <c r="W82" s="12">
        <v>121</v>
      </c>
      <c r="X82" s="12">
        <v>83</v>
      </c>
      <c r="Y82" s="12">
        <v>6022</v>
      </c>
      <c r="Z82" s="12">
        <v>6022</v>
      </c>
      <c r="AA82" s="12">
        <v>0</v>
      </c>
      <c r="AB82" s="12">
        <v>0</v>
      </c>
      <c r="AC82" s="12">
        <v>0</v>
      </c>
      <c r="AD82" s="12">
        <v>2125.7660000000001</v>
      </c>
      <c r="AE82" s="12">
        <v>0</v>
      </c>
      <c r="AF82" s="12">
        <v>2583</v>
      </c>
      <c r="AG82" s="12">
        <v>3149.0900515843773</v>
      </c>
      <c r="AH82" s="12">
        <v>7</v>
      </c>
      <c r="AI82" s="20">
        <v>1758</v>
      </c>
      <c r="AJ82">
        <v>1</v>
      </c>
      <c r="AK82">
        <v>0</v>
      </c>
      <c r="AL82">
        <v>100</v>
      </c>
      <c r="AM82">
        <v>0</v>
      </c>
      <c r="AN82">
        <v>0</v>
      </c>
      <c r="AQ82"/>
      <c r="AR82">
        <v>352</v>
      </c>
      <c r="AT82" s="27"/>
      <c r="EC82" s="28"/>
      <c r="ED82" s="28"/>
    </row>
    <row r="83" spans="1:134">
      <c r="A83">
        <v>1708</v>
      </c>
      <c r="B83">
        <v>4</v>
      </c>
      <c r="D83" t="s">
        <v>310</v>
      </c>
      <c r="E83" s="12">
        <v>43333</v>
      </c>
      <c r="F83" s="12">
        <v>679.7</v>
      </c>
      <c r="G83" s="12">
        <v>9059</v>
      </c>
      <c r="H83" s="12">
        <v>2915</v>
      </c>
      <c r="I83" s="12">
        <v>6100</v>
      </c>
      <c r="J83" s="12">
        <v>4045.4</v>
      </c>
      <c r="K83" s="12">
        <v>911.66666666666663</v>
      </c>
      <c r="L83" s="12">
        <v>3145.6666666666665</v>
      </c>
      <c r="M83" s="12">
        <v>5767</v>
      </c>
      <c r="N83" s="12">
        <v>19189</v>
      </c>
      <c r="O83" s="12">
        <v>41610</v>
      </c>
      <c r="P83" s="12">
        <v>28310</v>
      </c>
      <c r="Q83" s="12">
        <v>1656</v>
      </c>
      <c r="R83" s="12">
        <v>28817</v>
      </c>
      <c r="S83" s="12">
        <v>28817</v>
      </c>
      <c r="T83" s="12">
        <v>3342</v>
      </c>
      <c r="U83" s="12">
        <v>0</v>
      </c>
      <c r="V83" s="20">
        <v>423</v>
      </c>
      <c r="W83" s="12">
        <v>260</v>
      </c>
      <c r="X83" s="12">
        <v>163</v>
      </c>
      <c r="Y83" s="12">
        <v>20546</v>
      </c>
      <c r="Z83" s="12">
        <v>20546</v>
      </c>
      <c r="AA83" s="12">
        <v>0</v>
      </c>
      <c r="AB83" s="12">
        <v>0</v>
      </c>
      <c r="AC83" s="12">
        <v>5750</v>
      </c>
      <c r="AD83" s="12">
        <v>12163.232</v>
      </c>
      <c r="AE83" s="12">
        <v>0</v>
      </c>
      <c r="AF83" s="12">
        <v>15671</v>
      </c>
      <c r="AG83" s="12">
        <v>21167.265679902979</v>
      </c>
      <c r="AH83" s="12">
        <v>34</v>
      </c>
      <c r="AI83" s="20">
        <v>4595</v>
      </c>
      <c r="AJ83">
        <v>1</v>
      </c>
      <c r="AK83">
        <v>0</v>
      </c>
      <c r="AL83">
        <v>795</v>
      </c>
      <c r="AM83">
        <v>0</v>
      </c>
      <c r="AN83">
        <v>17</v>
      </c>
      <c r="AQ83"/>
      <c r="AR83">
        <v>584</v>
      </c>
      <c r="AT83" s="27"/>
      <c r="EC83" s="28"/>
      <c r="ED83" s="28"/>
    </row>
    <row r="84" spans="1:134">
      <c r="A84">
        <v>183</v>
      </c>
      <c r="B84">
        <v>4</v>
      </c>
      <c r="D84" t="s">
        <v>312</v>
      </c>
      <c r="E84" s="12">
        <v>21120</v>
      </c>
      <c r="F84" s="12">
        <v>492.44999999999993</v>
      </c>
      <c r="G84" s="12">
        <v>3570</v>
      </c>
      <c r="H84" s="12">
        <v>1189</v>
      </c>
      <c r="I84" s="12">
        <v>2000</v>
      </c>
      <c r="J84" s="12">
        <v>1152.6999999999998</v>
      </c>
      <c r="K84" s="12">
        <v>132.33333333333334</v>
      </c>
      <c r="L84" s="12">
        <v>1031.3333333333335</v>
      </c>
      <c r="M84" s="12">
        <v>1897</v>
      </c>
      <c r="N84" s="12">
        <v>8068</v>
      </c>
      <c r="O84" s="12">
        <v>15340</v>
      </c>
      <c r="P84" s="12">
        <v>3070</v>
      </c>
      <c r="Q84" s="12">
        <v>671.2</v>
      </c>
      <c r="R84" s="12">
        <v>14702</v>
      </c>
      <c r="S84" s="12">
        <v>14702</v>
      </c>
      <c r="T84" s="12">
        <v>42</v>
      </c>
      <c r="U84" s="12">
        <v>0</v>
      </c>
      <c r="V84" s="20">
        <v>292</v>
      </c>
      <c r="W84" s="12">
        <v>116</v>
      </c>
      <c r="X84" s="12">
        <v>176</v>
      </c>
      <c r="Y84" s="12">
        <v>8473</v>
      </c>
      <c r="Z84" s="12">
        <v>8473</v>
      </c>
      <c r="AA84" s="12">
        <v>0</v>
      </c>
      <c r="AB84" s="12">
        <v>0</v>
      </c>
      <c r="AC84" s="12">
        <v>0</v>
      </c>
      <c r="AD84" s="12">
        <v>2330.0750000000003</v>
      </c>
      <c r="AE84" s="12">
        <v>0</v>
      </c>
      <c r="AF84" s="12">
        <v>1084</v>
      </c>
      <c r="AG84" s="12">
        <v>1552.7726532826914</v>
      </c>
      <c r="AH84" s="12">
        <v>11</v>
      </c>
      <c r="AI84" s="20">
        <v>2259</v>
      </c>
      <c r="AJ84">
        <v>1</v>
      </c>
      <c r="AK84">
        <v>0</v>
      </c>
      <c r="AL84">
        <v>95</v>
      </c>
      <c r="AM84">
        <v>0</v>
      </c>
      <c r="AN84">
        <v>6</v>
      </c>
      <c r="AQ84"/>
      <c r="AR84">
        <v>274</v>
      </c>
      <c r="AT84" s="27"/>
      <c r="EC84" s="28"/>
      <c r="ED84" s="28"/>
    </row>
    <row r="85" spans="1:134">
      <c r="A85">
        <v>1700</v>
      </c>
      <c r="B85">
        <v>4</v>
      </c>
      <c r="D85" t="s">
        <v>314</v>
      </c>
      <c r="E85" s="12">
        <v>33846</v>
      </c>
      <c r="F85" s="12">
        <v>388.5</v>
      </c>
      <c r="G85" s="12">
        <v>5857</v>
      </c>
      <c r="H85" s="12">
        <v>1756</v>
      </c>
      <c r="I85" s="12">
        <v>4000</v>
      </c>
      <c r="J85" s="12">
        <v>2620.6</v>
      </c>
      <c r="K85" s="12">
        <v>486.33333333333331</v>
      </c>
      <c r="L85" s="12">
        <v>2646.333333333333</v>
      </c>
      <c r="M85" s="12">
        <v>3162</v>
      </c>
      <c r="N85" s="12">
        <v>13365</v>
      </c>
      <c r="O85" s="12">
        <v>32330</v>
      </c>
      <c r="P85" s="12">
        <v>14840</v>
      </c>
      <c r="Q85" s="12">
        <v>952</v>
      </c>
      <c r="R85" s="12">
        <v>10618</v>
      </c>
      <c r="S85" s="12">
        <v>10618</v>
      </c>
      <c r="T85" s="12">
        <v>195</v>
      </c>
      <c r="U85" s="12">
        <v>0</v>
      </c>
      <c r="V85" s="20">
        <v>308</v>
      </c>
      <c r="W85" s="12">
        <v>221</v>
      </c>
      <c r="X85" s="12">
        <v>87</v>
      </c>
      <c r="Y85" s="12">
        <v>13794</v>
      </c>
      <c r="Z85" s="12">
        <v>13794</v>
      </c>
      <c r="AA85" s="12">
        <v>0</v>
      </c>
      <c r="AB85" s="12">
        <v>0</v>
      </c>
      <c r="AC85" s="12">
        <v>0</v>
      </c>
      <c r="AD85" s="12">
        <v>8138.46</v>
      </c>
      <c r="AE85" s="12">
        <v>0</v>
      </c>
      <c r="AF85" s="12">
        <v>2698</v>
      </c>
      <c r="AG85" s="12">
        <v>8445.0668639600481</v>
      </c>
      <c r="AH85" s="12">
        <v>9</v>
      </c>
      <c r="AI85" s="20">
        <v>2768</v>
      </c>
      <c r="AJ85">
        <v>1</v>
      </c>
      <c r="AK85">
        <v>0</v>
      </c>
      <c r="AL85">
        <v>230</v>
      </c>
      <c r="AM85">
        <v>0</v>
      </c>
      <c r="AN85">
        <v>14</v>
      </c>
      <c r="AQ85"/>
      <c r="AR85">
        <v>587</v>
      </c>
      <c r="AT85" s="27"/>
      <c r="EC85" s="28"/>
      <c r="ED85" s="28"/>
    </row>
    <row r="86" spans="1:134">
      <c r="A86">
        <v>189</v>
      </c>
      <c r="B86">
        <v>4</v>
      </c>
      <c r="D86" t="s">
        <v>316</v>
      </c>
      <c r="E86" s="12">
        <v>23952</v>
      </c>
      <c r="F86" s="12">
        <v>299.95</v>
      </c>
      <c r="G86" s="12">
        <v>4689</v>
      </c>
      <c r="H86" s="12">
        <v>1486</v>
      </c>
      <c r="I86" s="12">
        <v>2300</v>
      </c>
      <c r="J86" s="12">
        <v>1287.4000000000001</v>
      </c>
      <c r="K86" s="12">
        <v>209.66666666666666</v>
      </c>
      <c r="L86" s="12">
        <v>1161.6666666666665</v>
      </c>
      <c r="M86" s="12">
        <v>2175</v>
      </c>
      <c r="N86" s="12">
        <v>9376</v>
      </c>
      <c r="O86" s="12">
        <v>21020</v>
      </c>
      <c r="P86" s="12">
        <v>10280</v>
      </c>
      <c r="Q86" s="12">
        <v>416</v>
      </c>
      <c r="R86" s="12">
        <v>9461</v>
      </c>
      <c r="S86" s="12">
        <v>9461</v>
      </c>
      <c r="T86" s="12">
        <v>78</v>
      </c>
      <c r="U86" s="12">
        <v>0</v>
      </c>
      <c r="V86" s="20">
        <v>220</v>
      </c>
      <c r="W86" s="12">
        <v>132</v>
      </c>
      <c r="X86" s="12">
        <v>88</v>
      </c>
      <c r="Y86" s="12">
        <v>10126</v>
      </c>
      <c r="Z86" s="12">
        <v>10126</v>
      </c>
      <c r="AA86" s="12">
        <v>0</v>
      </c>
      <c r="AB86" s="12">
        <v>0</v>
      </c>
      <c r="AC86" s="12">
        <v>0</v>
      </c>
      <c r="AD86" s="12">
        <v>7057.8219999999992</v>
      </c>
      <c r="AE86" s="12">
        <v>0</v>
      </c>
      <c r="AF86" s="12">
        <v>1515</v>
      </c>
      <c r="AG86" s="12">
        <v>3804.0968654995281</v>
      </c>
      <c r="AH86" s="12">
        <v>9</v>
      </c>
      <c r="AI86" s="20">
        <v>2302</v>
      </c>
      <c r="AJ86">
        <v>1</v>
      </c>
      <c r="AK86">
        <v>0</v>
      </c>
      <c r="AL86">
        <v>320</v>
      </c>
      <c r="AM86">
        <v>0</v>
      </c>
      <c r="AN86">
        <v>4</v>
      </c>
      <c r="AQ86"/>
      <c r="AR86">
        <v>680</v>
      </c>
      <c r="AT86" s="27"/>
      <c r="EC86" s="28"/>
      <c r="ED86" s="28"/>
    </row>
    <row r="87" spans="1:134">
      <c r="A87">
        <v>1896</v>
      </c>
      <c r="B87">
        <v>4</v>
      </c>
      <c r="D87" t="s">
        <v>317</v>
      </c>
      <c r="E87" s="12">
        <v>22278</v>
      </c>
      <c r="F87" s="12">
        <v>480.54999999999995</v>
      </c>
      <c r="G87" s="12">
        <v>3462</v>
      </c>
      <c r="H87" s="12">
        <v>963</v>
      </c>
      <c r="I87" s="12">
        <v>2200</v>
      </c>
      <c r="J87" s="12">
        <v>1326.8</v>
      </c>
      <c r="K87" s="12">
        <v>191.33333333333334</v>
      </c>
      <c r="L87" s="12">
        <v>1051.3333333333335</v>
      </c>
      <c r="M87" s="12">
        <v>2091</v>
      </c>
      <c r="N87" s="12">
        <v>8515</v>
      </c>
      <c r="O87" s="12">
        <v>19960</v>
      </c>
      <c r="P87" s="12">
        <v>7320</v>
      </c>
      <c r="Q87" s="12">
        <v>527.20000000000005</v>
      </c>
      <c r="R87" s="12">
        <v>8246</v>
      </c>
      <c r="S87" s="12">
        <v>8328.4600000000009</v>
      </c>
      <c r="T87" s="12">
        <v>540</v>
      </c>
      <c r="U87" s="12">
        <v>0</v>
      </c>
      <c r="V87" s="20">
        <v>224</v>
      </c>
      <c r="W87" s="12">
        <v>156.06</v>
      </c>
      <c r="X87" s="12">
        <v>71.709999999999994</v>
      </c>
      <c r="Y87" s="12">
        <v>8732</v>
      </c>
      <c r="Z87" s="12">
        <v>8906.64</v>
      </c>
      <c r="AA87" s="12">
        <v>0</v>
      </c>
      <c r="AB87" s="12">
        <v>0</v>
      </c>
      <c r="AC87" s="12">
        <v>4550</v>
      </c>
      <c r="AD87" s="12">
        <v>6156.0599999999995</v>
      </c>
      <c r="AE87" s="12">
        <v>0</v>
      </c>
      <c r="AF87" s="12">
        <v>2878.5</v>
      </c>
      <c r="AG87" s="12">
        <v>7457.5769815615749</v>
      </c>
      <c r="AH87" s="12">
        <v>4.04</v>
      </c>
      <c r="AI87" s="20">
        <v>2072</v>
      </c>
      <c r="AJ87">
        <v>1</v>
      </c>
      <c r="AK87">
        <v>0</v>
      </c>
      <c r="AL87">
        <v>210</v>
      </c>
      <c r="AM87">
        <v>0</v>
      </c>
      <c r="AN87">
        <v>1</v>
      </c>
      <c r="AQ87"/>
      <c r="AR87">
        <v>702</v>
      </c>
      <c r="AT87" s="27"/>
      <c r="EC87" s="28"/>
      <c r="ED87" s="28"/>
    </row>
    <row r="88" spans="1:134">
      <c r="A88">
        <v>193</v>
      </c>
      <c r="B88">
        <v>4</v>
      </c>
      <c r="D88" t="s">
        <v>148</v>
      </c>
      <c r="E88" s="12">
        <v>124896</v>
      </c>
      <c r="F88" s="12">
        <v>2835.7</v>
      </c>
      <c r="G88" s="12">
        <v>18366</v>
      </c>
      <c r="H88" s="12">
        <v>5698</v>
      </c>
      <c r="I88" s="12">
        <v>17300</v>
      </c>
      <c r="J88" s="12">
        <v>11551.7</v>
      </c>
      <c r="K88" s="12">
        <v>3345</v>
      </c>
      <c r="L88" s="12">
        <v>10314</v>
      </c>
      <c r="M88" s="12">
        <v>23271</v>
      </c>
      <c r="N88" s="12">
        <v>59815</v>
      </c>
      <c r="O88" s="12">
        <v>139110</v>
      </c>
      <c r="P88" s="12">
        <v>235200</v>
      </c>
      <c r="Q88" s="12">
        <v>8063.2000000000007</v>
      </c>
      <c r="R88" s="12">
        <v>11101</v>
      </c>
      <c r="S88" s="12">
        <v>11101</v>
      </c>
      <c r="T88" s="12">
        <v>836</v>
      </c>
      <c r="U88" s="12">
        <v>0</v>
      </c>
      <c r="V88" s="20">
        <v>664</v>
      </c>
      <c r="W88" s="12">
        <v>551</v>
      </c>
      <c r="X88" s="12">
        <v>114</v>
      </c>
      <c r="Y88" s="12">
        <v>57483</v>
      </c>
      <c r="Z88" s="12">
        <v>57483</v>
      </c>
      <c r="AA88" s="12">
        <v>41</v>
      </c>
      <c r="AB88" s="12">
        <v>0</v>
      </c>
      <c r="AC88" s="12">
        <v>4550</v>
      </c>
      <c r="AD88" s="12">
        <v>113413.95899999999</v>
      </c>
      <c r="AE88" s="12">
        <v>0</v>
      </c>
      <c r="AF88" s="12">
        <v>5195</v>
      </c>
      <c r="AG88" s="12">
        <v>54354.923347574768</v>
      </c>
      <c r="AH88" s="12">
        <v>4</v>
      </c>
      <c r="AI88" s="20">
        <v>11414</v>
      </c>
      <c r="AJ88">
        <v>1</v>
      </c>
      <c r="AK88">
        <v>0</v>
      </c>
      <c r="AL88">
        <v>6715</v>
      </c>
      <c r="AM88">
        <v>0</v>
      </c>
      <c r="AN88">
        <v>15</v>
      </c>
      <c r="AQ88"/>
      <c r="AR88">
        <v>1963</v>
      </c>
      <c r="AT88" s="27"/>
      <c r="EC88" s="28"/>
      <c r="ED88" s="28"/>
    </row>
    <row r="89" spans="1:134">
      <c r="A89">
        <v>197</v>
      </c>
      <c r="B89">
        <v>5</v>
      </c>
      <c r="D89" t="s">
        <v>192</v>
      </c>
      <c r="E89" s="12">
        <v>26912</v>
      </c>
      <c r="F89" s="12">
        <v>363.3</v>
      </c>
      <c r="G89" s="12">
        <v>5600</v>
      </c>
      <c r="H89" s="12">
        <v>1709</v>
      </c>
      <c r="I89" s="12">
        <v>3600</v>
      </c>
      <c r="J89" s="12">
        <v>2386.6999999999998</v>
      </c>
      <c r="K89" s="12">
        <v>323.66666666666669</v>
      </c>
      <c r="L89" s="12">
        <v>1810.6666666666667</v>
      </c>
      <c r="M89" s="12">
        <v>3290</v>
      </c>
      <c r="N89" s="12">
        <v>11697</v>
      </c>
      <c r="O89" s="12">
        <v>26590</v>
      </c>
      <c r="P89" s="12">
        <v>17760</v>
      </c>
      <c r="Q89" s="12">
        <v>1252</v>
      </c>
      <c r="R89" s="12">
        <v>9653</v>
      </c>
      <c r="S89" s="12">
        <v>9653</v>
      </c>
      <c r="T89" s="12">
        <v>52</v>
      </c>
      <c r="U89" s="12">
        <v>0</v>
      </c>
      <c r="V89" s="20">
        <v>273</v>
      </c>
      <c r="W89" s="12">
        <v>159</v>
      </c>
      <c r="X89" s="12">
        <v>113</v>
      </c>
      <c r="Y89" s="12">
        <v>12133</v>
      </c>
      <c r="Z89" s="12">
        <v>12133</v>
      </c>
      <c r="AA89" s="12">
        <v>0</v>
      </c>
      <c r="AB89" s="12">
        <v>0</v>
      </c>
      <c r="AC89" s="12">
        <v>0</v>
      </c>
      <c r="AD89" s="12">
        <v>9488.0059999999994</v>
      </c>
      <c r="AE89" s="12">
        <v>0</v>
      </c>
      <c r="AF89" s="12">
        <v>919</v>
      </c>
      <c r="AG89" s="12">
        <v>2548.3903142709942</v>
      </c>
      <c r="AH89" s="12">
        <v>10</v>
      </c>
      <c r="AI89" s="20">
        <v>2318</v>
      </c>
      <c r="AJ89">
        <v>1</v>
      </c>
      <c r="AK89">
        <v>0</v>
      </c>
      <c r="AL89">
        <v>510</v>
      </c>
      <c r="AM89">
        <v>0</v>
      </c>
      <c r="AN89">
        <v>3</v>
      </c>
      <c r="AQ89"/>
      <c r="AR89">
        <v>780</v>
      </c>
      <c r="AT89" s="27"/>
      <c r="EC89" s="28"/>
      <c r="ED89" s="28"/>
    </row>
    <row r="90" spans="1:134">
      <c r="A90">
        <v>200</v>
      </c>
      <c r="B90">
        <v>5</v>
      </c>
      <c r="D90" t="s">
        <v>152</v>
      </c>
      <c r="E90" s="12">
        <v>159025</v>
      </c>
      <c r="F90" s="12">
        <v>2813.3</v>
      </c>
      <c r="G90" s="12">
        <v>31425</v>
      </c>
      <c r="H90" s="12">
        <v>9636</v>
      </c>
      <c r="I90" s="12">
        <v>22000</v>
      </c>
      <c r="J90" s="12">
        <v>14490.3</v>
      </c>
      <c r="K90" s="12">
        <v>3352</v>
      </c>
      <c r="L90" s="12">
        <v>12849</v>
      </c>
      <c r="M90" s="12">
        <v>24323</v>
      </c>
      <c r="N90" s="12">
        <v>73984</v>
      </c>
      <c r="O90" s="12">
        <v>166080</v>
      </c>
      <c r="P90" s="12">
        <v>249530</v>
      </c>
      <c r="Q90" s="12">
        <v>9241.6</v>
      </c>
      <c r="R90" s="12">
        <v>33986</v>
      </c>
      <c r="S90" s="12">
        <v>33986</v>
      </c>
      <c r="T90" s="12">
        <v>129</v>
      </c>
      <c r="U90" s="12">
        <v>0</v>
      </c>
      <c r="V90" s="20">
        <v>997</v>
      </c>
      <c r="W90" s="12">
        <v>811</v>
      </c>
      <c r="X90" s="12">
        <v>186</v>
      </c>
      <c r="Y90" s="12">
        <v>75097</v>
      </c>
      <c r="Z90" s="12">
        <v>75097</v>
      </c>
      <c r="AA90" s="12">
        <v>0</v>
      </c>
      <c r="AB90" s="12">
        <v>0</v>
      </c>
      <c r="AC90" s="12">
        <v>0</v>
      </c>
      <c r="AD90" s="12">
        <v>128415.87</v>
      </c>
      <c r="AE90" s="12">
        <v>0</v>
      </c>
      <c r="AF90" s="12">
        <v>2370</v>
      </c>
      <c r="AG90" s="12">
        <v>11047.611021544775</v>
      </c>
      <c r="AH90" s="12">
        <v>24</v>
      </c>
      <c r="AI90" s="20">
        <v>14714</v>
      </c>
      <c r="AJ90">
        <v>1</v>
      </c>
      <c r="AK90">
        <v>0</v>
      </c>
      <c r="AL90">
        <v>8010</v>
      </c>
      <c r="AM90">
        <v>0</v>
      </c>
      <c r="AN90">
        <v>18</v>
      </c>
      <c r="AQ90"/>
      <c r="AR90">
        <v>1700</v>
      </c>
      <c r="AT90" s="27"/>
      <c r="EC90" s="28"/>
      <c r="ED90" s="28"/>
    </row>
    <row r="91" spans="1:134">
      <c r="A91">
        <v>202</v>
      </c>
      <c r="B91">
        <v>5</v>
      </c>
      <c r="D91" t="s">
        <v>156</v>
      </c>
      <c r="E91" s="12">
        <v>153818</v>
      </c>
      <c r="F91" s="12">
        <v>2725.45</v>
      </c>
      <c r="G91" s="12">
        <v>22124</v>
      </c>
      <c r="H91" s="12">
        <v>6572</v>
      </c>
      <c r="I91" s="12">
        <v>27400</v>
      </c>
      <c r="J91" s="12">
        <v>19782</v>
      </c>
      <c r="K91" s="12">
        <v>7214</v>
      </c>
      <c r="L91" s="12">
        <v>17712</v>
      </c>
      <c r="M91" s="12">
        <v>35852</v>
      </c>
      <c r="N91" s="12">
        <v>80062</v>
      </c>
      <c r="O91" s="12">
        <v>183020</v>
      </c>
      <c r="P91" s="12">
        <v>322460</v>
      </c>
      <c r="Q91" s="12">
        <v>7084.8</v>
      </c>
      <c r="R91" s="12">
        <v>9773</v>
      </c>
      <c r="S91" s="12">
        <v>9773</v>
      </c>
      <c r="T91" s="12">
        <v>381</v>
      </c>
      <c r="U91" s="12">
        <v>0</v>
      </c>
      <c r="V91" s="20">
        <v>652</v>
      </c>
      <c r="W91" s="12">
        <v>607.01</v>
      </c>
      <c r="X91" s="12">
        <v>51</v>
      </c>
      <c r="Y91" s="12">
        <v>76180</v>
      </c>
      <c r="Z91" s="12">
        <v>76941.8</v>
      </c>
      <c r="AA91" s="12">
        <v>0</v>
      </c>
      <c r="AB91" s="12">
        <v>0</v>
      </c>
      <c r="AC91" s="12">
        <v>0</v>
      </c>
      <c r="AD91" s="12">
        <v>162111.04000000001</v>
      </c>
      <c r="AE91" s="12">
        <v>0</v>
      </c>
      <c r="AF91" s="12">
        <v>2306</v>
      </c>
      <c r="AG91" s="12">
        <v>35144.549931061651</v>
      </c>
      <c r="AH91" s="12">
        <v>5</v>
      </c>
      <c r="AI91" s="20">
        <v>15652</v>
      </c>
      <c r="AJ91">
        <v>1</v>
      </c>
      <c r="AK91">
        <v>0</v>
      </c>
      <c r="AL91">
        <v>18140</v>
      </c>
      <c r="AM91">
        <v>0</v>
      </c>
      <c r="AN91">
        <v>25</v>
      </c>
      <c r="AQ91"/>
      <c r="AR91">
        <v>2102</v>
      </c>
      <c r="AT91" s="27"/>
      <c r="EC91" s="28"/>
      <c r="ED91" s="28"/>
    </row>
    <row r="92" spans="1:134">
      <c r="A92">
        <v>203</v>
      </c>
      <c r="B92">
        <v>5</v>
      </c>
      <c r="D92" t="s">
        <v>235</v>
      </c>
      <c r="E92" s="12">
        <v>55441</v>
      </c>
      <c r="F92" s="12">
        <v>1295.3499999999999</v>
      </c>
      <c r="G92" s="12">
        <v>8750</v>
      </c>
      <c r="H92" s="12">
        <v>2777</v>
      </c>
      <c r="I92" s="12">
        <v>5100</v>
      </c>
      <c r="J92" s="12">
        <v>2590.1</v>
      </c>
      <c r="K92" s="12">
        <v>508.66666666666669</v>
      </c>
      <c r="L92" s="12">
        <v>2387.666666666667</v>
      </c>
      <c r="M92" s="12">
        <v>5632</v>
      </c>
      <c r="N92" s="12">
        <v>21427</v>
      </c>
      <c r="O92" s="12">
        <v>52160</v>
      </c>
      <c r="P92" s="12">
        <v>30770</v>
      </c>
      <c r="Q92" s="12">
        <v>4138.4000000000005</v>
      </c>
      <c r="R92" s="12">
        <v>17589</v>
      </c>
      <c r="S92" s="12">
        <v>17589</v>
      </c>
      <c r="T92" s="12">
        <v>77</v>
      </c>
      <c r="U92" s="12">
        <v>0</v>
      </c>
      <c r="V92" s="20">
        <v>614</v>
      </c>
      <c r="W92" s="12">
        <v>358</v>
      </c>
      <c r="X92" s="12">
        <v>256</v>
      </c>
      <c r="Y92" s="12">
        <v>25099</v>
      </c>
      <c r="Z92" s="12">
        <v>25099</v>
      </c>
      <c r="AA92" s="12">
        <v>0</v>
      </c>
      <c r="AB92" s="12">
        <v>0</v>
      </c>
      <c r="AC92" s="12">
        <v>0</v>
      </c>
      <c r="AD92" s="12">
        <v>20681.576000000001</v>
      </c>
      <c r="AE92" s="12">
        <v>0</v>
      </c>
      <c r="AF92" s="12">
        <v>1184</v>
      </c>
      <c r="AG92" s="12">
        <v>3715.7332729536965</v>
      </c>
      <c r="AH92" s="12">
        <v>18</v>
      </c>
      <c r="AI92" s="20">
        <v>6708</v>
      </c>
      <c r="AJ92">
        <v>1</v>
      </c>
      <c r="AK92">
        <v>0</v>
      </c>
      <c r="AL92">
        <v>1385</v>
      </c>
      <c r="AM92">
        <v>0</v>
      </c>
      <c r="AN92">
        <v>11</v>
      </c>
      <c r="AQ92"/>
      <c r="AR92">
        <v>810</v>
      </c>
      <c r="AT92" s="27"/>
      <c r="EC92" s="28"/>
      <c r="ED92" s="28"/>
    </row>
    <row r="93" spans="1:134">
      <c r="A93">
        <v>1945</v>
      </c>
      <c r="B93">
        <v>5</v>
      </c>
      <c r="D93" t="s">
        <v>663</v>
      </c>
      <c r="E93" s="12">
        <v>34574</v>
      </c>
      <c r="F93" s="12">
        <v>415.1</v>
      </c>
      <c r="G93" s="12">
        <v>7959</v>
      </c>
      <c r="H93" s="12">
        <v>2553</v>
      </c>
      <c r="I93" s="12">
        <v>4900</v>
      </c>
      <c r="J93" s="12">
        <v>3283.1</v>
      </c>
      <c r="K93" s="12">
        <v>710.33333333333337</v>
      </c>
      <c r="L93" s="12">
        <v>2737.3333333333335</v>
      </c>
      <c r="M93" s="12">
        <v>5210</v>
      </c>
      <c r="N93" s="12">
        <v>16297</v>
      </c>
      <c r="O93" s="12">
        <v>26910</v>
      </c>
      <c r="P93" s="12">
        <v>8110</v>
      </c>
      <c r="Q93" s="12">
        <v>690.40000000000009</v>
      </c>
      <c r="R93" s="12">
        <v>8647</v>
      </c>
      <c r="S93" s="12">
        <v>8647</v>
      </c>
      <c r="T93" s="12">
        <v>684</v>
      </c>
      <c r="U93" s="12">
        <v>0</v>
      </c>
      <c r="V93" s="20">
        <v>233</v>
      </c>
      <c r="W93" s="12">
        <v>183</v>
      </c>
      <c r="X93" s="12">
        <v>51</v>
      </c>
      <c r="Y93" s="12">
        <v>16169</v>
      </c>
      <c r="Z93" s="12">
        <v>16169</v>
      </c>
      <c r="AA93" s="12">
        <v>0</v>
      </c>
      <c r="AB93" s="12">
        <v>0</v>
      </c>
      <c r="AC93" s="12">
        <v>0</v>
      </c>
      <c r="AD93" s="12">
        <v>10364.329</v>
      </c>
      <c r="AE93" s="12">
        <v>0</v>
      </c>
      <c r="AF93" s="12">
        <v>1962</v>
      </c>
      <c r="AG93" s="12">
        <v>7440.2091951559323</v>
      </c>
      <c r="AH93" s="12">
        <v>12</v>
      </c>
      <c r="AI93" s="20">
        <v>3059</v>
      </c>
      <c r="AJ93">
        <v>1</v>
      </c>
      <c r="AK93">
        <v>0</v>
      </c>
      <c r="AL93">
        <v>545</v>
      </c>
      <c r="AM93">
        <v>0</v>
      </c>
      <c r="AN93">
        <v>6</v>
      </c>
      <c r="AQ93"/>
      <c r="AR93">
        <v>637</v>
      </c>
      <c r="AT93" s="27"/>
      <c r="EC93" s="28"/>
      <c r="ED93" s="28"/>
    </row>
    <row r="94" spans="1:134">
      <c r="A94">
        <v>1859</v>
      </c>
      <c r="B94">
        <v>5</v>
      </c>
      <c r="D94" t="s">
        <v>257</v>
      </c>
      <c r="E94" s="12">
        <v>44437</v>
      </c>
      <c r="F94" s="12">
        <v>833.35</v>
      </c>
      <c r="G94" s="12">
        <v>10114</v>
      </c>
      <c r="H94" s="12">
        <v>3122</v>
      </c>
      <c r="I94" s="12">
        <v>5600</v>
      </c>
      <c r="J94" s="12">
        <v>3593.7</v>
      </c>
      <c r="K94" s="12">
        <v>533.33333333333337</v>
      </c>
      <c r="L94" s="12">
        <v>2815.3333333333335</v>
      </c>
      <c r="M94" s="12">
        <v>5377</v>
      </c>
      <c r="N94" s="12">
        <v>19355</v>
      </c>
      <c r="O94" s="12">
        <v>42840</v>
      </c>
      <c r="P94" s="12">
        <v>19690</v>
      </c>
      <c r="Q94" s="12">
        <v>1288</v>
      </c>
      <c r="R94" s="12">
        <v>25846</v>
      </c>
      <c r="S94" s="12">
        <v>25846</v>
      </c>
      <c r="T94" s="12">
        <v>208</v>
      </c>
      <c r="U94" s="12">
        <v>0</v>
      </c>
      <c r="V94" s="20">
        <v>543</v>
      </c>
      <c r="W94" s="12">
        <v>263</v>
      </c>
      <c r="X94" s="12">
        <v>281</v>
      </c>
      <c r="Y94" s="12">
        <v>20063</v>
      </c>
      <c r="Z94" s="12">
        <v>20063</v>
      </c>
      <c r="AA94" s="12">
        <v>0</v>
      </c>
      <c r="AB94" s="12">
        <v>0</v>
      </c>
      <c r="AC94" s="12">
        <v>1750</v>
      </c>
      <c r="AD94" s="12">
        <v>13121.201999999999</v>
      </c>
      <c r="AE94" s="12">
        <v>0</v>
      </c>
      <c r="AF94" s="12">
        <v>3348</v>
      </c>
      <c r="AG94" s="12">
        <v>5710.2585399554773</v>
      </c>
      <c r="AH94" s="12">
        <v>23</v>
      </c>
      <c r="AI94" s="20">
        <v>4331</v>
      </c>
      <c r="AJ94">
        <v>1</v>
      </c>
      <c r="AK94">
        <v>0</v>
      </c>
      <c r="AL94">
        <v>730</v>
      </c>
      <c r="AM94">
        <v>0</v>
      </c>
      <c r="AN94">
        <v>12</v>
      </c>
      <c r="AQ94"/>
      <c r="AR94">
        <v>654</v>
      </c>
      <c r="AT94" s="27"/>
      <c r="EC94" s="28"/>
      <c r="ED94" s="28"/>
    </row>
    <row r="95" spans="1:134">
      <c r="A95">
        <v>209</v>
      </c>
      <c r="B95">
        <v>5</v>
      </c>
      <c r="D95" t="s">
        <v>263</v>
      </c>
      <c r="E95" s="12">
        <v>25289</v>
      </c>
      <c r="F95" s="12">
        <v>261.45</v>
      </c>
      <c r="G95" s="12">
        <v>4341</v>
      </c>
      <c r="H95" s="12">
        <v>1326</v>
      </c>
      <c r="I95" s="12">
        <v>2800</v>
      </c>
      <c r="J95" s="12">
        <v>1690.6</v>
      </c>
      <c r="K95" s="12">
        <v>387.33333333333331</v>
      </c>
      <c r="L95" s="12">
        <v>1542.3333333333333</v>
      </c>
      <c r="M95" s="12">
        <v>2898</v>
      </c>
      <c r="N95" s="12">
        <v>10841</v>
      </c>
      <c r="O95" s="12">
        <v>21710</v>
      </c>
      <c r="P95" s="12">
        <v>9460</v>
      </c>
      <c r="Q95" s="12">
        <v>0</v>
      </c>
      <c r="R95" s="12">
        <v>4356</v>
      </c>
      <c r="S95" s="12">
        <v>4399.5600000000004</v>
      </c>
      <c r="T95" s="12">
        <v>353</v>
      </c>
      <c r="U95" s="12">
        <v>0</v>
      </c>
      <c r="V95" s="20">
        <v>165</v>
      </c>
      <c r="W95" s="12">
        <v>127.26</v>
      </c>
      <c r="X95" s="12">
        <v>39</v>
      </c>
      <c r="Y95" s="12">
        <v>11094</v>
      </c>
      <c r="Z95" s="12">
        <v>11204.94</v>
      </c>
      <c r="AA95" s="12">
        <v>0</v>
      </c>
      <c r="AB95" s="12">
        <v>0</v>
      </c>
      <c r="AC95" s="12">
        <v>0</v>
      </c>
      <c r="AD95" s="12">
        <v>10838.838</v>
      </c>
      <c r="AE95" s="12">
        <v>0</v>
      </c>
      <c r="AF95" s="12">
        <v>1280.68</v>
      </c>
      <c r="AG95" s="12">
        <v>6942.7944786578882</v>
      </c>
      <c r="AH95" s="12">
        <v>7</v>
      </c>
      <c r="AI95" s="20">
        <v>2335</v>
      </c>
      <c r="AJ95">
        <v>1</v>
      </c>
      <c r="AK95">
        <v>0</v>
      </c>
      <c r="AL95">
        <v>595</v>
      </c>
      <c r="AM95">
        <v>0</v>
      </c>
      <c r="AN95">
        <v>1</v>
      </c>
      <c r="AQ95"/>
      <c r="AR95">
        <v>961</v>
      </c>
      <c r="AT95" s="27"/>
      <c r="EC95" s="28"/>
      <c r="ED95" s="28"/>
    </row>
    <row r="96" spans="1:134">
      <c r="A96">
        <v>1876</v>
      </c>
      <c r="B96">
        <v>5</v>
      </c>
      <c r="D96" t="s">
        <v>290</v>
      </c>
      <c r="E96" s="12">
        <v>36510</v>
      </c>
      <c r="F96" s="12">
        <v>597.1</v>
      </c>
      <c r="G96" s="12">
        <v>8627</v>
      </c>
      <c r="H96" s="12">
        <v>2675</v>
      </c>
      <c r="I96" s="12">
        <v>4300</v>
      </c>
      <c r="J96" s="12">
        <v>2650.6</v>
      </c>
      <c r="K96" s="12">
        <v>337.33333333333331</v>
      </c>
      <c r="L96" s="12">
        <v>1955.3333333333333</v>
      </c>
      <c r="M96" s="12">
        <v>4130</v>
      </c>
      <c r="N96" s="12">
        <v>15760</v>
      </c>
      <c r="O96" s="12">
        <v>29040</v>
      </c>
      <c r="P96" s="12">
        <v>7160</v>
      </c>
      <c r="Q96" s="12">
        <v>360</v>
      </c>
      <c r="R96" s="12">
        <v>28350</v>
      </c>
      <c r="S96" s="12">
        <v>28350</v>
      </c>
      <c r="T96" s="12">
        <v>293</v>
      </c>
      <c r="U96" s="12">
        <v>0</v>
      </c>
      <c r="V96" s="20">
        <v>456</v>
      </c>
      <c r="W96" s="12">
        <v>185</v>
      </c>
      <c r="X96" s="12">
        <v>272</v>
      </c>
      <c r="Y96" s="12">
        <v>16494</v>
      </c>
      <c r="Z96" s="12">
        <v>16494</v>
      </c>
      <c r="AA96" s="12">
        <v>0</v>
      </c>
      <c r="AB96" s="12">
        <v>0</v>
      </c>
      <c r="AC96" s="12">
        <v>0</v>
      </c>
      <c r="AD96" s="12">
        <v>6201.7439999999997</v>
      </c>
      <c r="AE96" s="12">
        <v>0</v>
      </c>
      <c r="AF96" s="12">
        <v>3428</v>
      </c>
      <c r="AG96" s="12">
        <v>4369.5241420242291</v>
      </c>
      <c r="AH96" s="12">
        <v>24</v>
      </c>
      <c r="AI96" s="20">
        <v>4289</v>
      </c>
      <c r="AJ96">
        <v>1</v>
      </c>
      <c r="AK96">
        <v>0</v>
      </c>
      <c r="AL96">
        <v>350</v>
      </c>
      <c r="AM96">
        <v>0</v>
      </c>
      <c r="AN96">
        <v>12</v>
      </c>
      <c r="AQ96"/>
      <c r="AR96">
        <v>383</v>
      </c>
      <c r="AT96" s="27"/>
      <c r="EC96" s="28"/>
      <c r="ED96" s="28"/>
    </row>
    <row r="97" spans="1:134">
      <c r="A97">
        <v>213</v>
      </c>
      <c r="B97">
        <v>5</v>
      </c>
      <c r="D97" t="s">
        <v>292</v>
      </c>
      <c r="E97" s="12">
        <v>20938</v>
      </c>
      <c r="F97" s="12">
        <v>257.95</v>
      </c>
      <c r="G97" s="12">
        <v>4910</v>
      </c>
      <c r="H97" s="12">
        <v>1609</v>
      </c>
      <c r="I97" s="12">
        <v>2500</v>
      </c>
      <c r="J97" s="12">
        <v>1529.1999999999998</v>
      </c>
      <c r="K97" s="12">
        <v>298.66666666666669</v>
      </c>
      <c r="L97" s="12">
        <v>1338.6666666666667</v>
      </c>
      <c r="M97" s="12">
        <v>2544</v>
      </c>
      <c r="N97" s="12">
        <v>9359</v>
      </c>
      <c r="O97" s="12">
        <v>18520</v>
      </c>
      <c r="P97" s="12">
        <v>5760</v>
      </c>
      <c r="Q97" s="12">
        <v>0</v>
      </c>
      <c r="R97" s="12">
        <v>8364</v>
      </c>
      <c r="S97" s="12">
        <v>8364</v>
      </c>
      <c r="T97" s="12">
        <v>137</v>
      </c>
      <c r="U97" s="12">
        <v>0</v>
      </c>
      <c r="V97" s="20">
        <v>179</v>
      </c>
      <c r="W97" s="12">
        <v>118</v>
      </c>
      <c r="X97" s="12">
        <v>61</v>
      </c>
      <c r="Y97" s="12">
        <v>9708</v>
      </c>
      <c r="Z97" s="12">
        <v>9708</v>
      </c>
      <c r="AA97" s="12">
        <v>0</v>
      </c>
      <c r="AB97" s="12">
        <v>0</v>
      </c>
      <c r="AC97" s="12">
        <v>0</v>
      </c>
      <c r="AD97" s="12">
        <v>7378.08</v>
      </c>
      <c r="AE97" s="12">
        <v>0</v>
      </c>
      <c r="AF97" s="12">
        <v>1321</v>
      </c>
      <c r="AG97" s="12">
        <v>3253.6287495588754</v>
      </c>
      <c r="AH97" s="12">
        <v>7</v>
      </c>
      <c r="AI97" s="20">
        <v>1968</v>
      </c>
      <c r="AJ97">
        <v>1</v>
      </c>
      <c r="AK97">
        <v>0</v>
      </c>
      <c r="AL97">
        <v>875</v>
      </c>
      <c r="AM97">
        <v>0</v>
      </c>
      <c r="AN97">
        <v>8</v>
      </c>
      <c r="AQ97"/>
      <c r="AR97">
        <v>761</v>
      </c>
      <c r="AT97" s="27"/>
      <c r="EC97" s="28"/>
      <c r="ED97" s="28"/>
    </row>
    <row r="98" spans="1:134">
      <c r="A98">
        <v>214</v>
      </c>
      <c r="B98">
        <v>5</v>
      </c>
      <c r="D98" t="s">
        <v>300</v>
      </c>
      <c r="E98" s="12">
        <v>26202</v>
      </c>
      <c r="F98" s="12">
        <v>371.35</v>
      </c>
      <c r="G98" s="12">
        <v>4743</v>
      </c>
      <c r="H98" s="12">
        <v>1273</v>
      </c>
      <c r="I98" s="12">
        <v>2600</v>
      </c>
      <c r="J98" s="12">
        <v>1513.6</v>
      </c>
      <c r="K98" s="12">
        <v>210.33333333333334</v>
      </c>
      <c r="L98" s="12">
        <v>1190.3333333333335</v>
      </c>
      <c r="M98" s="12">
        <v>2599</v>
      </c>
      <c r="N98" s="12">
        <v>10748</v>
      </c>
      <c r="O98" s="12">
        <v>17400</v>
      </c>
      <c r="P98" s="12">
        <v>1020</v>
      </c>
      <c r="Q98" s="12">
        <v>0</v>
      </c>
      <c r="R98" s="12">
        <v>13390</v>
      </c>
      <c r="S98" s="12">
        <v>15264.599999999999</v>
      </c>
      <c r="T98" s="12">
        <v>902</v>
      </c>
      <c r="U98" s="12">
        <v>0</v>
      </c>
      <c r="V98" s="20">
        <v>270</v>
      </c>
      <c r="W98" s="12">
        <v>162</v>
      </c>
      <c r="X98" s="12">
        <v>136.85</v>
      </c>
      <c r="Y98" s="12">
        <v>10864</v>
      </c>
      <c r="Z98" s="12">
        <v>11733.12</v>
      </c>
      <c r="AA98" s="12">
        <v>0</v>
      </c>
      <c r="AB98" s="12">
        <v>0</v>
      </c>
      <c r="AC98" s="12">
        <v>1150</v>
      </c>
      <c r="AD98" s="12">
        <v>2933.28</v>
      </c>
      <c r="AE98" s="12">
        <v>0</v>
      </c>
      <c r="AF98" s="12">
        <v>3541.9799999999996</v>
      </c>
      <c r="AG98" s="12">
        <v>8796.8099999999977</v>
      </c>
      <c r="AH98" s="12">
        <v>25.299999999999997</v>
      </c>
      <c r="AI98" s="20">
        <v>3355</v>
      </c>
      <c r="AJ98">
        <v>1</v>
      </c>
      <c r="AK98">
        <v>0</v>
      </c>
      <c r="AL98">
        <v>285</v>
      </c>
      <c r="AM98">
        <v>0</v>
      </c>
      <c r="AN98">
        <v>0</v>
      </c>
      <c r="AQ98"/>
      <c r="AR98">
        <v>267</v>
      </c>
      <c r="AT98" s="27"/>
      <c r="EC98" s="28"/>
      <c r="ED98" s="28"/>
    </row>
    <row r="99" spans="1:134">
      <c r="A99">
        <v>216</v>
      </c>
      <c r="B99">
        <v>5</v>
      </c>
      <c r="D99" t="s">
        <v>315</v>
      </c>
      <c r="E99" s="12">
        <v>27644</v>
      </c>
      <c r="F99" s="12">
        <v>345.1</v>
      </c>
      <c r="G99" s="12">
        <v>4608</v>
      </c>
      <c r="H99" s="12">
        <v>1358</v>
      </c>
      <c r="I99" s="12">
        <v>3200</v>
      </c>
      <c r="J99" s="12">
        <v>1972.5</v>
      </c>
      <c r="K99" s="12">
        <v>569.66666666666663</v>
      </c>
      <c r="L99" s="12">
        <v>1795.6666666666665</v>
      </c>
      <c r="M99" s="12">
        <v>3679</v>
      </c>
      <c r="N99" s="12">
        <v>12030</v>
      </c>
      <c r="O99" s="12">
        <v>29100</v>
      </c>
      <c r="P99" s="12">
        <v>14890</v>
      </c>
      <c r="Q99" s="12">
        <v>3457.6000000000004</v>
      </c>
      <c r="R99" s="12">
        <v>2931</v>
      </c>
      <c r="S99" s="12">
        <v>3839.61</v>
      </c>
      <c r="T99" s="12">
        <v>183</v>
      </c>
      <c r="U99" s="12">
        <v>0</v>
      </c>
      <c r="V99" s="20">
        <v>180</v>
      </c>
      <c r="W99" s="12">
        <v>202.53</v>
      </c>
      <c r="X99" s="12">
        <v>29.040000000000003</v>
      </c>
      <c r="Y99" s="12">
        <v>12275</v>
      </c>
      <c r="Z99" s="12">
        <v>15834.75</v>
      </c>
      <c r="AA99" s="12">
        <v>0</v>
      </c>
      <c r="AB99" s="12">
        <v>0</v>
      </c>
      <c r="AC99" s="12">
        <v>3100</v>
      </c>
      <c r="AD99" s="12">
        <v>17737.375</v>
      </c>
      <c r="AE99" s="12">
        <v>0</v>
      </c>
      <c r="AF99" s="12">
        <v>1443.6200000000001</v>
      </c>
      <c r="AG99" s="12">
        <v>25491.425459216443</v>
      </c>
      <c r="AH99" s="12">
        <v>1.32</v>
      </c>
      <c r="AI99" s="20">
        <v>2857</v>
      </c>
      <c r="AJ99">
        <v>1</v>
      </c>
      <c r="AK99">
        <v>0</v>
      </c>
      <c r="AL99">
        <v>3070</v>
      </c>
      <c r="AM99">
        <v>0</v>
      </c>
      <c r="AN99">
        <v>4</v>
      </c>
      <c r="AQ99"/>
      <c r="AR99">
        <v>1438</v>
      </c>
      <c r="AT99" s="27"/>
      <c r="EC99" s="28"/>
      <c r="ED99" s="28"/>
    </row>
    <row r="100" spans="1:134">
      <c r="A100">
        <v>221</v>
      </c>
      <c r="B100">
        <v>5</v>
      </c>
      <c r="D100" t="s">
        <v>323</v>
      </c>
      <c r="E100" s="12">
        <v>11336</v>
      </c>
      <c r="F100" s="12">
        <v>99.05</v>
      </c>
      <c r="G100" s="12">
        <v>2499</v>
      </c>
      <c r="H100" s="12">
        <v>726</v>
      </c>
      <c r="I100" s="12">
        <v>1900</v>
      </c>
      <c r="J100" s="12">
        <v>1373.6999999999998</v>
      </c>
      <c r="K100" s="12">
        <v>338</v>
      </c>
      <c r="L100" s="12">
        <v>1182</v>
      </c>
      <c r="M100" s="12">
        <v>1784</v>
      </c>
      <c r="N100" s="12">
        <v>5280</v>
      </c>
      <c r="O100" s="12">
        <v>11230</v>
      </c>
      <c r="P100" s="12">
        <v>4980</v>
      </c>
      <c r="Q100" s="12">
        <v>0</v>
      </c>
      <c r="R100" s="12">
        <v>1157</v>
      </c>
      <c r="S100" s="12">
        <v>1157</v>
      </c>
      <c r="T100" s="12">
        <v>139</v>
      </c>
      <c r="U100" s="12">
        <v>0</v>
      </c>
      <c r="V100" s="20">
        <v>62</v>
      </c>
      <c r="W100" s="12">
        <v>48</v>
      </c>
      <c r="X100" s="12">
        <v>14</v>
      </c>
      <c r="Y100" s="12">
        <v>5263</v>
      </c>
      <c r="Z100" s="12">
        <v>5263</v>
      </c>
      <c r="AA100" s="12">
        <v>0</v>
      </c>
      <c r="AB100" s="12">
        <v>0</v>
      </c>
      <c r="AC100" s="12">
        <v>7400</v>
      </c>
      <c r="AD100" s="12">
        <v>4484.076</v>
      </c>
      <c r="AE100" s="12">
        <v>0</v>
      </c>
      <c r="AF100" s="12">
        <v>606</v>
      </c>
      <c r="AG100" s="12">
        <v>5300.6296296296296</v>
      </c>
      <c r="AH100" s="12">
        <v>1</v>
      </c>
      <c r="AI100" s="20">
        <v>925</v>
      </c>
      <c r="AJ100">
        <v>1</v>
      </c>
      <c r="AK100">
        <v>0</v>
      </c>
      <c r="AL100">
        <v>930</v>
      </c>
      <c r="AM100">
        <v>0</v>
      </c>
      <c r="AN100">
        <v>4</v>
      </c>
      <c r="AQ100"/>
      <c r="AR100">
        <v>848</v>
      </c>
      <c r="AT100" s="27"/>
      <c r="EC100" s="28"/>
      <c r="ED100" s="28"/>
    </row>
    <row r="101" spans="1:134">
      <c r="A101">
        <v>222</v>
      </c>
      <c r="B101">
        <v>5</v>
      </c>
      <c r="D101" t="s">
        <v>324</v>
      </c>
      <c r="E101" s="12">
        <v>56827</v>
      </c>
      <c r="F101" s="12">
        <v>887.25</v>
      </c>
      <c r="G101" s="12">
        <v>11082</v>
      </c>
      <c r="H101" s="12">
        <v>3471</v>
      </c>
      <c r="I101" s="12">
        <v>8100</v>
      </c>
      <c r="J101" s="12">
        <v>5492.9</v>
      </c>
      <c r="K101" s="12">
        <v>1165.6666666666667</v>
      </c>
      <c r="L101" s="12">
        <v>5159.666666666667</v>
      </c>
      <c r="M101" s="12">
        <v>8256</v>
      </c>
      <c r="N101" s="12">
        <v>26285</v>
      </c>
      <c r="O101" s="12">
        <v>61930</v>
      </c>
      <c r="P101" s="12">
        <v>64280</v>
      </c>
      <c r="Q101" s="12">
        <v>4776.8</v>
      </c>
      <c r="R101" s="12">
        <v>7900</v>
      </c>
      <c r="S101" s="12">
        <v>7900</v>
      </c>
      <c r="T101" s="12">
        <v>65</v>
      </c>
      <c r="U101" s="12">
        <v>0</v>
      </c>
      <c r="V101" s="20">
        <v>428</v>
      </c>
      <c r="W101" s="12">
        <v>352</v>
      </c>
      <c r="X101" s="12">
        <v>75</v>
      </c>
      <c r="Y101" s="12">
        <v>26071</v>
      </c>
      <c r="Z101" s="12">
        <v>26071</v>
      </c>
      <c r="AA101" s="12">
        <v>0</v>
      </c>
      <c r="AB101" s="12">
        <v>0</v>
      </c>
      <c r="AC101" s="12">
        <v>0</v>
      </c>
      <c r="AD101" s="12">
        <v>29382.017000000003</v>
      </c>
      <c r="AE101" s="12">
        <v>0</v>
      </c>
      <c r="AF101" s="12">
        <v>1044</v>
      </c>
      <c r="AG101" s="12">
        <v>7448.510734463277</v>
      </c>
      <c r="AH101" s="12">
        <v>7</v>
      </c>
      <c r="AI101" s="20">
        <v>5521</v>
      </c>
      <c r="AJ101">
        <v>1</v>
      </c>
      <c r="AK101">
        <v>0</v>
      </c>
      <c r="AL101">
        <v>2550</v>
      </c>
      <c r="AM101">
        <v>0</v>
      </c>
      <c r="AN101">
        <v>26</v>
      </c>
      <c r="AQ101"/>
      <c r="AR101">
        <v>1115</v>
      </c>
      <c r="AT101" s="27"/>
      <c r="EC101" s="28"/>
      <c r="ED101" s="28"/>
    </row>
    <row r="102" spans="1:134">
      <c r="A102">
        <v>225</v>
      </c>
      <c r="B102">
        <v>5</v>
      </c>
      <c r="D102" t="s">
        <v>325</v>
      </c>
      <c r="E102" s="12">
        <v>18407</v>
      </c>
      <c r="F102" s="12">
        <v>240.44999999999996</v>
      </c>
      <c r="G102" s="12">
        <v>3223</v>
      </c>
      <c r="H102" s="12">
        <v>970</v>
      </c>
      <c r="I102" s="12">
        <v>2200</v>
      </c>
      <c r="J102" s="12">
        <v>1394.1999999999998</v>
      </c>
      <c r="K102" s="12">
        <v>265.66666666666669</v>
      </c>
      <c r="L102" s="12">
        <v>1337.6666666666667</v>
      </c>
      <c r="M102" s="12">
        <v>2015</v>
      </c>
      <c r="N102" s="12">
        <v>7973</v>
      </c>
      <c r="O102" s="12">
        <v>16790</v>
      </c>
      <c r="P102" s="12">
        <v>5760</v>
      </c>
      <c r="Q102" s="12">
        <v>1457.6000000000001</v>
      </c>
      <c r="R102" s="12">
        <v>3766</v>
      </c>
      <c r="S102" s="12">
        <v>3803.66</v>
      </c>
      <c r="T102" s="12">
        <v>479</v>
      </c>
      <c r="U102" s="12">
        <v>0</v>
      </c>
      <c r="V102" s="20">
        <v>143</v>
      </c>
      <c r="W102" s="12">
        <v>109.14</v>
      </c>
      <c r="X102" s="12">
        <v>36.36</v>
      </c>
      <c r="Y102" s="12">
        <v>8058</v>
      </c>
      <c r="Z102" s="12">
        <v>8219.16</v>
      </c>
      <c r="AA102" s="12">
        <v>0</v>
      </c>
      <c r="AB102" s="12">
        <v>0</v>
      </c>
      <c r="AC102" s="12">
        <v>0</v>
      </c>
      <c r="AD102" s="12">
        <v>6381.9359999999997</v>
      </c>
      <c r="AE102" s="12">
        <v>0</v>
      </c>
      <c r="AF102" s="12">
        <v>1299.8700000000001</v>
      </c>
      <c r="AG102" s="12">
        <v>5688.9988056537104</v>
      </c>
      <c r="AH102" s="12">
        <v>5.05</v>
      </c>
      <c r="AI102" s="20">
        <v>1765</v>
      </c>
      <c r="AJ102">
        <v>1</v>
      </c>
      <c r="AK102">
        <v>0</v>
      </c>
      <c r="AL102">
        <v>815</v>
      </c>
      <c r="AM102">
        <v>0</v>
      </c>
      <c r="AN102">
        <v>3</v>
      </c>
      <c r="AQ102"/>
      <c r="AR102">
        <v>771</v>
      </c>
      <c r="AT102" s="27"/>
      <c r="EC102" s="28"/>
      <c r="ED102" s="28"/>
    </row>
    <row r="103" spans="1:134">
      <c r="A103">
        <v>226</v>
      </c>
      <c r="B103">
        <v>5</v>
      </c>
      <c r="D103" t="s">
        <v>327</v>
      </c>
      <c r="E103" s="12">
        <v>25433</v>
      </c>
      <c r="F103" s="12">
        <v>502.94999999999993</v>
      </c>
      <c r="G103" s="12">
        <v>4227</v>
      </c>
      <c r="H103" s="12">
        <v>1421</v>
      </c>
      <c r="I103" s="12">
        <v>2800</v>
      </c>
      <c r="J103" s="12">
        <v>1732.6</v>
      </c>
      <c r="K103" s="12">
        <v>429.66666666666669</v>
      </c>
      <c r="L103" s="12">
        <v>1617.6666666666667</v>
      </c>
      <c r="M103" s="12">
        <v>2797</v>
      </c>
      <c r="N103" s="12">
        <v>10697</v>
      </c>
      <c r="O103" s="12">
        <v>25560</v>
      </c>
      <c r="P103" s="12">
        <v>17080</v>
      </c>
      <c r="Q103" s="12">
        <v>1756</v>
      </c>
      <c r="R103" s="12">
        <v>3391</v>
      </c>
      <c r="S103" s="12">
        <v>3391</v>
      </c>
      <c r="T103" s="12">
        <v>128</v>
      </c>
      <c r="U103" s="12">
        <v>0</v>
      </c>
      <c r="V103" s="20">
        <v>186</v>
      </c>
      <c r="W103" s="12">
        <v>136</v>
      </c>
      <c r="X103" s="12">
        <v>50</v>
      </c>
      <c r="Y103" s="12">
        <v>10674</v>
      </c>
      <c r="Z103" s="12">
        <v>10674</v>
      </c>
      <c r="AA103" s="12">
        <v>0</v>
      </c>
      <c r="AB103" s="12">
        <v>0</v>
      </c>
      <c r="AC103" s="12">
        <v>0</v>
      </c>
      <c r="AD103" s="12">
        <v>12253.751999999999</v>
      </c>
      <c r="AE103" s="12">
        <v>0</v>
      </c>
      <c r="AF103" s="12">
        <v>819</v>
      </c>
      <c r="AG103" s="12">
        <v>5919.1892583120207</v>
      </c>
      <c r="AH103" s="12">
        <v>5</v>
      </c>
      <c r="AI103" s="20">
        <v>2171</v>
      </c>
      <c r="AJ103">
        <v>1</v>
      </c>
      <c r="AK103">
        <v>0</v>
      </c>
      <c r="AL103">
        <v>705</v>
      </c>
      <c r="AM103">
        <v>0</v>
      </c>
      <c r="AN103">
        <v>12</v>
      </c>
      <c r="AQ103"/>
      <c r="AR103">
        <v>1147</v>
      </c>
      <c r="AT103" s="27"/>
      <c r="EC103" s="28"/>
      <c r="ED103" s="28"/>
    </row>
    <row r="104" spans="1:134">
      <c r="A104">
        <v>228</v>
      </c>
      <c r="B104">
        <v>5</v>
      </c>
      <c r="D104" t="s">
        <v>159</v>
      </c>
      <c r="E104" s="12">
        <v>112427</v>
      </c>
      <c r="F104" s="12">
        <v>2072.35</v>
      </c>
      <c r="G104" s="12">
        <v>19439</v>
      </c>
      <c r="H104" s="12">
        <v>6305</v>
      </c>
      <c r="I104" s="12">
        <v>12500</v>
      </c>
      <c r="J104" s="12">
        <v>7430.2999999999993</v>
      </c>
      <c r="K104" s="12">
        <v>1708</v>
      </c>
      <c r="L104" s="12">
        <v>6978</v>
      </c>
      <c r="M104" s="12">
        <v>16076</v>
      </c>
      <c r="N104" s="12">
        <v>48815</v>
      </c>
      <c r="O104" s="12">
        <v>116290</v>
      </c>
      <c r="P104" s="12">
        <v>131880</v>
      </c>
      <c r="Q104" s="12">
        <v>3984</v>
      </c>
      <c r="R104" s="12">
        <v>31814</v>
      </c>
      <c r="S104" s="12">
        <v>31814</v>
      </c>
      <c r="T104" s="12">
        <v>48</v>
      </c>
      <c r="U104" s="12">
        <v>0</v>
      </c>
      <c r="V104" s="20">
        <v>874</v>
      </c>
      <c r="W104" s="12">
        <v>570</v>
      </c>
      <c r="X104" s="12">
        <v>304</v>
      </c>
      <c r="Y104" s="12">
        <v>50697</v>
      </c>
      <c r="Z104" s="12">
        <v>50697</v>
      </c>
      <c r="AA104" s="12">
        <v>0</v>
      </c>
      <c r="AB104" s="12">
        <v>0</v>
      </c>
      <c r="AC104" s="12">
        <v>0</v>
      </c>
      <c r="AD104" s="12">
        <v>74017.62000000001</v>
      </c>
      <c r="AE104" s="12">
        <v>0</v>
      </c>
      <c r="AF104" s="12">
        <v>1638</v>
      </c>
      <c r="AG104" s="12">
        <v>5779.7823739878222</v>
      </c>
      <c r="AH104" s="12">
        <v>28</v>
      </c>
      <c r="AI104" s="20">
        <v>11547</v>
      </c>
      <c r="AJ104">
        <v>1</v>
      </c>
      <c r="AK104">
        <v>0</v>
      </c>
      <c r="AL104">
        <v>6070</v>
      </c>
      <c r="AM104">
        <v>0</v>
      </c>
      <c r="AN104">
        <v>35</v>
      </c>
      <c r="AQ104"/>
      <c r="AR104">
        <v>1451</v>
      </c>
      <c r="AT104" s="27"/>
      <c r="EC104" s="28"/>
      <c r="ED104" s="28"/>
    </row>
    <row r="105" spans="1:134">
      <c r="A105">
        <v>230</v>
      </c>
      <c r="B105">
        <v>5</v>
      </c>
      <c r="D105" t="s">
        <v>329</v>
      </c>
      <c r="E105" s="12">
        <v>22929</v>
      </c>
      <c r="F105" s="12">
        <v>324.10000000000002</v>
      </c>
      <c r="G105" s="12">
        <v>4209</v>
      </c>
      <c r="H105" s="12">
        <v>1225</v>
      </c>
      <c r="I105" s="12">
        <v>2400</v>
      </c>
      <c r="J105" s="12">
        <v>1436.5</v>
      </c>
      <c r="K105" s="12">
        <v>212</v>
      </c>
      <c r="L105" s="12">
        <v>1315</v>
      </c>
      <c r="M105" s="12">
        <v>2311</v>
      </c>
      <c r="N105" s="12">
        <v>9340</v>
      </c>
      <c r="O105" s="12">
        <v>21620</v>
      </c>
      <c r="P105" s="12">
        <v>8990</v>
      </c>
      <c r="Q105" s="12">
        <v>1718.4</v>
      </c>
      <c r="R105" s="12">
        <v>6382</v>
      </c>
      <c r="S105" s="12">
        <v>6382</v>
      </c>
      <c r="T105" s="12">
        <v>209</v>
      </c>
      <c r="U105" s="12">
        <v>0</v>
      </c>
      <c r="V105" s="20">
        <v>163</v>
      </c>
      <c r="W105" s="12">
        <v>130</v>
      </c>
      <c r="X105" s="12">
        <v>33</v>
      </c>
      <c r="Y105" s="12">
        <v>9635</v>
      </c>
      <c r="Z105" s="12">
        <v>9635</v>
      </c>
      <c r="AA105" s="12">
        <v>0</v>
      </c>
      <c r="AB105" s="12">
        <v>0</v>
      </c>
      <c r="AC105" s="12">
        <v>2500</v>
      </c>
      <c r="AD105" s="12">
        <v>6368.7349999999997</v>
      </c>
      <c r="AE105" s="12">
        <v>0</v>
      </c>
      <c r="AF105" s="12">
        <v>601</v>
      </c>
      <c r="AG105" s="12">
        <v>2090.7796995903504</v>
      </c>
      <c r="AH105" s="12">
        <v>7</v>
      </c>
      <c r="AI105" s="20">
        <v>1957</v>
      </c>
      <c r="AJ105">
        <v>1</v>
      </c>
      <c r="AK105">
        <v>0</v>
      </c>
      <c r="AL105">
        <v>205</v>
      </c>
      <c r="AM105">
        <v>0</v>
      </c>
      <c r="AN105">
        <v>0</v>
      </c>
      <c r="AQ105"/>
      <c r="AR105">
        <v>647</v>
      </c>
      <c r="AT105" s="27"/>
      <c r="EC105" s="28"/>
      <c r="ED105" s="28"/>
    </row>
    <row r="106" spans="1:134">
      <c r="A106">
        <v>232</v>
      </c>
      <c r="B106">
        <v>5</v>
      </c>
      <c r="D106" t="s">
        <v>331</v>
      </c>
      <c r="E106" s="12">
        <v>32282</v>
      </c>
      <c r="F106" s="12">
        <v>460.95</v>
      </c>
      <c r="G106" s="12">
        <v>7707</v>
      </c>
      <c r="H106" s="12">
        <v>2474</v>
      </c>
      <c r="I106" s="12">
        <v>4000</v>
      </c>
      <c r="J106" s="12">
        <v>2496.5</v>
      </c>
      <c r="K106" s="12">
        <v>410.66666666666669</v>
      </c>
      <c r="L106" s="12">
        <v>2068.666666666667</v>
      </c>
      <c r="M106" s="12">
        <v>4056</v>
      </c>
      <c r="N106" s="12">
        <v>14236</v>
      </c>
      <c r="O106" s="12">
        <v>29510</v>
      </c>
      <c r="P106" s="12">
        <v>13430</v>
      </c>
      <c r="Q106" s="12">
        <v>885.6</v>
      </c>
      <c r="R106" s="12">
        <v>15605</v>
      </c>
      <c r="S106" s="12">
        <v>15605</v>
      </c>
      <c r="T106" s="12">
        <v>132</v>
      </c>
      <c r="U106" s="12">
        <v>0</v>
      </c>
      <c r="V106" s="20">
        <v>287</v>
      </c>
      <c r="W106" s="12">
        <v>174</v>
      </c>
      <c r="X106" s="12">
        <v>113</v>
      </c>
      <c r="Y106" s="12">
        <v>15035</v>
      </c>
      <c r="Z106" s="12">
        <v>15035</v>
      </c>
      <c r="AA106" s="12">
        <v>0</v>
      </c>
      <c r="AB106" s="12">
        <v>0</v>
      </c>
      <c r="AC106" s="12">
        <v>0</v>
      </c>
      <c r="AD106" s="12">
        <v>10825.2</v>
      </c>
      <c r="AE106" s="12">
        <v>0</v>
      </c>
      <c r="AF106" s="12">
        <v>1608</v>
      </c>
      <c r="AG106" s="12">
        <v>3298.5610980491838</v>
      </c>
      <c r="AH106" s="12">
        <v>12</v>
      </c>
      <c r="AI106" s="20">
        <v>3167</v>
      </c>
      <c r="AJ106">
        <v>1</v>
      </c>
      <c r="AK106">
        <v>0</v>
      </c>
      <c r="AL106">
        <v>1255</v>
      </c>
      <c r="AM106">
        <v>0</v>
      </c>
      <c r="AN106">
        <v>11</v>
      </c>
      <c r="AQ106"/>
      <c r="AR106">
        <v>713</v>
      </c>
      <c r="AT106" s="27"/>
      <c r="EC106" s="28"/>
      <c r="ED106" s="28"/>
    </row>
    <row r="107" spans="1:134">
      <c r="A107">
        <v>233</v>
      </c>
      <c r="B107">
        <v>5</v>
      </c>
      <c r="D107" t="s">
        <v>333</v>
      </c>
      <c r="E107" s="12">
        <v>26507</v>
      </c>
      <c r="F107" s="12">
        <v>465.85</v>
      </c>
      <c r="G107" s="12">
        <v>5855</v>
      </c>
      <c r="H107" s="12">
        <v>1893</v>
      </c>
      <c r="I107" s="12">
        <v>3200</v>
      </c>
      <c r="J107" s="12">
        <v>1571.8999999999999</v>
      </c>
      <c r="K107" s="12">
        <v>325.66666666666669</v>
      </c>
      <c r="L107" s="12">
        <v>2108.666666666667</v>
      </c>
      <c r="M107" s="12">
        <v>3509</v>
      </c>
      <c r="N107" s="12">
        <v>12240</v>
      </c>
      <c r="O107" s="12">
        <v>26620</v>
      </c>
      <c r="P107" s="12">
        <v>16430</v>
      </c>
      <c r="Q107" s="12">
        <v>2008</v>
      </c>
      <c r="R107" s="12">
        <v>8562</v>
      </c>
      <c r="S107" s="12">
        <v>8562</v>
      </c>
      <c r="T107" s="12">
        <v>170</v>
      </c>
      <c r="U107" s="12">
        <v>0</v>
      </c>
      <c r="V107" s="20">
        <v>232</v>
      </c>
      <c r="W107" s="12">
        <v>192</v>
      </c>
      <c r="X107" s="12">
        <v>40</v>
      </c>
      <c r="Y107" s="12">
        <v>16281</v>
      </c>
      <c r="Z107" s="12">
        <v>16281</v>
      </c>
      <c r="AA107" s="12">
        <v>0</v>
      </c>
      <c r="AB107" s="12">
        <v>0</v>
      </c>
      <c r="AC107" s="12">
        <v>0</v>
      </c>
      <c r="AD107" s="12">
        <v>13724.883</v>
      </c>
      <c r="AE107" s="12">
        <v>0</v>
      </c>
      <c r="AF107" s="12">
        <v>268</v>
      </c>
      <c r="AG107" s="12">
        <v>813.54512139257906</v>
      </c>
      <c r="AH107" s="12">
        <v>8</v>
      </c>
      <c r="AI107" s="20">
        <v>2817</v>
      </c>
      <c r="AJ107">
        <v>1</v>
      </c>
      <c r="AK107">
        <v>0</v>
      </c>
      <c r="AL107">
        <v>610</v>
      </c>
      <c r="AM107">
        <v>0</v>
      </c>
      <c r="AN107">
        <v>5</v>
      </c>
      <c r="AQ107"/>
      <c r="AR107">
        <v>840</v>
      </c>
      <c r="AT107" s="27"/>
      <c r="EC107" s="28"/>
      <c r="ED107" s="28"/>
    </row>
    <row r="108" spans="1:134">
      <c r="A108">
        <v>236</v>
      </c>
      <c r="B108">
        <v>5</v>
      </c>
      <c r="D108" t="s">
        <v>334</v>
      </c>
      <c r="E108" s="12">
        <v>26346</v>
      </c>
      <c r="F108" s="12">
        <v>421.4</v>
      </c>
      <c r="G108" s="12">
        <v>4784</v>
      </c>
      <c r="H108" s="12">
        <v>1383</v>
      </c>
      <c r="I108" s="12">
        <v>2500</v>
      </c>
      <c r="J108" s="12">
        <v>1414.3999999999999</v>
      </c>
      <c r="K108" s="12">
        <v>243</v>
      </c>
      <c r="L108" s="12">
        <v>1159</v>
      </c>
      <c r="M108" s="12">
        <v>2679</v>
      </c>
      <c r="N108" s="12">
        <v>10773</v>
      </c>
      <c r="O108" s="12">
        <v>25460</v>
      </c>
      <c r="P108" s="12">
        <v>8640</v>
      </c>
      <c r="Q108" s="12">
        <v>1023.2</v>
      </c>
      <c r="R108" s="12">
        <v>9979</v>
      </c>
      <c r="S108" s="12">
        <v>12473.75</v>
      </c>
      <c r="T108" s="12">
        <v>194</v>
      </c>
      <c r="U108" s="12">
        <v>0</v>
      </c>
      <c r="V108" s="20">
        <v>268</v>
      </c>
      <c r="W108" s="12">
        <v>189.74999999999997</v>
      </c>
      <c r="X108" s="12">
        <v>131.84</v>
      </c>
      <c r="Y108" s="12">
        <v>10856</v>
      </c>
      <c r="Z108" s="12">
        <v>12484.4</v>
      </c>
      <c r="AA108" s="12">
        <v>0</v>
      </c>
      <c r="AB108" s="12">
        <v>0</v>
      </c>
      <c r="AC108" s="12">
        <v>0</v>
      </c>
      <c r="AD108" s="12">
        <v>6491.8879999999999</v>
      </c>
      <c r="AE108" s="12">
        <v>0</v>
      </c>
      <c r="AF108" s="12">
        <v>3235</v>
      </c>
      <c r="AG108" s="12">
        <v>14172.661456797405</v>
      </c>
      <c r="AH108" s="12">
        <v>10.24</v>
      </c>
      <c r="AI108" s="20">
        <v>3163</v>
      </c>
      <c r="AJ108">
        <v>1</v>
      </c>
      <c r="AK108">
        <v>0</v>
      </c>
      <c r="AL108">
        <v>575</v>
      </c>
      <c r="AM108">
        <v>0</v>
      </c>
      <c r="AN108">
        <v>6</v>
      </c>
      <c r="AQ108"/>
      <c r="AR108">
        <v>594</v>
      </c>
      <c r="AT108" s="27"/>
      <c r="EC108" s="28"/>
      <c r="ED108" s="28"/>
    </row>
    <row r="109" spans="1:134">
      <c r="A109">
        <v>243</v>
      </c>
      <c r="B109">
        <v>5</v>
      </c>
      <c r="D109" t="s">
        <v>337</v>
      </c>
      <c r="E109" s="12">
        <v>45966</v>
      </c>
      <c r="F109" s="12">
        <v>589.4</v>
      </c>
      <c r="G109" s="12">
        <v>7777</v>
      </c>
      <c r="H109" s="12">
        <v>2405</v>
      </c>
      <c r="I109" s="12">
        <v>5500</v>
      </c>
      <c r="J109" s="12">
        <v>3498.2</v>
      </c>
      <c r="K109" s="12">
        <v>826</v>
      </c>
      <c r="L109" s="12">
        <v>3372</v>
      </c>
      <c r="M109" s="12">
        <v>6245</v>
      </c>
      <c r="N109" s="12">
        <v>19928</v>
      </c>
      <c r="O109" s="12">
        <v>49070</v>
      </c>
      <c r="P109" s="12">
        <v>45480</v>
      </c>
      <c r="Q109" s="12">
        <v>3150.4</v>
      </c>
      <c r="R109" s="12">
        <v>3885</v>
      </c>
      <c r="S109" s="12">
        <v>3885</v>
      </c>
      <c r="T109" s="12">
        <v>942</v>
      </c>
      <c r="U109" s="12">
        <v>0</v>
      </c>
      <c r="V109" s="20">
        <v>273</v>
      </c>
      <c r="W109" s="12">
        <v>244</v>
      </c>
      <c r="X109" s="12">
        <v>29</v>
      </c>
      <c r="Y109" s="12">
        <v>20018</v>
      </c>
      <c r="Z109" s="12">
        <v>20018</v>
      </c>
      <c r="AA109" s="12">
        <v>0</v>
      </c>
      <c r="AB109" s="12">
        <v>0</v>
      </c>
      <c r="AC109" s="12">
        <v>1650</v>
      </c>
      <c r="AD109" s="12">
        <v>30167.126</v>
      </c>
      <c r="AE109" s="12">
        <v>0</v>
      </c>
      <c r="AF109" s="12">
        <v>677</v>
      </c>
      <c r="AG109" s="12">
        <v>6446.8576755748918</v>
      </c>
      <c r="AH109" s="12">
        <v>2</v>
      </c>
      <c r="AI109" s="20">
        <v>4252</v>
      </c>
      <c r="AJ109">
        <v>1</v>
      </c>
      <c r="AK109">
        <v>0</v>
      </c>
      <c r="AL109">
        <v>3910</v>
      </c>
      <c r="AM109">
        <v>0</v>
      </c>
      <c r="AN109">
        <v>12</v>
      </c>
      <c r="AQ109"/>
      <c r="AR109">
        <v>1495</v>
      </c>
      <c r="AT109" s="27"/>
      <c r="EC109" s="28"/>
      <c r="ED109" s="28"/>
    </row>
    <row r="110" spans="1:134">
      <c r="A110">
        <v>244</v>
      </c>
      <c r="B110">
        <v>5</v>
      </c>
      <c r="D110" t="s">
        <v>339</v>
      </c>
      <c r="E110" s="12">
        <v>11890</v>
      </c>
      <c r="F110" s="12">
        <v>109.55</v>
      </c>
      <c r="G110" s="12">
        <v>2529</v>
      </c>
      <c r="H110" s="12">
        <v>836</v>
      </c>
      <c r="I110" s="12">
        <v>1300</v>
      </c>
      <c r="J110" s="12">
        <v>758.9</v>
      </c>
      <c r="K110" s="12">
        <v>110.66666666666667</v>
      </c>
      <c r="L110" s="12">
        <v>586.66666666666674</v>
      </c>
      <c r="M110" s="12">
        <v>1400</v>
      </c>
      <c r="N110" s="12">
        <v>5041</v>
      </c>
      <c r="O110" s="12">
        <v>9760</v>
      </c>
      <c r="P110" s="12">
        <v>3030</v>
      </c>
      <c r="Q110" s="12">
        <v>0</v>
      </c>
      <c r="R110" s="12">
        <v>2307</v>
      </c>
      <c r="S110" s="12">
        <v>2307</v>
      </c>
      <c r="T110" s="12">
        <v>108</v>
      </c>
      <c r="U110" s="12">
        <v>0</v>
      </c>
      <c r="V110" s="20">
        <v>77</v>
      </c>
      <c r="W110" s="12">
        <v>65</v>
      </c>
      <c r="X110" s="12">
        <v>12</v>
      </c>
      <c r="Y110" s="12">
        <v>5411</v>
      </c>
      <c r="Z110" s="12">
        <v>5411</v>
      </c>
      <c r="AA110" s="12">
        <v>0</v>
      </c>
      <c r="AB110" s="12">
        <v>0</v>
      </c>
      <c r="AC110" s="12">
        <v>1000</v>
      </c>
      <c r="AD110" s="12">
        <v>4556.0619999999999</v>
      </c>
      <c r="AE110" s="12">
        <v>0</v>
      </c>
      <c r="AF110" s="12">
        <v>616</v>
      </c>
      <c r="AG110" s="12">
        <v>3032.8115942028985</v>
      </c>
      <c r="AH110" s="12">
        <v>2</v>
      </c>
      <c r="AI110" s="20">
        <v>1086</v>
      </c>
      <c r="AJ110">
        <v>1</v>
      </c>
      <c r="AK110">
        <v>0</v>
      </c>
      <c r="AL110">
        <v>135</v>
      </c>
      <c r="AM110">
        <v>0</v>
      </c>
      <c r="AN110">
        <v>2</v>
      </c>
      <c r="AQ110"/>
      <c r="AR110">
        <v>846</v>
      </c>
      <c r="AT110" s="27"/>
      <c r="EC110" s="28"/>
      <c r="ED110" s="28"/>
    </row>
    <row r="111" spans="1:134">
      <c r="A111">
        <v>246</v>
      </c>
      <c r="B111">
        <v>5</v>
      </c>
      <c r="D111" t="s">
        <v>340</v>
      </c>
      <c r="E111" s="12">
        <v>18556</v>
      </c>
      <c r="F111" s="12">
        <v>186.55</v>
      </c>
      <c r="G111" s="12">
        <v>4073</v>
      </c>
      <c r="H111" s="12">
        <v>1262</v>
      </c>
      <c r="I111" s="12">
        <v>2100</v>
      </c>
      <c r="J111" s="12">
        <v>1302.1999999999998</v>
      </c>
      <c r="K111" s="12">
        <v>147.66666666666666</v>
      </c>
      <c r="L111" s="12">
        <v>1031.6666666666665</v>
      </c>
      <c r="M111" s="12">
        <v>1920</v>
      </c>
      <c r="N111" s="12">
        <v>7892</v>
      </c>
      <c r="O111" s="12">
        <v>16480</v>
      </c>
      <c r="P111" s="12">
        <v>5770</v>
      </c>
      <c r="Q111" s="12">
        <v>849.6</v>
      </c>
      <c r="R111" s="12">
        <v>7869</v>
      </c>
      <c r="S111" s="12">
        <v>7869</v>
      </c>
      <c r="T111" s="12">
        <v>173</v>
      </c>
      <c r="U111" s="12">
        <v>0</v>
      </c>
      <c r="V111" s="20">
        <v>153</v>
      </c>
      <c r="W111" s="12">
        <v>106</v>
      </c>
      <c r="X111" s="12">
        <v>47</v>
      </c>
      <c r="Y111" s="12">
        <v>7978</v>
      </c>
      <c r="Z111" s="12">
        <v>7978</v>
      </c>
      <c r="AA111" s="12">
        <v>0</v>
      </c>
      <c r="AB111" s="12">
        <v>0</v>
      </c>
      <c r="AC111" s="12">
        <v>0</v>
      </c>
      <c r="AD111" s="12">
        <v>4842.6459999999997</v>
      </c>
      <c r="AE111" s="12">
        <v>0</v>
      </c>
      <c r="AF111" s="12">
        <v>1298</v>
      </c>
      <c r="AG111" s="12">
        <v>2994.9873165879139</v>
      </c>
      <c r="AH111" s="12">
        <v>8</v>
      </c>
      <c r="AI111" s="20">
        <v>1546</v>
      </c>
      <c r="AJ111">
        <v>1</v>
      </c>
      <c r="AK111">
        <v>0</v>
      </c>
      <c r="AL111">
        <v>190</v>
      </c>
      <c r="AM111">
        <v>0</v>
      </c>
      <c r="AN111">
        <v>6</v>
      </c>
      <c r="AQ111"/>
      <c r="AR111">
        <v>605</v>
      </c>
      <c r="AT111" s="27"/>
      <c r="EC111" s="28"/>
      <c r="ED111" s="28"/>
    </row>
    <row r="112" spans="1:134">
      <c r="A112">
        <v>252</v>
      </c>
      <c r="B112">
        <v>5</v>
      </c>
      <c r="D112" t="s">
        <v>342</v>
      </c>
      <c r="E112" s="12">
        <v>16360</v>
      </c>
      <c r="F112" s="12">
        <v>177.1</v>
      </c>
      <c r="G112" s="12">
        <v>3617</v>
      </c>
      <c r="H112" s="12">
        <v>1184</v>
      </c>
      <c r="I112" s="12">
        <v>1700</v>
      </c>
      <c r="J112" s="12">
        <v>977.4</v>
      </c>
      <c r="K112" s="12">
        <v>225</v>
      </c>
      <c r="L112" s="12">
        <v>915</v>
      </c>
      <c r="M112" s="12">
        <v>1978</v>
      </c>
      <c r="N112" s="12">
        <v>7155</v>
      </c>
      <c r="O112" s="12">
        <v>13410</v>
      </c>
      <c r="P112" s="12">
        <v>3580</v>
      </c>
      <c r="Q112" s="12">
        <v>0</v>
      </c>
      <c r="R112" s="12">
        <v>3971</v>
      </c>
      <c r="S112" s="12">
        <v>3971</v>
      </c>
      <c r="T112" s="12">
        <v>183</v>
      </c>
      <c r="U112" s="12">
        <v>0</v>
      </c>
      <c r="V112" s="20">
        <v>122</v>
      </c>
      <c r="W112" s="12">
        <v>86</v>
      </c>
      <c r="X112" s="12">
        <v>35</v>
      </c>
      <c r="Y112" s="12">
        <v>7226</v>
      </c>
      <c r="Z112" s="12">
        <v>7226</v>
      </c>
      <c r="AA112" s="12">
        <v>0</v>
      </c>
      <c r="AB112" s="12">
        <v>0</v>
      </c>
      <c r="AC112" s="12">
        <v>0</v>
      </c>
      <c r="AD112" s="12">
        <v>5708.54</v>
      </c>
      <c r="AE112" s="12">
        <v>0</v>
      </c>
      <c r="AF112" s="12">
        <v>654</v>
      </c>
      <c r="AG112" s="12">
        <v>2575.6957149735194</v>
      </c>
      <c r="AH112" s="12">
        <v>4</v>
      </c>
      <c r="AI112" s="20">
        <v>1630</v>
      </c>
      <c r="AJ112">
        <v>1</v>
      </c>
      <c r="AK112">
        <v>0</v>
      </c>
      <c r="AL112">
        <v>255</v>
      </c>
      <c r="AM112">
        <v>0</v>
      </c>
      <c r="AN112">
        <v>2</v>
      </c>
      <c r="AQ112"/>
      <c r="AR112">
        <v>783</v>
      </c>
      <c r="AT112" s="27"/>
      <c r="EC112" s="28"/>
      <c r="ED112" s="28"/>
    </row>
    <row r="113" spans="1:134">
      <c r="A113">
        <v>733</v>
      </c>
      <c r="B113">
        <v>5</v>
      </c>
      <c r="D113" t="s">
        <v>343</v>
      </c>
      <c r="E113" s="12">
        <v>11112</v>
      </c>
      <c r="F113" s="12">
        <v>141.05000000000001</v>
      </c>
      <c r="G113" s="12">
        <v>1999</v>
      </c>
      <c r="H113" s="12">
        <v>562</v>
      </c>
      <c r="I113" s="12">
        <v>1100</v>
      </c>
      <c r="J113" s="12">
        <v>645.29999999999995</v>
      </c>
      <c r="K113" s="12">
        <v>96.333333333333329</v>
      </c>
      <c r="L113" s="12">
        <v>499.33333333333331</v>
      </c>
      <c r="M113" s="12">
        <v>1017</v>
      </c>
      <c r="N113" s="12">
        <v>4527</v>
      </c>
      <c r="O113" s="12">
        <v>7990</v>
      </c>
      <c r="P113" s="12">
        <v>300</v>
      </c>
      <c r="Q113" s="12">
        <v>0</v>
      </c>
      <c r="R113" s="12">
        <v>5035</v>
      </c>
      <c r="S113" s="12">
        <v>6545.5</v>
      </c>
      <c r="T113" s="12">
        <v>414</v>
      </c>
      <c r="U113" s="12">
        <v>0</v>
      </c>
      <c r="V113" s="20">
        <v>98</v>
      </c>
      <c r="W113" s="12">
        <v>70.95</v>
      </c>
      <c r="X113" s="12">
        <v>55.9</v>
      </c>
      <c r="Y113" s="12">
        <v>4547</v>
      </c>
      <c r="Z113" s="12">
        <v>5865.63</v>
      </c>
      <c r="AA113" s="12">
        <v>0</v>
      </c>
      <c r="AB113" s="12">
        <v>0</v>
      </c>
      <c r="AC113" s="12">
        <v>1150</v>
      </c>
      <c r="AD113" s="12">
        <v>1441.3989999999999</v>
      </c>
      <c r="AE113" s="12">
        <v>0</v>
      </c>
      <c r="AF113" s="12">
        <v>2263.3000000000002</v>
      </c>
      <c r="AG113" s="12">
        <v>9122.2810790970816</v>
      </c>
      <c r="AH113" s="12">
        <v>10.4</v>
      </c>
      <c r="AI113" s="20">
        <v>1190</v>
      </c>
      <c r="AJ113">
        <v>1</v>
      </c>
      <c r="AK113">
        <v>0</v>
      </c>
      <c r="AL113">
        <v>255</v>
      </c>
      <c r="AM113">
        <v>0</v>
      </c>
      <c r="AN113">
        <v>2</v>
      </c>
      <c r="AQ113"/>
      <c r="AR113">
        <v>318</v>
      </c>
      <c r="AT113" s="27"/>
      <c r="EC113" s="28"/>
      <c r="ED113" s="28"/>
    </row>
    <row r="114" spans="1:134">
      <c r="A114">
        <v>1705</v>
      </c>
      <c r="B114">
        <v>5</v>
      </c>
      <c r="D114" t="s">
        <v>345</v>
      </c>
      <c r="E114" s="12">
        <v>45950</v>
      </c>
      <c r="F114" s="12">
        <v>289.10000000000002</v>
      </c>
      <c r="G114" s="12">
        <v>8736</v>
      </c>
      <c r="H114" s="12">
        <v>2572</v>
      </c>
      <c r="I114" s="12">
        <v>5200</v>
      </c>
      <c r="J114" s="12">
        <v>3229.6</v>
      </c>
      <c r="K114" s="12">
        <v>454</v>
      </c>
      <c r="L114" s="12">
        <v>2551</v>
      </c>
      <c r="M114" s="12">
        <v>5061</v>
      </c>
      <c r="N114" s="12">
        <v>19651</v>
      </c>
      <c r="O114" s="12">
        <v>38840</v>
      </c>
      <c r="P114" s="12">
        <v>13380</v>
      </c>
      <c r="Q114" s="12">
        <v>2109.6</v>
      </c>
      <c r="R114" s="12">
        <v>6196</v>
      </c>
      <c r="S114" s="12">
        <v>6257.96</v>
      </c>
      <c r="T114" s="12">
        <v>718</v>
      </c>
      <c r="U114" s="12">
        <v>0</v>
      </c>
      <c r="V114" s="20">
        <v>292</v>
      </c>
      <c r="W114" s="12">
        <v>234</v>
      </c>
      <c r="X114" s="12">
        <v>58.58</v>
      </c>
      <c r="Y114" s="12">
        <v>19704</v>
      </c>
      <c r="Z114" s="12">
        <v>19704</v>
      </c>
      <c r="AA114" s="12">
        <v>0</v>
      </c>
      <c r="AB114" s="12">
        <v>0</v>
      </c>
      <c r="AC114" s="12">
        <v>0</v>
      </c>
      <c r="AD114" s="12">
        <v>18561.168000000001</v>
      </c>
      <c r="AE114" s="12">
        <v>0</v>
      </c>
      <c r="AF114" s="12">
        <v>2123.02</v>
      </c>
      <c r="AG114" s="12">
        <v>14176.578536303154</v>
      </c>
      <c r="AH114" s="12">
        <v>5.05</v>
      </c>
      <c r="AI114" s="20">
        <v>3967</v>
      </c>
      <c r="AJ114">
        <v>1</v>
      </c>
      <c r="AK114">
        <v>0</v>
      </c>
      <c r="AL114">
        <v>695</v>
      </c>
      <c r="AM114">
        <v>0</v>
      </c>
      <c r="AN114">
        <v>2</v>
      </c>
      <c r="AQ114"/>
      <c r="AR114">
        <v>930</v>
      </c>
      <c r="AT114" s="27"/>
      <c r="EC114" s="28"/>
      <c r="ED114" s="28"/>
    </row>
    <row r="115" spans="1:134">
      <c r="A115">
        <v>262</v>
      </c>
      <c r="B115">
        <v>5</v>
      </c>
      <c r="D115" t="s">
        <v>347</v>
      </c>
      <c r="E115" s="12">
        <v>33333</v>
      </c>
      <c r="F115" s="12">
        <v>560.70000000000005</v>
      </c>
      <c r="G115" s="12">
        <v>8641</v>
      </c>
      <c r="H115" s="12">
        <v>2851</v>
      </c>
      <c r="I115" s="12">
        <v>3900</v>
      </c>
      <c r="J115" s="12">
        <v>2287</v>
      </c>
      <c r="K115" s="12">
        <v>419</v>
      </c>
      <c r="L115" s="12">
        <v>1823</v>
      </c>
      <c r="M115" s="12">
        <v>4268</v>
      </c>
      <c r="N115" s="12">
        <v>15111</v>
      </c>
      <c r="O115" s="12">
        <v>27630</v>
      </c>
      <c r="P115" s="12">
        <v>12770</v>
      </c>
      <c r="Q115" s="12">
        <v>1244.8000000000002</v>
      </c>
      <c r="R115" s="12">
        <v>21302</v>
      </c>
      <c r="S115" s="12">
        <v>21302</v>
      </c>
      <c r="T115" s="12">
        <v>292</v>
      </c>
      <c r="U115" s="12">
        <v>0</v>
      </c>
      <c r="V115" s="20">
        <v>374</v>
      </c>
      <c r="W115" s="12">
        <v>179</v>
      </c>
      <c r="X115" s="12">
        <v>195</v>
      </c>
      <c r="Y115" s="12">
        <v>16130</v>
      </c>
      <c r="Z115" s="12">
        <v>16130</v>
      </c>
      <c r="AA115" s="12">
        <v>0</v>
      </c>
      <c r="AB115" s="12">
        <v>0</v>
      </c>
      <c r="AC115" s="12">
        <v>0</v>
      </c>
      <c r="AD115" s="12">
        <v>9548.9599999999991</v>
      </c>
      <c r="AE115" s="12">
        <v>0</v>
      </c>
      <c r="AF115" s="12">
        <v>2695</v>
      </c>
      <c r="AG115" s="12">
        <v>4160.0646012781326</v>
      </c>
      <c r="AH115" s="12">
        <v>18</v>
      </c>
      <c r="AI115" s="20">
        <v>3942</v>
      </c>
      <c r="AJ115">
        <v>1</v>
      </c>
      <c r="AK115">
        <v>0</v>
      </c>
      <c r="AL115">
        <v>945</v>
      </c>
      <c r="AM115">
        <v>0</v>
      </c>
      <c r="AN115">
        <v>4</v>
      </c>
      <c r="AQ115"/>
      <c r="AR115">
        <v>595</v>
      </c>
      <c r="AT115" s="27"/>
      <c r="EC115" s="28"/>
      <c r="ED115" s="28"/>
    </row>
    <row r="116" spans="1:134">
      <c r="A116">
        <v>263</v>
      </c>
      <c r="B116">
        <v>5</v>
      </c>
      <c r="D116" t="s">
        <v>348</v>
      </c>
      <c r="E116" s="12">
        <v>24084</v>
      </c>
      <c r="F116" s="12">
        <v>333.2</v>
      </c>
      <c r="G116" s="12">
        <v>4256</v>
      </c>
      <c r="H116" s="12">
        <v>1216</v>
      </c>
      <c r="I116" s="12">
        <v>2600</v>
      </c>
      <c r="J116" s="12">
        <v>1593.5</v>
      </c>
      <c r="K116" s="12">
        <v>206.33333333333334</v>
      </c>
      <c r="L116" s="12">
        <v>1240.3333333333335</v>
      </c>
      <c r="M116" s="12">
        <v>2685</v>
      </c>
      <c r="N116" s="12">
        <v>10054</v>
      </c>
      <c r="O116" s="12">
        <v>17330</v>
      </c>
      <c r="P116" s="12">
        <v>1570</v>
      </c>
      <c r="Q116" s="12">
        <v>0</v>
      </c>
      <c r="R116" s="12">
        <v>6605</v>
      </c>
      <c r="S116" s="12">
        <v>7001.3</v>
      </c>
      <c r="T116" s="12">
        <v>941</v>
      </c>
      <c r="U116" s="12">
        <v>0</v>
      </c>
      <c r="V116" s="20">
        <v>271</v>
      </c>
      <c r="W116" s="12">
        <v>181.65</v>
      </c>
      <c r="X116" s="12">
        <v>103.88000000000001</v>
      </c>
      <c r="Y116" s="12">
        <v>10065</v>
      </c>
      <c r="Z116" s="12">
        <v>10568.25</v>
      </c>
      <c r="AA116" s="12">
        <v>0</v>
      </c>
      <c r="AB116" s="12">
        <v>0</v>
      </c>
      <c r="AC116" s="12">
        <v>0</v>
      </c>
      <c r="AD116" s="12">
        <v>4831.2</v>
      </c>
      <c r="AE116" s="12">
        <v>0</v>
      </c>
      <c r="AF116" s="12">
        <v>2252.5</v>
      </c>
      <c r="AG116" s="12">
        <v>7344.7582613305067</v>
      </c>
      <c r="AH116" s="12">
        <v>14.84</v>
      </c>
      <c r="AI116" s="20">
        <v>3257</v>
      </c>
      <c r="AJ116">
        <v>1</v>
      </c>
      <c r="AK116">
        <v>0</v>
      </c>
      <c r="AL116">
        <v>340</v>
      </c>
      <c r="AM116">
        <v>0</v>
      </c>
      <c r="AN116">
        <v>0</v>
      </c>
      <c r="AQ116"/>
      <c r="AR116">
        <v>479</v>
      </c>
      <c r="AT116" s="27"/>
      <c r="EC116" s="28"/>
      <c r="ED116" s="28"/>
    </row>
    <row r="117" spans="1:134">
      <c r="A117">
        <v>1955</v>
      </c>
      <c r="B117">
        <v>5</v>
      </c>
      <c r="D117" t="s">
        <v>351</v>
      </c>
      <c r="E117" s="12">
        <v>35173</v>
      </c>
      <c r="F117" s="12">
        <v>411.6</v>
      </c>
      <c r="G117" s="12">
        <v>7715</v>
      </c>
      <c r="H117" s="12">
        <v>2517</v>
      </c>
      <c r="I117" s="12">
        <v>4700</v>
      </c>
      <c r="J117" s="12">
        <v>3130.6</v>
      </c>
      <c r="K117" s="12">
        <v>542.33333333333337</v>
      </c>
      <c r="L117" s="12">
        <v>2767.3333333333335</v>
      </c>
      <c r="M117" s="12">
        <v>4214</v>
      </c>
      <c r="N117" s="12">
        <v>15403</v>
      </c>
      <c r="O117" s="12">
        <v>32530</v>
      </c>
      <c r="P117" s="12">
        <v>16500</v>
      </c>
      <c r="Q117" s="12">
        <v>413.6</v>
      </c>
      <c r="R117" s="12">
        <v>10568</v>
      </c>
      <c r="S117" s="12">
        <v>10568</v>
      </c>
      <c r="T117" s="12">
        <v>96</v>
      </c>
      <c r="U117" s="12">
        <v>0</v>
      </c>
      <c r="V117" s="20">
        <v>340</v>
      </c>
      <c r="W117" s="12">
        <v>228</v>
      </c>
      <c r="X117" s="12">
        <v>112</v>
      </c>
      <c r="Y117" s="12">
        <v>15694</v>
      </c>
      <c r="Z117" s="12">
        <v>15694</v>
      </c>
      <c r="AA117" s="12">
        <v>0</v>
      </c>
      <c r="AB117" s="12">
        <v>0</v>
      </c>
      <c r="AC117" s="12">
        <v>0</v>
      </c>
      <c r="AD117" s="12">
        <v>11739.112000000001</v>
      </c>
      <c r="AE117" s="12">
        <v>0</v>
      </c>
      <c r="AF117" s="12">
        <v>566</v>
      </c>
      <c r="AG117" s="12">
        <v>1866.8340210052515</v>
      </c>
      <c r="AH117" s="12">
        <v>10</v>
      </c>
      <c r="AI117" s="20">
        <v>3201</v>
      </c>
      <c r="AJ117">
        <v>1</v>
      </c>
      <c r="AK117">
        <v>0</v>
      </c>
      <c r="AL117">
        <v>690</v>
      </c>
      <c r="AM117">
        <v>0</v>
      </c>
      <c r="AN117">
        <v>12</v>
      </c>
      <c r="AQ117"/>
      <c r="AR117">
        <v>743</v>
      </c>
      <c r="AT117" s="27"/>
      <c r="EC117" s="28"/>
      <c r="ED117" s="28"/>
    </row>
    <row r="118" spans="1:134">
      <c r="A118">
        <v>1740</v>
      </c>
      <c r="B118">
        <v>5</v>
      </c>
      <c r="D118" t="s">
        <v>352</v>
      </c>
      <c r="E118" s="12">
        <v>23049</v>
      </c>
      <c r="F118" s="12">
        <v>267.74999999999994</v>
      </c>
      <c r="G118" s="12">
        <v>3719</v>
      </c>
      <c r="H118" s="12">
        <v>1070</v>
      </c>
      <c r="I118" s="12">
        <v>2200</v>
      </c>
      <c r="J118" s="12">
        <v>1329</v>
      </c>
      <c r="K118" s="12">
        <v>253</v>
      </c>
      <c r="L118" s="12">
        <v>1111</v>
      </c>
      <c r="M118" s="12">
        <v>2030</v>
      </c>
      <c r="N118" s="12">
        <v>8637</v>
      </c>
      <c r="O118" s="12">
        <v>17660</v>
      </c>
      <c r="P118" s="12">
        <v>2270</v>
      </c>
      <c r="Q118" s="12">
        <v>1136</v>
      </c>
      <c r="R118" s="12">
        <v>5995</v>
      </c>
      <c r="S118" s="12">
        <v>6294.75</v>
      </c>
      <c r="T118" s="12">
        <v>751</v>
      </c>
      <c r="U118" s="12">
        <v>0</v>
      </c>
      <c r="V118" s="20">
        <v>207</v>
      </c>
      <c r="W118" s="12">
        <v>136.5</v>
      </c>
      <c r="X118" s="12">
        <v>80.850000000000009</v>
      </c>
      <c r="Y118" s="12">
        <v>8710</v>
      </c>
      <c r="Z118" s="12">
        <v>9145.5</v>
      </c>
      <c r="AA118" s="12">
        <v>0</v>
      </c>
      <c r="AB118" s="12">
        <v>0</v>
      </c>
      <c r="AC118" s="12">
        <v>0</v>
      </c>
      <c r="AD118" s="12">
        <v>3684.3300000000004</v>
      </c>
      <c r="AE118" s="12">
        <v>0</v>
      </c>
      <c r="AF118" s="12">
        <v>1984.5</v>
      </c>
      <c r="AG118" s="12">
        <v>6909.5749629410029</v>
      </c>
      <c r="AH118" s="12">
        <v>11.55</v>
      </c>
      <c r="AI118" s="20">
        <v>2527</v>
      </c>
      <c r="AJ118">
        <v>1</v>
      </c>
      <c r="AK118">
        <v>0</v>
      </c>
      <c r="AL118">
        <v>325</v>
      </c>
      <c r="AM118">
        <v>0</v>
      </c>
      <c r="AN118">
        <v>0</v>
      </c>
      <c r="AQ118"/>
      <c r="AR118">
        <v>417</v>
      </c>
      <c r="AT118" s="27"/>
      <c r="EC118" s="28"/>
      <c r="ED118" s="28"/>
    </row>
    <row r="119" spans="1:134">
      <c r="A119">
        <v>304</v>
      </c>
      <c r="B119">
        <v>5</v>
      </c>
      <c r="D119" t="s">
        <v>353</v>
      </c>
      <c r="E119" s="12">
        <v>12122</v>
      </c>
      <c r="F119" s="12">
        <v>188.65</v>
      </c>
      <c r="G119" s="12">
        <v>2041</v>
      </c>
      <c r="H119" s="12">
        <v>577</v>
      </c>
      <c r="I119" s="12">
        <v>1100</v>
      </c>
      <c r="J119" s="12">
        <v>612.29999999999995</v>
      </c>
      <c r="K119" s="12">
        <v>117.66666666666667</v>
      </c>
      <c r="L119" s="12">
        <v>527.66666666666674</v>
      </c>
      <c r="M119" s="12">
        <v>1101</v>
      </c>
      <c r="N119" s="12">
        <v>4755</v>
      </c>
      <c r="O119" s="12">
        <v>7720</v>
      </c>
      <c r="P119" s="12">
        <v>310</v>
      </c>
      <c r="Q119" s="12">
        <v>0</v>
      </c>
      <c r="R119" s="12">
        <v>6589</v>
      </c>
      <c r="S119" s="12">
        <v>7840.91</v>
      </c>
      <c r="T119" s="12">
        <v>701</v>
      </c>
      <c r="U119" s="12">
        <v>0</v>
      </c>
      <c r="V119" s="20">
        <v>134</v>
      </c>
      <c r="W119" s="12">
        <v>88.919999999999987</v>
      </c>
      <c r="X119" s="12">
        <v>69.02</v>
      </c>
      <c r="Y119" s="12">
        <v>4877</v>
      </c>
      <c r="Z119" s="12">
        <v>5706.0899999999992</v>
      </c>
      <c r="AA119" s="12">
        <v>0</v>
      </c>
      <c r="AB119" s="12">
        <v>0</v>
      </c>
      <c r="AC119" s="12">
        <v>0</v>
      </c>
      <c r="AD119" s="12">
        <v>955.89199999999994</v>
      </c>
      <c r="AE119" s="12">
        <v>0</v>
      </c>
      <c r="AF119" s="12">
        <v>2255.0499999999997</v>
      </c>
      <c r="AG119" s="12">
        <v>4604.5807764060346</v>
      </c>
      <c r="AH119" s="12">
        <v>13.09</v>
      </c>
      <c r="AI119" s="20">
        <v>1623</v>
      </c>
      <c r="AJ119">
        <v>1</v>
      </c>
      <c r="AK119">
        <v>0</v>
      </c>
      <c r="AL119">
        <v>205</v>
      </c>
      <c r="AM119">
        <v>0</v>
      </c>
      <c r="AN119">
        <v>1</v>
      </c>
      <c r="AQ119"/>
      <c r="AR119">
        <v>193</v>
      </c>
      <c r="AT119" s="27"/>
      <c r="EC119" s="28"/>
      <c r="ED119" s="28"/>
    </row>
    <row r="120" spans="1:134">
      <c r="A120">
        <v>267</v>
      </c>
      <c r="B120">
        <v>5</v>
      </c>
      <c r="D120" t="s">
        <v>355</v>
      </c>
      <c r="E120" s="12">
        <v>41199</v>
      </c>
      <c r="F120" s="12">
        <v>791.35</v>
      </c>
      <c r="G120" s="12">
        <v>7345</v>
      </c>
      <c r="H120" s="12">
        <v>2283</v>
      </c>
      <c r="I120" s="12">
        <v>4200</v>
      </c>
      <c r="J120" s="12">
        <v>2542.5</v>
      </c>
      <c r="K120" s="12">
        <v>334.33333333333331</v>
      </c>
      <c r="L120" s="12">
        <v>1950.3333333333333</v>
      </c>
      <c r="M120" s="12">
        <v>4673</v>
      </c>
      <c r="N120" s="12">
        <v>16910</v>
      </c>
      <c r="O120" s="12">
        <v>36550</v>
      </c>
      <c r="P120" s="12">
        <v>15810</v>
      </c>
      <c r="Q120" s="12">
        <v>2173.6</v>
      </c>
      <c r="R120" s="12">
        <v>6935</v>
      </c>
      <c r="S120" s="12">
        <v>6935</v>
      </c>
      <c r="T120" s="12">
        <v>269</v>
      </c>
      <c r="U120" s="12">
        <v>0</v>
      </c>
      <c r="V120" s="20">
        <v>318</v>
      </c>
      <c r="W120" s="12">
        <v>240</v>
      </c>
      <c r="X120" s="12">
        <v>78</v>
      </c>
      <c r="Y120" s="12">
        <v>16575</v>
      </c>
      <c r="Z120" s="12">
        <v>16575</v>
      </c>
      <c r="AA120" s="12">
        <v>0</v>
      </c>
      <c r="AB120" s="12">
        <v>0</v>
      </c>
      <c r="AC120" s="12">
        <v>0</v>
      </c>
      <c r="AD120" s="12">
        <v>18099.899999999998</v>
      </c>
      <c r="AE120" s="12">
        <v>0</v>
      </c>
      <c r="AF120" s="12">
        <v>1291</v>
      </c>
      <c r="AG120" s="12">
        <v>7383.1078567462519</v>
      </c>
      <c r="AH120" s="12">
        <v>9</v>
      </c>
      <c r="AI120" s="20">
        <v>4593</v>
      </c>
      <c r="AJ120">
        <v>1</v>
      </c>
      <c r="AK120">
        <v>0</v>
      </c>
      <c r="AL120">
        <v>1620</v>
      </c>
      <c r="AM120">
        <v>0</v>
      </c>
      <c r="AN120">
        <v>3</v>
      </c>
      <c r="AQ120"/>
      <c r="AR120">
        <v>1066</v>
      </c>
      <c r="AT120" s="27"/>
      <c r="EC120" s="28"/>
      <c r="ED120" s="28"/>
    </row>
    <row r="121" spans="1:134">
      <c r="A121">
        <v>268</v>
      </c>
      <c r="B121">
        <v>5</v>
      </c>
      <c r="D121" t="s">
        <v>150</v>
      </c>
      <c r="E121" s="12">
        <v>172064</v>
      </c>
      <c r="F121" s="12">
        <v>3020.85</v>
      </c>
      <c r="G121" s="12">
        <v>25569</v>
      </c>
      <c r="H121" s="12">
        <v>7978</v>
      </c>
      <c r="I121" s="12">
        <v>29000</v>
      </c>
      <c r="J121" s="12">
        <v>20705.599999999999</v>
      </c>
      <c r="K121" s="12">
        <v>7125</v>
      </c>
      <c r="L121" s="12">
        <v>16467</v>
      </c>
      <c r="M121" s="12">
        <v>50989</v>
      </c>
      <c r="N121" s="12">
        <v>96699</v>
      </c>
      <c r="O121" s="12">
        <v>202180</v>
      </c>
      <c r="P121" s="12">
        <v>352820</v>
      </c>
      <c r="Q121" s="12">
        <v>12101.6</v>
      </c>
      <c r="R121" s="12">
        <v>5291</v>
      </c>
      <c r="S121" s="12">
        <v>5291</v>
      </c>
      <c r="T121" s="12">
        <v>469</v>
      </c>
      <c r="U121" s="12">
        <v>0</v>
      </c>
      <c r="V121" s="20">
        <v>727</v>
      </c>
      <c r="W121" s="12">
        <v>678</v>
      </c>
      <c r="X121" s="12">
        <v>48.480000000000004</v>
      </c>
      <c r="Y121" s="12">
        <v>82944</v>
      </c>
      <c r="Z121" s="12">
        <v>82944</v>
      </c>
      <c r="AA121" s="12">
        <v>0</v>
      </c>
      <c r="AB121" s="12">
        <v>0</v>
      </c>
      <c r="AC121" s="12">
        <v>0</v>
      </c>
      <c r="AD121" s="12">
        <v>195084.288</v>
      </c>
      <c r="AE121" s="12">
        <v>0</v>
      </c>
      <c r="AF121" s="12">
        <v>1707</v>
      </c>
      <c r="AG121" s="12">
        <v>50991.883333333339</v>
      </c>
      <c r="AH121" s="12">
        <v>5.05</v>
      </c>
      <c r="AI121" s="20">
        <v>15672</v>
      </c>
      <c r="AJ121">
        <v>1</v>
      </c>
      <c r="AK121">
        <v>0</v>
      </c>
      <c r="AL121">
        <v>13930</v>
      </c>
      <c r="AM121">
        <v>0</v>
      </c>
      <c r="AN121">
        <v>29</v>
      </c>
      <c r="AQ121"/>
      <c r="AR121">
        <v>2421</v>
      </c>
      <c r="AT121" s="27"/>
      <c r="EC121" s="28"/>
      <c r="ED121" s="28"/>
    </row>
    <row r="122" spans="1:134">
      <c r="A122">
        <v>302</v>
      </c>
      <c r="B122">
        <v>5</v>
      </c>
      <c r="D122" t="s">
        <v>356</v>
      </c>
      <c r="E122" s="12">
        <v>26835</v>
      </c>
      <c r="F122" s="12">
        <v>415.45</v>
      </c>
      <c r="G122" s="12">
        <v>5117</v>
      </c>
      <c r="H122" s="12">
        <v>1618</v>
      </c>
      <c r="I122" s="12">
        <v>2900</v>
      </c>
      <c r="J122" s="12">
        <v>1633.3</v>
      </c>
      <c r="K122" s="12">
        <v>283.33333333333331</v>
      </c>
      <c r="L122" s="12">
        <v>1530.3333333333333</v>
      </c>
      <c r="M122" s="12">
        <v>2919</v>
      </c>
      <c r="N122" s="12">
        <v>10943</v>
      </c>
      <c r="O122" s="12">
        <v>26020</v>
      </c>
      <c r="P122" s="12">
        <v>15990</v>
      </c>
      <c r="Q122" s="12">
        <v>368.8</v>
      </c>
      <c r="R122" s="12">
        <v>12873</v>
      </c>
      <c r="S122" s="12">
        <v>12873</v>
      </c>
      <c r="T122" s="12">
        <v>80</v>
      </c>
      <c r="U122" s="12">
        <v>0</v>
      </c>
      <c r="V122" s="20">
        <v>211</v>
      </c>
      <c r="W122" s="12">
        <v>164</v>
      </c>
      <c r="X122" s="12">
        <v>47</v>
      </c>
      <c r="Y122" s="12">
        <v>12667</v>
      </c>
      <c r="Z122" s="12">
        <v>12667</v>
      </c>
      <c r="AA122" s="12">
        <v>0</v>
      </c>
      <c r="AB122" s="12">
        <v>0</v>
      </c>
      <c r="AC122" s="12">
        <v>0</v>
      </c>
      <c r="AD122" s="12">
        <v>9487.5830000000005</v>
      </c>
      <c r="AE122" s="12">
        <v>0</v>
      </c>
      <c r="AF122" s="12">
        <v>359</v>
      </c>
      <c r="AG122" s="12">
        <v>743.74778043696438</v>
      </c>
      <c r="AH122" s="12">
        <v>14</v>
      </c>
      <c r="AI122" s="20">
        <v>2719</v>
      </c>
      <c r="AJ122">
        <v>1</v>
      </c>
      <c r="AK122">
        <v>0</v>
      </c>
      <c r="AL122">
        <v>330</v>
      </c>
      <c r="AM122">
        <v>0</v>
      </c>
      <c r="AN122">
        <v>8</v>
      </c>
      <c r="AQ122"/>
      <c r="AR122">
        <v>736</v>
      </c>
      <c r="AT122" s="27"/>
      <c r="EC122" s="28"/>
      <c r="ED122" s="28"/>
    </row>
    <row r="123" spans="1:134">
      <c r="A123">
        <v>269</v>
      </c>
      <c r="B123">
        <v>5</v>
      </c>
      <c r="D123" t="s">
        <v>357</v>
      </c>
      <c r="E123" s="12">
        <v>23104</v>
      </c>
      <c r="F123" s="12">
        <v>320.95</v>
      </c>
      <c r="G123" s="12">
        <v>4048</v>
      </c>
      <c r="H123" s="12">
        <v>1315</v>
      </c>
      <c r="I123" s="12">
        <v>2300</v>
      </c>
      <c r="J123" s="12">
        <v>1333.6999999999998</v>
      </c>
      <c r="K123" s="12">
        <v>231.66666666666666</v>
      </c>
      <c r="L123" s="12">
        <v>1245.6666666666665</v>
      </c>
      <c r="M123" s="12">
        <v>2143</v>
      </c>
      <c r="N123" s="12">
        <v>9139</v>
      </c>
      <c r="O123" s="12">
        <v>20430</v>
      </c>
      <c r="P123" s="12">
        <v>8180</v>
      </c>
      <c r="Q123" s="12">
        <v>250.4</v>
      </c>
      <c r="R123" s="12">
        <v>9769</v>
      </c>
      <c r="S123" s="12">
        <v>9769</v>
      </c>
      <c r="T123" s="12">
        <v>114</v>
      </c>
      <c r="U123" s="12">
        <v>0</v>
      </c>
      <c r="V123" s="20">
        <v>193</v>
      </c>
      <c r="W123" s="12">
        <v>132</v>
      </c>
      <c r="X123" s="12">
        <v>61</v>
      </c>
      <c r="Y123" s="12">
        <v>9663</v>
      </c>
      <c r="Z123" s="12">
        <v>9663</v>
      </c>
      <c r="AA123" s="12">
        <v>0</v>
      </c>
      <c r="AB123" s="12">
        <v>0</v>
      </c>
      <c r="AC123" s="12">
        <v>0</v>
      </c>
      <c r="AD123" s="12">
        <v>6193.9830000000002</v>
      </c>
      <c r="AE123" s="12">
        <v>0</v>
      </c>
      <c r="AF123" s="12">
        <v>914</v>
      </c>
      <c r="AG123" s="12">
        <v>2136.7050490741681</v>
      </c>
      <c r="AH123" s="12">
        <v>9</v>
      </c>
      <c r="AI123" s="20">
        <v>2160</v>
      </c>
      <c r="AJ123">
        <v>1</v>
      </c>
      <c r="AK123">
        <v>0</v>
      </c>
      <c r="AL123">
        <v>175</v>
      </c>
      <c r="AM123">
        <v>0</v>
      </c>
      <c r="AN123">
        <v>6</v>
      </c>
      <c r="AQ123"/>
      <c r="AR123">
        <v>631</v>
      </c>
      <c r="AT123" s="27"/>
      <c r="EC123" s="28"/>
      <c r="ED123" s="28"/>
    </row>
    <row r="124" spans="1:134">
      <c r="A124">
        <v>1586</v>
      </c>
      <c r="B124">
        <v>5</v>
      </c>
      <c r="D124" t="s">
        <v>359</v>
      </c>
      <c r="E124" s="12">
        <v>29537</v>
      </c>
      <c r="F124" s="12">
        <v>514.84999999999991</v>
      </c>
      <c r="G124" s="12">
        <v>5930</v>
      </c>
      <c r="H124" s="12">
        <v>1897</v>
      </c>
      <c r="I124" s="12">
        <v>3700</v>
      </c>
      <c r="J124" s="12">
        <v>2351.3999999999996</v>
      </c>
      <c r="K124" s="12">
        <v>311.33333333333331</v>
      </c>
      <c r="L124" s="12">
        <v>1819.3333333333333</v>
      </c>
      <c r="M124" s="12">
        <v>3487</v>
      </c>
      <c r="N124" s="12">
        <v>12876</v>
      </c>
      <c r="O124" s="12">
        <v>29280</v>
      </c>
      <c r="P124" s="12">
        <v>18280</v>
      </c>
      <c r="Q124" s="12">
        <v>1494.4</v>
      </c>
      <c r="R124" s="12">
        <v>10962</v>
      </c>
      <c r="S124" s="12">
        <v>10962</v>
      </c>
      <c r="T124" s="12">
        <v>50</v>
      </c>
      <c r="U124" s="12">
        <v>0</v>
      </c>
      <c r="V124" s="20">
        <v>332</v>
      </c>
      <c r="W124" s="12">
        <v>188</v>
      </c>
      <c r="X124" s="12">
        <v>144</v>
      </c>
      <c r="Y124" s="12">
        <v>13486</v>
      </c>
      <c r="Z124" s="12">
        <v>13486</v>
      </c>
      <c r="AA124" s="12">
        <v>0</v>
      </c>
      <c r="AB124" s="12">
        <v>0</v>
      </c>
      <c r="AC124" s="12">
        <v>2400</v>
      </c>
      <c r="AD124" s="12">
        <v>9925.6959999999999</v>
      </c>
      <c r="AE124" s="12">
        <v>0</v>
      </c>
      <c r="AF124" s="12">
        <v>1175</v>
      </c>
      <c r="AG124" s="12">
        <v>3151.6504722121322</v>
      </c>
      <c r="AH124" s="12">
        <v>8</v>
      </c>
      <c r="AI124" s="20">
        <v>2869</v>
      </c>
      <c r="AJ124">
        <v>1</v>
      </c>
      <c r="AK124">
        <v>0</v>
      </c>
      <c r="AL124">
        <v>510</v>
      </c>
      <c r="AM124">
        <v>0</v>
      </c>
      <c r="AN124">
        <v>5</v>
      </c>
      <c r="AQ124"/>
      <c r="AR124">
        <v>735</v>
      </c>
      <c r="AT124" s="27"/>
      <c r="EC124" s="28"/>
      <c r="ED124" s="28"/>
    </row>
    <row r="125" spans="1:134">
      <c r="A125">
        <v>1509</v>
      </c>
      <c r="B125">
        <v>5</v>
      </c>
      <c r="D125" t="s">
        <v>360</v>
      </c>
      <c r="E125" s="12">
        <v>39657</v>
      </c>
      <c r="F125" s="12">
        <v>535.49999999999989</v>
      </c>
      <c r="G125" s="12">
        <v>8570</v>
      </c>
      <c r="H125" s="12">
        <v>2700</v>
      </c>
      <c r="I125" s="12">
        <v>5700</v>
      </c>
      <c r="J125" s="12">
        <v>3947.3999999999996</v>
      </c>
      <c r="K125" s="12">
        <v>673</v>
      </c>
      <c r="L125" s="12">
        <v>2929</v>
      </c>
      <c r="M125" s="12">
        <v>4986</v>
      </c>
      <c r="N125" s="12">
        <v>17560</v>
      </c>
      <c r="O125" s="12">
        <v>40010</v>
      </c>
      <c r="P125" s="12">
        <v>27010</v>
      </c>
      <c r="Q125" s="12">
        <v>1917.6000000000001</v>
      </c>
      <c r="R125" s="12">
        <v>13608</v>
      </c>
      <c r="S125" s="12">
        <v>13608</v>
      </c>
      <c r="T125" s="12">
        <v>187</v>
      </c>
      <c r="U125" s="12">
        <v>0</v>
      </c>
      <c r="V125" s="20">
        <v>412</v>
      </c>
      <c r="W125" s="12">
        <v>242</v>
      </c>
      <c r="X125" s="12">
        <v>170</v>
      </c>
      <c r="Y125" s="12">
        <v>17526</v>
      </c>
      <c r="Z125" s="12">
        <v>17526</v>
      </c>
      <c r="AA125" s="12">
        <v>0</v>
      </c>
      <c r="AB125" s="12">
        <v>0</v>
      </c>
      <c r="AC125" s="12">
        <v>0</v>
      </c>
      <c r="AD125" s="12">
        <v>11146.536</v>
      </c>
      <c r="AE125" s="12">
        <v>0</v>
      </c>
      <c r="AF125" s="12">
        <v>1479</v>
      </c>
      <c r="AG125" s="12">
        <v>4251.7363537513593</v>
      </c>
      <c r="AH125" s="12">
        <v>11</v>
      </c>
      <c r="AI125" s="20">
        <v>3599</v>
      </c>
      <c r="AJ125">
        <v>1</v>
      </c>
      <c r="AK125">
        <v>0</v>
      </c>
      <c r="AL125">
        <v>1955</v>
      </c>
      <c r="AM125">
        <v>0</v>
      </c>
      <c r="AN125">
        <v>10</v>
      </c>
      <c r="AQ125"/>
      <c r="AR125">
        <v>636</v>
      </c>
      <c r="AT125" s="27"/>
      <c r="EC125" s="28"/>
      <c r="ED125" s="28"/>
    </row>
    <row r="126" spans="1:134">
      <c r="A126">
        <v>1734</v>
      </c>
      <c r="B126">
        <v>5</v>
      </c>
      <c r="D126" t="s">
        <v>362</v>
      </c>
      <c r="E126" s="12">
        <v>47002</v>
      </c>
      <c r="F126" s="12">
        <v>620.54999999999995</v>
      </c>
      <c r="G126" s="12">
        <v>8289</v>
      </c>
      <c r="H126" s="12">
        <v>2484</v>
      </c>
      <c r="I126" s="12">
        <v>4700</v>
      </c>
      <c r="J126" s="12">
        <v>2745.2</v>
      </c>
      <c r="K126" s="12">
        <v>540</v>
      </c>
      <c r="L126" s="12">
        <v>2530</v>
      </c>
      <c r="M126" s="12">
        <v>4967</v>
      </c>
      <c r="N126" s="12">
        <v>19642</v>
      </c>
      <c r="O126" s="12">
        <v>38110</v>
      </c>
      <c r="P126" s="12">
        <v>13830</v>
      </c>
      <c r="Q126" s="12">
        <v>2139.2000000000003</v>
      </c>
      <c r="R126" s="12">
        <v>10916</v>
      </c>
      <c r="S126" s="12">
        <v>11134.32</v>
      </c>
      <c r="T126" s="12">
        <v>592</v>
      </c>
      <c r="U126" s="12">
        <v>0</v>
      </c>
      <c r="V126" s="20">
        <v>352</v>
      </c>
      <c r="W126" s="12">
        <v>257.55</v>
      </c>
      <c r="X126" s="12">
        <v>98.94</v>
      </c>
      <c r="Y126" s="12">
        <v>19548</v>
      </c>
      <c r="Z126" s="12">
        <v>19743.48</v>
      </c>
      <c r="AA126" s="12">
        <v>0</v>
      </c>
      <c r="AB126" s="12">
        <v>0</v>
      </c>
      <c r="AC126" s="12">
        <v>0</v>
      </c>
      <c r="AD126" s="12">
        <v>15384.275999999998</v>
      </c>
      <c r="AE126" s="12">
        <v>0</v>
      </c>
      <c r="AF126" s="12">
        <v>2568.36</v>
      </c>
      <c r="AG126" s="12">
        <v>10531.584734098018</v>
      </c>
      <c r="AH126" s="12">
        <v>12.24</v>
      </c>
      <c r="AI126" s="20">
        <v>4820</v>
      </c>
      <c r="AJ126">
        <v>1</v>
      </c>
      <c r="AK126">
        <v>0</v>
      </c>
      <c r="AL126">
        <v>925</v>
      </c>
      <c r="AM126">
        <v>0</v>
      </c>
      <c r="AN126">
        <v>18</v>
      </c>
      <c r="AQ126"/>
      <c r="AR126">
        <v>780</v>
      </c>
      <c r="AT126" s="27"/>
      <c r="EC126" s="28"/>
      <c r="ED126" s="28"/>
    </row>
    <row r="127" spans="1:134">
      <c r="A127">
        <v>273</v>
      </c>
      <c r="B127">
        <v>5</v>
      </c>
      <c r="D127" t="s">
        <v>364</v>
      </c>
      <c r="E127" s="12">
        <v>24516</v>
      </c>
      <c r="F127" s="12">
        <v>331.45</v>
      </c>
      <c r="G127" s="12">
        <v>4692</v>
      </c>
      <c r="H127" s="12">
        <v>1588</v>
      </c>
      <c r="I127" s="12">
        <v>2600</v>
      </c>
      <c r="J127" s="12">
        <v>1469.6</v>
      </c>
      <c r="K127" s="12">
        <v>231</v>
      </c>
      <c r="L127" s="12">
        <v>1195</v>
      </c>
      <c r="M127" s="12">
        <v>2773</v>
      </c>
      <c r="N127" s="12">
        <v>10080</v>
      </c>
      <c r="O127" s="12">
        <v>24260</v>
      </c>
      <c r="P127" s="12">
        <v>13420</v>
      </c>
      <c r="Q127" s="12">
        <v>358.40000000000003</v>
      </c>
      <c r="R127" s="12">
        <v>8519</v>
      </c>
      <c r="S127" s="12">
        <v>8519</v>
      </c>
      <c r="T127" s="12">
        <v>231</v>
      </c>
      <c r="U127" s="12">
        <v>0</v>
      </c>
      <c r="V127" s="20">
        <v>225</v>
      </c>
      <c r="W127" s="12">
        <v>133</v>
      </c>
      <c r="X127" s="12">
        <v>93</v>
      </c>
      <c r="Y127" s="12">
        <v>11304</v>
      </c>
      <c r="Z127" s="12">
        <v>11304</v>
      </c>
      <c r="AA127" s="12">
        <v>0</v>
      </c>
      <c r="AB127" s="12">
        <v>0</v>
      </c>
      <c r="AC127" s="12">
        <v>0</v>
      </c>
      <c r="AD127" s="12">
        <v>9970.1280000000006</v>
      </c>
      <c r="AE127" s="12">
        <v>0</v>
      </c>
      <c r="AF127" s="12">
        <v>580</v>
      </c>
      <c r="AG127" s="12">
        <v>1625.0605714285714</v>
      </c>
      <c r="AH127" s="12">
        <v>6</v>
      </c>
      <c r="AI127" s="20">
        <v>2813</v>
      </c>
      <c r="AJ127">
        <v>1</v>
      </c>
      <c r="AK127">
        <v>0</v>
      </c>
      <c r="AL127">
        <v>320</v>
      </c>
      <c r="AM127">
        <v>0</v>
      </c>
      <c r="AN127">
        <v>4</v>
      </c>
      <c r="AQ127"/>
      <c r="AR127">
        <v>880</v>
      </c>
      <c r="AT127" s="27"/>
      <c r="EC127" s="28"/>
      <c r="ED127" s="28"/>
    </row>
    <row r="128" spans="1:134">
      <c r="A128">
        <v>274</v>
      </c>
      <c r="B128">
        <v>5</v>
      </c>
      <c r="D128" t="s">
        <v>366</v>
      </c>
      <c r="E128" s="12">
        <v>31254</v>
      </c>
      <c r="F128" s="12">
        <v>340.9</v>
      </c>
      <c r="G128" s="12">
        <v>8194</v>
      </c>
      <c r="H128" s="12">
        <v>2733</v>
      </c>
      <c r="I128" s="12">
        <v>4200</v>
      </c>
      <c r="J128" s="12">
        <v>2658.5</v>
      </c>
      <c r="K128" s="12">
        <v>583.33333333333337</v>
      </c>
      <c r="L128" s="12">
        <v>2192.3333333333335</v>
      </c>
      <c r="M128" s="12">
        <v>5158</v>
      </c>
      <c r="N128" s="12">
        <v>15410</v>
      </c>
      <c r="O128" s="12">
        <v>26290</v>
      </c>
      <c r="P128" s="12">
        <v>10170</v>
      </c>
      <c r="Q128" s="12">
        <v>947.2</v>
      </c>
      <c r="R128" s="12">
        <v>4594</v>
      </c>
      <c r="S128" s="12">
        <v>4594</v>
      </c>
      <c r="T128" s="12">
        <v>129</v>
      </c>
      <c r="U128" s="12">
        <v>0</v>
      </c>
      <c r="V128" s="20">
        <v>168</v>
      </c>
      <c r="W128" s="12">
        <v>147</v>
      </c>
      <c r="X128" s="12">
        <v>21</v>
      </c>
      <c r="Y128" s="12">
        <v>15415</v>
      </c>
      <c r="Z128" s="12">
        <v>15415</v>
      </c>
      <c r="AA128" s="12">
        <v>0</v>
      </c>
      <c r="AB128" s="12">
        <v>0</v>
      </c>
      <c r="AC128" s="12">
        <v>0</v>
      </c>
      <c r="AD128" s="12">
        <v>13827.254999999999</v>
      </c>
      <c r="AE128" s="12">
        <v>0</v>
      </c>
      <c r="AF128" s="12">
        <v>408</v>
      </c>
      <c r="AG128" s="12">
        <v>2699.9009104382808</v>
      </c>
      <c r="AH128" s="12">
        <v>5</v>
      </c>
      <c r="AI128" s="20">
        <v>3376</v>
      </c>
      <c r="AJ128">
        <v>1</v>
      </c>
      <c r="AK128">
        <v>0</v>
      </c>
      <c r="AL128">
        <v>815</v>
      </c>
      <c r="AM128">
        <v>0</v>
      </c>
      <c r="AN128">
        <v>12</v>
      </c>
      <c r="AQ128"/>
      <c r="AR128">
        <v>895</v>
      </c>
      <c r="AT128" s="27"/>
      <c r="EC128" s="28"/>
      <c r="ED128" s="28"/>
    </row>
    <row r="129" spans="1:134">
      <c r="A129">
        <v>275</v>
      </c>
      <c r="B129">
        <v>5</v>
      </c>
      <c r="D129" t="s">
        <v>368</v>
      </c>
      <c r="E129" s="12">
        <v>43824</v>
      </c>
      <c r="F129" s="12">
        <v>429.8</v>
      </c>
      <c r="G129" s="12">
        <v>11031</v>
      </c>
      <c r="H129" s="12">
        <v>3882</v>
      </c>
      <c r="I129" s="12">
        <v>7100</v>
      </c>
      <c r="J129" s="12">
        <v>4910.1000000000004</v>
      </c>
      <c r="K129" s="12">
        <v>975.33333333333337</v>
      </c>
      <c r="L129" s="12">
        <v>3770.3333333333335</v>
      </c>
      <c r="M129" s="12">
        <v>8288</v>
      </c>
      <c r="N129" s="12">
        <v>22098</v>
      </c>
      <c r="O129" s="12">
        <v>39550</v>
      </c>
      <c r="P129" s="12">
        <v>16590</v>
      </c>
      <c r="Q129" s="12">
        <v>1302.4000000000001</v>
      </c>
      <c r="R129" s="12">
        <v>8173</v>
      </c>
      <c r="S129" s="12">
        <v>8173</v>
      </c>
      <c r="T129" s="12">
        <v>262</v>
      </c>
      <c r="U129" s="12">
        <v>0</v>
      </c>
      <c r="V129" s="20">
        <v>241</v>
      </c>
      <c r="W129" s="12">
        <v>219</v>
      </c>
      <c r="X129" s="12">
        <v>22</v>
      </c>
      <c r="Y129" s="12">
        <v>21899</v>
      </c>
      <c r="Z129" s="12">
        <v>21899</v>
      </c>
      <c r="AA129" s="12">
        <v>0</v>
      </c>
      <c r="AB129" s="12">
        <v>0</v>
      </c>
      <c r="AC129" s="12">
        <v>0</v>
      </c>
      <c r="AD129" s="12">
        <v>31797.348000000002</v>
      </c>
      <c r="AE129" s="12">
        <v>0</v>
      </c>
      <c r="AF129" s="12">
        <v>1137</v>
      </c>
      <c r="AG129" s="12">
        <v>5907.2777711914641</v>
      </c>
      <c r="AH129" s="12">
        <v>8</v>
      </c>
      <c r="AI129" s="20">
        <v>3882</v>
      </c>
      <c r="AJ129">
        <v>1</v>
      </c>
      <c r="AK129">
        <v>0</v>
      </c>
      <c r="AL129">
        <v>1965</v>
      </c>
      <c r="AM129">
        <v>0</v>
      </c>
      <c r="AN129">
        <v>14</v>
      </c>
      <c r="AQ129"/>
      <c r="AR129">
        <v>1443</v>
      </c>
      <c r="AT129" s="27"/>
      <c r="EC129" s="28"/>
      <c r="ED129" s="28"/>
    </row>
    <row r="130" spans="1:134">
      <c r="A130">
        <v>196</v>
      </c>
      <c r="B130">
        <v>5</v>
      </c>
      <c r="D130" t="s">
        <v>370</v>
      </c>
      <c r="E130" s="12">
        <v>10866</v>
      </c>
      <c r="F130" s="12">
        <v>125.99999999999999</v>
      </c>
      <c r="G130" s="12">
        <v>2119</v>
      </c>
      <c r="H130" s="12">
        <v>616</v>
      </c>
      <c r="I130" s="12">
        <v>1600</v>
      </c>
      <c r="J130" s="12">
        <v>1119.5</v>
      </c>
      <c r="K130" s="12">
        <v>237.66666666666666</v>
      </c>
      <c r="L130" s="12">
        <v>917.66666666666663</v>
      </c>
      <c r="M130" s="12">
        <v>1372</v>
      </c>
      <c r="N130" s="12">
        <v>4790</v>
      </c>
      <c r="O130" s="12">
        <v>7610</v>
      </c>
      <c r="P130" s="12">
        <v>1360</v>
      </c>
      <c r="Q130" s="12">
        <v>0</v>
      </c>
      <c r="R130" s="12">
        <v>3943</v>
      </c>
      <c r="S130" s="12">
        <v>3943</v>
      </c>
      <c r="T130" s="12">
        <v>868</v>
      </c>
      <c r="U130" s="12">
        <v>0</v>
      </c>
      <c r="V130" s="20">
        <v>86</v>
      </c>
      <c r="W130" s="12">
        <v>54</v>
      </c>
      <c r="X130" s="12">
        <v>32</v>
      </c>
      <c r="Y130" s="12">
        <v>4805</v>
      </c>
      <c r="Z130" s="12">
        <v>4805</v>
      </c>
      <c r="AA130" s="12">
        <v>0</v>
      </c>
      <c r="AB130" s="12">
        <v>0</v>
      </c>
      <c r="AC130" s="12">
        <v>0</v>
      </c>
      <c r="AD130" s="12">
        <v>1821.0949999999998</v>
      </c>
      <c r="AE130" s="12">
        <v>0</v>
      </c>
      <c r="AF130" s="12">
        <v>2135</v>
      </c>
      <c r="AG130" s="12">
        <v>4822.0557056744956</v>
      </c>
      <c r="AH130" s="12">
        <v>6</v>
      </c>
      <c r="AI130" s="20">
        <v>873</v>
      </c>
      <c r="AJ130">
        <v>1</v>
      </c>
      <c r="AK130">
        <v>0</v>
      </c>
      <c r="AL130">
        <v>120</v>
      </c>
      <c r="AM130">
        <v>0</v>
      </c>
      <c r="AN130">
        <v>7</v>
      </c>
      <c r="AQ130"/>
      <c r="AR130">
        <v>379</v>
      </c>
      <c r="AT130" s="27"/>
      <c r="EC130" s="28"/>
      <c r="ED130" s="28"/>
    </row>
    <row r="131" spans="1:134">
      <c r="A131">
        <v>277</v>
      </c>
      <c r="B131">
        <v>5</v>
      </c>
      <c r="D131" t="s">
        <v>372</v>
      </c>
      <c r="E131" s="12">
        <v>1498</v>
      </c>
      <c r="F131" s="12">
        <v>17.5</v>
      </c>
      <c r="G131" s="12">
        <v>410</v>
      </c>
      <c r="H131" s="12">
        <v>154</v>
      </c>
      <c r="I131" s="12">
        <v>100</v>
      </c>
      <c r="J131" s="12">
        <v>35.899999999999991</v>
      </c>
      <c r="K131" s="12">
        <v>4.666666666666667</v>
      </c>
      <c r="L131" s="12">
        <v>29.666666666666668</v>
      </c>
      <c r="M131" s="12">
        <v>142</v>
      </c>
      <c r="N131" s="12">
        <v>638</v>
      </c>
      <c r="O131" s="12">
        <v>840</v>
      </c>
      <c r="P131" s="12">
        <v>30</v>
      </c>
      <c r="Q131" s="12">
        <v>759.2</v>
      </c>
      <c r="R131" s="12">
        <v>2791</v>
      </c>
      <c r="S131" s="12">
        <v>2791</v>
      </c>
      <c r="T131" s="12">
        <v>1</v>
      </c>
      <c r="U131" s="12">
        <v>0</v>
      </c>
      <c r="V131" s="20">
        <v>10</v>
      </c>
      <c r="W131" s="12">
        <v>9</v>
      </c>
      <c r="X131" s="12">
        <v>1</v>
      </c>
      <c r="Y131" s="12">
        <v>641</v>
      </c>
      <c r="Z131" s="12">
        <v>641</v>
      </c>
      <c r="AA131" s="12">
        <v>0</v>
      </c>
      <c r="AB131" s="12">
        <v>0</v>
      </c>
      <c r="AC131" s="12">
        <v>0</v>
      </c>
      <c r="AD131" s="12">
        <v>569.84900000000005</v>
      </c>
      <c r="AE131" s="12">
        <v>0</v>
      </c>
      <c r="AF131" s="12">
        <v>32</v>
      </c>
      <c r="AG131" s="12">
        <v>17.169054441260744</v>
      </c>
      <c r="AH131" s="12">
        <v>1</v>
      </c>
      <c r="AI131" s="20">
        <v>211</v>
      </c>
      <c r="AJ131">
        <v>1</v>
      </c>
      <c r="AK131">
        <v>0</v>
      </c>
      <c r="AL131">
        <v>30</v>
      </c>
      <c r="AM131">
        <v>0</v>
      </c>
      <c r="AN131">
        <v>0</v>
      </c>
      <c r="AQ131"/>
      <c r="AR131">
        <v>889</v>
      </c>
      <c r="AT131" s="27"/>
      <c r="EC131" s="28"/>
      <c r="ED131" s="28"/>
    </row>
    <row r="132" spans="1:134">
      <c r="A132">
        <v>279</v>
      </c>
      <c r="B132">
        <v>5</v>
      </c>
      <c r="D132" t="s">
        <v>374</v>
      </c>
      <c r="E132" s="12">
        <v>9529</v>
      </c>
      <c r="F132" s="12">
        <v>116.55</v>
      </c>
      <c r="G132" s="12">
        <v>1726</v>
      </c>
      <c r="H132" s="12">
        <v>534</v>
      </c>
      <c r="I132" s="12">
        <v>1000</v>
      </c>
      <c r="J132" s="12">
        <v>603.59999999999991</v>
      </c>
      <c r="K132" s="12">
        <v>55.333333333333336</v>
      </c>
      <c r="L132" s="12">
        <v>345.33333333333337</v>
      </c>
      <c r="M132" s="12">
        <v>1068</v>
      </c>
      <c r="N132" s="12">
        <v>3837</v>
      </c>
      <c r="O132" s="12">
        <v>7870</v>
      </c>
      <c r="P132" s="12">
        <v>1370</v>
      </c>
      <c r="Q132" s="12">
        <v>0</v>
      </c>
      <c r="R132" s="12">
        <v>1379</v>
      </c>
      <c r="S132" s="12">
        <v>1379</v>
      </c>
      <c r="T132" s="12">
        <v>3</v>
      </c>
      <c r="U132" s="12">
        <v>0</v>
      </c>
      <c r="V132" s="20">
        <v>75</v>
      </c>
      <c r="W132" s="12">
        <v>50</v>
      </c>
      <c r="X132" s="12">
        <v>26</v>
      </c>
      <c r="Y132" s="12">
        <v>3964</v>
      </c>
      <c r="Z132" s="12">
        <v>3964</v>
      </c>
      <c r="AA132" s="12">
        <v>0</v>
      </c>
      <c r="AB132" s="12">
        <v>0</v>
      </c>
      <c r="AC132" s="12">
        <v>0</v>
      </c>
      <c r="AD132" s="12">
        <v>3488.32</v>
      </c>
      <c r="AE132" s="12">
        <v>0</v>
      </c>
      <c r="AF132" s="12">
        <v>170</v>
      </c>
      <c r="AG132" s="12">
        <v>1172.163531114327</v>
      </c>
      <c r="AH132" s="12">
        <v>2</v>
      </c>
      <c r="AI132" s="20">
        <v>979</v>
      </c>
      <c r="AJ132">
        <v>1</v>
      </c>
      <c r="AK132">
        <v>0</v>
      </c>
      <c r="AL132">
        <v>135</v>
      </c>
      <c r="AM132">
        <v>0</v>
      </c>
      <c r="AN132">
        <v>3</v>
      </c>
      <c r="AQ132"/>
      <c r="AR132">
        <v>860</v>
      </c>
      <c r="AT132" s="27"/>
      <c r="EC132" s="28"/>
      <c r="ED132" s="28"/>
    </row>
    <row r="133" spans="1:134">
      <c r="A133">
        <v>281</v>
      </c>
      <c r="B133">
        <v>5</v>
      </c>
      <c r="D133" t="s">
        <v>147</v>
      </c>
      <c r="E133" s="12">
        <v>41510</v>
      </c>
      <c r="F133" s="12">
        <v>556.5</v>
      </c>
      <c r="G133" s="12">
        <v>6817</v>
      </c>
      <c r="H133" s="12">
        <v>1919</v>
      </c>
      <c r="I133" s="12">
        <v>5600</v>
      </c>
      <c r="J133" s="12">
        <v>3796.3</v>
      </c>
      <c r="K133" s="12">
        <v>1227.3333333333333</v>
      </c>
      <c r="L133" s="12">
        <v>3613.333333333333</v>
      </c>
      <c r="M133" s="12">
        <v>5700</v>
      </c>
      <c r="N133" s="12">
        <v>18356</v>
      </c>
      <c r="O133" s="12">
        <v>48860</v>
      </c>
      <c r="P133" s="12">
        <v>42060</v>
      </c>
      <c r="Q133" s="12">
        <v>2401.6</v>
      </c>
      <c r="R133" s="12">
        <v>3287</v>
      </c>
      <c r="S133" s="12">
        <v>3681.4400000000005</v>
      </c>
      <c r="T133" s="12">
        <v>264</v>
      </c>
      <c r="U133" s="12">
        <v>0</v>
      </c>
      <c r="V133" s="20">
        <v>298</v>
      </c>
      <c r="W133" s="12">
        <v>253.07999999999998</v>
      </c>
      <c r="X133" s="12">
        <v>83.600000000000009</v>
      </c>
      <c r="Y133" s="12">
        <v>18037</v>
      </c>
      <c r="Z133" s="12">
        <v>20562.179999999997</v>
      </c>
      <c r="AA133" s="12">
        <v>0</v>
      </c>
      <c r="AB133" s="12">
        <v>0</v>
      </c>
      <c r="AC133" s="12">
        <v>1500</v>
      </c>
      <c r="AD133" s="12">
        <v>25468.243999999999</v>
      </c>
      <c r="AE133" s="12">
        <v>0</v>
      </c>
      <c r="AF133" s="12">
        <v>1239.8400000000001</v>
      </c>
      <c r="AG133" s="12">
        <v>19232.771838918616</v>
      </c>
      <c r="AH133" s="12">
        <v>3.3000000000000003</v>
      </c>
      <c r="AI133" s="20">
        <v>3780</v>
      </c>
      <c r="AJ133">
        <v>1</v>
      </c>
      <c r="AK133">
        <v>0</v>
      </c>
      <c r="AL133">
        <v>5160</v>
      </c>
      <c r="AM133">
        <v>0</v>
      </c>
      <c r="AN133">
        <v>5</v>
      </c>
      <c r="AQ133"/>
      <c r="AR133">
        <v>1409</v>
      </c>
      <c r="AT133" s="27"/>
      <c r="EC133" s="28"/>
      <c r="ED133" s="28"/>
    </row>
    <row r="134" spans="1:134">
      <c r="A134">
        <v>285</v>
      </c>
      <c r="B134">
        <v>5</v>
      </c>
      <c r="D134" t="s">
        <v>378</v>
      </c>
      <c r="E134" s="12">
        <v>23984</v>
      </c>
      <c r="F134" s="12">
        <v>450.8</v>
      </c>
      <c r="G134" s="12">
        <v>5304</v>
      </c>
      <c r="H134" s="12">
        <v>1684</v>
      </c>
      <c r="I134" s="12">
        <v>2700</v>
      </c>
      <c r="J134" s="12">
        <v>1608.1</v>
      </c>
      <c r="K134" s="12">
        <v>273</v>
      </c>
      <c r="L134" s="12">
        <v>1593</v>
      </c>
      <c r="M134" s="12">
        <v>2624</v>
      </c>
      <c r="N134" s="12">
        <v>10541</v>
      </c>
      <c r="O134" s="12">
        <v>17330</v>
      </c>
      <c r="P134" s="12">
        <v>5900</v>
      </c>
      <c r="Q134" s="12">
        <v>249.60000000000002</v>
      </c>
      <c r="R134" s="12">
        <v>12295</v>
      </c>
      <c r="S134" s="12">
        <v>12295</v>
      </c>
      <c r="T134" s="12">
        <v>352</v>
      </c>
      <c r="U134" s="12">
        <v>0</v>
      </c>
      <c r="V134" s="20">
        <v>259</v>
      </c>
      <c r="W134" s="12">
        <v>133</v>
      </c>
      <c r="X134" s="12">
        <v>126</v>
      </c>
      <c r="Y134" s="12">
        <v>10919</v>
      </c>
      <c r="Z134" s="12">
        <v>10919</v>
      </c>
      <c r="AA134" s="12">
        <v>0</v>
      </c>
      <c r="AB134" s="12">
        <v>0</v>
      </c>
      <c r="AC134" s="12">
        <v>0</v>
      </c>
      <c r="AD134" s="12">
        <v>6387.6150000000007</v>
      </c>
      <c r="AE134" s="12">
        <v>0</v>
      </c>
      <c r="AF134" s="12">
        <v>2272</v>
      </c>
      <c r="AG134" s="12">
        <v>4308.6619751719772</v>
      </c>
      <c r="AH134" s="12">
        <v>17</v>
      </c>
      <c r="AI134" s="20">
        <v>2510</v>
      </c>
      <c r="AJ134">
        <v>1</v>
      </c>
      <c r="AK134">
        <v>0</v>
      </c>
      <c r="AL134">
        <v>415</v>
      </c>
      <c r="AM134">
        <v>0</v>
      </c>
      <c r="AN134">
        <v>2</v>
      </c>
      <c r="AQ134"/>
      <c r="AR134">
        <v>578</v>
      </c>
      <c r="AT134" s="27"/>
      <c r="EC134" s="28"/>
      <c r="ED134" s="28"/>
    </row>
    <row r="135" spans="1:134">
      <c r="A135">
        <v>289</v>
      </c>
      <c r="B135">
        <v>5</v>
      </c>
      <c r="D135" t="s">
        <v>380</v>
      </c>
      <c r="E135" s="12">
        <v>37837</v>
      </c>
      <c r="F135" s="12">
        <v>632.1</v>
      </c>
      <c r="G135" s="12">
        <v>5784</v>
      </c>
      <c r="H135" s="12">
        <v>1808</v>
      </c>
      <c r="I135" s="12">
        <v>4800</v>
      </c>
      <c r="J135" s="12">
        <v>2924.3999999999996</v>
      </c>
      <c r="K135" s="12">
        <v>636.66666666666663</v>
      </c>
      <c r="L135" s="12">
        <v>2170.6666666666665</v>
      </c>
      <c r="M135" s="12">
        <v>12603</v>
      </c>
      <c r="N135" s="12">
        <v>22183</v>
      </c>
      <c r="O135" s="12">
        <v>40640</v>
      </c>
      <c r="P135" s="12">
        <v>35060</v>
      </c>
      <c r="Q135" s="12">
        <v>1632</v>
      </c>
      <c r="R135" s="12">
        <v>3042</v>
      </c>
      <c r="S135" s="12">
        <v>3042</v>
      </c>
      <c r="T135" s="12">
        <v>194</v>
      </c>
      <c r="U135" s="12">
        <v>0</v>
      </c>
      <c r="V135" s="20">
        <v>154</v>
      </c>
      <c r="W135" s="12">
        <v>136</v>
      </c>
      <c r="X135" s="12">
        <v>18</v>
      </c>
      <c r="Y135" s="12">
        <v>18756</v>
      </c>
      <c r="Z135" s="12">
        <v>18756</v>
      </c>
      <c r="AA135" s="12">
        <v>0</v>
      </c>
      <c r="AB135" s="12">
        <v>0</v>
      </c>
      <c r="AC135" s="12">
        <v>1800</v>
      </c>
      <c r="AD135" s="12">
        <v>36086.544000000002</v>
      </c>
      <c r="AE135" s="12">
        <v>0</v>
      </c>
      <c r="AF135" s="12">
        <v>791</v>
      </c>
      <c r="AG135" s="12">
        <v>9248.7846106304078</v>
      </c>
      <c r="AH135" s="12">
        <v>3</v>
      </c>
      <c r="AI135" s="20">
        <v>3049</v>
      </c>
      <c r="AJ135">
        <v>1</v>
      </c>
      <c r="AK135">
        <v>0</v>
      </c>
      <c r="AL135">
        <v>1085</v>
      </c>
      <c r="AM135">
        <v>0</v>
      </c>
      <c r="AN135">
        <v>11</v>
      </c>
      <c r="AQ135"/>
      <c r="AR135">
        <v>2141</v>
      </c>
      <c r="AT135" s="27"/>
      <c r="EC135" s="28"/>
      <c r="ED135" s="28"/>
    </row>
    <row r="136" spans="1:134">
      <c r="A136">
        <v>668</v>
      </c>
      <c r="B136">
        <v>5</v>
      </c>
      <c r="D136" t="s">
        <v>382</v>
      </c>
      <c r="E136" s="12">
        <v>18693</v>
      </c>
      <c r="F136" s="12">
        <v>244.64999999999998</v>
      </c>
      <c r="G136" s="12">
        <v>3624</v>
      </c>
      <c r="H136" s="12">
        <v>1050</v>
      </c>
      <c r="I136" s="12">
        <v>2300</v>
      </c>
      <c r="J136" s="12">
        <v>1492.1999999999998</v>
      </c>
      <c r="K136" s="12">
        <v>238.66666666666666</v>
      </c>
      <c r="L136" s="12">
        <v>1027.6666666666665</v>
      </c>
      <c r="M136" s="12">
        <v>2194</v>
      </c>
      <c r="N136" s="12">
        <v>8143</v>
      </c>
      <c r="O136" s="12">
        <v>13900</v>
      </c>
      <c r="P136" s="12">
        <v>2210</v>
      </c>
      <c r="Q136" s="12">
        <v>221.60000000000002</v>
      </c>
      <c r="R136" s="12">
        <v>7657</v>
      </c>
      <c r="S136" s="12">
        <v>8116.42</v>
      </c>
      <c r="T136" s="12">
        <v>864</v>
      </c>
      <c r="U136" s="12">
        <v>0</v>
      </c>
      <c r="V136" s="20">
        <v>212</v>
      </c>
      <c r="W136" s="12">
        <v>149.1</v>
      </c>
      <c r="X136" s="12">
        <v>74.2</v>
      </c>
      <c r="Y136" s="12">
        <v>8078</v>
      </c>
      <c r="Z136" s="12">
        <v>8481.9</v>
      </c>
      <c r="AA136" s="12">
        <v>0</v>
      </c>
      <c r="AB136" s="12">
        <v>0</v>
      </c>
      <c r="AC136" s="12">
        <v>0</v>
      </c>
      <c r="AD136" s="12">
        <v>3279.6679999999997</v>
      </c>
      <c r="AE136" s="12">
        <v>0</v>
      </c>
      <c r="AF136" s="12">
        <v>2338.36</v>
      </c>
      <c r="AG136" s="12">
        <v>5232.1094941908223</v>
      </c>
      <c r="AH136" s="12">
        <v>12.72</v>
      </c>
      <c r="AI136" s="20">
        <v>2243</v>
      </c>
      <c r="AJ136">
        <v>1</v>
      </c>
      <c r="AK136">
        <v>0</v>
      </c>
      <c r="AL136">
        <v>215</v>
      </c>
      <c r="AM136">
        <v>0</v>
      </c>
      <c r="AN136">
        <v>1</v>
      </c>
      <c r="AQ136"/>
      <c r="AR136">
        <v>401</v>
      </c>
      <c r="AT136" s="27"/>
      <c r="EC136" s="28"/>
      <c r="ED136" s="28"/>
    </row>
    <row r="137" spans="1:134">
      <c r="A137">
        <v>293</v>
      </c>
      <c r="B137">
        <v>5</v>
      </c>
      <c r="D137" t="s">
        <v>384</v>
      </c>
      <c r="E137" s="12">
        <v>15001</v>
      </c>
      <c r="F137" s="12">
        <v>76.650000000000006</v>
      </c>
      <c r="G137" s="12">
        <v>2503</v>
      </c>
      <c r="H137" s="12">
        <v>688</v>
      </c>
      <c r="I137" s="12">
        <v>2000</v>
      </c>
      <c r="J137" s="12">
        <v>1336</v>
      </c>
      <c r="K137" s="12">
        <v>392</v>
      </c>
      <c r="L137" s="12">
        <v>1326</v>
      </c>
      <c r="M137" s="12">
        <v>1900</v>
      </c>
      <c r="N137" s="12">
        <v>6689</v>
      </c>
      <c r="O137" s="12">
        <v>12900</v>
      </c>
      <c r="P137" s="12">
        <v>4490</v>
      </c>
      <c r="Q137" s="12">
        <v>0</v>
      </c>
      <c r="R137" s="12">
        <v>702</v>
      </c>
      <c r="S137" s="12">
        <v>702</v>
      </c>
      <c r="T137" s="12">
        <v>82</v>
      </c>
      <c r="U137" s="12">
        <v>0</v>
      </c>
      <c r="V137" s="20">
        <v>63</v>
      </c>
      <c r="W137" s="12">
        <v>61</v>
      </c>
      <c r="X137" s="12">
        <v>2</v>
      </c>
      <c r="Y137" s="12">
        <v>6640</v>
      </c>
      <c r="Z137" s="12">
        <v>6640</v>
      </c>
      <c r="AA137" s="12">
        <v>0</v>
      </c>
      <c r="AB137" s="12">
        <v>0</v>
      </c>
      <c r="AC137" s="12">
        <v>0</v>
      </c>
      <c r="AD137" s="12">
        <v>7589.5199999999995</v>
      </c>
      <c r="AE137" s="12">
        <v>0</v>
      </c>
      <c r="AF137" s="12">
        <v>428</v>
      </c>
      <c r="AG137" s="12">
        <v>8189.3214285714294</v>
      </c>
      <c r="AH137" s="12">
        <v>1</v>
      </c>
      <c r="AI137" s="20">
        <v>1056</v>
      </c>
      <c r="AJ137">
        <v>1</v>
      </c>
      <c r="AK137">
        <v>0</v>
      </c>
      <c r="AL137">
        <v>625</v>
      </c>
      <c r="AM137">
        <v>0</v>
      </c>
      <c r="AN137">
        <v>4</v>
      </c>
      <c r="AQ137"/>
      <c r="AR137">
        <v>1139</v>
      </c>
      <c r="AT137" s="27"/>
      <c r="EC137" s="28"/>
      <c r="ED137" s="28"/>
    </row>
    <row r="138" spans="1:134">
      <c r="A138">
        <v>296</v>
      </c>
      <c r="B138">
        <v>5</v>
      </c>
      <c r="D138" t="s">
        <v>385</v>
      </c>
      <c r="E138" s="12">
        <v>40814</v>
      </c>
      <c r="F138" s="12">
        <v>558.25</v>
      </c>
      <c r="G138" s="12">
        <v>7732</v>
      </c>
      <c r="H138" s="12">
        <v>2303</v>
      </c>
      <c r="I138" s="12">
        <v>5000</v>
      </c>
      <c r="J138" s="12">
        <v>3233.2</v>
      </c>
      <c r="K138" s="12">
        <v>696.33333333333337</v>
      </c>
      <c r="L138" s="12">
        <v>2608.3333333333335</v>
      </c>
      <c r="M138" s="12">
        <v>4957</v>
      </c>
      <c r="N138" s="12">
        <v>17658</v>
      </c>
      <c r="O138" s="12">
        <v>41930</v>
      </c>
      <c r="P138" s="12">
        <v>33590</v>
      </c>
      <c r="Q138" s="12">
        <v>1984.8000000000002</v>
      </c>
      <c r="R138" s="12">
        <v>6601</v>
      </c>
      <c r="S138" s="12">
        <v>6667.01</v>
      </c>
      <c r="T138" s="12">
        <v>355</v>
      </c>
      <c r="U138" s="12">
        <v>0</v>
      </c>
      <c r="V138" s="20">
        <v>315</v>
      </c>
      <c r="W138" s="12">
        <v>239</v>
      </c>
      <c r="X138" s="12">
        <v>77.52</v>
      </c>
      <c r="Y138" s="12">
        <v>17668</v>
      </c>
      <c r="Z138" s="12">
        <v>17668</v>
      </c>
      <c r="AA138" s="12">
        <v>0</v>
      </c>
      <c r="AB138" s="12">
        <v>0</v>
      </c>
      <c r="AC138" s="12">
        <v>0</v>
      </c>
      <c r="AD138" s="12">
        <v>21024.92</v>
      </c>
      <c r="AE138" s="12">
        <v>0</v>
      </c>
      <c r="AF138" s="12">
        <v>1506.92</v>
      </c>
      <c r="AG138" s="12">
        <v>8841.7816101207591</v>
      </c>
      <c r="AH138" s="12">
        <v>7.1400000000000006</v>
      </c>
      <c r="AI138" s="20">
        <v>3842</v>
      </c>
      <c r="AJ138">
        <v>1</v>
      </c>
      <c r="AK138">
        <v>0</v>
      </c>
      <c r="AL138">
        <v>1085</v>
      </c>
      <c r="AM138">
        <v>0</v>
      </c>
      <c r="AN138">
        <v>5</v>
      </c>
      <c r="AQ138"/>
      <c r="AR138">
        <v>1190</v>
      </c>
      <c r="AT138" s="27"/>
      <c r="EC138" s="28"/>
      <c r="ED138" s="28"/>
    </row>
    <row r="139" spans="1:134">
      <c r="A139">
        <v>294</v>
      </c>
      <c r="B139">
        <v>5</v>
      </c>
      <c r="D139" t="s">
        <v>386</v>
      </c>
      <c r="E139" s="12">
        <v>28939</v>
      </c>
      <c r="F139" s="12">
        <v>535.15</v>
      </c>
      <c r="G139" s="12">
        <v>6179</v>
      </c>
      <c r="H139" s="12">
        <v>1983</v>
      </c>
      <c r="I139" s="12">
        <v>4400</v>
      </c>
      <c r="J139" s="12">
        <v>3035.5</v>
      </c>
      <c r="K139" s="12">
        <v>615</v>
      </c>
      <c r="L139" s="12">
        <v>2359</v>
      </c>
      <c r="M139" s="12">
        <v>4161</v>
      </c>
      <c r="N139" s="12">
        <v>13212</v>
      </c>
      <c r="O139" s="12">
        <v>29580</v>
      </c>
      <c r="P139" s="12">
        <v>28640</v>
      </c>
      <c r="Q139" s="12">
        <v>1336.8000000000002</v>
      </c>
      <c r="R139" s="12">
        <v>13814</v>
      </c>
      <c r="S139" s="12">
        <v>13814</v>
      </c>
      <c r="T139" s="12">
        <v>67</v>
      </c>
      <c r="U139" s="12">
        <v>0</v>
      </c>
      <c r="V139" s="20">
        <v>293</v>
      </c>
      <c r="W139" s="12">
        <v>159</v>
      </c>
      <c r="X139" s="12">
        <v>134</v>
      </c>
      <c r="Y139" s="12">
        <v>13645</v>
      </c>
      <c r="Z139" s="12">
        <v>13645</v>
      </c>
      <c r="AA139" s="12">
        <v>0</v>
      </c>
      <c r="AB139" s="12">
        <v>0</v>
      </c>
      <c r="AC139" s="12">
        <v>0</v>
      </c>
      <c r="AD139" s="12">
        <v>16114.744999999999</v>
      </c>
      <c r="AE139" s="12">
        <v>0</v>
      </c>
      <c r="AF139" s="12">
        <v>1253</v>
      </c>
      <c r="AG139" s="12">
        <v>2612.2445789208268</v>
      </c>
      <c r="AH139" s="12">
        <v>8</v>
      </c>
      <c r="AI139" s="20">
        <v>2770</v>
      </c>
      <c r="AJ139">
        <v>1</v>
      </c>
      <c r="AK139">
        <v>0</v>
      </c>
      <c r="AL139">
        <v>1055</v>
      </c>
      <c r="AM139">
        <v>0</v>
      </c>
      <c r="AN139">
        <v>4</v>
      </c>
      <c r="AQ139"/>
      <c r="AR139">
        <v>1176</v>
      </c>
      <c r="AT139" s="27"/>
      <c r="EC139" s="28"/>
      <c r="ED139" s="28"/>
    </row>
    <row r="140" spans="1:134">
      <c r="A140">
        <v>297</v>
      </c>
      <c r="B140">
        <v>5</v>
      </c>
      <c r="D140" t="s">
        <v>388</v>
      </c>
      <c r="E140" s="12">
        <v>27543</v>
      </c>
      <c r="F140" s="12">
        <v>479.49999999999994</v>
      </c>
      <c r="G140" s="12">
        <v>4697</v>
      </c>
      <c r="H140" s="12">
        <v>1394</v>
      </c>
      <c r="I140" s="12">
        <v>2800</v>
      </c>
      <c r="J140" s="12">
        <v>1694.3</v>
      </c>
      <c r="K140" s="12">
        <v>293.66666666666669</v>
      </c>
      <c r="L140" s="12">
        <v>1397.6666666666667</v>
      </c>
      <c r="M140" s="12">
        <v>2917</v>
      </c>
      <c r="N140" s="12">
        <v>11080</v>
      </c>
      <c r="O140" s="12">
        <v>24060</v>
      </c>
      <c r="P140" s="12">
        <v>4480</v>
      </c>
      <c r="Q140" s="12">
        <v>1466.4</v>
      </c>
      <c r="R140" s="12">
        <v>7925</v>
      </c>
      <c r="S140" s="12">
        <v>9034.5</v>
      </c>
      <c r="T140" s="12">
        <v>980</v>
      </c>
      <c r="U140" s="12">
        <v>0</v>
      </c>
      <c r="V140" s="20">
        <v>249</v>
      </c>
      <c r="W140" s="12">
        <v>193.23</v>
      </c>
      <c r="X140" s="12">
        <v>88.919999999999987</v>
      </c>
      <c r="Y140" s="12">
        <v>11057</v>
      </c>
      <c r="Z140" s="12">
        <v>12494.409999999998</v>
      </c>
      <c r="AA140" s="12">
        <v>0</v>
      </c>
      <c r="AB140" s="12">
        <v>0</v>
      </c>
      <c r="AC140" s="12">
        <v>4350</v>
      </c>
      <c r="AD140" s="12">
        <v>7242.335</v>
      </c>
      <c r="AE140" s="12">
        <v>0</v>
      </c>
      <c r="AF140" s="12">
        <v>3546.5399999999995</v>
      </c>
      <c r="AG140" s="12">
        <v>13769.025614823133</v>
      </c>
      <c r="AH140" s="12">
        <v>12.54</v>
      </c>
      <c r="AI140" s="20">
        <v>3283</v>
      </c>
      <c r="AJ140">
        <v>1</v>
      </c>
      <c r="AK140">
        <v>0</v>
      </c>
      <c r="AL140">
        <v>1060</v>
      </c>
      <c r="AM140">
        <v>0</v>
      </c>
      <c r="AN140">
        <v>0</v>
      </c>
      <c r="AQ140"/>
      <c r="AR140">
        <v>661</v>
      </c>
      <c r="AT140" s="27"/>
      <c r="EC140" s="28"/>
      <c r="ED140" s="28"/>
    </row>
    <row r="141" spans="1:134">
      <c r="A141">
        <v>299</v>
      </c>
      <c r="B141">
        <v>5</v>
      </c>
      <c r="D141" t="s">
        <v>389</v>
      </c>
      <c r="E141" s="12">
        <v>32269</v>
      </c>
      <c r="F141" s="12">
        <v>472.49999999999994</v>
      </c>
      <c r="G141" s="12">
        <v>7427</v>
      </c>
      <c r="H141" s="12">
        <v>2270</v>
      </c>
      <c r="I141" s="12">
        <v>4500</v>
      </c>
      <c r="J141" s="12">
        <v>3004.6</v>
      </c>
      <c r="K141" s="12">
        <v>649</v>
      </c>
      <c r="L141" s="12">
        <v>2475</v>
      </c>
      <c r="M141" s="12">
        <v>4723</v>
      </c>
      <c r="N141" s="12">
        <v>14824</v>
      </c>
      <c r="O141" s="12">
        <v>32010</v>
      </c>
      <c r="P141" s="12">
        <v>22860</v>
      </c>
      <c r="Q141" s="12">
        <v>2023.2</v>
      </c>
      <c r="R141" s="12">
        <v>5326</v>
      </c>
      <c r="S141" s="12">
        <v>5326</v>
      </c>
      <c r="T141" s="12">
        <v>473</v>
      </c>
      <c r="U141" s="12">
        <v>0</v>
      </c>
      <c r="V141" s="20">
        <v>239</v>
      </c>
      <c r="W141" s="12">
        <v>182</v>
      </c>
      <c r="X141" s="12">
        <v>57</v>
      </c>
      <c r="Y141" s="12">
        <v>14954</v>
      </c>
      <c r="Z141" s="12">
        <v>14954</v>
      </c>
      <c r="AA141" s="12">
        <v>0</v>
      </c>
      <c r="AB141" s="12">
        <v>0</v>
      </c>
      <c r="AC141" s="12">
        <v>0</v>
      </c>
      <c r="AD141" s="12">
        <v>18737.362000000001</v>
      </c>
      <c r="AE141" s="12">
        <v>0</v>
      </c>
      <c r="AF141" s="12">
        <v>1080</v>
      </c>
      <c r="AG141" s="12">
        <v>6009.7465080186239</v>
      </c>
      <c r="AH141" s="12">
        <v>7</v>
      </c>
      <c r="AI141" s="20">
        <v>2734</v>
      </c>
      <c r="AJ141">
        <v>1</v>
      </c>
      <c r="AK141">
        <v>0</v>
      </c>
      <c r="AL141">
        <v>960</v>
      </c>
      <c r="AM141">
        <v>0</v>
      </c>
      <c r="AN141">
        <v>8</v>
      </c>
      <c r="AQ141"/>
      <c r="AR141">
        <v>1254</v>
      </c>
      <c r="AT141" s="27"/>
      <c r="EC141" s="28"/>
      <c r="ED141" s="28"/>
    </row>
    <row r="142" spans="1:134">
      <c r="A142">
        <v>301</v>
      </c>
      <c r="B142">
        <v>5</v>
      </c>
      <c r="D142" t="s">
        <v>391</v>
      </c>
      <c r="E142" s="12">
        <v>46997</v>
      </c>
      <c r="F142" s="12">
        <v>673.05</v>
      </c>
      <c r="G142" s="12">
        <v>9154</v>
      </c>
      <c r="H142" s="12">
        <v>2559</v>
      </c>
      <c r="I142" s="12">
        <v>7300</v>
      </c>
      <c r="J142" s="12">
        <v>5063.2</v>
      </c>
      <c r="K142" s="12">
        <v>1510.6666666666667</v>
      </c>
      <c r="L142" s="12">
        <v>5133.666666666667</v>
      </c>
      <c r="M142" s="12">
        <v>8118</v>
      </c>
      <c r="N142" s="12">
        <v>22442</v>
      </c>
      <c r="O142" s="12">
        <v>53360</v>
      </c>
      <c r="P142" s="12">
        <v>59460</v>
      </c>
      <c r="Q142" s="12">
        <v>4592.8</v>
      </c>
      <c r="R142" s="12">
        <v>4093</v>
      </c>
      <c r="S142" s="12">
        <v>4093</v>
      </c>
      <c r="T142" s="12">
        <v>200</v>
      </c>
      <c r="U142" s="12">
        <v>0</v>
      </c>
      <c r="V142" s="20">
        <v>267</v>
      </c>
      <c r="W142" s="12">
        <v>222</v>
      </c>
      <c r="X142" s="12">
        <v>44</v>
      </c>
      <c r="Y142" s="12">
        <v>22368</v>
      </c>
      <c r="Z142" s="12">
        <v>22368</v>
      </c>
      <c r="AA142" s="12">
        <v>0</v>
      </c>
      <c r="AB142" s="12">
        <v>0</v>
      </c>
      <c r="AC142" s="12">
        <v>5750</v>
      </c>
      <c r="AD142" s="12">
        <v>36101.951999999997</v>
      </c>
      <c r="AE142" s="12">
        <v>0</v>
      </c>
      <c r="AF142" s="12">
        <v>1366</v>
      </c>
      <c r="AG142" s="12">
        <v>14954.088516189146</v>
      </c>
      <c r="AH142" s="12">
        <v>1</v>
      </c>
      <c r="AI142" s="20">
        <v>4381</v>
      </c>
      <c r="AJ142">
        <v>1</v>
      </c>
      <c r="AK142">
        <v>0</v>
      </c>
      <c r="AL142">
        <v>2470</v>
      </c>
      <c r="AM142">
        <v>0</v>
      </c>
      <c r="AN142">
        <v>20</v>
      </c>
      <c r="AQ142"/>
      <c r="AR142">
        <v>1613</v>
      </c>
      <c r="AT142" s="27"/>
      <c r="EC142" s="28"/>
      <c r="ED142" s="28"/>
    </row>
    <row r="143" spans="1:134">
      <c r="A143">
        <v>307</v>
      </c>
      <c r="B143">
        <v>6</v>
      </c>
      <c r="D143" t="s">
        <v>136</v>
      </c>
      <c r="E143" s="12">
        <v>153602</v>
      </c>
      <c r="F143" s="12">
        <v>2414.65</v>
      </c>
      <c r="G143" s="12">
        <v>21178</v>
      </c>
      <c r="H143" s="12">
        <v>6254</v>
      </c>
      <c r="I143" s="12">
        <v>18500</v>
      </c>
      <c r="J143" s="12">
        <v>11795.599999999999</v>
      </c>
      <c r="K143" s="12">
        <v>3286.6666666666665</v>
      </c>
      <c r="L143" s="12">
        <v>11295.666666666666</v>
      </c>
      <c r="M143" s="12">
        <v>23818</v>
      </c>
      <c r="N143" s="12">
        <v>68831</v>
      </c>
      <c r="O143" s="12">
        <v>176940</v>
      </c>
      <c r="P143" s="12">
        <v>245560</v>
      </c>
      <c r="Q143" s="12">
        <v>12181.6</v>
      </c>
      <c r="R143" s="12">
        <v>6259</v>
      </c>
      <c r="S143" s="12">
        <v>6259</v>
      </c>
      <c r="T143" s="12">
        <v>127</v>
      </c>
      <c r="U143" s="12">
        <v>0</v>
      </c>
      <c r="V143" s="20">
        <v>664</v>
      </c>
      <c r="W143" s="12">
        <v>618</v>
      </c>
      <c r="X143" s="12">
        <v>45</v>
      </c>
      <c r="Y143" s="12">
        <v>67044</v>
      </c>
      <c r="Z143" s="12">
        <v>67044</v>
      </c>
      <c r="AA143" s="12">
        <v>0</v>
      </c>
      <c r="AB143" s="12">
        <v>0</v>
      </c>
      <c r="AC143" s="12">
        <v>6800</v>
      </c>
      <c r="AD143" s="12">
        <v>153195.53999999998</v>
      </c>
      <c r="AE143" s="12">
        <v>0</v>
      </c>
      <c r="AF143" s="12">
        <v>2409</v>
      </c>
      <c r="AG143" s="12">
        <v>57943.504227998747</v>
      </c>
      <c r="AH143" s="12">
        <v>3</v>
      </c>
      <c r="AI143" s="20">
        <v>16315</v>
      </c>
      <c r="AJ143">
        <v>1</v>
      </c>
      <c r="AK143">
        <v>0</v>
      </c>
      <c r="AL143">
        <v>15430</v>
      </c>
      <c r="AM143">
        <v>0</v>
      </c>
      <c r="AN143">
        <v>50</v>
      </c>
      <c r="AQ143"/>
      <c r="AR143">
        <v>2242</v>
      </c>
      <c r="AT143" s="27"/>
      <c r="EC143" s="28"/>
      <c r="ED143" s="28"/>
    </row>
    <row r="144" spans="1:134">
      <c r="A144">
        <v>308</v>
      </c>
      <c r="B144">
        <v>6</v>
      </c>
      <c r="D144" t="s">
        <v>231</v>
      </c>
      <c r="E144" s="12">
        <v>24521</v>
      </c>
      <c r="F144" s="12">
        <v>355.6</v>
      </c>
      <c r="G144" s="12">
        <v>5459</v>
      </c>
      <c r="H144" s="12">
        <v>1734</v>
      </c>
      <c r="I144" s="12">
        <v>3200</v>
      </c>
      <c r="J144" s="12">
        <v>1949.6</v>
      </c>
      <c r="K144" s="12">
        <v>347</v>
      </c>
      <c r="L144" s="12">
        <v>1908</v>
      </c>
      <c r="M144" s="12">
        <v>4154</v>
      </c>
      <c r="N144" s="12">
        <v>12014</v>
      </c>
      <c r="O144" s="12">
        <v>21370</v>
      </c>
      <c r="P144" s="12">
        <v>8020</v>
      </c>
      <c r="Q144" s="12">
        <v>1103.2</v>
      </c>
      <c r="R144" s="12">
        <v>3253</v>
      </c>
      <c r="S144" s="12">
        <v>3253</v>
      </c>
      <c r="T144" s="12">
        <v>48</v>
      </c>
      <c r="U144" s="12">
        <v>0</v>
      </c>
      <c r="V144" s="20">
        <v>125</v>
      </c>
      <c r="W144" s="12">
        <v>111</v>
      </c>
      <c r="X144" s="12">
        <v>15</v>
      </c>
      <c r="Y144" s="12">
        <v>12504</v>
      </c>
      <c r="Z144" s="12">
        <v>12504</v>
      </c>
      <c r="AA144" s="12">
        <v>0</v>
      </c>
      <c r="AB144" s="12">
        <v>0</v>
      </c>
      <c r="AC144" s="12">
        <v>0</v>
      </c>
      <c r="AD144" s="12">
        <v>19981.392</v>
      </c>
      <c r="AE144" s="12">
        <v>0</v>
      </c>
      <c r="AF144" s="12">
        <v>600</v>
      </c>
      <c r="AG144" s="12">
        <v>4457.0130263556503</v>
      </c>
      <c r="AH144" s="12">
        <v>5</v>
      </c>
      <c r="AI144" s="20">
        <v>3308</v>
      </c>
      <c r="AJ144">
        <v>1</v>
      </c>
      <c r="AK144">
        <v>0</v>
      </c>
      <c r="AL144">
        <v>1045</v>
      </c>
      <c r="AM144">
        <v>0</v>
      </c>
      <c r="AN144">
        <v>4</v>
      </c>
      <c r="AQ144"/>
      <c r="AR144">
        <v>1604</v>
      </c>
      <c r="AT144" s="27"/>
      <c r="EC144" s="28"/>
      <c r="ED144" s="28"/>
    </row>
    <row r="145" spans="1:134">
      <c r="A145">
        <v>312</v>
      </c>
      <c r="B145">
        <v>6</v>
      </c>
      <c r="D145" t="s">
        <v>296</v>
      </c>
      <c r="E145" s="12">
        <v>14773</v>
      </c>
      <c r="F145" s="12">
        <v>226.8</v>
      </c>
      <c r="G145" s="12">
        <v>3166</v>
      </c>
      <c r="H145" s="12">
        <v>1095</v>
      </c>
      <c r="I145" s="12">
        <v>1200</v>
      </c>
      <c r="J145" s="12">
        <v>560.29999999999995</v>
      </c>
      <c r="K145" s="12">
        <v>116.66666666666667</v>
      </c>
      <c r="L145" s="12">
        <v>590.66666666666674</v>
      </c>
      <c r="M145" s="12">
        <v>1938</v>
      </c>
      <c r="N145" s="12">
        <v>6471</v>
      </c>
      <c r="O145" s="12">
        <v>8470</v>
      </c>
      <c r="P145" s="12">
        <v>640</v>
      </c>
      <c r="Q145" s="12">
        <v>0</v>
      </c>
      <c r="R145" s="12">
        <v>3691</v>
      </c>
      <c r="S145" s="12">
        <v>3764.82</v>
      </c>
      <c r="T145" s="12">
        <v>66</v>
      </c>
      <c r="U145" s="12">
        <v>0</v>
      </c>
      <c r="V145" s="20">
        <v>111</v>
      </c>
      <c r="W145" s="12">
        <v>80</v>
      </c>
      <c r="X145" s="12">
        <v>31.93</v>
      </c>
      <c r="Y145" s="12">
        <v>6397</v>
      </c>
      <c r="Z145" s="12">
        <v>6397</v>
      </c>
      <c r="AA145" s="12">
        <v>0</v>
      </c>
      <c r="AB145" s="12">
        <v>0</v>
      </c>
      <c r="AC145" s="12">
        <v>0</v>
      </c>
      <c r="AD145" s="12">
        <v>4170.8440000000001</v>
      </c>
      <c r="AE145" s="12">
        <v>0</v>
      </c>
      <c r="AF145" s="12">
        <v>916.98</v>
      </c>
      <c r="AG145" s="12">
        <v>3717.9830769230766</v>
      </c>
      <c r="AH145" s="12">
        <v>3.09</v>
      </c>
      <c r="AI145" s="20">
        <v>1828</v>
      </c>
      <c r="AJ145">
        <v>1</v>
      </c>
      <c r="AK145">
        <v>0</v>
      </c>
      <c r="AL145">
        <v>325</v>
      </c>
      <c r="AM145">
        <v>0</v>
      </c>
      <c r="AN145">
        <v>1</v>
      </c>
      <c r="AQ145"/>
      <c r="AR145">
        <v>651</v>
      </c>
      <c r="AT145" s="27"/>
      <c r="EC145" s="28"/>
      <c r="ED145" s="28"/>
    </row>
    <row r="146" spans="1:134">
      <c r="A146">
        <v>313</v>
      </c>
      <c r="B146">
        <v>6</v>
      </c>
      <c r="D146" t="s">
        <v>298</v>
      </c>
      <c r="E146" s="12">
        <v>20823</v>
      </c>
      <c r="F146" s="12">
        <v>383.95</v>
      </c>
      <c r="G146" s="12">
        <v>3185</v>
      </c>
      <c r="H146" s="12">
        <v>933</v>
      </c>
      <c r="I146" s="12">
        <v>1900</v>
      </c>
      <c r="J146" s="12">
        <v>1084.8</v>
      </c>
      <c r="K146" s="12">
        <v>148.66666666666666</v>
      </c>
      <c r="L146" s="12">
        <v>974.66666666666663</v>
      </c>
      <c r="M146" s="12">
        <v>1895</v>
      </c>
      <c r="N146" s="12">
        <v>8062</v>
      </c>
      <c r="O146" s="12">
        <v>17960</v>
      </c>
      <c r="P146" s="12">
        <v>5980</v>
      </c>
      <c r="Q146" s="12">
        <v>355.20000000000005</v>
      </c>
      <c r="R146" s="12">
        <v>3044</v>
      </c>
      <c r="S146" s="12">
        <v>3044</v>
      </c>
      <c r="T146" s="12">
        <v>437</v>
      </c>
      <c r="U146" s="12">
        <v>0</v>
      </c>
      <c r="V146" s="20">
        <v>138</v>
      </c>
      <c r="W146" s="12">
        <v>118</v>
      </c>
      <c r="X146" s="12">
        <v>21</v>
      </c>
      <c r="Y146" s="12">
        <v>8152</v>
      </c>
      <c r="Z146" s="12">
        <v>8152</v>
      </c>
      <c r="AA146" s="12">
        <v>0</v>
      </c>
      <c r="AB146" s="12">
        <v>0</v>
      </c>
      <c r="AC146" s="12">
        <v>0</v>
      </c>
      <c r="AD146" s="12">
        <v>9309.5839999999989</v>
      </c>
      <c r="AE146" s="12">
        <v>0</v>
      </c>
      <c r="AF146" s="12">
        <v>974</v>
      </c>
      <c r="AG146" s="12">
        <v>5826.3723068083882</v>
      </c>
      <c r="AH146" s="12">
        <v>2</v>
      </c>
      <c r="AI146" s="20">
        <v>2139</v>
      </c>
      <c r="AJ146">
        <v>1</v>
      </c>
      <c r="AK146">
        <v>0</v>
      </c>
      <c r="AL146">
        <v>620</v>
      </c>
      <c r="AM146">
        <v>0</v>
      </c>
      <c r="AN146">
        <v>2</v>
      </c>
      <c r="AQ146"/>
      <c r="AR146">
        <v>1136</v>
      </c>
      <c r="AT146" s="27"/>
      <c r="EC146" s="28"/>
      <c r="ED146" s="28"/>
    </row>
    <row r="147" spans="1:134">
      <c r="A147">
        <v>310</v>
      </c>
      <c r="B147">
        <v>6</v>
      </c>
      <c r="D147" t="s">
        <v>318</v>
      </c>
      <c r="E147" s="12">
        <v>42375</v>
      </c>
      <c r="F147" s="12">
        <v>563.85</v>
      </c>
      <c r="G147" s="12">
        <v>9928</v>
      </c>
      <c r="H147" s="12">
        <v>3170</v>
      </c>
      <c r="I147" s="12">
        <v>4900</v>
      </c>
      <c r="J147" s="12">
        <v>2893.8999999999996</v>
      </c>
      <c r="K147" s="12">
        <v>581</v>
      </c>
      <c r="L147" s="12">
        <v>2229</v>
      </c>
      <c r="M147" s="12">
        <v>7017</v>
      </c>
      <c r="N147" s="12">
        <v>19703</v>
      </c>
      <c r="O147" s="12">
        <v>34640</v>
      </c>
      <c r="P147" s="12">
        <v>12300</v>
      </c>
      <c r="Q147" s="12">
        <v>1900.8000000000002</v>
      </c>
      <c r="R147" s="12">
        <v>6617</v>
      </c>
      <c r="S147" s="12">
        <v>6617</v>
      </c>
      <c r="T147" s="12">
        <v>96</v>
      </c>
      <c r="U147" s="12">
        <v>0</v>
      </c>
      <c r="V147" s="20">
        <v>241</v>
      </c>
      <c r="W147" s="12">
        <v>204</v>
      </c>
      <c r="X147" s="12">
        <v>37</v>
      </c>
      <c r="Y147" s="12">
        <v>20061</v>
      </c>
      <c r="Z147" s="12">
        <v>20061</v>
      </c>
      <c r="AA147" s="12">
        <v>0</v>
      </c>
      <c r="AB147" s="12">
        <v>0</v>
      </c>
      <c r="AC147" s="12">
        <v>0</v>
      </c>
      <c r="AD147" s="12">
        <v>24975.945</v>
      </c>
      <c r="AE147" s="12">
        <v>0</v>
      </c>
      <c r="AF147" s="12">
        <v>1827</v>
      </c>
      <c r="AG147" s="12">
        <v>11532.716371220022</v>
      </c>
      <c r="AH147" s="12">
        <v>10</v>
      </c>
      <c r="AI147" s="20">
        <v>5341</v>
      </c>
      <c r="AJ147">
        <v>1</v>
      </c>
      <c r="AK147">
        <v>0</v>
      </c>
      <c r="AL147">
        <v>1755</v>
      </c>
      <c r="AM147">
        <v>0</v>
      </c>
      <c r="AN147">
        <v>2</v>
      </c>
      <c r="AQ147"/>
      <c r="AR147">
        <v>1234</v>
      </c>
      <c r="AT147" s="27"/>
      <c r="EC147" s="28"/>
      <c r="ED147" s="28"/>
    </row>
    <row r="148" spans="1:134">
      <c r="A148">
        <v>736</v>
      </c>
      <c r="B148">
        <v>6</v>
      </c>
      <c r="D148" t="s">
        <v>319</v>
      </c>
      <c r="E148" s="12">
        <v>42576</v>
      </c>
      <c r="F148" s="12">
        <v>567.35</v>
      </c>
      <c r="G148" s="12">
        <v>8317</v>
      </c>
      <c r="H148" s="12">
        <v>2535</v>
      </c>
      <c r="I148" s="12">
        <v>4200</v>
      </c>
      <c r="J148" s="12">
        <v>2332.1999999999998</v>
      </c>
      <c r="K148" s="12">
        <v>422.33333333333331</v>
      </c>
      <c r="L148" s="12">
        <v>1817.3333333333333</v>
      </c>
      <c r="M148" s="12">
        <v>5285</v>
      </c>
      <c r="N148" s="12">
        <v>18259</v>
      </c>
      <c r="O148" s="12">
        <v>31670</v>
      </c>
      <c r="P148" s="12">
        <v>5240</v>
      </c>
      <c r="Q148" s="12">
        <v>1426.4</v>
      </c>
      <c r="R148" s="12">
        <v>9969</v>
      </c>
      <c r="S148" s="12">
        <v>13159.08</v>
      </c>
      <c r="T148" s="12">
        <v>1729</v>
      </c>
      <c r="U148" s="12">
        <v>0</v>
      </c>
      <c r="V148" s="20">
        <v>299</v>
      </c>
      <c r="W148" s="12">
        <v>297.7</v>
      </c>
      <c r="X148" s="12">
        <v>93.100000000000009</v>
      </c>
      <c r="Y148" s="12">
        <v>18678</v>
      </c>
      <c r="Z148" s="12">
        <v>24281.4</v>
      </c>
      <c r="AA148" s="12">
        <v>0</v>
      </c>
      <c r="AB148" s="12">
        <v>0</v>
      </c>
      <c r="AC148" s="12">
        <v>0</v>
      </c>
      <c r="AD148" s="12">
        <v>16025.724</v>
      </c>
      <c r="AE148" s="12">
        <v>0</v>
      </c>
      <c r="AF148" s="12">
        <v>16888.080000000002</v>
      </c>
      <c r="AG148" s="12">
        <v>160712.35293554454</v>
      </c>
      <c r="AH148" s="12">
        <v>29.26</v>
      </c>
      <c r="AI148" s="20">
        <v>5506</v>
      </c>
      <c r="AJ148">
        <v>1</v>
      </c>
      <c r="AK148">
        <v>0</v>
      </c>
      <c r="AL148">
        <v>1650</v>
      </c>
      <c r="AM148">
        <v>0</v>
      </c>
      <c r="AN148">
        <v>3</v>
      </c>
      <c r="AQ148"/>
      <c r="AR148">
        <v>850</v>
      </c>
      <c r="AT148" s="27"/>
      <c r="EC148" s="28"/>
      <c r="ED148" s="28"/>
    </row>
    <row r="149" spans="1:134">
      <c r="A149">
        <v>317</v>
      </c>
      <c r="B149">
        <v>6</v>
      </c>
      <c r="D149" t="s">
        <v>341</v>
      </c>
      <c r="E149" s="12">
        <v>8877</v>
      </c>
      <c r="F149" s="12">
        <v>123.19999999999999</v>
      </c>
      <c r="G149" s="12">
        <v>1702</v>
      </c>
      <c r="H149" s="12">
        <v>487</v>
      </c>
      <c r="I149" s="12">
        <v>800</v>
      </c>
      <c r="J149" s="12">
        <v>430.7</v>
      </c>
      <c r="K149" s="12">
        <v>80.666666666666671</v>
      </c>
      <c r="L149" s="12">
        <v>401.66666666666669</v>
      </c>
      <c r="M149" s="12">
        <v>1020</v>
      </c>
      <c r="N149" s="12">
        <v>3768</v>
      </c>
      <c r="O149" s="12">
        <v>6280</v>
      </c>
      <c r="P149" s="12">
        <v>740</v>
      </c>
      <c r="Q149" s="12">
        <v>0</v>
      </c>
      <c r="R149" s="12">
        <v>3106</v>
      </c>
      <c r="S149" s="12">
        <v>3106</v>
      </c>
      <c r="T149" s="12">
        <v>265</v>
      </c>
      <c r="U149" s="12">
        <v>0</v>
      </c>
      <c r="V149" s="20">
        <v>55</v>
      </c>
      <c r="W149" s="12">
        <v>41</v>
      </c>
      <c r="X149" s="12">
        <v>14</v>
      </c>
      <c r="Y149" s="12">
        <v>3693</v>
      </c>
      <c r="Z149" s="12">
        <v>3693</v>
      </c>
      <c r="AA149" s="12">
        <v>0</v>
      </c>
      <c r="AB149" s="12">
        <v>0</v>
      </c>
      <c r="AC149" s="12">
        <v>0</v>
      </c>
      <c r="AD149" s="12">
        <v>3286.77</v>
      </c>
      <c r="AE149" s="12">
        <v>0</v>
      </c>
      <c r="AF149" s="12">
        <v>753</v>
      </c>
      <c r="AG149" s="12">
        <v>1982.907445861762</v>
      </c>
      <c r="AH149" s="12">
        <v>3</v>
      </c>
      <c r="AI149" s="20">
        <v>1235</v>
      </c>
      <c r="AJ149">
        <v>1</v>
      </c>
      <c r="AK149">
        <v>0</v>
      </c>
      <c r="AL149">
        <v>155</v>
      </c>
      <c r="AM149">
        <v>0</v>
      </c>
      <c r="AN149">
        <v>2</v>
      </c>
      <c r="AQ149"/>
      <c r="AR149">
        <v>886</v>
      </c>
      <c r="AT149" s="27"/>
      <c r="EC149" s="28"/>
      <c r="ED149" s="28"/>
    </row>
    <row r="150" spans="1:134">
      <c r="A150">
        <v>321</v>
      </c>
      <c r="B150">
        <v>6</v>
      </c>
      <c r="D150" t="s">
        <v>397</v>
      </c>
      <c r="E150" s="12">
        <v>48765</v>
      </c>
      <c r="F150" s="12">
        <v>643.65</v>
      </c>
      <c r="G150" s="12">
        <v>6124</v>
      </c>
      <c r="H150" s="12">
        <v>1740</v>
      </c>
      <c r="I150" s="12">
        <v>3900</v>
      </c>
      <c r="J150" s="12">
        <v>1906.8</v>
      </c>
      <c r="K150" s="12">
        <v>467</v>
      </c>
      <c r="L150" s="12">
        <v>2445</v>
      </c>
      <c r="M150" s="12">
        <v>5044</v>
      </c>
      <c r="N150" s="12">
        <v>19772</v>
      </c>
      <c r="O150" s="12">
        <v>48710</v>
      </c>
      <c r="P150" s="12">
        <v>30890</v>
      </c>
      <c r="Q150" s="12">
        <v>1824</v>
      </c>
      <c r="R150" s="12">
        <v>5493</v>
      </c>
      <c r="S150" s="12">
        <v>6481.74</v>
      </c>
      <c r="T150" s="12">
        <v>406</v>
      </c>
      <c r="U150" s="12">
        <v>0</v>
      </c>
      <c r="V150" s="20">
        <v>250</v>
      </c>
      <c r="W150" s="12">
        <v>237.11999999999998</v>
      </c>
      <c r="X150" s="12">
        <v>48.79</v>
      </c>
      <c r="Y150" s="12">
        <v>19932</v>
      </c>
      <c r="Z150" s="12">
        <v>22722.48</v>
      </c>
      <c r="AA150" s="12">
        <v>0</v>
      </c>
      <c r="AB150" s="12">
        <v>0</v>
      </c>
      <c r="AC150" s="12">
        <v>0</v>
      </c>
      <c r="AD150" s="12">
        <v>29300.039999999997</v>
      </c>
      <c r="AE150" s="12">
        <v>0</v>
      </c>
      <c r="AF150" s="12">
        <v>2773</v>
      </c>
      <c r="AG150" s="12">
        <v>39974.569350737409</v>
      </c>
      <c r="AH150" s="12">
        <v>11.899999999999999</v>
      </c>
      <c r="AI150" s="20">
        <v>5233</v>
      </c>
      <c r="AJ150">
        <v>1</v>
      </c>
      <c r="AK150">
        <v>0</v>
      </c>
      <c r="AL150">
        <v>1900</v>
      </c>
      <c r="AM150">
        <v>0</v>
      </c>
      <c r="AN150">
        <v>5</v>
      </c>
      <c r="AQ150"/>
      <c r="AR150">
        <v>1450</v>
      </c>
      <c r="AT150" s="27"/>
      <c r="EC150" s="28"/>
      <c r="ED150" s="28"/>
    </row>
    <row r="151" spans="1:134">
      <c r="A151">
        <v>353</v>
      </c>
      <c r="B151">
        <v>6</v>
      </c>
      <c r="D151" t="s">
        <v>398</v>
      </c>
      <c r="E151" s="12">
        <v>34101</v>
      </c>
      <c r="F151" s="12">
        <v>302.39999999999998</v>
      </c>
      <c r="G151" s="12">
        <v>5274</v>
      </c>
      <c r="H151" s="12">
        <v>1563</v>
      </c>
      <c r="I151" s="12">
        <v>3500</v>
      </c>
      <c r="J151" s="12">
        <v>2061.8999999999996</v>
      </c>
      <c r="K151" s="12">
        <v>477</v>
      </c>
      <c r="L151" s="12">
        <v>1954</v>
      </c>
      <c r="M151" s="12">
        <v>4151</v>
      </c>
      <c r="N151" s="12">
        <v>14482</v>
      </c>
      <c r="O151" s="12">
        <v>33160</v>
      </c>
      <c r="P151" s="12">
        <v>14690</v>
      </c>
      <c r="Q151" s="12">
        <v>1517.6000000000001</v>
      </c>
      <c r="R151" s="12">
        <v>2105</v>
      </c>
      <c r="S151" s="12">
        <v>2483.9</v>
      </c>
      <c r="T151" s="12">
        <v>63</v>
      </c>
      <c r="U151" s="12">
        <v>0</v>
      </c>
      <c r="V151" s="20">
        <v>149</v>
      </c>
      <c r="W151" s="12">
        <v>158.51</v>
      </c>
      <c r="X151" s="12">
        <v>22.04</v>
      </c>
      <c r="Y151" s="12">
        <v>14381</v>
      </c>
      <c r="Z151" s="12">
        <v>17401.009999999998</v>
      </c>
      <c r="AA151" s="12">
        <v>0</v>
      </c>
      <c r="AB151" s="12">
        <v>0</v>
      </c>
      <c r="AC151" s="12">
        <v>2950</v>
      </c>
      <c r="AD151" s="12">
        <v>26446.659</v>
      </c>
      <c r="AE151" s="12">
        <v>0</v>
      </c>
      <c r="AF151" s="12">
        <v>1084.4199999999998</v>
      </c>
      <c r="AG151" s="12">
        <v>31200.21290590406</v>
      </c>
      <c r="AH151" s="12">
        <v>2.3199999999999998</v>
      </c>
      <c r="AI151" s="20">
        <v>3258</v>
      </c>
      <c r="AJ151">
        <v>1</v>
      </c>
      <c r="AK151">
        <v>0</v>
      </c>
      <c r="AL151">
        <v>3185</v>
      </c>
      <c r="AM151">
        <v>0</v>
      </c>
      <c r="AN151">
        <v>4</v>
      </c>
      <c r="AQ151"/>
      <c r="AR151">
        <v>1820</v>
      </c>
      <c r="AT151" s="27"/>
      <c r="EC151" s="28"/>
      <c r="ED151" s="28"/>
    </row>
    <row r="152" spans="1:134">
      <c r="A152">
        <v>327</v>
      </c>
      <c r="B152">
        <v>6</v>
      </c>
      <c r="D152" t="s">
        <v>400</v>
      </c>
      <c r="E152" s="12">
        <v>29309</v>
      </c>
      <c r="F152" s="12">
        <v>412.65</v>
      </c>
      <c r="G152" s="12">
        <v>5766</v>
      </c>
      <c r="H152" s="12">
        <v>1712</v>
      </c>
      <c r="I152" s="12">
        <v>2700</v>
      </c>
      <c r="J152" s="12">
        <v>1445.8</v>
      </c>
      <c r="K152" s="12">
        <v>266</v>
      </c>
      <c r="L152" s="12">
        <v>1366</v>
      </c>
      <c r="M152" s="12">
        <v>3670</v>
      </c>
      <c r="N152" s="12">
        <v>12738</v>
      </c>
      <c r="O152" s="12">
        <v>26250</v>
      </c>
      <c r="P152" s="12">
        <v>11150</v>
      </c>
      <c r="Q152" s="12">
        <v>0</v>
      </c>
      <c r="R152" s="12">
        <v>5856</v>
      </c>
      <c r="S152" s="12">
        <v>5856</v>
      </c>
      <c r="T152" s="12">
        <v>34</v>
      </c>
      <c r="U152" s="12">
        <v>0</v>
      </c>
      <c r="V152" s="20">
        <v>169</v>
      </c>
      <c r="W152" s="12">
        <v>124</v>
      </c>
      <c r="X152" s="12">
        <v>45</v>
      </c>
      <c r="Y152" s="12">
        <v>12542</v>
      </c>
      <c r="Z152" s="12">
        <v>12542</v>
      </c>
      <c r="AA152" s="12">
        <v>0</v>
      </c>
      <c r="AB152" s="12">
        <v>0</v>
      </c>
      <c r="AC152" s="12">
        <v>0</v>
      </c>
      <c r="AD152" s="12">
        <v>15163.278</v>
      </c>
      <c r="AE152" s="12">
        <v>0</v>
      </c>
      <c r="AF152" s="12">
        <v>887</v>
      </c>
      <c r="AG152" s="12">
        <v>4413.7662139219019</v>
      </c>
      <c r="AH152" s="12">
        <v>4</v>
      </c>
      <c r="AI152" s="20">
        <v>3344</v>
      </c>
      <c r="AJ152">
        <v>1</v>
      </c>
      <c r="AK152">
        <v>0</v>
      </c>
      <c r="AL152">
        <v>660</v>
      </c>
      <c r="AM152">
        <v>0</v>
      </c>
      <c r="AN152">
        <v>3</v>
      </c>
      <c r="AQ152"/>
      <c r="AR152">
        <v>1208</v>
      </c>
      <c r="AT152" s="27"/>
      <c r="EC152" s="28"/>
      <c r="ED152" s="28"/>
    </row>
    <row r="153" spans="1:134">
      <c r="A153">
        <v>331</v>
      </c>
      <c r="B153">
        <v>6</v>
      </c>
      <c r="D153" t="s">
        <v>403</v>
      </c>
      <c r="E153" s="12">
        <v>14156</v>
      </c>
      <c r="F153" s="12">
        <v>206.5</v>
      </c>
      <c r="G153" s="12">
        <v>2200</v>
      </c>
      <c r="H153" s="12">
        <v>665</v>
      </c>
      <c r="I153" s="12">
        <v>1200</v>
      </c>
      <c r="J153" s="12">
        <v>640.69999999999993</v>
      </c>
      <c r="K153" s="12">
        <v>116.66666666666667</v>
      </c>
      <c r="L153" s="12">
        <v>604.66666666666674</v>
      </c>
      <c r="M153" s="12">
        <v>1366</v>
      </c>
      <c r="N153" s="12">
        <v>5512</v>
      </c>
      <c r="O153" s="12">
        <v>9180</v>
      </c>
      <c r="P153" s="12">
        <v>490</v>
      </c>
      <c r="Q153" s="12">
        <v>0</v>
      </c>
      <c r="R153" s="12">
        <v>7573</v>
      </c>
      <c r="S153" s="12">
        <v>10450.74</v>
      </c>
      <c r="T153" s="12">
        <v>325</v>
      </c>
      <c r="U153" s="12">
        <v>0</v>
      </c>
      <c r="V153" s="20">
        <v>137</v>
      </c>
      <c r="W153" s="12">
        <v>127.68</v>
      </c>
      <c r="X153" s="12">
        <v>56.989999999999995</v>
      </c>
      <c r="Y153" s="12">
        <v>5593</v>
      </c>
      <c r="Z153" s="12">
        <v>7438.6900000000005</v>
      </c>
      <c r="AA153" s="12">
        <v>0</v>
      </c>
      <c r="AB153" s="12">
        <v>0</v>
      </c>
      <c r="AC153" s="12">
        <v>0</v>
      </c>
      <c r="AD153" s="12">
        <v>2013.48</v>
      </c>
      <c r="AE153" s="12">
        <v>0</v>
      </c>
      <c r="AF153" s="12">
        <v>6294.1799999999994</v>
      </c>
      <c r="AG153" s="12">
        <v>28546.045388705999</v>
      </c>
      <c r="AH153" s="12">
        <v>18.07</v>
      </c>
      <c r="AI153" s="20">
        <v>1628</v>
      </c>
      <c r="AJ153">
        <v>1</v>
      </c>
      <c r="AK153">
        <v>0</v>
      </c>
      <c r="AL153">
        <v>380</v>
      </c>
      <c r="AM153">
        <v>0</v>
      </c>
      <c r="AN153">
        <v>2</v>
      </c>
      <c r="AQ153"/>
      <c r="AR153">
        <v>360</v>
      </c>
      <c r="AT153" s="27"/>
      <c r="EC153" s="28"/>
      <c r="ED153" s="28"/>
    </row>
    <row r="154" spans="1:134">
      <c r="A154">
        <v>335</v>
      </c>
      <c r="B154">
        <v>6</v>
      </c>
      <c r="D154" t="s">
        <v>406</v>
      </c>
      <c r="E154" s="12">
        <v>13783</v>
      </c>
      <c r="F154" s="12">
        <v>166.6</v>
      </c>
      <c r="G154" s="12">
        <v>2449</v>
      </c>
      <c r="H154" s="12">
        <v>681</v>
      </c>
      <c r="I154" s="12">
        <v>1200</v>
      </c>
      <c r="J154" s="12">
        <v>631.6</v>
      </c>
      <c r="K154" s="12">
        <v>99.333333333333329</v>
      </c>
      <c r="L154" s="12">
        <v>500.33333333333331</v>
      </c>
      <c r="M154" s="12">
        <v>1452</v>
      </c>
      <c r="N154" s="12">
        <v>5519</v>
      </c>
      <c r="O154" s="12">
        <v>9850</v>
      </c>
      <c r="P154" s="12">
        <v>830</v>
      </c>
      <c r="Q154" s="12">
        <v>0</v>
      </c>
      <c r="R154" s="12">
        <v>3759</v>
      </c>
      <c r="S154" s="12">
        <v>4999.47</v>
      </c>
      <c r="T154" s="12">
        <v>61</v>
      </c>
      <c r="U154" s="12">
        <v>0</v>
      </c>
      <c r="V154" s="20">
        <v>106</v>
      </c>
      <c r="W154" s="12">
        <v>88.48</v>
      </c>
      <c r="X154" s="12">
        <v>36.99</v>
      </c>
      <c r="Y154" s="12">
        <v>5684</v>
      </c>
      <c r="Z154" s="12">
        <v>6366.0800000000008</v>
      </c>
      <c r="AA154" s="12">
        <v>0</v>
      </c>
      <c r="AB154" s="12">
        <v>0</v>
      </c>
      <c r="AC154" s="12">
        <v>1650</v>
      </c>
      <c r="AD154" s="12">
        <v>4223.2120000000004</v>
      </c>
      <c r="AE154" s="12">
        <v>0</v>
      </c>
      <c r="AF154" s="12">
        <v>1540.14</v>
      </c>
      <c r="AG154" s="12">
        <v>10384.58847120419</v>
      </c>
      <c r="AH154" s="12">
        <v>5.48</v>
      </c>
      <c r="AI154" s="20">
        <v>1548</v>
      </c>
      <c r="AJ154">
        <v>1</v>
      </c>
      <c r="AK154">
        <v>0</v>
      </c>
      <c r="AL154">
        <v>360</v>
      </c>
      <c r="AM154">
        <v>0</v>
      </c>
      <c r="AN154">
        <v>2</v>
      </c>
      <c r="AQ154"/>
      <c r="AR154">
        <v>740</v>
      </c>
      <c r="AT154" s="27"/>
      <c r="EC154" s="28"/>
      <c r="ED154" s="28"/>
    </row>
    <row r="155" spans="1:134">
      <c r="A155">
        <v>356</v>
      </c>
      <c r="B155">
        <v>6</v>
      </c>
      <c r="D155" t="s">
        <v>408</v>
      </c>
      <c r="E155" s="12">
        <v>61749</v>
      </c>
      <c r="F155" s="12">
        <v>1122.45</v>
      </c>
      <c r="G155" s="12">
        <v>11075</v>
      </c>
      <c r="H155" s="12">
        <v>2897</v>
      </c>
      <c r="I155" s="12">
        <v>7700</v>
      </c>
      <c r="J155" s="12">
        <v>4887.8999999999996</v>
      </c>
      <c r="K155" s="12">
        <v>1208.3333333333333</v>
      </c>
      <c r="L155" s="12">
        <v>4555.333333333333</v>
      </c>
      <c r="M155" s="12">
        <v>9875</v>
      </c>
      <c r="N155" s="12">
        <v>28659</v>
      </c>
      <c r="O155" s="12">
        <v>66000</v>
      </c>
      <c r="P155" s="12">
        <v>48690</v>
      </c>
      <c r="Q155" s="12">
        <v>4440</v>
      </c>
      <c r="R155" s="12">
        <v>2359</v>
      </c>
      <c r="S155" s="12">
        <v>2689.2599999999998</v>
      </c>
      <c r="T155" s="12">
        <v>206</v>
      </c>
      <c r="U155" s="12">
        <v>0</v>
      </c>
      <c r="V155" s="20">
        <v>308</v>
      </c>
      <c r="W155" s="12">
        <v>328.32</v>
      </c>
      <c r="X155" s="12">
        <v>23.2</v>
      </c>
      <c r="Y155" s="12">
        <v>28121</v>
      </c>
      <c r="Z155" s="12">
        <v>32057.94</v>
      </c>
      <c r="AA155" s="12">
        <v>0</v>
      </c>
      <c r="AB155" s="12">
        <v>0</v>
      </c>
      <c r="AC155" s="12">
        <v>0</v>
      </c>
      <c r="AD155" s="12">
        <v>53458.021000000001</v>
      </c>
      <c r="AE155" s="12">
        <v>0</v>
      </c>
      <c r="AF155" s="12">
        <v>2326.7399999999998</v>
      </c>
      <c r="AG155" s="12">
        <v>93501.707999999999</v>
      </c>
      <c r="AH155" s="12">
        <v>1.1599999999999999</v>
      </c>
      <c r="AI155" s="20">
        <v>5734</v>
      </c>
      <c r="AJ155">
        <v>1</v>
      </c>
      <c r="AK155">
        <v>0</v>
      </c>
      <c r="AL155">
        <v>6345</v>
      </c>
      <c r="AM155">
        <v>0</v>
      </c>
      <c r="AN155">
        <v>3</v>
      </c>
      <c r="AQ155"/>
      <c r="AR155">
        <v>1892</v>
      </c>
      <c r="AT155" s="27"/>
      <c r="EC155" s="28"/>
      <c r="ED155" s="28"/>
    </row>
    <row r="156" spans="1:134">
      <c r="A156">
        <v>589</v>
      </c>
      <c r="B156">
        <v>6</v>
      </c>
      <c r="D156" t="s">
        <v>410</v>
      </c>
      <c r="E156" s="12">
        <v>10049</v>
      </c>
      <c r="F156" s="12">
        <v>150.5</v>
      </c>
      <c r="G156" s="12">
        <v>1997</v>
      </c>
      <c r="H156" s="12">
        <v>637</v>
      </c>
      <c r="I156" s="12">
        <v>1100</v>
      </c>
      <c r="J156" s="12">
        <v>666.8</v>
      </c>
      <c r="K156" s="12">
        <v>81</v>
      </c>
      <c r="L156" s="12">
        <v>377</v>
      </c>
      <c r="M156" s="12">
        <v>1251</v>
      </c>
      <c r="N156" s="12">
        <v>4246</v>
      </c>
      <c r="O156" s="12">
        <v>7900</v>
      </c>
      <c r="P156" s="12">
        <v>700</v>
      </c>
      <c r="Q156" s="12">
        <v>0</v>
      </c>
      <c r="R156" s="12">
        <v>3901</v>
      </c>
      <c r="S156" s="12">
        <v>6397.6399999999994</v>
      </c>
      <c r="T156" s="12">
        <v>109</v>
      </c>
      <c r="U156" s="12">
        <v>0</v>
      </c>
      <c r="V156" s="20">
        <v>84</v>
      </c>
      <c r="W156" s="12">
        <v>75.48</v>
      </c>
      <c r="X156" s="12">
        <v>55.11</v>
      </c>
      <c r="Y156" s="12">
        <v>4332</v>
      </c>
      <c r="Z156" s="12">
        <v>6411.36</v>
      </c>
      <c r="AA156" s="12">
        <v>0</v>
      </c>
      <c r="AB156" s="12">
        <v>0</v>
      </c>
      <c r="AC156" s="12">
        <v>3350</v>
      </c>
      <c r="AD156" s="12">
        <v>3708.192</v>
      </c>
      <c r="AE156" s="12">
        <v>0</v>
      </c>
      <c r="AF156" s="12">
        <v>4654.32</v>
      </c>
      <c r="AG156" s="12">
        <v>32903.182583541144</v>
      </c>
      <c r="AH156" s="12">
        <v>5.01</v>
      </c>
      <c r="AI156" s="20">
        <v>1301</v>
      </c>
      <c r="AJ156">
        <v>1</v>
      </c>
      <c r="AK156">
        <v>0</v>
      </c>
      <c r="AL156">
        <v>165</v>
      </c>
      <c r="AM156">
        <v>0</v>
      </c>
      <c r="AN156">
        <v>0</v>
      </c>
      <c r="AQ156"/>
      <c r="AR156">
        <v>847</v>
      </c>
      <c r="AT156" s="27"/>
      <c r="EC156" s="28"/>
      <c r="ED156" s="28"/>
    </row>
    <row r="157" spans="1:134">
      <c r="A157">
        <v>339</v>
      </c>
      <c r="B157">
        <v>6</v>
      </c>
      <c r="D157" t="s">
        <v>412</v>
      </c>
      <c r="E157" s="12">
        <v>5051</v>
      </c>
      <c r="F157" s="12">
        <v>105.35</v>
      </c>
      <c r="G157" s="12">
        <v>747</v>
      </c>
      <c r="H157" s="12">
        <v>181</v>
      </c>
      <c r="I157" s="12">
        <v>400</v>
      </c>
      <c r="J157" s="12">
        <v>209</v>
      </c>
      <c r="K157" s="12">
        <v>30</v>
      </c>
      <c r="L157" s="12">
        <v>146</v>
      </c>
      <c r="M157" s="12">
        <v>429</v>
      </c>
      <c r="N157" s="12">
        <v>1880</v>
      </c>
      <c r="O157" s="12">
        <v>3330</v>
      </c>
      <c r="P157" s="12">
        <v>290</v>
      </c>
      <c r="Q157" s="12">
        <v>0</v>
      </c>
      <c r="R157" s="12">
        <v>1839</v>
      </c>
      <c r="S157" s="12">
        <v>1839</v>
      </c>
      <c r="T157" s="12">
        <v>12</v>
      </c>
      <c r="U157" s="12">
        <v>0</v>
      </c>
      <c r="V157" s="20">
        <v>62</v>
      </c>
      <c r="W157" s="12">
        <v>31</v>
      </c>
      <c r="X157" s="12">
        <v>31</v>
      </c>
      <c r="Y157" s="12">
        <v>1910</v>
      </c>
      <c r="Z157" s="12">
        <v>1910</v>
      </c>
      <c r="AA157" s="12">
        <v>0</v>
      </c>
      <c r="AB157" s="12">
        <v>0</v>
      </c>
      <c r="AC157" s="12">
        <v>0</v>
      </c>
      <c r="AD157" s="12">
        <v>870.95999999999992</v>
      </c>
      <c r="AE157" s="12">
        <v>0</v>
      </c>
      <c r="AF157" s="12">
        <v>381</v>
      </c>
      <c r="AG157" s="12">
        <v>1039.6709886547812</v>
      </c>
      <c r="AH157" s="12">
        <v>1</v>
      </c>
      <c r="AI157" s="20">
        <v>719</v>
      </c>
      <c r="AJ157">
        <v>1</v>
      </c>
      <c r="AK157">
        <v>0</v>
      </c>
      <c r="AL157">
        <v>55</v>
      </c>
      <c r="AM157">
        <v>0</v>
      </c>
      <c r="AN157">
        <v>0</v>
      </c>
      <c r="AQ157"/>
      <c r="AR157">
        <v>450</v>
      </c>
      <c r="AT157" s="27"/>
      <c r="EC157" s="28"/>
      <c r="ED157" s="28"/>
    </row>
    <row r="158" spans="1:134">
      <c r="A158">
        <v>340</v>
      </c>
      <c r="B158">
        <v>6</v>
      </c>
      <c r="D158" t="s">
        <v>413</v>
      </c>
      <c r="E158" s="12">
        <v>19400</v>
      </c>
      <c r="F158" s="12">
        <v>215.6</v>
      </c>
      <c r="G158" s="12">
        <v>3951</v>
      </c>
      <c r="H158" s="12">
        <v>1326</v>
      </c>
      <c r="I158" s="12">
        <v>2100</v>
      </c>
      <c r="J158" s="12">
        <v>1308.5999999999999</v>
      </c>
      <c r="K158" s="12">
        <v>276.66666666666669</v>
      </c>
      <c r="L158" s="12">
        <v>1165.6666666666667</v>
      </c>
      <c r="M158" s="12">
        <v>2351</v>
      </c>
      <c r="N158" s="12">
        <v>8200</v>
      </c>
      <c r="O158" s="12">
        <v>16400</v>
      </c>
      <c r="P158" s="12">
        <v>3890</v>
      </c>
      <c r="Q158" s="12">
        <v>439.20000000000005</v>
      </c>
      <c r="R158" s="12">
        <v>4207</v>
      </c>
      <c r="S158" s="12">
        <v>4207</v>
      </c>
      <c r="T158" s="12">
        <v>169</v>
      </c>
      <c r="U158" s="12">
        <v>0</v>
      </c>
      <c r="V158" s="20">
        <v>127</v>
      </c>
      <c r="W158" s="12">
        <v>87</v>
      </c>
      <c r="X158" s="12">
        <v>40</v>
      </c>
      <c r="Y158" s="12">
        <v>7914</v>
      </c>
      <c r="Z158" s="12">
        <v>7914</v>
      </c>
      <c r="AA158" s="12">
        <v>0</v>
      </c>
      <c r="AB158" s="12">
        <v>0</v>
      </c>
      <c r="AC158" s="12">
        <v>0</v>
      </c>
      <c r="AD158" s="12">
        <v>7051.3739999999998</v>
      </c>
      <c r="AE158" s="12">
        <v>0</v>
      </c>
      <c r="AF158" s="12">
        <v>670</v>
      </c>
      <c r="AG158" s="12">
        <v>2970.2925045703842</v>
      </c>
      <c r="AH158" s="12">
        <v>7</v>
      </c>
      <c r="AI158" s="20">
        <v>2008</v>
      </c>
      <c r="AJ158">
        <v>1</v>
      </c>
      <c r="AK158">
        <v>0</v>
      </c>
      <c r="AL158">
        <v>605</v>
      </c>
      <c r="AM158">
        <v>0</v>
      </c>
      <c r="AN158">
        <v>3</v>
      </c>
      <c r="AQ158"/>
      <c r="AR158">
        <v>895</v>
      </c>
      <c r="AT158" s="27"/>
      <c r="EC158" s="28"/>
      <c r="ED158" s="28"/>
    </row>
    <row r="159" spans="1:134">
      <c r="A159">
        <v>342</v>
      </c>
      <c r="B159">
        <v>6</v>
      </c>
      <c r="D159" t="s">
        <v>415</v>
      </c>
      <c r="E159" s="12">
        <v>45487</v>
      </c>
      <c r="F159" s="12">
        <v>705.6</v>
      </c>
      <c r="G159" s="12">
        <v>9962</v>
      </c>
      <c r="H159" s="12">
        <v>2978</v>
      </c>
      <c r="I159" s="12">
        <v>5500</v>
      </c>
      <c r="J159" s="12">
        <v>3431.2999999999997</v>
      </c>
      <c r="K159" s="12">
        <v>731.33333333333337</v>
      </c>
      <c r="L159" s="12">
        <v>2858.3333333333335</v>
      </c>
      <c r="M159" s="12">
        <v>6746</v>
      </c>
      <c r="N159" s="12">
        <v>20565</v>
      </c>
      <c r="O159" s="12">
        <v>41970</v>
      </c>
      <c r="P159" s="12">
        <v>23420</v>
      </c>
      <c r="Q159" s="12">
        <v>1180</v>
      </c>
      <c r="R159" s="12">
        <v>4625</v>
      </c>
      <c r="S159" s="12">
        <v>4625</v>
      </c>
      <c r="T159" s="12">
        <v>18</v>
      </c>
      <c r="U159" s="12">
        <v>0</v>
      </c>
      <c r="V159" s="20">
        <v>259</v>
      </c>
      <c r="W159" s="12">
        <v>233</v>
      </c>
      <c r="X159" s="12">
        <v>26</v>
      </c>
      <c r="Y159" s="12">
        <v>20687</v>
      </c>
      <c r="Z159" s="12">
        <v>20687</v>
      </c>
      <c r="AA159" s="12">
        <v>0</v>
      </c>
      <c r="AB159" s="12">
        <v>0</v>
      </c>
      <c r="AC159" s="12">
        <v>0</v>
      </c>
      <c r="AD159" s="12">
        <v>30223.707000000002</v>
      </c>
      <c r="AE159" s="12">
        <v>0</v>
      </c>
      <c r="AF159" s="12">
        <v>365</v>
      </c>
      <c r="AG159" s="12">
        <v>3575.8679732931291</v>
      </c>
      <c r="AH159" s="12">
        <v>4</v>
      </c>
      <c r="AI159" s="20">
        <v>5548</v>
      </c>
      <c r="AJ159">
        <v>1</v>
      </c>
      <c r="AK159">
        <v>0</v>
      </c>
      <c r="AL159">
        <v>3855</v>
      </c>
      <c r="AM159">
        <v>0</v>
      </c>
      <c r="AN159">
        <v>4</v>
      </c>
      <c r="AQ159"/>
      <c r="AR159">
        <v>1458</v>
      </c>
      <c r="AT159" s="27"/>
      <c r="EC159" s="28"/>
      <c r="ED159" s="28"/>
    </row>
    <row r="160" spans="1:134">
      <c r="A160">
        <v>1904</v>
      </c>
      <c r="B160">
        <v>6</v>
      </c>
      <c r="D160" t="s">
        <v>633</v>
      </c>
      <c r="E160" s="12">
        <v>64061</v>
      </c>
      <c r="F160" s="12">
        <v>741.3</v>
      </c>
      <c r="G160" s="12">
        <v>11890</v>
      </c>
      <c r="H160" s="12">
        <v>3484</v>
      </c>
      <c r="I160" s="12">
        <v>6600</v>
      </c>
      <c r="J160" s="12">
        <v>3768.7999999999997</v>
      </c>
      <c r="K160" s="12">
        <v>760.66666666666663</v>
      </c>
      <c r="L160" s="12">
        <v>3273.6666666666665</v>
      </c>
      <c r="M160" s="12">
        <v>8567</v>
      </c>
      <c r="N160" s="12">
        <v>28099</v>
      </c>
      <c r="O160" s="12">
        <v>51370</v>
      </c>
      <c r="P160" s="12">
        <v>16300</v>
      </c>
      <c r="Q160" s="12">
        <v>3369.6000000000004</v>
      </c>
      <c r="R160" s="12">
        <v>9620</v>
      </c>
      <c r="S160" s="12">
        <v>13564.199999999999</v>
      </c>
      <c r="T160" s="12">
        <v>1062</v>
      </c>
      <c r="U160" s="12">
        <v>0</v>
      </c>
      <c r="V160" s="20">
        <v>328</v>
      </c>
      <c r="W160" s="12">
        <v>313.2</v>
      </c>
      <c r="X160" s="12">
        <v>98.34</v>
      </c>
      <c r="Y160" s="12">
        <v>28312</v>
      </c>
      <c r="Z160" s="12">
        <v>33974.400000000001</v>
      </c>
      <c r="AA160" s="12">
        <v>0</v>
      </c>
      <c r="AB160" s="12">
        <v>0</v>
      </c>
      <c r="AC160" s="12">
        <v>0</v>
      </c>
      <c r="AD160" s="12">
        <v>33068.416000000005</v>
      </c>
      <c r="AE160" s="12">
        <v>0</v>
      </c>
      <c r="AF160" s="12">
        <v>14799.359999999999</v>
      </c>
      <c r="AG160" s="12">
        <v>166784.33076577421</v>
      </c>
      <c r="AH160" s="12">
        <v>28.31</v>
      </c>
      <c r="AI160" s="20">
        <v>7139</v>
      </c>
      <c r="AJ160">
        <v>1</v>
      </c>
      <c r="AK160">
        <v>0</v>
      </c>
      <c r="AL160">
        <v>3180</v>
      </c>
      <c r="AM160">
        <v>0</v>
      </c>
      <c r="AN160">
        <v>0</v>
      </c>
      <c r="AQ160"/>
      <c r="AR160">
        <v>1166</v>
      </c>
      <c r="AT160" s="27"/>
      <c r="EC160" s="28"/>
      <c r="ED160" s="28"/>
    </row>
    <row r="161" spans="1:134">
      <c r="A161">
        <v>344</v>
      </c>
      <c r="B161">
        <v>6</v>
      </c>
      <c r="D161" t="s">
        <v>166</v>
      </c>
      <c r="E161" s="12">
        <v>338967</v>
      </c>
      <c r="F161" s="12">
        <v>7623.3499999999995</v>
      </c>
      <c r="G161" s="12">
        <v>34437</v>
      </c>
      <c r="H161" s="12">
        <v>10927</v>
      </c>
      <c r="I161" s="12">
        <v>46100</v>
      </c>
      <c r="J161" s="12">
        <v>30162.6</v>
      </c>
      <c r="K161" s="12">
        <v>9875</v>
      </c>
      <c r="L161" s="12">
        <v>24848</v>
      </c>
      <c r="M161" s="12">
        <v>91746</v>
      </c>
      <c r="N161" s="12">
        <v>178868</v>
      </c>
      <c r="O161" s="12">
        <v>390560</v>
      </c>
      <c r="P161" s="12">
        <v>689570</v>
      </c>
      <c r="Q161" s="12">
        <v>9990.4000000000015</v>
      </c>
      <c r="R161" s="12">
        <v>9380</v>
      </c>
      <c r="S161" s="12">
        <v>9661.4</v>
      </c>
      <c r="T161" s="12">
        <v>541</v>
      </c>
      <c r="U161" s="12">
        <v>0</v>
      </c>
      <c r="V161" s="20">
        <v>1259</v>
      </c>
      <c r="W161" s="12">
        <v>1167.56</v>
      </c>
      <c r="X161" s="12">
        <v>109.18</v>
      </c>
      <c r="Y161" s="12">
        <v>159374</v>
      </c>
      <c r="Z161" s="12">
        <v>160967.74</v>
      </c>
      <c r="AA161" s="12">
        <v>0</v>
      </c>
      <c r="AB161" s="12">
        <v>132</v>
      </c>
      <c r="AC161" s="12">
        <v>14100</v>
      </c>
      <c r="AD161" s="12">
        <v>538524.74599999993</v>
      </c>
      <c r="AE161" s="12">
        <v>0</v>
      </c>
      <c r="AF161" s="12">
        <v>5222.1000000000004</v>
      </c>
      <c r="AG161" s="12">
        <v>190808.93521016024</v>
      </c>
      <c r="AH161" s="12">
        <v>5.3000000000000007</v>
      </c>
      <c r="AI161" s="20">
        <v>38869</v>
      </c>
      <c r="AJ161">
        <v>1</v>
      </c>
      <c r="AK161">
        <v>0</v>
      </c>
      <c r="AL161">
        <v>56580</v>
      </c>
      <c r="AM161">
        <v>0</v>
      </c>
      <c r="AN161">
        <v>52</v>
      </c>
      <c r="AQ161"/>
      <c r="AR161">
        <v>3347</v>
      </c>
      <c r="AT161" s="27"/>
      <c r="EC161" s="28"/>
      <c r="ED161" s="28"/>
    </row>
    <row r="162" spans="1:134">
      <c r="A162">
        <v>1581</v>
      </c>
      <c r="B162">
        <v>6</v>
      </c>
      <c r="D162" t="s">
        <v>417</v>
      </c>
      <c r="E162" s="12">
        <v>48506</v>
      </c>
      <c r="F162" s="12">
        <v>582.75</v>
      </c>
      <c r="G162" s="12">
        <v>11412</v>
      </c>
      <c r="H162" s="12">
        <v>3727</v>
      </c>
      <c r="I162" s="12">
        <v>5300</v>
      </c>
      <c r="J162" s="12">
        <v>2850.2</v>
      </c>
      <c r="K162" s="12">
        <v>578</v>
      </c>
      <c r="L162" s="12">
        <v>2892</v>
      </c>
      <c r="M162" s="12">
        <v>7458</v>
      </c>
      <c r="N162" s="12">
        <v>22800</v>
      </c>
      <c r="O162" s="12">
        <v>39600</v>
      </c>
      <c r="P162" s="12">
        <v>8070</v>
      </c>
      <c r="Q162" s="12">
        <v>2002.4</v>
      </c>
      <c r="R162" s="12">
        <v>13207</v>
      </c>
      <c r="S162" s="12">
        <v>13207</v>
      </c>
      <c r="T162" s="12">
        <v>187</v>
      </c>
      <c r="U162" s="12">
        <v>0</v>
      </c>
      <c r="V162" s="20">
        <v>318</v>
      </c>
      <c r="W162" s="12">
        <v>244</v>
      </c>
      <c r="X162" s="12">
        <v>74</v>
      </c>
      <c r="Y162" s="12">
        <v>24498</v>
      </c>
      <c r="Z162" s="12">
        <v>24498</v>
      </c>
      <c r="AA162" s="12">
        <v>0</v>
      </c>
      <c r="AB162" s="12">
        <v>0</v>
      </c>
      <c r="AC162" s="12">
        <v>0</v>
      </c>
      <c r="AD162" s="12">
        <v>18887.958000000002</v>
      </c>
      <c r="AE162" s="12">
        <v>0</v>
      </c>
      <c r="AF162" s="12">
        <v>1624</v>
      </c>
      <c r="AG162" s="12">
        <v>5881.2710168732265</v>
      </c>
      <c r="AH162" s="12">
        <v>17</v>
      </c>
      <c r="AI162" s="20">
        <v>6294</v>
      </c>
      <c r="AJ162">
        <v>1</v>
      </c>
      <c r="AK162">
        <v>0</v>
      </c>
      <c r="AL162">
        <v>2015</v>
      </c>
      <c r="AM162">
        <v>0</v>
      </c>
      <c r="AN162">
        <v>5</v>
      </c>
      <c r="AQ162"/>
      <c r="AR162">
        <v>760</v>
      </c>
      <c r="AT162" s="27"/>
      <c r="EC162" s="28"/>
      <c r="ED162" s="28"/>
    </row>
    <row r="163" spans="1:134">
      <c r="A163">
        <v>345</v>
      </c>
      <c r="B163">
        <v>6</v>
      </c>
      <c r="D163" t="s">
        <v>140</v>
      </c>
      <c r="E163" s="12">
        <v>63816</v>
      </c>
      <c r="F163" s="12">
        <v>1033.1999999999998</v>
      </c>
      <c r="G163" s="12">
        <v>10674</v>
      </c>
      <c r="H163" s="12">
        <v>3284</v>
      </c>
      <c r="I163" s="12">
        <v>7900</v>
      </c>
      <c r="J163" s="12">
        <v>5180.5</v>
      </c>
      <c r="K163" s="12">
        <v>1286.6666666666667</v>
      </c>
      <c r="L163" s="12">
        <v>4505.666666666667</v>
      </c>
      <c r="M163" s="12">
        <v>8138</v>
      </c>
      <c r="N163" s="12">
        <v>27183</v>
      </c>
      <c r="O163" s="12">
        <v>73440</v>
      </c>
      <c r="P163" s="12">
        <v>77330</v>
      </c>
      <c r="Q163" s="12">
        <v>4947.2000000000007</v>
      </c>
      <c r="R163" s="12">
        <v>1942</v>
      </c>
      <c r="S163" s="12">
        <v>1942</v>
      </c>
      <c r="T163" s="12">
        <v>30</v>
      </c>
      <c r="U163" s="12">
        <v>0</v>
      </c>
      <c r="V163" s="20">
        <v>338</v>
      </c>
      <c r="W163" s="12">
        <v>331</v>
      </c>
      <c r="X163" s="12">
        <v>7</v>
      </c>
      <c r="Y163" s="12">
        <v>27195</v>
      </c>
      <c r="Z163" s="12">
        <v>27195</v>
      </c>
      <c r="AA163" s="12">
        <v>0</v>
      </c>
      <c r="AB163" s="12">
        <v>0</v>
      </c>
      <c r="AC163" s="12">
        <v>0</v>
      </c>
      <c r="AD163" s="12">
        <v>58550.834999999999</v>
      </c>
      <c r="AE163" s="12">
        <v>0</v>
      </c>
      <c r="AF163" s="12">
        <v>852</v>
      </c>
      <c r="AG163" s="12">
        <v>27571.618661257606</v>
      </c>
      <c r="AH163" s="12">
        <v>2</v>
      </c>
      <c r="AI163" s="20">
        <v>5690</v>
      </c>
      <c r="AJ163">
        <v>1</v>
      </c>
      <c r="AK163">
        <v>0</v>
      </c>
      <c r="AL163">
        <v>5265</v>
      </c>
      <c r="AM163">
        <v>0</v>
      </c>
      <c r="AN163">
        <v>17</v>
      </c>
      <c r="AQ163"/>
      <c r="AR163">
        <v>2125</v>
      </c>
      <c r="AT163" s="27"/>
      <c r="EC163" s="28"/>
      <c r="ED163" s="28"/>
    </row>
    <row r="164" spans="1:134">
      <c r="A164">
        <v>620</v>
      </c>
      <c r="B164">
        <v>6</v>
      </c>
      <c r="D164" t="s">
        <v>418</v>
      </c>
      <c r="E164" s="12">
        <v>19513</v>
      </c>
      <c r="F164" s="12">
        <v>384.3</v>
      </c>
      <c r="G164" s="12">
        <v>3825</v>
      </c>
      <c r="H164" s="12">
        <v>1113</v>
      </c>
      <c r="I164" s="12">
        <v>2200</v>
      </c>
      <c r="J164" s="12">
        <v>1358.3</v>
      </c>
      <c r="K164" s="12">
        <v>258.66666666666669</v>
      </c>
      <c r="L164" s="12">
        <v>1089.6666666666667</v>
      </c>
      <c r="M164" s="12">
        <v>2228</v>
      </c>
      <c r="N164" s="12">
        <v>8275</v>
      </c>
      <c r="O164" s="12">
        <v>15980</v>
      </c>
      <c r="P164" s="12">
        <v>3370</v>
      </c>
      <c r="Q164" s="12">
        <v>575.20000000000005</v>
      </c>
      <c r="R164" s="12">
        <v>3922</v>
      </c>
      <c r="S164" s="12">
        <v>4784.84</v>
      </c>
      <c r="T164" s="12">
        <v>317</v>
      </c>
      <c r="U164" s="12">
        <v>0</v>
      </c>
      <c r="V164" s="20">
        <v>144</v>
      </c>
      <c r="W164" s="12">
        <v>129.95999999999998</v>
      </c>
      <c r="X164" s="12">
        <v>37.200000000000003</v>
      </c>
      <c r="Y164" s="12">
        <v>8417</v>
      </c>
      <c r="Z164" s="12">
        <v>9595.3799999999992</v>
      </c>
      <c r="AA164" s="12">
        <v>0</v>
      </c>
      <c r="AB164" s="12">
        <v>0</v>
      </c>
      <c r="AC164" s="12">
        <v>2200</v>
      </c>
      <c r="AD164" s="12">
        <v>7777.308</v>
      </c>
      <c r="AE164" s="12">
        <v>0</v>
      </c>
      <c r="AF164" s="12">
        <v>1426.18</v>
      </c>
      <c r="AG164" s="12">
        <v>9440.3516536919087</v>
      </c>
      <c r="AH164" s="12">
        <v>6.2</v>
      </c>
      <c r="AI164" s="20">
        <v>2007</v>
      </c>
      <c r="AJ164">
        <v>1</v>
      </c>
      <c r="AK164">
        <v>0</v>
      </c>
      <c r="AL164">
        <v>1380</v>
      </c>
      <c r="AM164">
        <v>0</v>
      </c>
      <c r="AN164">
        <v>3</v>
      </c>
      <c r="AQ164"/>
      <c r="AR164">
        <v>909</v>
      </c>
      <c r="AT164" s="27"/>
      <c r="EC164" s="28"/>
      <c r="ED164" s="28"/>
    </row>
    <row r="165" spans="1:134">
      <c r="A165">
        <v>352</v>
      </c>
      <c r="B165">
        <v>6</v>
      </c>
      <c r="D165" t="s">
        <v>419</v>
      </c>
      <c r="E165" s="12">
        <v>23384</v>
      </c>
      <c r="F165" s="12">
        <v>172.9</v>
      </c>
      <c r="G165" s="12">
        <v>3987</v>
      </c>
      <c r="H165" s="12">
        <v>1083</v>
      </c>
      <c r="I165" s="12">
        <v>2200</v>
      </c>
      <c r="J165" s="12">
        <v>1198.9000000000001</v>
      </c>
      <c r="K165" s="12">
        <v>266.66666666666669</v>
      </c>
      <c r="L165" s="12">
        <v>1281.6666666666667</v>
      </c>
      <c r="M165" s="12">
        <v>2640</v>
      </c>
      <c r="N165" s="12">
        <v>9931</v>
      </c>
      <c r="O165" s="12">
        <v>22650</v>
      </c>
      <c r="P165" s="12">
        <v>7170</v>
      </c>
      <c r="Q165" s="12">
        <v>704</v>
      </c>
      <c r="R165" s="12">
        <v>4765</v>
      </c>
      <c r="S165" s="12">
        <v>5098.55</v>
      </c>
      <c r="T165" s="12">
        <v>276</v>
      </c>
      <c r="U165" s="12">
        <v>0</v>
      </c>
      <c r="V165" s="20">
        <v>136</v>
      </c>
      <c r="W165" s="12">
        <v>104.50000000000001</v>
      </c>
      <c r="X165" s="12">
        <v>43.46</v>
      </c>
      <c r="Y165" s="12">
        <v>10011</v>
      </c>
      <c r="Z165" s="12">
        <v>11012.1</v>
      </c>
      <c r="AA165" s="12">
        <v>0</v>
      </c>
      <c r="AB165" s="12">
        <v>0</v>
      </c>
      <c r="AC165" s="12">
        <v>1250</v>
      </c>
      <c r="AD165" s="12">
        <v>11252.364</v>
      </c>
      <c r="AE165" s="12">
        <v>0</v>
      </c>
      <c r="AF165" s="12">
        <v>1342.8500000000001</v>
      </c>
      <c r="AG165" s="12">
        <v>7916.7434239238255</v>
      </c>
      <c r="AH165" s="12">
        <v>4.24</v>
      </c>
      <c r="AI165" s="20">
        <v>2527</v>
      </c>
      <c r="AJ165">
        <v>1</v>
      </c>
      <c r="AK165">
        <v>0</v>
      </c>
      <c r="AL165">
        <v>635</v>
      </c>
      <c r="AM165">
        <v>0</v>
      </c>
      <c r="AN165">
        <v>3</v>
      </c>
      <c r="AQ165"/>
      <c r="AR165">
        <v>1121</v>
      </c>
      <c r="AT165" s="27"/>
      <c r="EC165" s="28"/>
      <c r="ED165" s="28"/>
    </row>
    <row r="166" spans="1:134">
      <c r="A166">
        <v>632</v>
      </c>
      <c r="B166">
        <v>6</v>
      </c>
      <c r="D166" t="s">
        <v>421</v>
      </c>
      <c r="E166" s="12">
        <v>51161</v>
      </c>
      <c r="F166" s="12">
        <v>762.3</v>
      </c>
      <c r="G166" s="12">
        <v>8829</v>
      </c>
      <c r="H166" s="12">
        <v>2659</v>
      </c>
      <c r="I166" s="12">
        <v>5100</v>
      </c>
      <c r="J166" s="12">
        <v>2927.6</v>
      </c>
      <c r="K166" s="12">
        <v>488</v>
      </c>
      <c r="L166" s="12">
        <v>2649</v>
      </c>
      <c r="M166" s="12">
        <v>6510</v>
      </c>
      <c r="N166" s="12">
        <v>21818</v>
      </c>
      <c r="O166" s="12">
        <v>49370</v>
      </c>
      <c r="P166" s="12">
        <v>21180</v>
      </c>
      <c r="Q166" s="12">
        <v>4497.6000000000004</v>
      </c>
      <c r="R166" s="12">
        <v>8899</v>
      </c>
      <c r="S166" s="12">
        <v>14505.369999999999</v>
      </c>
      <c r="T166" s="12">
        <v>394</v>
      </c>
      <c r="U166" s="12">
        <v>0</v>
      </c>
      <c r="V166" s="20">
        <v>320</v>
      </c>
      <c r="W166" s="12">
        <v>349.35</v>
      </c>
      <c r="X166" s="12">
        <v>108.16</v>
      </c>
      <c r="Y166" s="12">
        <v>21724</v>
      </c>
      <c r="Z166" s="12">
        <v>29761.88</v>
      </c>
      <c r="AA166" s="12">
        <v>0</v>
      </c>
      <c r="AB166" s="12">
        <v>0</v>
      </c>
      <c r="AC166" s="12">
        <v>3900</v>
      </c>
      <c r="AD166" s="12">
        <v>29044.988000000001</v>
      </c>
      <c r="AE166" s="12">
        <v>0</v>
      </c>
      <c r="AF166" s="12">
        <v>15512.71</v>
      </c>
      <c r="AG166" s="12">
        <v>220779.5066490907</v>
      </c>
      <c r="AH166" s="12">
        <v>15.209999999999999</v>
      </c>
      <c r="AI166" s="20">
        <v>5721</v>
      </c>
      <c r="AJ166">
        <v>1</v>
      </c>
      <c r="AK166">
        <v>0</v>
      </c>
      <c r="AL166">
        <v>2515</v>
      </c>
      <c r="AM166">
        <v>0</v>
      </c>
      <c r="AN166">
        <v>6</v>
      </c>
      <c r="AQ166"/>
      <c r="AR166">
        <v>1325</v>
      </c>
      <c r="AT166" s="27"/>
      <c r="EC166" s="28"/>
      <c r="ED166" s="28"/>
    </row>
    <row r="167" spans="1:134">
      <c r="A167">
        <v>351</v>
      </c>
      <c r="B167">
        <v>6</v>
      </c>
      <c r="D167" t="s">
        <v>423</v>
      </c>
      <c r="E167" s="12">
        <v>12550</v>
      </c>
      <c r="F167" s="12">
        <v>149.1</v>
      </c>
      <c r="G167" s="12">
        <v>2327</v>
      </c>
      <c r="H167" s="12">
        <v>746</v>
      </c>
      <c r="I167" s="12">
        <v>1100</v>
      </c>
      <c r="J167" s="12">
        <v>586.69999999999993</v>
      </c>
      <c r="K167" s="12">
        <v>105.33333333333333</v>
      </c>
      <c r="L167" s="12">
        <v>638.33333333333326</v>
      </c>
      <c r="M167" s="12">
        <v>1289</v>
      </c>
      <c r="N167" s="12">
        <v>5090</v>
      </c>
      <c r="O167" s="12">
        <v>11100</v>
      </c>
      <c r="P167" s="12">
        <v>2460</v>
      </c>
      <c r="Q167" s="12">
        <v>0</v>
      </c>
      <c r="R167" s="12">
        <v>3653</v>
      </c>
      <c r="S167" s="12">
        <v>3653</v>
      </c>
      <c r="T167" s="12">
        <v>30</v>
      </c>
      <c r="U167" s="12">
        <v>0</v>
      </c>
      <c r="V167" s="20">
        <v>102</v>
      </c>
      <c r="W167" s="12">
        <v>65</v>
      </c>
      <c r="X167" s="12">
        <v>37</v>
      </c>
      <c r="Y167" s="12">
        <v>5133</v>
      </c>
      <c r="Z167" s="12">
        <v>5133</v>
      </c>
      <c r="AA167" s="12">
        <v>0</v>
      </c>
      <c r="AB167" s="12">
        <v>0</v>
      </c>
      <c r="AC167" s="12">
        <v>0</v>
      </c>
      <c r="AD167" s="12">
        <v>4758.2910000000002</v>
      </c>
      <c r="AE167" s="12">
        <v>0</v>
      </c>
      <c r="AF167" s="12">
        <v>604</v>
      </c>
      <c r="AG167" s="12">
        <v>2058.1591094216669</v>
      </c>
      <c r="AH167" s="12">
        <v>1</v>
      </c>
      <c r="AI167" s="20">
        <v>1314</v>
      </c>
      <c r="AJ167">
        <v>1</v>
      </c>
      <c r="AK167">
        <v>0</v>
      </c>
      <c r="AL167">
        <v>200</v>
      </c>
      <c r="AM167">
        <v>0</v>
      </c>
      <c r="AN167">
        <v>1</v>
      </c>
      <c r="AQ167"/>
      <c r="AR167">
        <v>891</v>
      </c>
      <c r="AT167" s="27"/>
      <c r="EC167" s="28"/>
      <c r="ED167" s="28"/>
    </row>
    <row r="168" spans="1:134">
      <c r="A168">
        <v>355</v>
      </c>
      <c r="B168">
        <v>6</v>
      </c>
      <c r="D168" t="s">
        <v>425</v>
      </c>
      <c r="E168" s="12">
        <v>62258</v>
      </c>
      <c r="F168" s="12">
        <v>1186.1500000000001</v>
      </c>
      <c r="G168" s="12">
        <v>12627</v>
      </c>
      <c r="H168" s="12">
        <v>3993</v>
      </c>
      <c r="I168" s="12">
        <v>8500</v>
      </c>
      <c r="J168" s="12">
        <v>5505.2</v>
      </c>
      <c r="K168" s="12">
        <v>1261</v>
      </c>
      <c r="L168" s="12">
        <v>4768</v>
      </c>
      <c r="M168" s="12">
        <v>11502</v>
      </c>
      <c r="N168" s="12">
        <v>30587</v>
      </c>
      <c r="O168" s="12">
        <v>63840</v>
      </c>
      <c r="P168" s="12">
        <v>46840</v>
      </c>
      <c r="Q168" s="12">
        <v>5286.4000000000005</v>
      </c>
      <c r="R168" s="12">
        <v>4851</v>
      </c>
      <c r="S168" s="12">
        <v>4851</v>
      </c>
      <c r="T168" s="12">
        <v>14</v>
      </c>
      <c r="U168" s="12">
        <v>0</v>
      </c>
      <c r="V168" s="20">
        <v>297</v>
      </c>
      <c r="W168" s="12">
        <v>271</v>
      </c>
      <c r="X168" s="12">
        <v>26</v>
      </c>
      <c r="Y168" s="12">
        <v>29948</v>
      </c>
      <c r="Z168" s="12">
        <v>29948</v>
      </c>
      <c r="AA168" s="12">
        <v>0</v>
      </c>
      <c r="AB168" s="12">
        <v>0</v>
      </c>
      <c r="AC168" s="12">
        <v>0</v>
      </c>
      <c r="AD168" s="12">
        <v>46539.192000000003</v>
      </c>
      <c r="AE168" s="12">
        <v>0</v>
      </c>
      <c r="AF168" s="12">
        <v>524</v>
      </c>
      <c r="AG168" s="12">
        <v>6705.6920863309351</v>
      </c>
      <c r="AH168" s="12">
        <v>4</v>
      </c>
      <c r="AI168" s="20">
        <v>7253</v>
      </c>
      <c r="AJ168">
        <v>1</v>
      </c>
      <c r="AK168">
        <v>0</v>
      </c>
      <c r="AL168">
        <v>6045</v>
      </c>
      <c r="AM168">
        <v>0</v>
      </c>
      <c r="AN168">
        <v>9</v>
      </c>
      <c r="AQ168"/>
      <c r="AR168">
        <v>1553</v>
      </c>
      <c r="AT168" s="27"/>
      <c r="EC168" s="28"/>
      <c r="ED168" s="28"/>
    </row>
    <row r="169" spans="1:134">
      <c r="A169">
        <v>358</v>
      </c>
      <c r="B169">
        <v>7</v>
      </c>
      <c r="D169" t="s">
        <v>188</v>
      </c>
      <c r="E169" s="12">
        <v>31299</v>
      </c>
      <c r="F169" s="12">
        <v>690.9</v>
      </c>
      <c r="G169" s="12">
        <v>5619</v>
      </c>
      <c r="H169" s="12">
        <v>1731</v>
      </c>
      <c r="I169" s="12">
        <v>3100</v>
      </c>
      <c r="J169" s="12">
        <v>1803.1</v>
      </c>
      <c r="K169" s="12">
        <v>212</v>
      </c>
      <c r="L169" s="12">
        <v>1168</v>
      </c>
      <c r="M169" s="12">
        <v>3682</v>
      </c>
      <c r="N169" s="12">
        <v>13190</v>
      </c>
      <c r="O169" s="12">
        <v>24940</v>
      </c>
      <c r="P169" s="12">
        <v>4040</v>
      </c>
      <c r="Q169" s="12">
        <v>0</v>
      </c>
      <c r="R169" s="12">
        <v>2005</v>
      </c>
      <c r="S169" s="12">
        <v>2406</v>
      </c>
      <c r="T169" s="12">
        <v>1223</v>
      </c>
      <c r="U169" s="12">
        <v>0</v>
      </c>
      <c r="V169" s="20">
        <v>271</v>
      </c>
      <c r="W169" s="12">
        <v>272.16000000000003</v>
      </c>
      <c r="X169" s="12">
        <v>62.149999999999991</v>
      </c>
      <c r="Y169" s="12">
        <v>12969</v>
      </c>
      <c r="Z169" s="12">
        <v>16340.94</v>
      </c>
      <c r="AA169" s="12">
        <v>0</v>
      </c>
      <c r="AB169" s="12">
        <v>0</v>
      </c>
      <c r="AC169" s="12">
        <v>0</v>
      </c>
      <c r="AD169" s="12">
        <v>11723.975999999999</v>
      </c>
      <c r="AE169" s="12">
        <v>0</v>
      </c>
      <c r="AF169" s="12">
        <v>4138.8</v>
      </c>
      <c r="AG169" s="12">
        <v>92256.420446096658</v>
      </c>
      <c r="AH169" s="12">
        <v>3.3899999999999997</v>
      </c>
      <c r="AI169" s="20">
        <v>3690</v>
      </c>
      <c r="AJ169">
        <v>1</v>
      </c>
      <c r="AK169">
        <v>0</v>
      </c>
      <c r="AL169">
        <v>1255</v>
      </c>
      <c r="AM169">
        <v>0</v>
      </c>
      <c r="AN169">
        <v>3</v>
      </c>
      <c r="AQ169"/>
      <c r="AR169">
        <v>901</v>
      </c>
      <c r="AT169" s="27"/>
      <c r="EC169" s="28"/>
      <c r="ED169" s="28"/>
    </row>
    <row r="170" spans="1:134">
      <c r="A170">
        <v>361</v>
      </c>
      <c r="B170">
        <v>7</v>
      </c>
      <c r="D170" t="s">
        <v>154</v>
      </c>
      <c r="E170" s="12">
        <v>107615</v>
      </c>
      <c r="F170" s="12">
        <v>2111.5499999999997</v>
      </c>
      <c r="G170" s="12">
        <v>19169</v>
      </c>
      <c r="H170" s="12">
        <v>5587</v>
      </c>
      <c r="I170" s="12">
        <v>16300</v>
      </c>
      <c r="J170" s="12">
        <v>11195.3</v>
      </c>
      <c r="K170" s="12">
        <v>2391</v>
      </c>
      <c r="L170" s="12">
        <v>9582</v>
      </c>
      <c r="M170" s="12">
        <v>19935</v>
      </c>
      <c r="N170" s="12">
        <v>52072</v>
      </c>
      <c r="O170" s="12">
        <v>118570</v>
      </c>
      <c r="P170" s="12">
        <v>129720</v>
      </c>
      <c r="Q170" s="12">
        <v>6084.8</v>
      </c>
      <c r="R170" s="12">
        <v>11031</v>
      </c>
      <c r="S170" s="12">
        <v>12023.79</v>
      </c>
      <c r="T170" s="12">
        <v>703</v>
      </c>
      <c r="U170" s="12">
        <v>0</v>
      </c>
      <c r="V170" s="20">
        <v>540</v>
      </c>
      <c r="W170" s="12">
        <v>480.90000000000003</v>
      </c>
      <c r="X170" s="12">
        <v>89.100000000000009</v>
      </c>
      <c r="Y170" s="12">
        <v>51047</v>
      </c>
      <c r="Z170" s="12">
        <v>53599.350000000006</v>
      </c>
      <c r="AA170" s="12">
        <v>47</v>
      </c>
      <c r="AB170" s="12">
        <v>0</v>
      </c>
      <c r="AC170" s="12">
        <v>8600</v>
      </c>
      <c r="AD170" s="12">
        <v>113528.52799999999</v>
      </c>
      <c r="AE170" s="12">
        <v>0</v>
      </c>
      <c r="AF170" s="12">
        <v>11201.93</v>
      </c>
      <c r="AG170" s="12">
        <v>183567.95014913927</v>
      </c>
      <c r="AH170" s="12">
        <v>14.3</v>
      </c>
      <c r="AI170" s="20">
        <v>10873</v>
      </c>
      <c r="AJ170">
        <v>1</v>
      </c>
      <c r="AK170">
        <v>0</v>
      </c>
      <c r="AL170">
        <v>8095</v>
      </c>
      <c r="AM170">
        <v>0</v>
      </c>
      <c r="AN170">
        <v>86</v>
      </c>
      <c r="AQ170"/>
      <c r="AR170">
        <v>2218</v>
      </c>
      <c r="AT170" s="27"/>
      <c r="EC170" s="28"/>
      <c r="ED170" s="28"/>
    </row>
    <row r="171" spans="1:134">
      <c r="A171">
        <v>362</v>
      </c>
      <c r="B171">
        <v>7</v>
      </c>
      <c r="D171" t="s">
        <v>217</v>
      </c>
      <c r="E171" s="12">
        <v>88602</v>
      </c>
      <c r="F171" s="12">
        <v>1503.95</v>
      </c>
      <c r="G171" s="12">
        <v>16793</v>
      </c>
      <c r="H171" s="12">
        <v>5642</v>
      </c>
      <c r="I171" s="12">
        <v>10300</v>
      </c>
      <c r="J171" s="12">
        <v>6051.5</v>
      </c>
      <c r="K171" s="12">
        <v>960.66666666666663</v>
      </c>
      <c r="L171" s="12">
        <v>4037.6666666666665</v>
      </c>
      <c r="M171" s="12">
        <v>18606</v>
      </c>
      <c r="N171" s="12">
        <v>43580</v>
      </c>
      <c r="O171" s="12">
        <v>88410</v>
      </c>
      <c r="P171" s="12">
        <v>56250</v>
      </c>
      <c r="Q171" s="12">
        <v>4689.6000000000004</v>
      </c>
      <c r="R171" s="12">
        <v>4125</v>
      </c>
      <c r="S171" s="12">
        <v>5362.5</v>
      </c>
      <c r="T171" s="12">
        <v>283</v>
      </c>
      <c r="U171" s="12">
        <v>0</v>
      </c>
      <c r="V171" s="20">
        <v>318</v>
      </c>
      <c r="W171" s="12">
        <v>387.40000000000003</v>
      </c>
      <c r="X171" s="12">
        <v>26</v>
      </c>
      <c r="Y171" s="12">
        <v>42485</v>
      </c>
      <c r="Z171" s="12">
        <v>55230.5</v>
      </c>
      <c r="AA171" s="12">
        <v>0</v>
      </c>
      <c r="AB171" s="12">
        <v>0</v>
      </c>
      <c r="AC171" s="12">
        <v>0</v>
      </c>
      <c r="AD171" s="12">
        <v>104683.04</v>
      </c>
      <c r="AE171" s="12">
        <v>0</v>
      </c>
      <c r="AF171" s="12">
        <v>4882.8</v>
      </c>
      <c r="AG171" s="12">
        <v>170683.4716878403</v>
      </c>
      <c r="AH171" s="12">
        <v>7.8000000000000007</v>
      </c>
      <c r="AI171" s="20">
        <v>8939</v>
      </c>
      <c r="AJ171">
        <v>1</v>
      </c>
      <c r="AK171">
        <v>0</v>
      </c>
      <c r="AL171">
        <v>6125</v>
      </c>
      <c r="AM171">
        <v>0</v>
      </c>
      <c r="AN171">
        <v>4</v>
      </c>
      <c r="AQ171"/>
      <c r="AR171">
        <v>2550</v>
      </c>
      <c r="AT171" s="27"/>
      <c r="EC171" s="28"/>
      <c r="ED171" s="28"/>
    </row>
    <row r="172" spans="1:134">
      <c r="A172">
        <v>363</v>
      </c>
      <c r="B172">
        <v>7</v>
      </c>
      <c r="D172" t="s">
        <v>171</v>
      </c>
      <c r="E172" s="12">
        <v>833624</v>
      </c>
      <c r="F172" s="12">
        <v>25071.9</v>
      </c>
      <c r="G172" s="12">
        <v>100135</v>
      </c>
      <c r="H172" s="12">
        <v>28660</v>
      </c>
      <c r="I172" s="12">
        <v>147400</v>
      </c>
      <c r="J172" s="12">
        <v>103399.1</v>
      </c>
      <c r="K172" s="12">
        <v>40381.333333333336</v>
      </c>
      <c r="L172" s="12">
        <v>80497.333333333343</v>
      </c>
      <c r="M172" s="12">
        <v>251828</v>
      </c>
      <c r="N172" s="12">
        <v>464017</v>
      </c>
      <c r="O172" s="12">
        <v>919950</v>
      </c>
      <c r="P172" s="12">
        <v>1736210</v>
      </c>
      <c r="Q172" s="12">
        <v>30697.600000000002</v>
      </c>
      <c r="R172" s="12">
        <v>16510</v>
      </c>
      <c r="S172" s="12">
        <v>21628.100000000002</v>
      </c>
      <c r="T172" s="12">
        <v>3156</v>
      </c>
      <c r="U172" s="12">
        <v>2283</v>
      </c>
      <c r="V172" s="20">
        <v>2348</v>
      </c>
      <c r="W172" s="12">
        <v>2733.9700000000003</v>
      </c>
      <c r="X172" s="12">
        <v>340.6</v>
      </c>
      <c r="Y172" s="12">
        <v>440009</v>
      </c>
      <c r="Z172" s="12">
        <v>576411.79</v>
      </c>
      <c r="AA172" s="12">
        <v>0</v>
      </c>
      <c r="AB172" s="12">
        <v>425</v>
      </c>
      <c r="AC172" s="12">
        <v>83000</v>
      </c>
      <c r="AD172" s="12">
        <v>2641814.0360000003</v>
      </c>
      <c r="AE172" s="12">
        <v>1145783.436</v>
      </c>
      <c r="AF172" s="12">
        <v>18740.86</v>
      </c>
      <c r="AG172" s="12">
        <v>1903780.8620441372</v>
      </c>
      <c r="AH172" s="12">
        <v>27.51</v>
      </c>
      <c r="AI172" s="20">
        <v>128814</v>
      </c>
      <c r="AJ172">
        <v>1</v>
      </c>
      <c r="AK172">
        <v>0</v>
      </c>
      <c r="AL172">
        <v>202650</v>
      </c>
      <c r="AM172">
        <v>35925.199999999983</v>
      </c>
      <c r="AN172">
        <v>378</v>
      </c>
      <c r="AQ172"/>
      <c r="AR172">
        <v>6011</v>
      </c>
      <c r="AT172" s="27"/>
      <c r="EC172" s="28"/>
      <c r="ED172" s="28"/>
    </row>
    <row r="173" spans="1:134">
      <c r="A173">
        <v>370</v>
      </c>
      <c r="B173">
        <v>7</v>
      </c>
      <c r="D173" t="s">
        <v>240</v>
      </c>
      <c r="E173" s="12">
        <v>8958</v>
      </c>
      <c r="F173" s="12">
        <v>163.1</v>
      </c>
      <c r="G173" s="12">
        <v>1809</v>
      </c>
      <c r="H173" s="12">
        <v>553</v>
      </c>
      <c r="I173" s="12">
        <v>900</v>
      </c>
      <c r="J173" s="12">
        <v>510.7</v>
      </c>
      <c r="K173" s="12">
        <v>71</v>
      </c>
      <c r="L173" s="12">
        <v>563</v>
      </c>
      <c r="M173" s="12">
        <v>1009</v>
      </c>
      <c r="N173" s="12">
        <v>3848</v>
      </c>
      <c r="O173" s="12">
        <v>4720</v>
      </c>
      <c r="P173" s="12">
        <v>200</v>
      </c>
      <c r="Q173" s="12">
        <v>0</v>
      </c>
      <c r="R173" s="12">
        <v>7057</v>
      </c>
      <c r="S173" s="12">
        <v>8680.11</v>
      </c>
      <c r="T173" s="12">
        <v>149</v>
      </c>
      <c r="U173" s="12">
        <v>0</v>
      </c>
      <c r="V173" s="20">
        <v>96</v>
      </c>
      <c r="W173" s="12">
        <v>48.36</v>
      </c>
      <c r="X173" s="12">
        <v>70.11</v>
      </c>
      <c r="Y173" s="12">
        <v>3893</v>
      </c>
      <c r="Z173" s="12">
        <v>4827.32</v>
      </c>
      <c r="AA173" s="12">
        <v>0</v>
      </c>
      <c r="AB173" s="12">
        <v>0</v>
      </c>
      <c r="AC173" s="12">
        <v>0</v>
      </c>
      <c r="AD173" s="12">
        <v>2351.3719999999998</v>
      </c>
      <c r="AE173" s="12">
        <v>0</v>
      </c>
      <c r="AF173" s="12">
        <v>3794.5499999999997</v>
      </c>
      <c r="AG173" s="12">
        <v>5625.3778601165695</v>
      </c>
      <c r="AH173" s="12">
        <v>4.92</v>
      </c>
      <c r="AI173" s="20">
        <v>1199</v>
      </c>
      <c r="AJ173">
        <v>1</v>
      </c>
      <c r="AK173">
        <v>0</v>
      </c>
      <c r="AL173">
        <v>130</v>
      </c>
      <c r="AM173">
        <v>0</v>
      </c>
      <c r="AN173">
        <v>2</v>
      </c>
      <c r="AQ173"/>
      <c r="AR173">
        <v>582</v>
      </c>
      <c r="AT173" s="27"/>
      <c r="EC173" s="28"/>
      <c r="ED173" s="28"/>
    </row>
    <row r="174" spans="1:134">
      <c r="A174">
        <v>373</v>
      </c>
      <c r="B174">
        <v>7</v>
      </c>
      <c r="D174" t="s">
        <v>253</v>
      </c>
      <c r="E174" s="12">
        <v>29943</v>
      </c>
      <c r="F174" s="12">
        <v>546.70000000000005</v>
      </c>
      <c r="G174" s="12">
        <v>9047</v>
      </c>
      <c r="H174" s="12">
        <v>2764</v>
      </c>
      <c r="I174" s="12">
        <v>3900</v>
      </c>
      <c r="J174" s="12">
        <v>2016.3</v>
      </c>
      <c r="K174" s="12">
        <v>277.66666666666669</v>
      </c>
      <c r="L174" s="12">
        <v>1721.6666666666667</v>
      </c>
      <c r="M174" s="12">
        <v>4901</v>
      </c>
      <c r="N174" s="12">
        <v>14602</v>
      </c>
      <c r="O174" s="12">
        <v>25720</v>
      </c>
      <c r="P174" s="12">
        <v>7620</v>
      </c>
      <c r="Q174" s="12">
        <v>1564.8000000000002</v>
      </c>
      <c r="R174" s="12">
        <v>9811</v>
      </c>
      <c r="S174" s="12">
        <v>10105.33</v>
      </c>
      <c r="T174" s="12">
        <v>91</v>
      </c>
      <c r="U174" s="12">
        <v>2121</v>
      </c>
      <c r="V174" s="20">
        <v>216</v>
      </c>
      <c r="W174" s="12">
        <v>191.76</v>
      </c>
      <c r="X174" s="12">
        <v>29.87</v>
      </c>
      <c r="Y174" s="12">
        <v>18837</v>
      </c>
      <c r="Z174" s="12">
        <v>19213.740000000002</v>
      </c>
      <c r="AA174" s="12">
        <v>0</v>
      </c>
      <c r="AB174" s="12">
        <v>0</v>
      </c>
      <c r="AC174" s="12">
        <v>0</v>
      </c>
      <c r="AD174" s="12">
        <v>14994.252</v>
      </c>
      <c r="AE174" s="12">
        <v>0</v>
      </c>
      <c r="AF174" s="12">
        <v>2014.68</v>
      </c>
      <c r="AG174" s="12">
        <v>6092.2604766713803</v>
      </c>
      <c r="AH174" s="12">
        <v>5.15</v>
      </c>
      <c r="AI174" s="20">
        <v>3798</v>
      </c>
      <c r="AJ174">
        <v>1</v>
      </c>
      <c r="AK174">
        <v>0</v>
      </c>
      <c r="AL174">
        <v>390</v>
      </c>
      <c r="AM174">
        <v>0</v>
      </c>
      <c r="AN174">
        <v>8</v>
      </c>
      <c r="AQ174"/>
      <c r="AR174">
        <v>793</v>
      </c>
      <c r="AT174" s="27"/>
      <c r="EC174" s="28"/>
      <c r="ED174" s="28"/>
    </row>
    <row r="175" spans="1:134">
      <c r="A175">
        <v>375</v>
      </c>
      <c r="B175">
        <v>7</v>
      </c>
      <c r="D175" t="s">
        <v>265</v>
      </c>
      <c r="E175" s="12">
        <v>40318</v>
      </c>
      <c r="F175" s="12">
        <v>728</v>
      </c>
      <c r="G175" s="12">
        <v>7009</v>
      </c>
      <c r="H175" s="12">
        <v>2249</v>
      </c>
      <c r="I175" s="12">
        <v>6100</v>
      </c>
      <c r="J175" s="12">
        <v>4180.8999999999996</v>
      </c>
      <c r="K175" s="12">
        <v>957.66666666666663</v>
      </c>
      <c r="L175" s="12">
        <v>3407.6666666666665</v>
      </c>
      <c r="M175" s="12">
        <v>7142</v>
      </c>
      <c r="N175" s="12">
        <v>19102</v>
      </c>
      <c r="O175" s="12">
        <v>38310</v>
      </c>
      <c r="P175" s="12">
        <v>20610</v>
      </c>
      <c r="Q175" s="12">
        <v>1425.6000000000001</v>
      </c>
      <c r="R175" s="12">
        <v>1830</v>
      </c>
      <c r="S175" s="12">
        <v>1884.9</v>
      </c>
      <c r="T175" s="12">
        <v>52</v>
      </c>
      <c r="U175" s="12">
        <v>127</v>
      </c>
      <c r="V175" s="20">
        <v>238</v>
      </c>
      <c r="W175" s="12">
        <v>196.86</v>
      </c>
      <c r="X175" s="12">
        <v>48.300000000000004</v>
      </c>
      <c r="Y175" s="12">
        <v>19191</v>
      </c>
      <c r="Z175" s="12">
        <v>19574.82</v>
      </c>
      <c r="AA175" s="12">
        <v>0</v>
      </c>
      <c r="AB175" s="12">
        <v>0</v>
      </c>
      <c r="AC175" s="12">
        <v>0</v>
      </c>
      <c r="AD175" s="12">
        <v>52199.519999999997</v>
      </c>
      <c r="AE175" s="12">
        <v>0</v>
      </c>
      <c r="AF175" s="12">
        <v>598.43000000000006</v>
      </c>
      <c r="AG175" s="12">
        <v>13437.976546227417</v>
      </c>
      <c r="AH175" s="12">
        <v>3.1500000000000004</v>
      </c>
      <c r="AI175" s="20">
        <v>4034</v>
      </c>
      <c r="AJ175">
        <v>1</v>
      </c>
      <c r="AK175">
        <v>0</v>
      </c>
      <c r="AL175">
        <v>3370</v>
      </c>
      <c r="AM175">
        <v>0</v>
      </c>
      <c r="AN175">
        <v>3</v>
      </c>
      <c r="AQ175"/>
      <c r="AR175">
        <v>2686</v>
      </c>
      <c r="AT175" s="27"/>
      <c r="EC175" s="28"/>
      <c r="ED175" s="28"/>
    </row>
    <row r="176" spans="1:134">
      <c r="A176">
        <v>376</v>
      </c>
      <c r="B176">
        <v>7</v>
      </c>
      <c r="D176" t="s">
        <v>270</v>
      </c>
      <c r="E176" s="12">
        <v>9622</v>
      </c>
      <c r="F176" s="12">
        <v>150.15</v>
      </c>
      <c r="G176" s="12">
        <v>2585</v>
      </c>
      <c r="H176" s="12">
        <v>694</v>
      </c>
      <c r="I176" s="12">
        <v>900</v>
      </c>
      <c r="J176" s="12">
        <v>435.79999999999995</v>
      </c>
      <c r="K176" s="12">
        <v>99.333333333333329</v>
      </c>
      <c r="L176" s="12">
        <v>375.33333333333331</v>
      </c>
      <c r="M176" s="12">
        <v>1330</v>
      </c>
      <c r="N176" s="12">
        <v>4362</v>
      </c>
      <c r="O176" s="12">
        <v>6530</v>
      </c>
      <c r="P176" s="12">
        <v>440</v>
      </c>
      <c r="Q176" s="12">
        <v>0</v>
      </c>
      <c r="R176" s="12">
        <v>1110</v>
      </c>
      <c r="S176" s="12">
        <v>1110</v>
      </c>
      <c r="T176" s="12">
        <v>447</v>
      </c>
      <c r="U176" s="12">
        <v>0</v>
      </c>
      <c r="V176" s="20">
        <v>55</v>
      </c>
      <c r="W176" s="12">
        <v>53</v>
      </c>
      <c r="X176" s="12">
        <v>2</v>
      </c>
      <c r="Y176" s="12">
        <v>4642</v>
      </c>
      <c r="Z176" s="12">
        <v>4642</v>
      </c>
      <c r="AA176" s="12">
        <v>0</v>
      </c>
      <c r="AB176" s="12">
        <v>0</v>
      </c>
      <c r="AC176" s="12">
        <v>0</v>
      </c>
      <c r="AD176" s="12">
        <v>4711.63</v>
      </c>
      <c r="AE176" s="12">
        <v>0</v>
      </c>
      <c r="AF176" s="12">
        <v>411</v>
      </c>
      <c r="AG176" s="12">
        <v>2539.9113680154142</v>
      </c>
      <c r="AH176" s="12">
        <v>3</v>
      </c>
      <c r="AI176" s="20">
        <v>1457</v>
      </c>
      <c r="AJ176">
        <v>1</v>
      </c>
      <c r="AK176">
        <v>0</v>
      </c>
      <c r="AL176">
        <v>340</v>
      </c>
      <c r="AM176">
        <v>0</v>
      </c>
      <c r="AN176">
        <v>2</v>
      </c>
      <c r="AQ176"/>
      <c r="AR176">
        <v>957</v>
      </c>
      <c r="AT176" s="27"/>
      <c r="EC176" s="28"/>
      <c r="ED176" s="28"/>
    </row>
    <row r="177" spans="1:134">
      <c r="A177">
        <v>377</v>
      </c>
      <c r="B177">
        <v>7</v>
      </c>
      <c r="D177" t="s">
        <v>271</v>
      </c>
      <c r="E177" s="12">
        <v>22296</v>
      </c>
      <c r="F177" s="12">
        <v>239.39999999999998</v>
      </c>
      <c r="G177" s="12">
        <v>5891</v>
      </c>
      <c r="H177" s="12">
        <v>1872</v>
      </c>
      <c r="I177" s="12">
        <v>1900</v>
      </c>
      <c r="J177" s="12">
        <v>892.09999999999991</v>
      </c>
      <c r="K177" s="12">
        <v>167.66666666666666</v>
      </c>
      <c r="L177" s="12">
        <v>861.66666666666663</v>
      </c>
      <c r="M177" s="12">
        <v>2995</v>
      </c>
      <c r="N177" s="12">
        <v>10042</v>
      </c>
      <c r="O177" s="12">
        <v>12200</v>
      </c>
      <c r="P177" s="12">
        <v>940</v>
      </c>
      <c r="Q177" s="12">
        <v>1435.2</v>
      </c>
      <c r="R177" s="12">
        <v>3971</v>
      </c>
      <c r="S177" s="12">
        <v>3971</v>
      </c>
      <c r="T177" s="12">
        <v>79</v>
      </c>
      <c r="U177" s="12">
        <v>472</v>
      </c>
      <c r="V177" s="20">
        <v>116</v>
      </c>
      <c r="W177" s="12">
        <v>104</v>
      </c>
      <c r="X177" s="12">
        <v>12</v>
      </c>
      <c r="Y177" s="12">
        <v>10079</v>
      </c>
      <c r="Z177" s="12">
        <v>10079</v>
      </c>
      <c r="AA177" s="12">
        <v>0</v>
      </c>
      <c r="AB177" s="12">
        <v>0</v>
      </c>
      <c r="AC177" s="12">
        <v>0</v>
      </c>
      <c r="AD177" s="12">
        <v>10643.424000000001</v>
      </c>
      <c r="AE177" s="12">
        <v>0</v>
      </c>
      <c r="AF177" s="12">
        <v>1140</v>
      </c>
      <c r="AG177" s="12">
        <v>6275.9111111111115</v>
      </c>
      <c r="AH177" s="12">
        <v>5</v>
      </c>
      <c r="AI177" s="20">
        <v>3033</v>
      </c>
      <c r="AJ177">
        <v>1</v>
      </c>
      <c r="AK177">
        <v>0</v>
      </c>
      <c r="AL177">
        <v>430</v>
      </c>
      <c r="AM177">
        <v>0</v>
      </c>
      <c r="AN177">
        <v>2</v>
      </c>
      <c r="AQ177"/>
      <c r="AR177">
        <v>1059</v>
      </c>
      <c r="AT177" s="27"/>
      <c r="EC177" s="28"/>
      <c r="ED177" s="28"/>
    </row>
    <row r="178" spans="1:134">
      <c r="A178">
        <v>383</v>
      </c>
      <c r="B178">
        <v>7</v>
      </c>
      <c r="D178" t="s">
        <v>306</v>
      </c>
      <c r="E178" s="12">
        <v>34604</v>
      </c>
      <c r="F178" s="12">
        <v>344.05</v>
      </c>
      <c r="G178" s="12">
        <v>8215</v>
      </c>
      <c r="H178" s="12">
        <v>2673</v>
      </c>
      <c r="I178" s="12">
        <v>3500</v>
      </c>
      <c r="J178" s="12">
        <v>1907.8</v>
      </c>
      <c r="K178" s="12">
        <v>275</v>
      </c>
      <c r="L178" s="12">
        <v>1701</v>
      </c>
      <c r="M178" s="12">
        <v>4880</v>
      </c>
      <c r="N178" s="12">
        <v>15605</v>
      </c>
      <c r="O178" s="12">
        <v>29760</v>
      </c>
      <c r="P178" s="12">
        <v>8300</v>
      </c>
      <c r="Q178" s="12">
        <v>2964</v>
      </c>
      <c r="R178" s="12">
        <v>4952</v>
      </c>
      <c r="S178" s="12">
        <v>5051.04</v>
      </c>
      <c r="T178" s="12">
        <v>565</v>
      </c>
      <c r="U178" s="12">
        <v>524</v>
      </c>
      <c r="V178" s="20">
        <v>185</v>
      </c>
      <c r="W178" s="12">
        <v>166.65</v>
      </c>
      <c r="X178" s="12">
        <v>20.399999999999999</v>
      </c>
      <c r="Y178" s="12">
        <v>15922</v>
      </c>
      <c r="Z178" s="12">
        <v>16081.22</v>
      </c>
      <c r="AA178" s="12">
        <v>0</v>
      </c>
      <c r="AB178" s="12">
        <v>0</v>
      </c>
      <c r="AC178" s="12">
        <v>0</v>
      </c>
      <c r="AD178" s="12">
        <v>21239.948</v>
      </c>
      <c r="AE178" s="12">
        <v>0</v>
      </c>
      <c r="AF178" s="12">
        <v>1974.72</v>
      </c>
      <c r="AG178" s="12">
        <v>16493.25616095704</v>
      </c>
      <c r="AH178" s="12">
        <v>7.1400000000000006</v>
      </c>
      <c r="AI178" s="20">
        <v>3456</v>
      </c>
      <c r="AJ178">
        <v>1</v>
      </c>
      <c r="AK178">
        <v>0</v>
      </c>
      <c r="AL178">
        <v>520</v>
      </c>
      <c r="AM178">
        <v>0</v>
      </c>
      <c r="AN178">
        <v>9</v>
      </c>
      <c r="AQ178"/>
      <c r="AR178">
        <v>1330</v>
      </c>
      <c r="AT178" s="27"/>
      <c r="EC178" s="28"/>
      <c r="ED178" s="28"/>
    </row>
    <row r="179" spans="1:134">
      <c r="A179">
        <v>400</v>
      </c>
      <c r="B179">
        <v>7</v>
      </c>
      <c r="D179" t="s">
        <v>173</v>
      </c>
      <c r="E179" s="12">
        <v>56275</v>
      </c>
      <c r="F179" s="12">
        <v>816.2</v>
      </c>
      <c r="G179" s="12">
        <v>11665</v>
      </c>
      <c r="H179" s="12">
        <v>3510</v>
      </c>
      <c r="I179" s="12">
        <v>9400</v>
      </c>
      <c r="J179" s="12">
        <v>6398.1</v>
      </c>
      <c r="K179" s="12">
        <v>1713.6666666666667</v>
      </c>
      <c r="L179" s="12">
        <v>6054.666666666667</v>
      </c>
      <c r="M179" s="12">
        <v>10176</v>
      </c>
      <c r="N179" s="12">
        <v>28234</v>
      </c>
      <c r="O179" s="12">
        <v>59930</v>
      </c>
      <c r="P179" s="12">
        <v>57240</v>
      </c>
      <c r="Q179" s="12">
        <v>2385.6</v>
      </c>
      <c r="R179" s="12">
        <v>4503</v>
      </c>
      <c r="S179" s="12">
        <v>4998.3300000000008</v>
      </c>
      <c r="T179" s="12">
        <v>350</v>
      </c>
      <c r="U179" s="12">
        <v>10000</v>
      </c>
      <c r="V179" s="20">
        <v>329</v>
      </c>
      <c r="W179" s="12">
        <v>289.94</v>
      </c>
      <c r="X179" s="12">
        <v>71.19</v>
      </c>
      <c r="Y179" s="12">
        <v>30019</v>
      </c>
      <c r="Z179" s="12">
        <v>32720.710000000003</v>
      </c>
      <c r="AA179" s="12">
        <v>0</v>
      </c>
      <c r="AB179" s="12">
        <v>0</v>
      </c>
      <c r="AC179" s="12">
        <v>0</v>
      </c>
      <c r="AD179" s="12">
        <v>50912.223999999995</v>
      </c>
      <c r="AE179" s="12">
        <v>0</v>
      </c>
      <c r="AF179" s="12">
        <v>3021.42</v>
      </c>
      <c r="AG179" s="12">
        <v>49014.562538635895</v>
      </c>
      <c r="AH179" s="12">
        <v>3.3899999999999997</v>
      </c>
      <c r="AI179" s="20">
        <v>3382</v>
      </c>
      <c r="AJ179">
        <v>1</v>
      </c>
      <c r="AK179">
        <v>0</v>
      </c>
      <c r="AL179">
        <v>2945</v>
      </c>
      <c r="AM179">
        <v>0</v>
      </c>
      <c r="AN179">
        <v>0</v>
      </c>
      <c r="AQ179"/>
      <c r="AR179">
        <v>1701</v>
      </c>
      <c r="AT179" s="27"/>
      <c r="EC179" s="28"/>
      <c r="ED179" s="28"/>
    </row>
    <row r="180" spans="1:134">
      <c r="A180">
        <v>384</v>
      </c>
      <c r="B180">
        <v>7</v>
      </c>
      <c r="D180" t="s">
        <v>321</v>
      </c>
      <c r="E180" s="12">
        <v>26840</v>
      </c>
      <c r="F180" s="12">
        <v>321.64999999999998</v>
      </c>
      <c r="G180" s="12">
        <v>4186</v>
      </c>
      <c r="H180" s="12">
        <v>1323</v>
      </c>
      <c r="I180" s="12">
        <v>3500</v>
      </c>
      <c r="J180" s="12">
        <v>2166.1999999999998</v>
      </c>
      <c r="K180" s="12">
        <v>497</v>
      </c>
      <c r="L180" s="12">
        <v>1672</v>
      </c>
      <c r="M180" s="12">
        <v>6384</v>
      </c>
      <c r="N180" s="12">
        <v>13798</v>
      </c>
      <c r="O180" s="12">
        <v>19880</v>
      </c>
      <c r="P180" s="12">
        <v>3250</v>
      </c>
      <c r="Q180" s="12">
        <v>0</v>
      </c>
      <c r="R180" s="12">
        <v>1191</v>
      </c>
      <c r="S180" s="12">
        <v>1917.5100000000002</v>
      </c>
      <c r="T180" s="12">
        <v>102</v>
      </c>
      <c r="U180" s="12">
        <v>110</v>
      </c>
      <c r="V180" s="20">
        <v>93</v>
      </c>
      <c r="W180" s="12">
        <v>139.5</v>
      </c>
      <c r="X180" s="12">
        <v>6.64</v>
      </c>
      <c r="Y180" s="12">
        <v>13338</v>
      </c>
      <c r="Z180" s="12">
        <v>20673.900000000001</v>
      </c>
      <c r="AA180" s="12">
        <v>0</v>
      </c>
      <c r="AB180" s="12">
        <v>0</v>
      </c>
      <c r="AC180" s="12">
        <v>0</v>
      </c>
      <c r="AD180" s="12">
        <v>31704.425999999999</v>
      </c>
      <c r="AE180" s="12">
        <v>0</v>
      </c>
      <c r="AF180" s="12">
        <v>1424.8500000000001</v>
      </c>
      <c r="AG180" s="12">
        <v>87995.552358855377</v>
      </c>
      <c r="AH180" s="12">
        <v>1.66</v>
      </c>
      <c r="AI180" s="20">
        <v>2663</v>
      </c>
      <c r="AJ180">
        <v>1</v>
      </c>
      <c r="AK180">
        <v>0</v>
      </c>
      <c r="AL180">
        <v>4710</v>
      </c>
      <c r="AM180">
        <v>0</v>
      </c>
      <c r="AN180">
        <v>3</v>
      </c>
      <c r="AQ180"/>
      <c r="AR180">
        <v>2434</v>
      </c>
      <c r="AT180" s="27"/>
      <c r="EC180" s="28"/>
      <c r="ED180" s="28"/>
    </row>
    <row r="181" spans="1:134">
      <c r="A181">
        <v>498</v>
      </c>
      <c r="B181">
        <v>7</v>
      </c>
      <c r="D181" t="s">
        <v>328</v>
      </c>
      <c r="E181" s="12">
        <v>19400</v>
      </c>
      <c r="F181" s="12">
        <v>175.7</v>
      </c>
      <c r="G181" s="12">
        <v>3778</v>
      </c>
      <c r="H181" s="12">
        <v>1035</v>
      </c>
      <c r="I181" s="12">
        <v>2100</v>
      </c>
      <c r="J181" s="12">
        <v>1272.6999999999998</v>
      </c>
      <c r="K181" s="12">
        <v>141</v>
      </c>
      <c r="L181" s="12">
        <v>1121</v>
      </c>
      <c r="M181" s="12">
        <v>2177</v>
      </c>
      <c r="N181" s="12">
        <v>8171</v>
      </c>
      <c r="O181" s="12">
        <v>15090</v>
      </c>
      <c r="P181" s="12">
        <v>2110</v>
      </c>
      <c r="Q181" s="12">
        <v>0</v>
      </c>
      <c r="R181" s="12">
        <v>5886</v>
      </c>
      <c r="S181" s="12">
        <v>7298.64</v>
      </c>
      <c r="T181" s="12">
        <v>67</v>
      </c>
      <c r="U181" s="12">
        <v>2105</v>
      </c>
      <c r="V181" s="20">
        <v>175</v>
      </c>
      <c r="W181" s="12">
        <v>137.94</v>
      </c>
      <c r="X181" s="12">
        <v>76.25</v>
      </c>
      <c r="Y181" s="12">
        <v>8273</v>
      </c>
      <c r="Z181" s="12">
        <v>10010.33</v>
      </c>
      <c r="AA181" s="12">
        <v>0</v>
      </c>
      <c r="AB181" s="12">
        <v>0</v>
      </c>
      <c r="AC181" s="12">
        <v>0</v>
      </c>
      <c r="AD181" s="12">
        <v>4004.1320000000001</v>
      </c>
      <c r="AE181" s="12">
        <v>0</v>
      </c>
      <c r="AF181" s="12">
        <v>2708.16</v>
      </c>
      <c r="AG181" s="12">
        <v>12195.700991096926</v>
      </c>
      <c r="AH181" s="12">
        <v>12.5</v>
      </c>
      <c r="AI181" s="20">
        <v>2081</v>
      </c>
      <c r="AJ181">
        <v>1</v>
      </c>
      <c r="AK181">
        <v>0</v>
      </c>
      <c r="AL181">
        <v>255</v>
      </c>
      <c r="AM181">
        <v>0</v>
      </c>
      <c r="AN181">
        <v>0</v>
      </c>
      <c r="AQ181"/>
      <c r="AR181">
        <v>477</v>
      </c>
      <c r="AT181" s="27"/>
      <c r="EC181" s="28"/>
      <c r="ED181" s="28"/>
    </row>
    <row r="182" spans="1:134">
      <c r="A182">
        <v>385</v>
      </c>
      <c r="B182">
        <v>7</v>
      </c>
      <c r="D182" t="s">
        <v>338</v>
      </c>
      <c r="E182" s="12">
        <v>35465</v>
      </c>
      <c r="F182" s="12">
        <v>431.55</v>
      </c>
      <c r="G182" s="12">
        <v>6733</v>
      </c>
      <c r="H182" s="12">
        <v>1916</v>
      </c>
      <c r="I182" s="12">
        <v>3600</v>
      </c>
      <c r="J182" s="12">
        <v>2091</v>
      </c>
      <c r="K182" s="12">
        <v>289.33333333333331</v>
      </c>
      <c r="L182" s="12">
        <v>1857.3333333333333</v>
      </c>
      <c r="M182" s="12">
        <v>3918</v>
      </c>
      <c r="N182" s="12">
        <v>14741</v>
      </c>
      <c r="O182" s="12">
        <v>30620</v>
      </c>
      <c r="P182" s="12">
        <v>11610</v>
      </c>
      <c r="Q182" s="12">
        <v>1656.8000000000002</v>
      </c>
      <c r="R182" s="12">
        <v>5432</v>
      </c>
      <c r="S182" s="12">
        <v>7496.16</v>
      </c>
      <c r="T182" s="12">
        <v>306</v>
      </c>
      <c r="U182" s="12">
        <v>2262</v>
      </c>
      <c r="V182" s="20">
        <v>197</v>
      </c>
      <c r="W182" s="12">
        <v>241.39999999999998</v>
      </c>
      <c r="X182" s="12">
        <v>36.99</v>
      </c>
      <c r="Y182" s="12">
        <v>15090</v>
      </c>
      <c r="Z182" s="12">
        <v>21427.8</v>
      </c>
      <c r="AA182" s="12">
        <v>0</v>
      </c>
      <c r="AB182" s="12">
        <v>0</v>
      </c>
      <c r="AC182" s="12">
        <v>8100</v>
      </c>
      <c r="AD182" s="12">
        <v>19496.28</v>
      </c>
      <c r="AE182" s="12">
        <v>0</v>
      </c>
      <c r="AF182" s="12">
        <v>7500.2999999999993</v>
      </c>
      <c r="AG182" s="12">
        <v>134926.586319275</v>
      </c>
      <c r="AH182" s="12">
        <v>16.440000000000001</v>
      </c>
      <c r="AI182" s="20">
        <v>4281</v>
      </c>
      <c r="AJ182">
        <v>1</v>
      </c>
      <c r="AK182">
        <v>0</v>
      </c>
      <c r="AL182">
        <v>760</v>
      </c>
      <c r="AM182">
        <v>0</v>
      </c>
      <c r="AN182">
        <v>3</v>
      </c>
      <c r="AQ182"/>
      <c r="AR182">
        <v>1292</v>
      </c>
      <c r="AT182" s="27"/>
      <c r="EC182" s="28"/>
      <c r="ED182" s="28"/>
    </row>
    <row r="183" spans="1:134">
      <c r="A183">
        <v>388</v>
      </c>
      <c r="B183">
        <v>7</v>
      </c>
      <c r="D183" t="s">
        <v>350</v>
      </c>
      <c r="E183" s="12">
        <v>18455</v>
      </c>
      <c r="F183" s="12">
        <v>273.35000000000002</v>
      </c>
      <c r="G183" s="12">
        <v>3586</v>
      </c>
      <c r="H183" s="12">
        <v>1048</v>
      </c>
      <c r="I183" s="12">
        <v>2900</v>
      </c>
      <c r="J183" s="12">
        <v>2027.4</v>
      </c>
      <c r="K183" s="12">
        <v>355.33333333333331</v>
      </c>
      <c r="L183" s="12">
        <v>1670.3333333333333</v>
      </c>
      <c r="M183" s="12">
        <v>3057</v>
      </c>
      <c r="N183" s="12">
        <v>8703</v>
      </c>
      <c r="O183" s="12">
        <v>18740</v>
      </c>
      <c r="P183" s="12">
        <v>10400</v>
      </c>
      <c r="Q183" s="12">
        <v>1308</v>
      </c>
      <c r="R183" s="12">
        <v>1266</v>
      </c>
      <c r="S183" s="12">
        <v>1544.52</v>
      </c>
      <c r="T183" s="12">
        <v>231</v>
      </c>
      <c r="U183" s="12">
        <v>10000</v>
      </c>
      <c r="V183" s="20">
        <v>119</v>
      </c>
      <c r="W183" s="12">
        <v>122.5</v>
      </c>
      <c r="X183" s="12">
        <v>25.41</v>
      </c>
      <c r="Y183" s="12">
        <v>8726</v>
      </c>
      <c r="Z183" s="12">
        <v>10907.5</v>
      </c>
      <c r="AA183" s="12">
        <v>54</v>
      </c>
      <c r="AB183" s="12">
        <v>0</v>
      </c>
      <c r="AC183" s="12">
        <v>10700</v>
      </c>
      <c r="AD183" s="12">
        <v>12085.510000000002</v>
      </c>
      <c r="AE183" s="12">
        <v>0</v>
      </c>
      <c r="AF183" s="12">
        <v>1667.74</v>
      </c>
      <c r="AG183" s="12">
        <v>24741.041750166998</v>
      </c>
      <c r="AH183" s="12">
        <v>1.21</v>
      </c>
      <c r="AI183" s="20">
        <v>1879</v>
      </c>
      <c r="AJ183">
        <v>1</v>
      </c>
      <c r="AK183">
        <v>0</v>
      </c>
      <c r="AL183">
        <v>690</v>
      </c>
      <c r="AM183">
        <v>0</v>
      </c>
      <c r="AN183">
        <v>0</v>
      </c>
      <c r="AQ183"/>
      <c r="AR183">
        <v>1382</v>
      </c>
      <c r="AT183" s="27"/>
      <c r="EC183" s="28"/>
      <c r="ED183" s="28"/>
    </row>
    <row r="184" spans="1:134">
      <c r="A184">
        <v>1942</v>
      </c>
      <c r="B184">
        <v>7</v>
      </c>
      <c r="D184" t="s">
        <v>665</v>
      </c>
      <c r="E184" s="12">
        <v>56696</v>
      </c>
      <c r="F184" s="12">
        <v>735</v>
      </c>
      <c r="G184" s="12">
        <v>11824</v>
      </c>
      <c r="H184" s="12">
        <v>3955</v>
      </c>
      <c r="I184" s="12">
        <v>7000</v>
      </c>
      <c r="J184" s="12">
        <v>4347.2999999999993</v>
      </c>
      <c r="K184" s="12">
        <v>804</v>
      </c>
      <c r="L184" s="12">
        <v>2664</v>
      </c>
      <c r="M184" s="12">
        <v>9699</v>
      </c>
      <c r="N184" s="12">
        <v>26170</v>
      </c>
      <c r="O184" s="12">
        <v>56050</v>
      </c>
      <c r="P184" s="12">
        <v>35860</v>
      </c>
      <c r="Q184" s="12">
        <v>3393.6000000000004</v>
      </c>
      <c r="R184" s="12">
        <v>4155</v>
      </c>
      <c r="S184" s="12">
        <v>4321.2</v>
      </c>
      <c r="T184" s="12">
        <v>1266</v>
      </c>
      <c r="U184" s="12">
        <v>2101</v>
      </c>
      <c r="V184" s="20">
        <v>266</v>
      </c>
      <c r="W184" s="12">
        <v>251.49</v>
      </c>
      <c r="X184" s="12">
        <v>17.850000000000001</v>
      </c>
      <c r="Y184" s="12">
        <v>26527</v>
      </c>
      <c r="Z184" s="12">
        <v>26792.27</v>
      </c>
      <c r="AA184" s="12">
        <v>0</v>
      </c>
      <c r="AB184" s="12">
        <v>0</v>
      </c>
      <c r="AC184" s="12">
        <v>11150</v>
      </c>
      <c r="AD184" s="12">
        <v>50401.3</v>
      </c>
      <c r="AE184" s="12">
        <v>0</v>
      </c>
      <c r="AF184" s="12">
        <v>2788.2400000000002</v>
      </c>
      <c r="AG184" s="12">
        <v>35165.11616306955</v>
      </c>
      <c r="AH184" s="12">
        <v>9.4500000000000011</v>
      </c>
      <c r="AI184" s="20">
        <v>8590</v>
      </c>
      <c r="AJ184">
        <v>1</v>
      </c>
      <c r="AK184">
        <v>0</v>
      </c>
      <c r="AL184">
        <v>2450</v>
      </c>
      <c r="AM184">
        <v>0</v>
      </c>
      <c r="AN184">
        <v>11</v>
      </c>
      <c r="AQ184"/>
      <c r="AR184">
        <v>1891</v>
      </c>
      <c r="AT184" s="27"/>
      <c r="EC184" s="28"/>
      <c r="ED184" s="28"/>
    </row>
    <row r="185" spans="1:134">
      <c r="A185">
        <v>392</v>
      </c>
      <c r="B185">
        <v>7</v>
      </c>
      <c r="D185" t="s">
        <v>175</v>
      </c>
      <c r="E185" s="12">
        <v>158140</v>
      </c>
      <c r="F185" s="12">
        <v>2587.9</v>
      </c>
      <c r="G185" s="12">
        <v>26427</v>
      </c>
      <c r="H185" s="12">
        <v>8130</v>
      </c>
      <c r="I185" s="12">
        <v>24400</v>
      </c>
      <c r="J185" s="12">
        <v>16909.8</v>
      </c>
      <c r="K185" s="12">
        <v>3450.6666666666665</v>
      </c>
      <c r="L185" s="12">
        <v>12072.666666666666</v>
      </c>
      <c r="M185" s="12">
        <v>33687</v>
      </c>
      <c r="N185" s="12">
        <v>78480</v>
      </c>
      <c r="O185" s="12">
        <v>179940</v>
      </c>
      <c r="P185" s="12">
        <v>203000</v>
      </c>
      <c r="Q185" s="12">
        <v>9056</v>
      </c>
      <c r="R185" s="12">
        <v>2913</v>
      </c>
      <c r="S185" s="12">
        <v>2971.26</v>
      </c>
      <c r="T185" s="12">
        <v>296</v>
      </c>
      <c r="U185" s="12">
        <v>0</v>
      </c>
      <c r="V185" s="20">
        <v>581</v>
      </c>
      <c r="W185" s="12">
        <v>585.48</v>
      </c>
      <c r="X185" s="12">
        <v>7.1400000000000006</v>
      </c>
      <c r="Y185" s="12">
        <v>74902</v>
      </c>
      <c r="Z185" s="12">
        <v>76400.040000000008</v>
      </c>
      <c r="AA185" s="12">
        <v>0</v>
      </c>
      <c r="AB185" s="12">
        <v>107</v>
      </c>
      <c r="AC185" s="12">
        <v>11850</v>
      </c>
      <c r="AD185" s="12">
        <v>260658.96</v>
      </c>
      <c r="AE185" s="12">
        <v>5992.16</v>
      </c>
      <c r="AF185" s="12">
        <v>1747.26</v>
      </c>
      <c r="AG185" s="12">
        <v>96459.979183546282</v>
      </c>
      <c r="AH185" s="12">
        <v>2.04</v>
      </c>
      <c r="AI185" s="20">
        <v>18553</v>
      </c>
      <c r="AJ185">
        <v>1</v>
      </c>
      <c r="AK185">
        <v>0</v>
      </c>
      <c r="AL185">
        <v>15885</v>
      </c>
      <c r="AM185">
        <v>0</v>
      </c>
      <c r="AN185" t="s">
        <v>717</v>
      </c>
      <c r="AQ185"/>
      <c r="AR185">
        <v>3465</v>
      </c>
      <c r="AT185" s="27"/>
      <c r="EC185" s="28"/>
      <c r="ED185" s="28"/>
    </row>
    <row r="186" spans="1:134">
      <c r="A186">
        <v>393</v>
      </c>
      <c r="B186">
        <v>7</v>
      </c>
      <c r="D186" t="s">
        <v>392</v>
      </c>
      <c r="E186" s="12">
        <v>5578</v>
      </c>
      <c r="F186" s="12">
        <v>111.65</v>
      </c>
      <c r="G186" s="12">
        <v>989</v>
      </c>
      <c r="H186" s="12">
        <v>306</v>
      </c>
      <c r="I186" s="12">
        <v>500</v>
      </c>
      <c r="J186" s="12">
        <v>246.6</v>
      </c>
      <c r="K186" s="12">
        <v>63.333333333333336</v>
      </c>
      <c r="L186" s="12">
        <v>248.33333333333334</v>
      </c>
      <c r="M186" s="12">
        <v>693</v>
      </c>
      <c r="N186" s="12">
        <v>2388</v>
      </c>
      <c r="O186" s="12">
        <v>2320</v>
      </c>
      <c r="P186" s="12">
        <v>40</v>
      </c>
      <c r="Q186" s="12">
        <v>0</v>
      </c>
      <c r="R186" s="12">
        <v>1921</v>
      </c>
      <c r="S186" s="12">
        <v>2132.3100000000004</v>
      </c>
      <c r="T186" s="12">
        <v>198</v>
      </c>
      <c r="U186" s="12">
        <v>0</v>
      </c>
      <c r="V186" s="20">
        <v>36</v>
      </c>
      <c r="W186" s="12">
        <v>31.919999999999998</v>
      </c>
      <c r="X186" s="12">
        <v>8.8000000000000007</v>
      </c>
      <c r="Y186" s="12">
        <v>2534</v>
      </c>
      <c r="Z186" s="12">
        <v>2888.7599999999998</v>
      </c>
      <c r="AA186" s="12">
        <v>0</v>
      </c>
      <c r="AB186" s="12">
        <v>0</v>
      </c>
      <c r="AC186" s="12">
        <v>0</v>
      </c>
      <c r="AD186" s="12">
        <v>1522.934</v>
      </c>
      <c r="AE186" s="12">
        <v>0</v>
      </c>
      <c r="AF186" s="12">
        <v>1148.8500000000001</v>
      </c>
      <c r="AG186" s="12">
        <v>4426.73133553563</v>
      </c>
      <c r="AH186" s="12">
        <v>5.5</v>
      </c>
      <c r="AI186" s="20">
        <v>733</v>
      </c>
      <c r="AJ186">
        <v>1</v>
      </c>
      <c r="AK186">
        <v>0</v>
      </c>
      <c r="AL186">
        <v>185</v>
      </c>
      <c r="AM186">
        <v>0</v>
      </c>
      <c r="AN186">
        <v>0</v>
      </c>
      <c r="AQ186"/>
      <c r="AR186">
        <v>629</v>
      </c>
      <c r="AT186" s="27"/>
      <c r="EC186" s="28"/>
      <c r="ED186" s="28"/>
    </row>
    <row r="187" spans="1:134">
      <c r="A187">
        <v>394</v>
      </c>
      <c r="B187">
        <v>7</v>
      </c>
      <c r="D187" t="s">
        <v>393</v>
      </c>
      <c r="E187" s="12">
        <v>144518</v>
      </c>
      <c r="F187" s="12">
        <v>5750.85</v>
      </c>
      <c r="G187" s="12">
        <v>22459</v>
      </c>
      <c r="H187" s="12">
        <v>6437</v>
      </c>
      <c r="I187" s="12">
        <v>13700</v>
      </c>
      <c r="J187" s="12">
        <v>7659.7</v>
      </c>
      <c r="K187" s="12">
        <v>1706.3333333333333</v>
      </c>
      <c r="L187" s="12">
        <v>7705.333333333333</v>
      </c>
      <c r="M187" s="12">
        <v>18113</v>
      </c>
      <c r="N187" s="12">
        <v>61567</v>
      </c>
      <c r="O187" s="12">
        <v>132050</v>
      </c>
      <c r="P187" s="12">
        <v>74920</v>
      </c>
      <c r="Q187" s="12">
        <v>6048.8</v>
      </c>
      <c r="R187" s="12">
        <v>17823</v>
      </c>
      <c r="S187" s="12">
        <v>20496.449999999997</v>
      </c>
      <c r="T187" s="12">
        <v>689</v>
      </c>
      <c r="U187" s="12">
        <v>0</v>
      </c>
      <c r="V187" s="20">
        <v>968</v>
      </c>
      <c r="W187" s="12">
        <v>857.28</v>
      </c>
      <c r="X187" s="12">
        <v>250.55999999999997</v>
      </c>
      <c r="Y187" s="12">
        <v>60403</v>
      </c>
      <c r="Z187" s="12">
        <v>68859.42</v>
      </c>
      <c r="AA187" s="12">
        <v>0</v>
      </c>
      <c r="AB187" s="12">
        <v>0</v>
      </c>
      <c r="AC187" s="12">
        <v>0</v>
      </c>
      <c r="AD187" s="12">
        <v>93685.053</v>
      </c>
      <c r="AE187" s="12">
        <v>0</v>
      </c>
      <c r="AF187" s="12">
        <v>10987.099999999999</v>
      </c>
      <c r="AG187" s="12">
        <v>93170.860771391512</v>
      </c>
      <c r="AH187" s="12">
        <v>32.479999999999997</v>
      </c>
      <c r="AI187" s="20">
        <v>16585</v>
      </c>
      <c r="AJ187">
        <v>1</v>
      </c>
      <c r="AK187">
        <v>0</v>
      </c>
      <c r="AL187">
        <v>11785</v>
      </c>
      <c r="AM187">
        <v>0</v>
      </c>
      <c r="AN187">
        <v>0</v>
      </c>
      <c r="AQ187"/>
      <c r="AR187">
        <v>1547</v>
      </c>
      <c r="AT187" s="27"/>
      <c r="EC187" s="28"/>
      <c r="ED187" s="28"/>
    </row>
    <row r="188" spans="1:134">
      <c r="A188">
        <v>396</v>
      </c>
      <c r="B188">
        <v>7</v>
      </c>
      <c r="D188" t="s">
        <v>399</v>
      </c>
      <c r="E188" s="12">
        <v>39299</v>
      </c>
      <c r="F188" s="12">
        <v>332.15</v>
      </c>
      <c r="G188" s="12">
        <v>8204</v>
      </c>
      <c r="H188" s="12">
        <v>2908</v>
      </c>
      <c r="I188" s="12">
        <v>5000</v>
      </c>
      <c r="J188" s="12">
        <v>3237.8</v>
      </c>
      <c r="K188" s="12">
        <v>821.33333333333337</v>
      </c>
      <c r="L188" s="12">
        <v>2873.3333333333335</v>
      </c>
      <c r="M188" s="12">
        <v>5786</v>
      </c>
      <c r="N188" s="12">
        <v>17893</v>
      </c>
      <c r="O188" s="12">
        <v>40960</v>
      </c>
      <c r="P188" s="12">
        <v>23100</v>
      </c>
      <c r="Q188" s="12">
        <v>1480</v>
      </c>
      <c r="R188" s="12">
        <v>2718</v>
      </c>
      <c r="S188" s="12">
        <v>2772.36</v>
      </c>
      <c r="T188" s="12">
        <v>45</v>
      </c>
      <c r="U188" s="12">
        <v>405</v>
      </c>
      <c r="V188" s="20">
        <v>161</v>
      </c>
      <c r="W188" s="12">
        <v>150</v>
      </c>
      <c r="X188" s="12">
        <v>11.33</v>
      </c>
      <c r="Y188" s="12">
        <v>17622</v>
      </c>
      <c r="Z188" s="12">
        <v>17622</v>
      </c>
      <c r="AA188" s="12">
        <v>0</v>
      </c>
      <c r="AB188" s="12">
        <v>0</v>
      </c>
      <c r="AC188" s="12">
        <v>0</v>
      </c>
      <c r="AD188" s="12">
        <v>41147.370000000003</v>
      </c>
      <c r="AE188" s="12">
        <v>0</v>
      </c>
      <c r="AF188" s="12">
        <v>1137.3</v>
      </c>
      <c r="AG188" s="12">
        <v>20876.687014115094</v>
      </c>
      <c r="AH188" s="12">
        <v>3.09</v>
      </c>
      <c r="AI188" s="20">
        <v>2885</v>
      </c>
      <c r="AJ188">
        <v>1</v>
      </c>
      <c r="AK188">
        <v>0</v>
      </c>
      <c r="AL188">
        <v>2105</v>
      </c>
      <c r="AM188">
        <v>0</v>
      </c>
      <c r="AN188">
        <v>5</v>
      </c>
      <c r="AQ188"/>
      <c r="AR188">
        <v>2317</v>
      </c>
      <c r="AT188" s="27"/>
      <c r="EC188" s="28"/>
      <c r="ED188" s="28"/>
    </row>
    <row r="189" spans="1:134">
      <c r="A189">
        <v>397</v>
      </c>
      <c r="B189">
        <v>7</v>
      </c>
      <c r="D189" t="s">
        <v>401</v>
      </c>
      <c r="E189" s="12">
        <v>26766</v>
      </c>
      <c r="F189" s="12">
        <v>287</v>
      </c>
      <c r="G189" s="12">
        <v>7068</v>
      </c>
      <c r="H189" s="12">
        <v>2374</v>
      </c>
      <c r="I189" s="12">
        <v>2900</v>
      </c>
      <c r="J189" s="12">
        <v>1617.1999999999998</v>
      </c>
      <c r="K189" s="12">
        <v>230.33333333333334</v>
      </c>
      <c r="L189" s="12">
        <v>1363.3333333333335</v>
      </c>
      <c r="M189" s="12">
        <v>4256</v>
      </c>
      <c r="N189" s="12">
        <v>12533</v>
      </c>
      <c r="O189" s="12">
        <v>22170</v>
      </c>
      <c r="P189" s="12">
        <v>5920</v>
      </c>
      <c r="Q189" s="12">
        <v>1448.8000000000002</v>
      </c>
      <c r="R189" s="12">
        <v>918</v>
      </c>
      <c r="S189" s="12">
        <v>918</v>
      </c>
      <c r="T189" s="12">
        <v>47</v>
      </c>
      <c r="U189" s="12">
        <v>0</v>
      </c>
      <c r="V189" s="20">
        <v>120</v>
      </c>
      <c r="W189" s="12">
        <v>114</v>
      </c>
      <c r="X189" s="12">
        <v>6</v>
      </c>
      <c r="Y189" s="12">
        <v>12828</v>
      </c>
      <c r="Z189" s="12">
        <v>12828</v>
      </c>
      <c r="AA189" s="12">
        <v>0</v>
      </c>
      <c r="AB189" s="12">
        <v>0</v>
      </c>
      <c r="AC189" s="12">
        <v>0</v>
      </c>
      <c r="AD189" s="12">
        <v>22256.579999999998</v>
      </c>
      <c r="AE189" s="12">
        <v>0</v>
      </c>
      <c r="AF189" s="12">
        <v>720</v>
      </c>
      <c r="AG189" s="12">
        <v>19970.487046632123</v>
      </c>
      <c r="AH189" s="12">
        <v>1</v>
      </c>
      <c r="AI189" s="20">
        <v>3308</v>
      </c>
      <c r="AJ189">
        <v>1</v>
      </c>
      <c r="AK189">
        <v>0</v>
      </c>
      <c r="AL189">
        <v>695</v>
      </c>
      <c r="AM189">
        <v>0</v>
      </c>
      <c r="AN189">
        <v>1</v>
      </c>
      <c r="AQ189"/>
      <c r="AR189">
        <v>1736</v>
      </c>
      <c r="AT189" s="27"/>
      <c r="EC189" s="28"/>
      <c r="ED189" s="28"/>
    </row>
    <row r="190" spans="1:134">
      <c r="A190">
        <v>398</v>
      </c>
      <c r="B190">
        <v>7</v>
      </c>
      <c r="D190" t="s">
        <v>405</v>
      </c>
      <c r="E190" s="12">
        <v>53927</v>
      </c>
      <c r="F190" s="12">
        <v>828.1</v>
      </c>
      <c r="G190" s="12">
        <v>9011</v>
      </c>
      <c r="H190" s="12">
        <v>2465</v>
      </c>
      <c r="I190" s="12">
        <v>5800</v>
      </c>
      <c r="J190" s="12">
        <v>3509.2</v>
      </c>
      <c r="K190" s="12">
        <v>742.33333333333337</v>
      </c>
      <c r="L190" s="12">
        <v>4245.3333333333339</v>
      </c>
      <c r="M190" s="12">
        <v>6649</v>
      </c>
      <c r="N190" s="12">
        <v>23272</v>
      </c>
      <c r="O190" s="12">
        <v>61070</v>
      </c>
      <c r="P190" s="12">
        <v>51990</v>
      </c>
      <c r="Q190" s="12">
        <v>3686.4</v>
      </c>
      <c r="R190" s="12">
        <v>3821</v>
      </c>
      <c r="S190" s="12">
        <v>3897.42</v>
      </c>
      <c r="T190" s="12">
        <v>178</v>
      </c>
      <c r="U190" s="12">
        <v>0</v>
      </c>
      <c r="V190" s="20">
        <v>297</v>
      </c>
      <c r="W190" s="12">
        <v>250</v>
      </c>
      <c r="X190" s="12">
        <v>48.88</v>
      </c>
      <c r="Y190" s="12">
        <v>22908</v>
      </c>
      <c r="Z190" s="12">
        <v>22908</v>
      </c>
      <c r="AA190" s="12">
        <v>0</v>
      </c>
      <c r="AB190" s="12">
        <v>0</v>
      </c>
      <c r="AC190" s="12">
        <v>0</v>
      </c>
      <c r="AD190" s="12">
        <v>38439.624000000003</v>
      </c>
      <c r="AE190" s="12">
        <v>0</v>
      </c>
      <c r="AF190" s="12">
        <v>2343.96</v>
      </c>
      <c r="AG190" s="12">
        <v>31608.584876219054</v>
      </c>
      <c r="AH190" s="12">
        <v>4.16</v>
      </c>
      <c r="AI190" s="20">
        <v>4504</v>
      </c>
      <c r="AJ190">
        <v>1</v>
      </c>
      <c r="AK190">
        <v>0</v>
      </c>
      <c r="AL190">
        <v>3555</v>
      </c>
      <c r="AM190">
        <v>0</v>
      </c>
      <c r="AN190">
        <v>42</v>
      </c>
      <c r="AQ190"/>
      <c r="AR190">
        <v>1676</v>
      </c>
      <c r="AT190" s="27"/>
      <c r="EC190" s="28"/>
      <c r="ED190" s="28"/>
    </row>
    <row r="191" spans="1:134">
      <c r="A191">
        <v>399</v>
      </c>
      <c r="B191">
        <v>7</v>
      </c>
      <c r="D191" t="s">
        <v>409</v>
      </c>
      <c r="E191" s="12">
        <v>22689</v>
      </c>
      <c r="F191" s="12">
        <v>256.89999999999998</v>
      </c>
      <c r="G191" s="12">
        <v>5896</v>
      </c>
      <c r="H191" s="12">
        <v>2076</v>
      </c>
      <c r="I191" s="12">
        <v>2400</v>
      </c>
      <c r="J191" s="12">
        <v>1342.8</v>
      </c>
      <c r="K191" s="12">
        <v>215.66666666666666</v>
      </c>
      <c r="L191" s="12">
        <v>1202.6666666666665</v>
      </c>
      <c r="M191" s="12">
        <v>3283</v>
      </c>
      <c r="N191" s="12">
        <v>10439</v>
      </c>
      <c r="O191" s="12">
        <v>21710</v>
      </c>
      <c r="P191" s="12">
        <v>8040</v>
      </c>
      <c r="Q191" s="12">
        <v>264.8</v>
      </c>
      <c r="R191" s="12">
        <v>1871</v>
      </c>
      <c r="S191" s="12">
        <v>1871</v>
      </c>
      <c r="T191" s="12">
        <v>31</v>
      </c>
      <c r="U191" s="12">
        <v>0</v>
      </c>
      <c r="V191" s="20">
        <v>120</v>
      </c>
      <c r="W191" s="12">
        <v>112</v>
      </c>
      <c r="X191" s="12">
        <v>7</v>
      </c>
      <c r="Y191" s="12">
        <v>10572</v>
      </c>
      <c r="Z191" s="12">
        <v>10572</v>
      </c>
      <c r="AA191" s="12">
        <v>0</v>
      </c>
      <c r="AB191" s="12">
        <v>0</v>
      </c>
      <c r="AC191" s="12">
        <v>0</v>
      </c>
      <c r="AD191" s="12">
        <v>13553.303999999998</v>
      </c>
      <c r="AE191" s="12">
        <v>0</v>
      </c>
      <c r="AF191" s="12">
        <v>891</v>
      </c>
      <c r="AG191" s="12">
        <v>10628.758675078865</v>
      </c>
      <c r="AH191" s="12">
        <v>3</v>
      </c>
      <c r="AI191" s="20">
        <v>2319</v>
      </c>
      <c r="AJ191">
        <v>1</v>
      </c>
      <c r="AK191">
        <v>0</v>
      </c>
      <c r="AL191">
        <v>350</v>
      </c>
      <c r="AM191">
        <v>0</v>
      </c>
      <c r="AN191">
        <v>9</v>
      </c>
      <c r="AQ191"/>
      <c r="AR191">
        <v>1280</v>
      </c>
      <c r="AT191" s="27"/>
      <c r="EC191" s="28"/>
      <c r="ED191" s="28"/>
    </row>
    <row r="192" spans="1:134">
      <c r="A192">
        <v>402</v>
      </c>
      <c r="B192">
        <v>7</v>
      </c>
      <c r="D192" t="s">
        <v>155</v>
      </c>
      <c r="E192" s="12">
        <v>87830</v>
      </c>
      <c r="F192" s="12">
        <v>1762.25</v>
      </c>
      <c r="G192" s="12">
        <v>16698</v>
      </c>
      <c r="H192" s="12">
        <v>5486</v>
      </c>
      <c r="I192" s="12">
        <v>13400</v>
      </c>
      <c r="J192" s="12">
        <v>9192</v>
      </c>
      <c r="K192" s="12">
        <v>2017</v>
      </c>
      <c r="L192" s="12">
        <v>6014</v>
      </c>
      <c r="M192" s="12">
        <v>17331</v>
      </c>
      <c r="N192" s="12">
        <v>43000</v>
      </c>
      <c r="O192" s="12">
        <v>95310</v>
      </c>
      <c r="P192" s="12">
        <v>88860</v>
      </c>
      <c r="Q192" s="12">
        <v>6337.6</v>
      </c>
      <c r="R192" s="12">
        <v>4558</v>
      </c>
      <c r="S192" s="12">
        <v>4558</v>
      </c>
      <c r="T192" s="12">
        <v>77</v>
      </c>
      <c r="U192" s="12">
        <v>0</v>
      </c>
      <c r="V192" s="20">
        <v>392</v>
      </c>
      <c r="W192" s="12">
        <v>380</v>
      </c>
      <c r="X192" s="12">
        <v>12</v>
      </c>
      <c r="Y192" s="12">
        <v>42080</v>
      </c>
      <c r="Z192" s="12">
        <v>42080</v>
      </c>
      <c r="AA192" s="12">
        <v>0</v>
      </c>
      <c r="AB192" s="12">
        <v>0</v>
      </c>
      <c r="AC192" s="12">
        <v>0</v>
      </c>
      <c r="AD192" s="12">
        <v>112269.44</v>
      </c>
      <c r="AE192" s="12">
        <v>0</v>
      </c>
      <c r="AF192" s="12">
        <v>746</v>
      </c>
      <c r="AG192" s="12">
        <v>14136.176914778856</v>
      </c>
      <c r="AH192" s="12">
        <v>5</v>
      </c>
      <c r="AI192" s="20">
        <v>11246</v>
      </c>
      <c r="AJ192">
        <v>1</v>
      </c>
      <c r="AK192">
        <v>0</v>
      </c>
      <c r="AL192">
        <v>6930</v>
      </c>
      <c r="AM192">
        <v>0</v>
      </c>
      <c r="AN192">
        <v>29</v>
      </c>
      <c r="AQ192"/>
      <c r="AR192">
        <v>2630</v>
      </c>
      <c r="AT192" s="27"/>
      <c r="EC192" s="28"/>
      <c r="ED192" s="28"/>
    </row>
    <row r="193" spans="1:134">
      <c r="A193">
        <v>1911</v>
      </c>
      <c r="B193">
        <v>7</v>
      </c>
      <c r="D193" t="s">
        <v>637</v>
      </c>
      <c r="E193" s="12">
        <v>47546</v>
      </c>
      <c r="F193" s="12">
        <v>933.1</v>
      </c>
      <c r="G193" s="12">
        <v>9165</v>
      </c>
      <c r="H193" s="12">
        <v>2757</v>
      </c>
      <c r="I193" s="12">
        <v>5700</v>
      </c>
      <c r="J193" s="12">
        <v>3621.7</v>
      </c>
      <c r="K193" s="12">
        <v>542.66666666666663</v>
      </c>
      <c r="L193" s="12">
        <v>2958.6666666666665</v>
      </c>
      <c r="M193" s="12">
        <v>5776</v>
      </c>
      <c r="N193" s="12">
        <v>20496</v>
      </c>
      <c r="O193" s="12">
        <v>41890</v>
      </c>
      <c r="P193" s="12">
        <v>7580</v>
      </c>
      <c r="Q193" s="12">
        <v>920</v>
      </c>
      <c r="R193" s="12">
        <v>35726</v>
      </c>
      <c r="S193" s="12">
        <v>41084.899999999994</v>
      </c>
      <c r="T193" s="12">
        <v>1781</v>
      </c>
      <c r="U193" s="12">
        <v>10000</v>
      </c>
      <c r="V193" s="20">
        <v>503</v>
      </c>
      <c r="W193" s="12">
        <v>292.97999999999996</v>
      </c>
      <c r="X193" s="12">
        <v>282.89999999999998</v>
      </c>
      <c r="Y193" s="12">
        <v>20783</v>
      </c>
      <c r="Z193" s="12">
        <v>23692.62</v>
      </c>
      <c r="AA193" s="12">
        <v>0</v>
      </c>
      <c r="AB193" s="12">
        <v>0</v>
      </c>
      <c r="AC193" s="12">
        <v>0</v>
      </c>
      <c r="AD193" s="12">
        <v>8915.9070000000011</v>
      </c>
      <c r="AE193" s="12">
        <v>0</v>
      </c>
      <c r="AF193" s="12">
        <v>12789.15</v>
      </c>
      <c r="AG193" s="12">
        <v>19224.077300237288</v>
      </c>
      <c r="AH193" s="12">
        <v>33.349999999999994</v>
      </c>
      <c r="AI193" s="20">
        <v>5210</v>
      </c>
      <c r="AJ193">
        <v>1</v>
      </c>
      <c r="AK193">
        <v>0</v>
      </c>
      <c r="AL193">
        <v>600</v>
      </c>
      <c r="AM193">
        <v>0</v>
      </c>
      <c r="AN193">
        <v>4</v>
      </c>
      <c r="AQ193"/>
      <c r="AR193">
        <v>426</v>
      </c>
      <c r="AT193" s="27"/>
      <c r="EC193" s="28"/>
      <c r="ED193" s="28"/>
    </row>
    <row r="194" spans="1:134">
      <c r="A194">
        <v>405</v>
      </c>
      <c r="B194">
        <v>7</v>
      </c>
      <c r="D194" t="s">
        <v>426</v>
      </c>
      <c r="E194" s="12">
        <v>72172</v>
      </c>
      <c r="F194" s="12">
        <v>926.8</v>
      </c>
      <c r="G194" s="12">
        <v>12557</v>
      </c>
      <c r="H194" s="12">
        <v>3383</v>
      </c>
      <c r="I194" s="12">
        <v>10300</v>
      </c>
      <c r="J194" s="12">
        <v>7021.7</v>
      </c>
      <c r="K194" s="12">
        <v>1602</v>
      </c>
      <c r="L194" s="12">
        <v>6794</v>
      </c>
      <c r="M194" s="12">
        <v>11580</v>
      </c>
      <c r="N194" s="12">
        <v>33120</v>
      </c>
      <c r="O194" s="12">
        <v>84010</v>
      </c>
      <c r="P194" s="12">
        <v>86260</v>
      </c>
      <c r="Q194" s="12">
        <v>6419.2000000000007</v>
      </c>
      <c r="R194" s="12">
        <v>2031</v>
      </c>
      <c r="S194" s="12">
        <v>2701.23</v>
      </c>
      <c r="T194" s="12">
        <v>93</v>
      </c>
      <c r="U194" s="12">
        <v>3222</v>
      </c>
      <c r="V194" s="20">
        <v>339</v>
      </c>
      <c r="W194" s="12">
        <v>448.21000000000004</v>
      </c>
      <c r="X194" s="12">
        <v>3.93</v>
      </c>
      <c r="Y194" s="12">
        <v>32783</v>
      </c>
      <c r="Z194" s="12">
        <v>43601.39</v>
      </c>
      <c r="AA194" s="12">
        <v>46</v>
      </c>
      <c r="AB194" s="12">
        <v>0</v>
      </c>
      <c r="AC194" s="12">
        <v>5150</v>
      </c>
      <c r="AD194" s="12">
        <v>54550.912000000004</v>
      </c>
      <c r="AE194" s="12">
        <v>0</v>
      </c>
      <c r="AF194" s="12">
        <v>2597.4900000000002</v>
      </c>
      <c r="AG194" s="12">
        <v>189582.32024482111</v>
      </c>
      <c r="AH194" s="12">
        <v>1.31</v>
      </c>
      <c r="AI194" s="20">
        <v>6702</v>
      </c>
      <c r="AJ194">
        <v>1</v>
      </c>
      <c r="AK194">
        <v>0</v>
      </c>
      <c r="AL194">
        <v>6465</v>
      </c>
      <c r="AM194">
        <v>0</v>
      </c>
      <c r="AN194">
        <v>0</v>
      </c>
      <c r="AQ194"/>
      <c r="AR194">
        <v>1657</v>
      </c>
      <c r="AT194" s="27"/>
      <c r="EC194" s="28"/>
      <c r="ED194" s="28"/>
    </row>
    <row r="195" spans="1:134">
      <c r="A195">
        <v>406</v>
      </c>
      <c r="B195">
        <v>7</v>
      </c>
      <c r="D195" t="s">
        <v>428</v>
      </c>
      <c r="E195" s="12">
        <v>41373</v>
      </c>
      <c r="F195" s="12">
        <v>397.95</v>
      </c>
      <c r="G195" s="12">
        <v>8497</v>
      </c>
      <c r="H195" s="12">
        <v>2540</v>
      </c>
      <c r="I195" s="12">
        <v>5100</v>
      </c>
      <c r="J195" s="12">
        <v>3208.1</v>
      </c>
      <c r="K195" s="12">
        <v>733</v>
      </c>
      <c r="L195" s="12">
        <v>2608</v>
      </c>
      <c r="M195" s="12">
        <v>6035</v>
      </c>
      <c r="N195" s="12">
        <v>18808</v>
      </c>
      <c r="O195" s="12">
        <v>42320</v>
      </c>
      <c r="P195" s="12">
        <v>25600</v>
      </c>
      <c r="Q195" s="12">
        <v>1860.8000000000002</v>
      </c>
      <c r="R195" s="12">
        <v>1581</v>
      </c>
      <c r="S195" s="12">
        <v>1581</v>
      </c>
      <c r="T195" s="12">
        <v>751</v>
      </c>
      <c r="U195" s="12">
        <v>0</v>
      </c>
      <c r="V195" s="20">
        <v>169</v>
      </c>
      <c r="W195" s="12">
        <v>164</v>
      </c>
      <c r="X195" s="12">
        <v>6</v>
      </c>
      <c r="Y195" s="12">
        <v>18919</v>
      </c>
      <c r="Z195" s="12">
        <v>18919</v>
      </c>
      <c r="AA195" s="12">
        <v>0</v>
      </c>
      <c r="AB195" s="12">
        <v>0</v>
      </c>
      <c r="AC195" s="12">
        <v>0</v>
      </c>
      <c r="AD195" s="12">
        <v>37421.781999999999</v>
      </c>
      <c r="AE195" s="12">
        <v>0</v>
      </c>
      <c r="AF195" s="12">
        <v>494</v>
      </c>
      <c r="AG195" s="12">
        <v>8764.2632933104633</v>
      </c>
      <c r="AH195" s="12">
        <v>5</v>
      </c>
      <c r="AI195" s="20">
        <v>4694</v>
      </c>
      <c r="AJ195">
        <v>1</v>
      </c>
      <c r="AK195">
        <v>0</v>
      </c>
      <c r="AL195">
        <v>2830</v>
      </c>
      <c r="AM195">
        <v>0</v>
      </c>
      <c r="AN195">
        <v>6</v>
      </c>
      <c r="AQ195"/>
      <c r="AR195">
        <v>1946</v>
      </c>
      <c r="AT195" s="27"/>
      <c r="EC195" s="28"/>
      <c r="ED195" s="28"/>
    </row>
    <row r="196" spans="1:134">
      <c r="A196">
        <v>1598</v>
      </c>
      <c r="B196">
        <v>7</v>
      </c>
      <c r="D196" t="s">
        <v>435</v>
      </c>
      <c r="E196" s="12">
        <v>22471</v>
      </c>
      <c r="F196" s="12">
        <v>310.10000000000002</v>
      </c>
      <c r="G196" s="12">
        <v>4146</v>
      </c>
      <c r="H196" s="12">
        <v>1170</v>
      </c>
      <c r="I196" s="12">
        <v>2400</v>
      </c>
      <c r="J196" s="12">
        <v>1473.3</v>
      </c>
      <c r="K196" s="12">
        <v>154.66666666666666</v>
      </c>
      <c r="L196" s="12">
        <v>1096.6666666666665</v>
      </c>
      <c r="M196" s="12">
        <v>2570</v>
      </c>
      <c r="N196" s="12">
        <v>9350</v>
      </c>
      <c r="O196" s="12">
        <v>15220</v>
      </c>
      <c r="P196" s="12">
        <v>1160</v>
      </c>
      <c r="Q196" s="12">
        <v>0</v>
      </c>
      <c r="R196" s="12">
        <v>8036</v>
      </c>
      <c r="S196" s="12">
        <v>10125.36</v>
      </c>
      <c r="T196" s="12">
        <v>294</v>
      </c>
      <c r="U196" s="12">
        <v>79</v>
      </c>
      <c r="V196" s="20">
        <v>186</v>
      </c>
      <c r="W196" s="12">
        <v>156.24</v>
      </c>
      <c r="X196" s="12">
        <v>76.2</v>
      </c>
      <c r="Y196" s="12">
        <v>9267</v>
      </c>
      <c r="Z196" s="12">
        <v>11491.08</v>
      </c>
      <c r="AA196" s="12">
        <v>0</v>
      </c>
      <c r="AB196" s="12">
        <v>0</v>
      </c>
      <c r="AC196" s="12">
        <v>0</v>
      </c>
      <c r="AD196" s="12">
        <v>3827.2709999999997</v>
      </c>
      <c r="AE196" s="12">
        <v>0</v>
      </c>
      <c r="AF196" s="12">
        <v>7398.72</v>
      </c>
      <c r="AG196" s="12">
        <v>24221.094352941178</v>
      </c>
      <c r="AH196" s="12">
        <v>22.86</v>
      </c>
      <c r="AI196" s="20">
        <v>2528</v>
      </c>
      <c r="AJ196">
        <v>1</v>
      </c>
      <c r="AK196">
        <v>0</v>
      </c>
      <c r="AL196">
        <v>305</v>
      </c>
      <c r="AM196">
        <v>0</v>
      </c>
      <c r="AN196">
        <v>0</v>
      </c>
      <c r="AQ196"/>
      <c r="AR196">
        <v>412</v>
      </c>
      <c r="AT196" s="27"/>
      <c r="EC196" s="28"/>
      <c r="ED196" s="28"/>
    </row>
    <row r="197" spans="1:134">
      <c r="A197">
        <v>415</v>
      </c>
      <c r="B197">
        <v>7</v>
      </c>
      <c r="D197" t="s">
        <v>441</v>
      </c>
      <c r="E197" s="12">
        <v>10977</v>
      </c>
      <c r="F197" s="12">
        <v>91.7</v>
      </c>
      <c r="G197" s="12">
        <v>2274</v>
      </c>
      <c r="H197" s="12">
        <v>704</v>
      </c>
      <c r="I197" s="12">
        <v>1100</v>
      </c>
      <c r="J197" s="12">
        <v>624.59999999999991</v>
      </c>
      <c r="K197" s="12">
        <v>108.33333333333333</v>
      </c>
      <c r="L197" s="12">
        <v>467.33333333333331</v>
      </c>
      <c r="M197" s="12">
        <v>1364</v>
      </c>
      <c r="N197" s="12">
        <v>4807</v>
      </c>
      <c r="O197" s="12">
        <v>5260</v>
      </c>
      <c r="P197" s="12">
        <v>300</v>
      </c>
      <c r="Q197" s="12">
        <v>0</v>
      </c>
      <c r="R197" s="12">
        <v>2244</v>
      </c>
      <c r="S197" s="12">
        <v>3029.4</v>
      </c>
      <c r="T197" s="12">
        <v>406</v>
      </c>
      <c r="U197" s="12">
        <v>0</v>
      </c>
      <c r="V197" s="20">
        <v>56</v>
      </c>
      <c r="W197" s="12">
        <v>64.320000000000007</v>
      </c>
      <c r="X197" s="12">
        <v>10.88</v>
      </c>
      <c r="Y197" s="12">
        <v>4754</v>
      </c>
      <c r="Z197" s="12">
        <v>6370.3600000000006</v>
      </c>
      <c r="AA197" s="12">
        <v>0</v>
      </c>
      <c r="AB197" s="12">
        <v>0</v>
      </c>
      <c r="AC197" s="12">
        <v>0</v>
      </c>
      <c r="AD197" s="12">
        <v>4739.7379999999994</v>
      </c>
      <c r="AE197" s="12">
        <v>0</v>
      </c>
      <c r="AF197" s="12">
        <v>5744.25</v>
      </c>
      <c r="AG197" s="12">
        <v>67870.791000000012</v>
      </c>
      <c r="AH197" s="12">
        <v>8.16</v>
      </c>
      <c r="AI197" s="20">
        <v>1459</v>
      </c>
      <c r="AJ197">
        <v>1</v>
      </c>
      <c r="AK197">
        <v>0</v>
      </c>
      <c r="AL197">
        <v>370</v>
      </c>
      <c r="AM197">
        <v>0</v>
      </c>
      <c r="AN197">
        <v>0</v>
      </c>
      <c r="AQ197"/>
      <c r="AR197">
        <v>984</v>
      </c>
      <c r="AT197" s="27"/>
      <c r="EC197" s="28"/>
      <c r="ED197" s="28"/>
    </row>
    <row r="198" spans="1:134">
      <c r="A198">
        <v>416</v>
      </c>
      <c r="B198">
        <v>7</v>
      </c>
      <c r="D198" t="s">
        <v>442</v>
      </c>
      <c r="E198" s="12">
        <v>27447</v>
      </c>
      <c r="F198" s="12">
        <v>301.35000000000002</v>
      </c>
      <c r="G198" s="12">
        <v>4989</v>
      </c>
      <c r="H198" s="12">
        <v>1365</v>
      </c>
      <c r="I198" s="12">
        <v>2800</v>
      </c>
      <c r="J198" s="12">
        <v>1664.6</v>
      </c>
      <c r="K198" s="12">
        <v>266.66666666666669</v>
      </c>
      <c r="L198" s="12">
        <v>1587.6666666666667</v>
      </c>
      <c r="M198" s="12">
        <v>3016</v>
      </c>
      <c r="N198" s="12">
        <v>11497</v>
      </c>
      <c r="O198" s="12">
        <v>25240</v>
      </c>
      <c r="P198" s="12">
        <v>9610</v>
      </c>
      <c r="Q198" s="12">
        <v>316</v>
      </c>
      <c r="R198" s="12">
        <v>2381</v>
      </c>
      <c r="S198" s="12">
        <v>2381</v>
      </c>
      <c r="T198" s="12">
        <v>322</v>
      </c>
      <c r="U198" s="12">
        <v>0</v>
      </c>
      <c r="V198" s="20">
        <v>163</v>
      </c>
      <c r="W198" s="12">
        <v>150</v>
      </c>
      <c r="X198" s="12">
        <v>13</v>
      </c>
      <c r="Y198" s="12">
        <v>11354</v>
      </c>
      <c r="Z198" s="12">
        <v>11354</v>
      </c>
      <c r="AA198" s="12">
        <v>0</v>
      </c>
      <c r="AB198" s="12">
        <v>0</v>
      </c>
      <c r="AC198" s="12">
        <v>0</v>
      </c>
      <c r="AD198" s="12">
        <v>10343.493999999999</v>
      </c>
      <c r="AE198" s="12">
        <v>0</v>
      </c>
      <c r="AF198" s="12">
        <v>3267</v>
      </c>
      <c r="AG198" s="12">
        <v>33174.00998890122</v>
      </c>
      <c r="AH198" s="12">
        <v>7</v>
      </c>
      <c r="AI198" s="20">
        <v>2700</v>
      </c>
      <c r="AJ198">
        <v>1</v>
      </c>
      <c r="AK198">
        <v>0</v>
      </c>
      <c r="AL198">
        <v>705</v>
      </c>
      <c r="AM198">
        <v>0</v>
      </c>
      <c r="AN198">
        <v>12</v>
      </c>
      <c r="AQ198"/>
      <c r="AR198">
        <v>905</v>
      </c>
      <c r="AT198" s="27"/>
      <c r="EC198" s="28"/>
      <c r="ED198" s="28"/>
    </row>
    <row r="199" spans="1:134">
      <c r="A199">
        <v>417</v>
      </c>
      <c r="B199">
        <v>7</v>
      </c>
      <c r="D199" t="s">
        <v>444</v>
      </c>
      <c r="E199" s="12">
        <v>10956</v>
      </c>
      <c r="F199" s="12">
        <v>208.6</v>
      </c>
      <c r="G199" s="12">
        <v>3391</v>
      </c>
      <c r="H199" s="12">
        <v>1091</v>
      </c>
      <c r="I199" s="12">
        <v>1300</v>
      </c>
      <c r="J199" s="12">
        <v>741.8</v>
      </c>
      <c r="K199" s="12">
        <v>93.666666666666671</v>
      </c>
      <c r="L199" s="12">
        <v>407.66666666666669</v>
      </c>
      <c r="M199" s="12">
        <v>1809</v>
      </c>
      <c r="N199" s="12">
        <v>5379</v>
      </c>
      <c r="O199" s="12">
        <v>8460</v>
      </c>
      <c r="P199" s="12">
        <v>1280</v>
      </c>
      <c r="Q199" s="12">
        <v>1432.8000000000002</v>
      </c>
      <c r="R199" s="12">
        <v>1236</v>
      </c>
      <c r="S199" s="12">
        <v>1236</v>
      </c>
      <c r="T199" s="12">
        <v>5</v>
      </c>
      <c r="U199" s="12">
        <v>0</v>
      </c>
      <c r="V199" s="20">
        <v>72</v>
      </c>
      <c r="W199" s="12">
        <v>69</v>
      </c>
      <c r="X199" s="12">
        <v>3</v>
      </c>
      <c r="Y199" s="12">
        <v>5582</v>
      </c>
      <c r="Z199" s="12">
        <v>5582</v>
      </c>
      <c r="AA199" s="12">
        <v>0</v>
      </c>
      <c r="AB199" s="12">
        <v>0</v>
      </c>
      <c r="AC199" s="12">
        <v>0</v>
      </c>
      <c r="AD199" s="12">
        <v>6056.47</v>
      </c>
      <c r="AE199" s="12">
        <v>0</v>
      </c>
      <c r="AF199" s="12">
        <v>72</v>
      </c>
      <c r="AG199" s="12">
        <v>635.64222401289283</v>
      </c>
      <c r="AH199" s="12">
        <v>1</v>
      </c>
      <c r="AI199" s="20">
        <v>2034</v>
      </c>
      <c r="AJ199">
        <v>1</v>
      </c>
      <c r="AK199">
        <v>0</v>
      </c>
      <c r="AL199">
        <v>210</v>
      </c>
      <c r="AM199">
        <v>0</v>
      </c>
      <c r="AN199">
        <v>2</v>
      </c>
      <c r="AQ199"/>
      <c r="AR199">
        <v>1066</v>
      </c>
      <c r="AT199" s="27"/>
      <c r="EC199" s="28"/>
      <c r="ED199" s="28"/>
    </row>
    <row r="200" spans="1:134">
      <c r="A200">
        <v>420</v>
      </c>
      <c r="B200">
        <v>7</v>
      </c>
      <c r="D200" t="s">
        <v>450</v>
      </c>
      <c r="E200" s="12">
        <v>43725</v>
      </c>
      <c r="F200" s="12">
        <v>753.55</v>
      </c>
      <c r="G200" s="12">
        <v>8371</v>
      </c>
      <c r="H200" s="12">
        <v>2306</v>
      </c>
      <c r="I200" s="12">
        <v>5300</v>
      </c>
      <c r="J200" s="12">
        <v>3342.2</v>
      </c>
      <c r="K200" s="12">
        <v>483.33333333333331</v>
      </c>
      <c r="L200" s="12">
        <v>3004.333333333333</v>
      </c>
      <c r="M200" s="12">
        <v>5333</v>
      </c>
      <c r="N200" s="12">
        <v>18862</v>
      </c>
      <c r="O200" s="12">
        <v>37990</v>
      </c>
      <c r="P200" s="12">
        <v>12670</v>
      </c>
      <c r="Q200" s="12">
        <v>319.20000000000005</v>
      </c>
      <c r="R200" s="12">
        <v>12111</v>
      </c>
      <c r="S200" s="12">
        <v>15502.08</v>
      </c>
      <c r="T200" s="12">
        <v>608</v>
      </c>
      <c r="U200" s="12">
        <v>10000</v>
      </c>
      <c r="V200" s="20">
        <v>394</v>
      </c>
      <c r="W200" s="12">
        <v>374.22</v>
      </c>
      <c r="X200" s="12">
        <v>124.16</v>
      </c>
      <c r="Y200" s="12">
        <v>19578</v>
      </c>
      <c r="Z200" s="12">
        <v>24668.28</v>
      </c>
      <c r="AA200" s="12">
        <v>0</v>
      </c>
      <c r="AB200" s="12">
        <v>0</v>
      </c>
      <c r="AC200" s="12">
        <v>5950</v>
      </c>
      <c r="AD200" s="12">
        <v>10082.67</v>
      </c>
      <c r="AE200" s="12">
        <v>0</v>
      </c>
      <c r="AF200" s="12">
        <v>10675.2</v>
      </c>
      <c r="AG200" s="12">
        <v>52337.714600204417</v>
      </c>
      <c r="AH200" s="12">
        <v>28.16</v>
      </c>
      <c r="AI200" s="20">
        <v>4867</v>
      </c>
      <c r="AJ200">
        <v>1</v>
      </c>
      <c r="AK200">
        <v>0</v>
      </c>
      <c r="AL200">
        <v>1010</v>
      </c>
      <c r="AM200">
        <v>0</v>
      </c>
      <c r="AN200">
        <v>0</v>
      </c>
      <c r="AQ200"/>
      <c r="AR200">
        <v>512</v>
      </c>
      <c r="AT200" s="27"/>
      <c r="EC200" s="28"/>
      <c r="ED200" s="28"/>
    </row>
    <row r="201" spans="1:134">
      <c r="A201">
        <v>431</v>
      </c>
      <c r="B201">
        <v>7</v>
      </c>
      <c r="D201" t="s">
        <v>455</v>
      </c>
      <c r="E201" s="12">
        <v>9504</v>
      </c>
      <c r="F201" s="12">
        <v>114.45</v>
      </c>
      <c r="G201" s="12">
        <v>1883</v>
      </c>
      <c r="H201" s="12">
        <v>599</v>
      </c>
      <c r="I201" s="12">
        <v>1000</v>
      </c>
      <c r="J201" s="12">
        <v>591.9</v>
      </c>
      <c r="K201" s="12">
        <v>88</v>
      </c>
      <c r="L201" s="12">
        <v>468</v>
      </c>
      <c r="M201" s="12">
        <v>1087</v>
      </c>
      <c r="N201" s="12">
        <v>4086</v>
      </c>
      <c r="O201" s="12">
        <v>4640</v>
      </c>
      <c r="P201" s="12">
        <v>260</v>
      </c>
      <c r="Q201" s="12">
        <v>0</v>
      </c>
      <c r="R201" s="12">
        <v>1154</v>
      </c>
      <c r="S201" s="12">
        <v>1454.04</v>
      </c>
      <c r="T201" s="12">
        <v>453</v>
      </c>
      <c r="U201" s="12">
        <v>0</v>
      </c>
      <c r="V201" s="20">
        <v>47</v>
      </c>
      <c r="W201" s="12">
        <v>56.7</v>
      </c>
      <c r="X201" s="12">
        <v>6.05</v>
      </c>
      <c r="Y201" s="12">
        <v>4081</v>
      </c>
      <c r="Z201" s="12">
        <v>5509.35</v>
      </c>
      <c r="AA201" s="12">
        <v>0</v>
      </c>
      <c r="AB201" s="12">
        <v>0</v>
      </c>
      <c r="AC201" s="12">
        <v>0</v>
      </c>
      <c r="AD201" s="12">
        <v>4338.1030000000001</v>
      </c>
      <c r="AE201" s="12">
        <v>0</v>
      </c>
      <c r="AF201" s="12">
        <v>4727.5200000000004</v>
      </c>
      <c r="AG201" s="12">
        <v>71835.336403235851</v>
      </c>
      <c r="AH201" s="12">
        <v>3.63</v>
      </c>
      <c r="AI201" s="20">
        <v>938</v>
      </c>
      <c r="AJ201">
        <v>1</v>
      </c>
      <c r="AK201">
        <v>0</v>
      </c>
      <c r="AL201">
        <v>330</v>
      </c>
      <c r="AM201">
        <v>0</v>
      </c>
      <c r="AN201">
        <v>0</v>
      </c>
      <c r="AQ201"/>
      <c r="AR201">
        <v>1061</v>
      </c>
      <c r="AT201" s="27"/>
      <c r="EC201" s="28"/>
      <c r="ED201" s="28"/>
    </row>
    <row r="202" spans="1:134">
      <c r="A202">
        <v>432</v>
      </c>
      <c r="B202">
        <v>7</v>
      </c>
      <c r="D202" t="s">
        <v>457</v>
      </c>
      <c r="E202" s="12">
        <v>11336</v>
      </c>
      <c r="F202" s="12">
        <v>165.2</v>
      </c>
      <c r="G202" s="12">
        <v>2211</v>
      </c>
      <c r="H202" s="12">
        <v>681</v>
      </c>
      <c r="I202" s="12">
        <v>1300</v>
      </c>
      <c r="J202" s="12">
        <v>812.2</v>
      </c>
      <c r="K202" s="12">
        <v>113.66666666666667</v>
      </c>
      <c r="L202" s="12">
        <v>622.66666666666674</v>
      </c>
      <c r="M202" s="12">
        <v>1342</v>
      </c>
      <c r="N202" s="12">
        <v>4737</v>
      </c>
      <c r="O202" s="12">
        <v>10230</v>
      </c>
      <c r="P202" s="12">
        <v>1900</v>
      </c>
      <c r="Q202" s="12">
        <v>0</v>
      </c>
      <c r="R202" s="12">
        <v>4151</v>
      </c>
      <c r="S202" s="12">
        <v>4898.1799999999994</v>
      </c>
      <c r="T202" s="12">
        <v>43</v>
      </c>
      <c r="U202" s="12">
        <v>0</v>
      </c>
      <c r="V202" s="20">
        <v>108</v>
      </c>
      <c r="W202" s="12">
        <v>87.360000000000014</v>
      </c>
      <c r="X202" s="12">
        <v>35.699999999999996</v>
      </c>
      <c r="Y202" s="12">
        <v>4878</v>
      </c>
      <c r="Z202" s="12">
        <v>5463.3600000000006</v>
      </c>
      <c r="AA202" s="12">
        <v>0</v>
      </c>
      <c r="AB202" s="12">
        <v>0</v>
      </c>
      <c r="AC202" s="12">
        <v>0</v>
      </c>
      <c r="AD202" s="12">
        <v>2453.634</v>
      </c>
      <c r="AE202" s="12">
        <v>0</v>
      </c>
      <c r="AF202" s="12">
        <v>1793.6</v>
      </c>
      <c r="AG202" s="12">
        <v>4847.9374344301377</v>
      </c>
      <c r="AH202" s="12">
        <v>7.14</v>
      </c>
      <c r="AI202" s="20">
        <v>1269</v>
      </c>
      <c r="AJ202">
        <v>1</v>
      </c>
      <c r="AK202">
        <v>0</v>
      </c>
      <c r="AL202">
        <v>150</v>
      </c>
      <c r="AM202">
        <v>0</v>
      </c>
      <c r="AN202">
        <v>0</v>
      </c>
      <c r="AQ202"/>
      <c r="AR202">
        <v>501</v>
      </c>
      <c r="AT202" s="27"/>
      <c r="EC202" s="28"/>
      <c r="ED202" s="28"/>
    </row>
    <row r="203" spans="1:134">
      <c r="A203">
        <v>437</v>
      </c>
      <c r="B203">
        <v>7</v>
      </c>
      <c r="D203" t="s">
        <v>459</v>
      </c>
      <c r="E203" s="12">
        <v>13411</v>
      </c>
      <c r="F203" s="12">
        <v>375.55</v>
      </c>
      <c r="G203" s="12">
        <v>2717</v>
      </c>
      <c r="H203" s="12">
        <v>776</v>
      </c>
      <c r="I203" s="12">
        <v>1500</v>
      </c>
      <c r="J203" s="12">
        <v>908.69999999999993</v>
      </c>
      <c r="K203" s="12">
        <v>163.33333333333334</v>
      </c>
      <c r="L203" s="12">
        <v>608.33333333333337</v>
      </c>
      <c r="M203" s="12">
        <v>2122</v>
      </c>
      <c r="N203" s="12">
        <v>6145</v>
      </c>
      <c r="O203" s="12">
        <v>6390</v>
      </c>
      <c r="P203" s="12">
        <v>330</v>
      </c>
      <c r="Q203" s="12">
        <v>0</v>
      </c>
      <c r="R203" s="12">
        <v>2399</v>
      </c>
      <c r="S203" s="12">
        <v>3358.6</v>
      </c>
      <c r="T203" s="12">
        <v>179</v>
      </c>
      <c r="U203" s="12">
        <v>0</v>
      </c>
      <c r="V203" s="20">
        <v>96</v>
      </c>
      <c r="W203" s="12">
        <v>112.58999999999999</v>
      </c>
      <c r="X203" s="12">
        <v>21.15</v>
      </c>
      <c r="Y203" s="12">
        <v>5913</v>
      </c>
      <c r="Z203" s="12">
        <v>8219.07</v>
      </c>
      <c r="AA203" s="12">
        <v>0</v>
      </c>
      <c r="AB203" s="12">
        <v>0</v>
      </c>
      <c r="AC203" s="12">
        <v>0</v>
      </c>
      <c r="AD203" s="12">
        <v>7314.3810000000003</v>
      </c>
      <c r="AE203" s="12">
        <v>0</v>
      </c>
      <c r="AF203" s="12">
        <v>2364.6</v>
      </c>
      <c r="AG203" s="12">
        <v>33363.113809154383</v>
      </c>
      <c r="AH203" s="12">
        <v>4.2299999999999995</v>
      </c>
      <c r="AI203" s="20">
        <v>2061</v>
      </c>
      <c r="AJ203">
        <v>1</v>
      </c>
      <c r="AK203">
        <v>0</v>
      </c>
      <c r="AL203">
        <v>815</v>
      </c>
      <c r="AM203">
        <v>0</v>
      </c>
      <c r="AN203">
        <v>0</v>
      </c>
      <c r="AQ203"/>
      <c r="AR203">
        <v>1233</v>
      </c>
      <c r="AT203" s="27"/>
      <c r="EC203" s="28"/>
      <c r="ED203" s="28"/>
    </row>
    <row r="204" spans="1:134">
      <c r="A204">
        <v>439</v>
      </c>
      <c r="B204">
        <v>7</v>
      </c>
      <c r="D204" t="s">
        <v>163</v>
      </c>
      <c r="E204" s="12">
        <v>79889</v>
      </c>
      <c r="F204" s="12">
        <v>770</v>
      </c>
      <c r="G204" s="12">
        <v>14732</v>
      </c>
      <c r="H204" s="12">
        <v>4794</v>
      </c>
      <c r="I204" s="12">
        <v>10900</v>
      </c>
      <c r="J204" s="12">
        <v>7313.1</v>
      </c>
      <c r="K204" s="12">
        <v>1626.3333333333333</v>
      </c>
      <c r="L204" s="12">
        <v>7086.333333333333</v>
      </c>
      <c r="M204" s="12">
        <v>12028</v>
      </c>
      <c r="N204" s="12">
        <v>36716</v>
      </c>
      <c r="O204" s="12">
        <v>85650</v>
      </c>
      <c r="P204" s="12">
        <v>72160</v>
      </c>
      <c r="Q204" s="12">
        <v>3365.6000000000004</v>
      </c>
      <c r="R204" s="12">
        <v>2291</v>
      </c>
      <c r="S204" s="12">
        <v>2840.84</v>
      </c>
      <c r="T204" s="12">
        <v>165</v>
      </c>
      <c r="U204" s="12">
        <v>0</v>
      </c>
      <c r="V204" s="20">
        <v>288</v>
      </c>
      <c r="W204" s="12">
        <v>354.06</v>
      </c>
      <c r="X204" s="12">
        <v>8.4699999999999989</v>
      </c>
      <c r="Y204" s="12">
        <v>35869</v>
      </c>
      <c r="Z204" s="12">
        <v>45194.94</v>
      </c>
      <c r="AA204" s="12">
        <v>0</v>
      </c>
      <c r="AB204" s="12">
        <v>0</v>
      </c>
      <c r="AC204" s="12">
        <v>2250</v>
      </c>
      <c r="AD204" s="12">
        <v>77979.206000000006</v>
      </c>
      <c r="AE204" s="12">
        <v>0</v>
      </c>
      <c r="AF204" s="12">
        <v>3515.4</v>
      </c>
      <c r="AG204" s="12">
        <v>215589.70447882736</v>
      </c>
      <c r="AH204" s="12">
        <v>1.21</v>
      </c>
      <c r="AI204" s="20">
        <v>6184</v>
      </c>
      <c r="AJ204">
        <v>1</v>
      </c>
      <c r="AK204">
        <v>0</v>
      </c>
      <c r="AL204">
        <v>7490</v>
      </c>
      <c r="AM204">
        <v>0</v>
      </c>
      <c r="AN204">
        <v>4</v>
      </c>
      <c r="AQ204"/>
      <c r="AR204">
        <v>2171</v>
      </c>
      <c r="AT204" s="27"/>
      <c r="EC204" s="28"/>
      <c r="ED204" s="28"/>
    </row>
    <row r="205" spans="1:134">
      <c r="A205">
        <v>441</v>
      </c>
      <c r="B205">
        <v>7</v>
      </c>
      <c r="D205" t="s">
        <v>460</v>
      </c>
      <c r="E205" s="12">
        <v>46159</v>
      </c>
      <c r="F205" s="12">
        <v>680.4</v>
      </c>
      <c r="G205" s="12">
        <v>10137</v>
      </c>
      <c r="H205" s="12">
        <v>2862</v>
      </c>
      <c r="I205" s="12">
        <v>5600</v>
      </c>
      <c r="J205" s="12">
        <v>3241.7</v>
      </c>
      <c r="K205" s="12">
        <v>549.33333333333337</v>
      </c>
      <c r="L205" s="12">
        <v>3051.3333333333335</v>
      </c>
      <c r="M205" s="12">
        <v>6349</v>
      </c>
      <c r="N205" s="12">
        <v>20593</v>
      </c>
      <c r="O205" s="12">
        <v>41060</v>
      </c>
      <c r="P205" s="12">
        <v>14150</v>
      </c>
      <c r="Q205" s="12">
        <v>2489.6000000000004</v>
      </c>
      <c r="R205" s="12">
        <v>16810</v>
      </c>
      <c r="S205" s="12">
        <v>20340.099999999999</v>
      </c>
      <c r="T205" s="12">
        <v>398</v>
      </c>
      <c r="U205" s="12">
        <v>1520</v>
      </c>
      <c r="V205" s="20">
        <v>422</v>
      </c>
      <c r="W205" s="12">
        <v>336.77</v>
      </c>
      <c r="X205" s="12">
        <v>168.35999999999999</v>
      </c>
      <c r="Y205" s="12">
        <v>23583</v>
      </c>
      <c r="Z205" s="12">
        <v>28063.77</v>
      </c>
      <c r="AA205" s="12">
        <v>0</v>
      </c>
      <c r="AB205" s="12">
        <v>0</v>
      </c>
      <c r="AC205" s="12">
        <v>0</v>
      </c>
      <c r="AD205" s="12">
        <v>16885.428</v>
      </c>
      <c r="AE205" s="12">
        <v>0</v>
      </c>
      <c r="AF205" s="12">
        <v>7246.69</v>
      </c>
      <c r="AG205" s="12">
        <v>31830.798973152017</v>
      </c>
      <c r="AH205" s="12">
        <v>28.06</v>
      </c>
      <c r="AI205" s="20">
        <v>5025</v>
      </c>
      <c r="AJ205">
        <v>1</v>
      </c>
      <c r="AK205">
        <v>0</v>
      </c>
      <c r="AL205">
        <v>685</v>
      </c>
      <c r="AM205">
        <v>0</v>
      </c>
      <c r="AN205">
        <v>2</v>
      </c>
      <c r="AQ205"/>
      <c r="AR205">
        <v>713</v>
      </c>
      <c r="AT205" s="27"/>
      <c r="EC205" s="28"/>
      <c r="ED205" s="28"/>
    </row>
    <row r="206" spans="1:134">
      <c r="A206">
        <v>532</v>
      </c>
      <c r="B206">
        <v>7</v>
      </c>
      <c r="D206" t="s">
        <v>463</v>
      </c>
      <c r="E206" s="12">
        <v>21493</v>
      </c>
      <c r="F206" s="12">
        <v>182.7</v>
      </c>
      <c r="G206" s="12">
        <v>4246</v>
      </c>
      <c r="H206" s="12">
        <v>1090</v>
      </c>
      <c r="I206" s="12">
        <v>2500</v>
      </c>
      <c r="J206" s="12">
        <v>1590.9</v>
      </c>
      <c r="K206" s="12">
        <v>254.66666666666666</v>
      </c>
      <c r="L206" s="12">
        <v>1641.6666666666665</v>
      </c>
      <c r="M206" s="12">
        <v>2538</v>
      </c>
      <c r="N206" s="12">
        <v>9236</v>
      </c>
      <c r="O206" s="12">
        <v>23330</v>
      </c>
      <c r="P206" s="12">
        <v>14010</v>
      </c>
      <c r="Q206" s="12">
        <v>1700</v>
      </c>
      <c r="R206" s="12">
        <v>1445</v>
      </c>
      <c r="S206" s="12">
        <v>1748.45</v>
      </c>
      <c r="T206" s="12">
        <v>112</v>
      </c>
      <c r="U206" s="12">
        <v>80</v>
      </c>
      <c r="V206" s="20">
        <v>125</v>
      </c>
      <c r="W206" s="12">
        <v>129.71</v>
      </c>
      <c r="X206" s="12">
        <v>19.68</v>
      </c>
      <c r="Y206" s="12">
        <v>9091</v>
      </c>
      <c r="Z206" s="12">
        <v>10818.289999999999</v>
      </c>
      <c r="AA206" s="12">
        <v>0</v>
      </c>
      <c r="AB206" s="12">
        <v>0</v>
      </c>
      <c r="AC206" s="12">
        <v>0</v>
      </c>
      <c r="AD206" s="12">
        <v>10145.555999999999</v>
      </c>
      <c r="AE206" s="12">
        <v>0</v>
      </c>
      <c r="AF206" s="12">
        <v>2387.33</v>
      </c>
      <c r="AG206" s="12">
        <v>33289.026518946688</v>
      </c>
      <c r="AH206" s="12">
        <v>1.23</v>
      </c>
      <c r="AI206" s="20">
        <v>1582</v>
      </c>
      <c r="AJ206">
        <v>1</v>
      </c>
      <c r="AK206">
        <v>0</v>
      </c>
      <c r="AL206">
        <v>480</v>
      </c>
      <c r="AM206">
        <v>0</v>
      </c>
      <c r="AN206">
        <v>0</v>
      </c>
      <c r="AQ206"/>
      <c r="AR206">
        <v>1117</v>
      </c>
      <c r="AT206" s="27"/>
      <c r="EC206" s="28"/>
      <c r="ED206" s="28"/>
    </row>
    <row r="207" spans="1:134">
      <c r="A207">
        <v>448</v>
      </c>
      <c r="B207">
        <v>7</v>
      </c>
      <c r="D207" t="s">
        <v>464</v>
      </c>
      <c r="E207" s="12">
        <v>13574</v>
      </c>
      <c r="F207" s="12">
        <v>446.25</v>
      </c>
      <c r="G207" s="12">
        <v>3092</v>
      </c>
      <c r="H207" s="12">
        <v>852</v>
      </c>
      <c r="I207" s="12">
        <v>2000</v>
      </c>
      <c r="J207" s="12">
        <v>935.39999999999986</v>
      </c>
      <c r="K207" s="12">
        <v>122.33333333333333</v>
      </c>
      <c r="L207" s="12">
        <v>1010.3333333333333</v>
      </c>
      <c r="M207" s="12">
        <v>2194</v>
      </c>
      <c r="N207" s="12">
        <v>6467</v>
      </c>
      <c r="O207" s="12">
        <v>12520</v>
      </c>
      <c r="P207" s="12">
        <v>6440</v>
      </c>
      <c r="Q207" s="12">
        <v>759.2</v>
      </c>
      <c r="R207" s="12">
        <v>16202</v>
      </c>
      <c r="S207" s="12">
        <v>16364.02</v>
      </c>
      <c r="T207" s="12">
        <v>288</v>
      </c>
      <c r="U207" s="12">
        <v>10000</v>
      </c>
      <c r="V207" s="20">
        <v>176</v>
      </c>
      <c r="W207" s="12">
        <v>114</v>
      </c>
      <c r="X207" s="12">
        <v>62.62</v>
      </c>
      <c r="Y207" s="12">
        <v>10646</v>
      </c>
      <c r="Z207" s="12">
        <v>10646</v>
      </c>
      <c r="AA207" s="12">
        <v>0</v>
      </c>
      <c r="AB207" s="12">
        <v>0</v>
      </c>
      <c r="AC207" s="12">
        <v>0</v>
      </c>
      <c r="AD207" s="12">
        <v>4939.7440000000006</v>
      </c>
      <c r="AE207" s="12">
        <v>0</v>
      </c>
      <c r="AF207" s="12">
        <v>3187.56</v>
      </c>
      <c r="AG207" s="12">
        <v>2623.8895961188596</v>
      </c>
      <c r="AH207" s="12">
        <v>22.22</v>
      </c>
      <c r="AI207" s="20">
        <v>2159</v>
      </c>
      <c r="AJ207">
        <v>1</v>
      </c>
      <c r="AK207">
        <v>0</v>
      </c>
      <c r="AL207">
        <v>135</v>
      </c>
      <c r="AM207">
        <v>0</v>
      </c>
      <c r="AN207">
        <v>1</v>
      </c>
      <c r="AQ207"/>
      <c r="AR207">
        <v>461</v>
      </c>
      <c r="AT207" s="27"/>
      <c r="EC207" s="28"/>
      <c r="ED207" s="28"/>
    </row>
    <row r="208" spans="1:134">
      <c r="A208">
        <v>450</v>
      </c>
      <c r="B208">
        <v>7</v>
      </c>
      <c r="D208" t="s">
        <v>465</v>
      </c>
      <c r="E208" s="12">
        <v>13360</v>
      </c>
      <c r="F208" s="12">
        <v>114.8</v>
      </c>
      <c r="G208" s="12">
        <v>2174</v>
      </c>
      <c r="H208" s="12">
        <v>667</v>
      </c>
      <c r="I208" s="12">
        <v>1200</v>
      </c>
      <c r="J208" s="12">
        <v>625</v>
      </c>
      <c r="K208" s="12">
        <v>124</v>
      </c>
      <c r="L208" s="12">
        <v>629</v>
      </c>
      <c r="M208" s="12">
        <v>1553</v>
      </c>
      <c r="N208" s="12">
        <v>5591</v>
      </c>
      <c r="O208" s="12">
        <v>10400</v>
      </c>
      <c r="P208" s="12">
        <v>1750</v>
      </c>
      <c r="Q208" s="12">
        <v>0</v>
      </c>
      <c r="R208" s="12">
        <v>1912</v>
      </c>
      <c r="S208" s="12">
        <v>2294.4</v>
      </c>
      <c r="T208" s="12">
        <v>317</v>
      </c>
      <c r="U208" s="12">
        <v>0</v>
      </c>
      <c r="V208" s="20">
        <v>71</v>
      </c>
      <c r="W208" s="12">
        <v>65.72</v>
      </c>
      <c r="X208" s="12">
        <v>11.16</v>
      </c>
      <c r="Y208" s="12">
        <v>5750</v>
      </c>
      <c r="Z208" s="12">
        <v>6095</v>
      </c>
      <c r="AA208" s="12">
        <v>0</v>
      </c>
      <c r="AB208" s="12">
        <v>0</v>
      </c>
      <c r="AC208" s="12">
        <v>0</v>
      </c>
      <c r="AD208" s="12">
        <v>6267.5</v>
      </c>
      <c r="AE208" s="12">
        <v>0</v>
      </c>
      <c r="AF208" s="12">
        <v>1795.2</v>
      </c>
      <c r="AG208" s="12">
        <v>22728.183041722747</v>
      </c>
      <c r="AH208" s="12">
        <v>1.24</v>
      </c>
      <c r="AI208" s="20">
        <v>1194</v>
      </c>
      <c r="AJ208">
        <v>1</v>
      </c>
      <c r="AK208">
        <v>0</v>
      </c>
      <c r="AL208">
        <v>260</v>
      </c>
      <c r="AM208">
        <v>0</v>
      </c>
      <c r="AN208">
        <v>0</v>
      </c>
      <c r="AQ208"/>
      <c r="AR208">
        <v>1087</v>
      </c>
      <c r="AT208" s="27"/>
      <c r="EC208" s="28"/>
      <c r="ED208" s="28"/>
    </row>
    <row r="209" spans="1:134">
      <c r="A209">
        <v>451</v>
      </c>
      <c r="B209">
        <v>7</v>
      </c>
      <c r="D209" t="s">
        <v>466</v>
      </c>
      <c r="E209" s="12">
        <v>29181</v>
      </c>
      <c r="F209" s="12">
        <v>428.4</v>
      </c>
      <c r="G209" s="12">
        <v>5255</v>
      </c>
      <c r="H209" s="12">
        <v>1805</v>
      </c>
      <c r="I209" s="12">
        <v>3300</v>
      </c>
      <c r="J209" s="12">
        <v>2018.5</v>
      </c>
      <c r="K209" s="12">
        <v>313</v>
      </c>
      <c r="L209" s="12">
        <v>1525</v>
      </c>
      <c r="M209" s="12">
        <v>4142</v>
      </c>
      <c r="N209" s="12">
        <v>13005</v>
      </c>
      <c r="O209" s="12">
        <v>27440</v>
      </c>
      <c r="P209" s="12">
        <v>7700</v>
      </c>
      <c r="Q209" s="12">
        <v>1904</v>
      </c>
      <c r="R209" s="12">
        <v>1816</v>
      </c>
      <c r="S209" s="12">
        <v>2433.44</v>
      </c>
      <c r="T209" s="12">
        <v>126</v>
      </c>
      <c r="U209" s="12">
        <v>0</v>
      </c>
      <c r="V209" s="20">
        <v>163</v>
      </c>
      <c r="W209" s="12">
        <v>156.4</v>
      </c>
      <c r="X209" s="12">
        <v>63.36</v>
      </c>
      <c r="Y209" s="12">
        <v>12815</v>
      </c>
      <c r="Z209" s="12">
        <v>17428.400000000001</v>
      </c>
      <c r="AA209" s="12">
        <v>0</v>
      </c>
      <c r="AB209" s="12">
        <v>0</v>
      </c>
      <c r="AC209" s="12">
        <v>0</v>
      </c>
      <c r="AD209" s="12">
        <v>18222.93</v>
      </c>
      <c r="AE209" s="12">
        <v>0</v>
      </c>
      <c r="AF209" s="12">
        <v>3350</v>
      </c>
      <c r="AG209" s="12">
        <v>128140.35250257466</v>
      </c>
      <c r="AH209" s="12">
        <v>2.64</v>
      </c>
      <c r="AI209" s="20">
        <v>2921</v>
      </c>
      <c r="AJ209">
        <v>1</v>
      </c>
      <c r="AK209">
        <v>0</v>
      </c>
      <c r="AL209">
        <v>1815</v>
      </c>
      <c r="AM209">
        <v>0</v>
      </c>
      <c r="AN209">
        <v>0</v>
      </c>
      <c r="AQ209"/>
      <c r="AR209">
        <v>1432</v>
      </c>
      <c r="AT209" s="27"/>
      <c r="EC209" s="28"/>
      <c r="ED209" s="28"/>
    </row>
    <row r="210" spans="1:134">
      <c r="A210">
        <v>453</v>
      </c>
      <c r="B210">
        <v>7</v>
      </c>
      <c r="D210" t="s">
        <v>467</v>
      </c>
      <c r="E210" s="12">
        <v>67448</v>
      </c>
      <c r="F210" s="12">
        <v>1090.95</v>
      </c>
      <c r="G210" s="12">
        <v>13077</v>
      </c>
      <c r="H210" s="12">
        <v>4152</v>
      </c>
      <c r="I210" s="12">
        <v>9200</v>
      </c>
      <c r="J210" s="12">
        <v>6090</v>
      </c>
      <c r="K210" s="12">
        <v>1294.6666666666667</v>
      </c>
      <c r="L210" s="12">
        <v>4813.666666666667</v>
      </c>
      <c r="M210" s="12">
        <v>10731</v>
      </c>
      <c r="N210" s="12">
        <v>31281</v>
      </c>
      <c r="O210" s="12">
        <v>67910</v>
      </c>
      <c r="P210" s="12">
        <v>52350</v>
      </c>
      <c r="Q210" s="12">
        <v>3220.8</v>
      </c>
      <c r="R210" s="12">
        <v>4508</v>
      </c>
      <c r="S210" s="12">
        <v>4643.24</v>
      </c>
      <c r="T210" s="12">
        <v>840</v>
      </c>
      <c r="U210" s="12">
        <v>970</v>
      </c>
      <c r="V210" s="20">
        <v>392</v>
      </c>
      <c r="W210" s="12">
        <v>332.29</v>
      </c>
      <c r="X210" s="12">
        <v>65.52</v>
      </c>
      <c r="Y210" s="12">
        <v>31100</v>
      </c>
      <c r="Z210" s="12">
        <v>31411</v>
      </c>
      <c r="AA210" s="12">
        <v>0</v>
      </c>
      <c r="AB210" s="12">
        <v>0</v>
      </c>
      <c r="AC210" s="12">
        <v>0</v>
      </c>
      <c r="AD210" s="12">
        <v>56508.700000000004</v>
      </c>
      <c r="AE210" s="12">
        <v>0</v>
      </c>
      <c r="AF210" s="12">
        <v>1898.29</v>
      </c>
      <c r="AG210" s="12">
        <v>27058.528332086764</v>
      </c>
      <c r="AH210" s="12">
        <v>5.2</v>
      </c>
      <c r="AI210" s="20">
        <v>5913</v>
      </c>
      <c r="AJ210">
        <v>1</v>
      </c>
      <c r="AK210">
        <v>0</v>
      </c>
      <c r="AL210">
        <v>3135</v>
      </c>
      <c r="AM210">
        <v>0</v>
      </c>
      <c r="AN210">
        <v>2</v>
      </c>
      <c r="AQ210"/>
      <c r="AR210">
        <v>1811</v>
      </c>
      <c r="AT210" s="27"/>
      <c r="EC210" s="28"/>
      <c r="ED210" s="28"/>
    </row>
    <row r="211" spans="1:134">
      <c r="A211">
        <v>852</v>
      </c>
      <c r="B211">
        <v>7</v>
      </c>
      <c r="D211" t="s">
        <v>469</v>
      </c>
      <c r="E211" s="12">
        <v>17304</v>
      </c>
      <c r="F211" s="12">
        <v>126.34999999999998</v>
      </c>
      <c r="G211" s="12">
        <v>3884</v>
      </c>
      <c r="H211" s="12">
        <v>1209</v>
      </c>
      <c r="I211" s="12">
        <v>1700</v>
      </c>
      <c r="J211" s="12">
        <v>973.09999999999991</v>
      </c>
      <c r="K211" s="12">
        <v>136.33333333333334</v>
      </c>
      <c r="L211" s="12">
        <v>800.33333333333337</v>
      </c>
      <c r="M211" s="12">
        <v>2204</v>
      </c>
      <c r="N211" s="12">
        <v>7585</v>
      </c>
      <c r="O211" s="12">
        <v>9100</v>
      </c>
      <c r="P211" s="12">
        <v>620</v>
      </c>
      <c r="Q211" s="12">
        <v>242.4</v>
      </c>
      <c r="R211" s="12">
        <v>5199</v>
      </c>
      <c r="S211" s="12">
        <v>7434.57</v>
      </c>
      <c r="T211" s="12">
        <v>411</v>
      </c>
      <c r="U211" s="12">
        <v>5957</v>
      </c>
      <c r="V211" s="20">
        <v>95</v>
      </c>
      <c r="W211" s="12">
        <v>90.24</v>
      </c>
      <c r="X211" s="12">
        <v>44.33</v>
      </c>
      <c r="Y211" s="12">
        <v>7269</v>
      </c>
      <c r="Z211" s="12">
        <v>10249.289999999999</v>
      </c>
      <c r="AA211" s="12">
        <v>0</v>
      </c>
      <c r="AB211" s="12">
        <v>0</v>
      </c>
      <c r="AC211" s="12">
        <v>4600</v>
      </c>
      <c r="AD211" s="12">
        <v>4819.3469999999998</v>
      </c>
      <c r="AE211" s="12">
        <v>0</v>
      </c>
      <c r="AF211" s="12">
        <v>4331.47</v>
      </c>
      <c r="AG211" s="12">
        <v>38378.575529411763</v>
      </c>
      <c r="AH211" s="12">
        <v>14.299999999999999</v>
      </c>
      <c r="AI211" s="20">
        <v>1969</v>
      </c>
      <c r="AJ211">
        <v>1</v>
      </c>
      <c r="AK211">
        <v>0</v>
      </c>
      <c r="AL211">
        <v>350</v>
      </c>
      <c r="AM211">
        <v>0</v>
      </c>
      <c r="AN211">
        <v>3</v>
      </c>
      <c r="AQ211"/>
      <c r="AR211">
        <v>662</v>
      </c>
      <c r="AT211" s="27"/>
      <c r="EC211" s="28"/>
      <c r="ED211" s="28"/>
    </row>
    <row r="212" spans="1:134">
      <c r="A212">
        <v>457</v>
      </c>
      <c r="B212">
        <v>7</v>
      </c>
      <c r="D212" t="s">
        <v>471</v>
      </c>
      <c r="E212" s="12">
        <v>18572</v>
      </c>
      <c r="F212" s="12">
        <v>319.55</v>
      </c>
      <c r="G212" s="12">
        <v>3587</v>
      </c>
      <c r="H212" s="12">
        <v>1144</v>
      </c>
      <c r="I212" s="12">
        <v>2800</v>
      </c>
      <c r="J212" s="12">
        <v>1912.1999999999998</v>
      </c>
      <c r="K212" s="12">
        <v>371.66666666666669</v>
      </c>
      <c r="L212" s="12">
        <v>1178.6666666666667</v>
      </c>
      <c r="M212" s="12">
        <v>3425</v>
      </c>
      <c r="N212" s="12">
        <v>8998</v>
      </c>
      <c r="O212" s="12">
        <v>14280</v>
      </c>
      <c r="P212" s="12">
        <v>2110</v>
      </c>
      <c r="Q212" s="12">
        <v>1239.2</v>
      </c>
      <c r="R212" s="12">
        <v>2277</v>
      </c>
      <c r="S212" s="12">
        <v>2573.0099999999998</v>
      </c>
      <c r="T212" s="12">
        <v>139</v>
      </c>
      <c r="U212" s="12">
        <v>0</v>
      </c>
      <c r="V212" s="20">
        <v>101</v>
      </c>
      <c r="W212" s="12">
        <v>100.28</v>
      </c>
      <c r="X212" s="12">
        <v>10.35</v>
      </c>
      <c r="Y212" s="12">
        <v>8878</v>
      </c>
      <c r="Z212" s="12">
        <v>9677.02</v>
      </c>
      <c r="AA212" s="12">
        <v>0</v>
      </c>
      <c r="AB212" s="12">
        <v>0</v>
      </c>
      <c r="AC212" s="12">
        <v>4000</v>
      </c>
      <c r="AD212" s="12">
        <v>15199.136</v>
      </c>
      <c r="AE212" s="12">
        <v>0</v>
      </c>
      <c r="AF212" s="12">
        <v>1108.53</v>
      </c>
      <c r="AG212" s="12">
        <v>10432.375149006622</v>
      </c>
      <c r="AH212" s="12">
        <v>4.5999999999999996</v>
      </c>
      <c r="AI212" s="20">
        <v>2280</v>
      </c>
      <c r="AJ212">
        <v>1</v>
      </c>
      <c r="AK212">
        <v>0</v>
      </c>
      <c r="AL212">
        <v>1925</v>
      </c>
      <c r="AM212">
        <v>0</v>
      </c>
      <c r="AN212">
        <v>0</v>
      </c>
      <c r="AQ212"/>
      <c r="AR212">
        <v>1698</v>
      </c>
      <c r="AT212" s="27"/>
      <c r="EC212" s="28"/>
      <c r="ED212" s="28"/>
    </row>
    <row r="213" spans="1:134">
      <c r="A213">
        <v>1696</v>
      </c>
      <c r="B213">
        <v>7</v>
      </c>
      <c r="D213" t="s">
        <v>478</v>
      </c>
      <c r="E213" s="12">
        <v>23275</v>
      </c>
      <c r="F213" s="12">
        <v>298.2</v>
      </c>
      <c r="G213" s="12">
        <v>5477</v>
      </c>
      <c r="H213" s="12">
        <v>1647</v>
      </c>
      <c r="I213" s="12">
        <v>2500</v>
      </c>
      <c r="J213" s="12">
        <v>1307.5999999999999</v>
      </c>
      <c r="K213" s="12">
        <v>217.66666666666666</v>
      </c>
      <c r="L213" s="12">
        <v>970.66666666666663</v>
      </c>
      <c r="M213" s="12">
        <v>3253</v>
      </c>
      <c r="N213" s="12">
        <v>10448</v>
      </c>
      <c r="O213" s="12">
        <v>13190</v>
      </c>
      <c r="P213" s="12">
        <v>890</v>
      </c>
      <c r="Q213" s="12">
        <v>0</v>
      </c>
      <c r="R213" s="12">
        <v>4763</v>
      </c>
      <c r="S213" s="12">
        <v>4810.63</v>
      </c>
      <c r="T213" s="12">
        <v>2873</v>
      </c>
      <c r="U213" s="12">
        <v>0</v>
      </c>
      <c r="V213" s="20">
        <v>157</v>
      </c>
      <c r="W213" s="12">
        <v>140.76</v>
      </c>
      <c r="X213" s="12">
        <v>19.190000000000001</v>
      </c>
      <c r="Y213" s="12">
        <v>11924</v>
      </c>
      <c r="Z213" s="12">
        <v>12162.48</v>
      </c>
      <c r="AA213" s="12">
        <v>0</v>
      </c>
      <c r="AB213" s="12">
        <v>0</v>
      </c>
      <c r="AC213" s="12">
        <v>0</v>
      </c>
      <c r="AD213" s="12">
        <v>6844.3759999999993</v>
      </c>
      <c r="AE213" s="12">
        <v>0</v>
      </c>
      <c r="AF213" s="12">
        <v>7845.68</v>
      </c>
      <c r="AG213" s="12">
        <v>26481.621987951807</v>
      </c>
      <c r="AH213" s="12">
        <v>15.15</v>
      </c>
      <c r="AI213" s="20">
        <v>3476</v>
      </c>
      <c r="AJ213">
        <v>1</v>
      </c>
      <c r="AK213">
        <v>0</v>
      </c>
      <c r="AL213">
        <v>460</v>
      </c>
      <c r="AM213">
        <v>0</v>
      </c>
      <c r="AN213">
        <v>0</v>
      </c>
      <c r="AQ213"/>
      <c r="AR213">
        <v>571</v>
      </c>
      <c r="AT213" s="27"/>
      <c r="EC213" s="28"/>
      <c r="ED213" s="28"/>
    </row>
    <row r="214" spans="1:134">
      <c r="A214">
        <v>880</v>
      </c>
      <c r="B214">
        <v>7</v>
      </c>
      <c r="D214" t="s">
        <v>479</v>
      </c>
      <c r="E214" s="12">
        <v>15664</v>
      </c>
      <c r="F214" s="12">
        <v>185.85</v>
      </c>
      <c r="G214" s="12">
        <v>3491</v>
      </c>
      <c r="H214" s="12">
        <v>1157</v>
      </c>
      <c r="I214" s="12">
        <v>1900</v>
      </c>
      <c r="J214" s="12">
        <v>1210.0999999999999</v>
      </c>
      <c r="K214" s="12">
        <v>211.66666666666666</v>
      </c>
      <c r="L214" s="12">
        <v>874.66666666666663</v>
      </c>
      <c r="M214" s="12">
        <v>2105</v>
      </c>
      <c r="N214" s="12">
        <v>6928</v>
      </c>
      <c r="O214" s="12">
        <v>9130</v>
      </c>
      <c r="P214" s="12">
        <v>1050</v>
      </c>
      <c r="Q214" s="12">
        <v>0</v>
      </c>
      <c r="R214" s="12">
        <v>3839</v>
      </c>
      <c r="S214" s="12">
        <v>4491.63</v>
      </c>
      <c r="T214" s="12">
        <v>678</v>
      </c>
      <c r="U214" s="12">
        <v>0</v>
      </c>
      <c r="V214" s="20">
        <v>92</v>
      </c>
      <c r="W214" s="12">
        <v>81.84</v>
      </c>
      <c r="X214" s="12">
        <v>29.9</v>
      </c>
      <c r="Y214" s="12">
        <v>6899</v>
      </c>
      <c r="Z214" s="12">
        <v>8554.76</v>
      </c>
      <c r="AA214" s="12">
        <v>0</v>
      </c>
      <c r="AB214" s="12">
        <v>0</v>
      </c>
      <c r="AC214" s="12">
        <v>0</v>
      </c>
      <c r="AD214" s="12">
        <v>9720.6910000000007</v>
      </c>
      <c r="AE214" s="12">
        <v>0</v>
      </c>
      <c r="AF214" s="12">
        <v>6993.0899999999992</v>
      </c>
      <c r="AG214" s="12">
        <v>49397.778171352671</v>
      </c>
      <c r="AH214" s="12">
        <v>8.0499999999999989</v>
      </c>
      <c r="AI214" s="20">
        <v>1499</v>
      </c>
      <c r="AJ214">
        <v>1</v>
      </c>
      <c r="AK214">
        <v>0</v>
      </c>
      <c r="AL214">
        <v>540</v>
      </c>
      <c r="AM214">
        <v>0</v>
      </c>
      <c r="AN214">
        <v>0</v>
      </c>
      <c r="AQ214"/>
      <c r="AR214">
        <v>1393</v>
      </c>
      <c r="AT214" s="27"/>
      <c r="EC214" s="28"/>
      <c r="ED214" s="28"/>
    </row>
    <row r="215" spans="1:134">
      <c r="A215">
        <v>479</v>
      </c>
      <c r="B215">
        <v>7</v>
      </c>
      <c r="D215" t="s">
        <v>158</v>
      </c>
      <c r="E215" s="12">
        <v>152466</v>
      </c>
      <c r="F215" s="12">
        <v>2210.25</v>
      </c>
      <c r="G215" s="12">
        <v>26757</v>
      </c>
      <c r="H215" s="12">
        <v>8189</v>
      </c>
      <c r="I215" s="12">
        <v>21700</v>
      </c>
      <c r="J215" s="12">
        <v>14917.8</v>
      </c>
      <c r="K215" s="12">
        <v>4011.3333333333335</v>
      </c>
      <c r="L215" s="12">
        <v>13557.333333333334</v>
      </c>
      <c r="M215" s="12">
        <v>24146</v>
      </c>
      <c r="N215" s="12">
        <v>69797</v>
      </c>
      <c r="O215" s="12">
        <v>164190</v>
      </c>
      <c r="P215" s="12">
        <v>173850</v>
      </c>
      <c r="Q215" s="12">
        <v>7724</v>
      </c>
      <c r="R215" s="12">
        <v>7364</v>
      </c>
      <c r="S215" s="12">
        <v>9425.92</v>
      </c>
      <c r="T215" s="12">
        <v>960</v>
      </c>
      <c r="U215" s="12">
        <v>0</v>
      </c>
      <c r="V215" s="20">
        <v>697</v>
      </c>
      <c r="W215" s="12">
        <v>844.80000000000007</v>
      </c>
      <c r="X215" s="12">
        <v>70.679999999999993</v>
      </c>
      <c r="Y215" s="12">
        <v>67822</v>
      </c>
      <c r="Z215" s="12">
        <v>89525.040000000008</v>
      </c>
      <c r="AA215" s="12">
        <v>0</v>
      </c>
      <c r="AB215" s="12">
        <v>0</v>
      </c>
      <c r="AC215" s="12">
        <v>10200</v>
      </c>
      <c r="AD215" s="12">
        <v>135915.288</v>
      </c>
      <c r="AE215" s="12">
        <v>0</v>
      </c>
      <c r="AF215" s="12">
        <v>10407.68</v>
      </c>
      <c r="AG215" s="12">
        <v>455748.05558865931</v>
      </c>
      <c r="AH215" s="12">
        <v>8.68</v>
      </c>
      <c r="AI215" s="20">
        <v>13395</v>
      </c>
      <c r="AJ215">
        <v>1</v>
      </c>
      <c r="AK215">
        <v>0</v>
      </c>
      <c r="AL215">
        <v>22940</v>
      </c>
      <c r="AM215">
        <v>0</v>
      </c>
      <c r="AN215">
        <v>0</v>
      </c>
      <c r="AQ215"/>
      <c r="AR215">
        <v>1985</v>
      </c>
      <c r="AT215" s="27"/>
      <c r="EC215" s="28"/>
      <c r="ED215" s="28"/>
    </row>
    <row r="216" spans="1:134">
      <c r="A216">
        <v>473</v>
      </c>
      <c r="B216">
        <v>7</v>
      </c>
      <c r="D216" t="s">
        <v>481</v>
      </c>
      <c r="E216" s="12">
        <v>16792</v>
      </c>
      <c r="F216" s="12">
        <v>250.94999999999996</v>
      </c>
      <c r="G216" s="12">
        <v>4323</v>
      </c>
      <c r="H216" s="12">
        <v>1210</v>
      </c>
      <c r="I216" s="12">
        <v>2900</v>
      </c>
      <c r="J216" s="12">
        <v>1907.1</v>
      </c>
      <c r="K216" s="12">
        <v>372</v>
      </c>
      <c r="L216" s="12">
        <v>1343</v>
      </c>
      <c r="M216" s="12">
        <v>3569</v>
      </c>
      <c r="N216" s="12">
        <v>8764</v>
      </c>
      <c r="O216" s="12">
        <v>13160</v>
      </c>
      <c r="P216" s="12">
        <v>2050</v>
      </c>
      <c r="Q216" s="12">
        <v>165.60000000000002</v>
      </c>
      <c r="R216" s="12">
        <v>3216</v>
      </c>
      <c r="S216" s="12">
        <v>3216</v>
      </c>
      <c r="T216" s="12">
        <v>162</v>
      </c>
      <c r="U216" s="12">
        <v>1020</v>
      </c>
      <c r="V216" s="20">
        <v>73</v>
      </c>
      <c r="W216" s="12">
        <v>69</v>
      </c>
      <c r="X216" s="12">
        <v>4</v>
      </c>
      <c r="Y216" s="12">
        <v>9929</v>
      </c>
      <c r="Z216" s="12">
        <v>9929</v>
      </c>
      <c r="AA216" s="12">
        <v>0</v>
      </c>
      <c r="AB216" s="12">
        <v>0</v>
      </c>
      <c r="AC216" s="12">
        <v>0</v>
      </c>
      <c r="AD216" s="12">
        <v>17862.271000000001</v>
      </c>
      <c r="AE216" s="12">
        <v>0</v>
      </c>
      <c r="AF216" s="12">
        <v>1527</v>
      </c>
      <c r="AG216" s="12">
        <v>7590.6998223801065</v>
      </c>
      <c r="AH216" s="12">
        <v>2</v>
      </c>
      <c r="AI216" s="20">
        <v>2061</v>
      </c>
      <c r="AJ216">
        <v>1</v>
      </c>
      <c r="AK216">
        <v>0</v>
      </c>
      <c r="AL216">
        <v>570</v>
      </c>
      <c r="AM216">
        <v>0</v>
      </c>
      <c r="AN216" t="s">
        <v>717</v>
      </c>
      <c r="AQ216"/>
      <c r="AR216">
        <v>1779</v>
      </c>
      <c r="AT216" s="27"/>
      <c r="EC216" s="28"/>
      <c r="ED216" s="28"/>
    </row>
    <row r="217" spans="1:134">
      <c r="A217">
        <v>482</v>
      </c>
      <c r="B217">
        <v>8</v>
      </c>
      <c r="D217" t="s">
        <v>200</v>
      </c>
      <c r="E217" s="12">
        <v>19955</v>
      </c>
      <c r="F217" s="12">
        <v>331.8</v>
      </c>
      <c r="G217" s="12">
        <v>3841</v>
      </c>
      <c r="H217" s="12">
        <v>1251</v>
      </c>
      <c r="I217" s="12">
        <v>2400</v>
      </c>
      <c r="J217" s="12">
        <v>1572.1999999999998</v>
      </c>
      <c r="K217" s="12">
        <v>287.66666666666669</v>
      </c>
      <c r="L217" s="12">
        <v>1059.6666666666667</v>
      </c>
      <c r="M217" s="12">
        <v>2335</v>
      </c>
      <c r="N217" s="12">
        <v>8224</v>
      </c>
      <c r="O217" s="12">
        <v>17280</v>
      </c>
      <c r="P217" s="12">
        <v>4000</v>
      </c>
      <c r="Q217" s="12">
        <v>0</v>
      </c>
      <c r="R217" s="12">
        <v>874</v>
      </c>
      <c r="S217" s="12">
        <v>1188.6400000000001</v>
      </c>
      <c r="T217" s="12">
        <v>132</v>
      </c>
      <c r="U217" s="12">
        <v>0</v>
      </c>
      <c r="V217" s="20">
        <v>105</v>
      </c>
      <c r="W217" s="12">
        <v>120.56</v>
      </c>
      <c r="X217" s="12">
        <v>22.950000000000003</v>
      </c>
      <c r="Y217" s="12">
        <v>8278</v>
      </c>
      <c r="Z217" s="12">
        <v>11340.86</v>
      </c>
      <c r="AA217" s="12">
        <v>0</v>
      </c>
      <c r="AB217" s="12">
        <v>0</v>
      </c>
      <c r="AC217" s="12">
        <v>0</v>
      </c>
      <c r="AD217" s="12">
        <v>12466.668000000001</v>
      </c>
      <c r="AE217" s="12">
        <v>0</v>
      </c>
      <c r="AF217" s="12">
        <v>851.36</v>
      </c>
      <c r="AG217" s="12">
        <v>46292.426242544738</v>
      </c>
      <c r="AH217" s="12">
        <v>4.0500000000000007</v>
      </c>
      <c r="AI217" s="20">
        <v>1784</v>
      </c>
      <c r="AJ217">
        <v>1</v>
      </c>
      <c r="AK217">
        <v>0</v>
      </c>
      <c r="AL217">
        <v>1030</v>
      </c>
      <c r="AM217">
        <v>0</v>
      </c>
      <c r="AN217">
        <v>17</v>
      </c>
      <c r="AQ217"/>
      <c r="AR217">
        <v>1497</v>
      </c>
      <c r="AT217" s="27"/>
      <c r="EC217" s="28"/>
      <c r="ED217" s="28"/>
    </row>
    <row r="218" spans="1:134">
      <c r="A218">
        <v>613</v>
      </c>
      <c r="B218">
        <v>8</v>
      </c>
      <c r="D218" t="s">
        <v>204</v>
      </c>
      <c r="E218" s="12">
        <v>24985</v>
      </c>
      <c r="F218" s="12">
        <v>303.10000000000002</v>
      </c>
      <c r="G218" s="12">
        <v>4067</v>
      </c>
      <c r="H218" s="12">
        <v>1162</v>
      </c>
      <c r="I218" s="12">
        <v>2200</v>
      </c>
      <c r="J218" s="12">
        <v>1134.0999999999999</v>
      </c>
      <c r="K218" s="12">
        <v>248</v>
      </c>
      <c r="L218" s="12">
        <v>1132</v>
      </c>
      <c r="M218" s="12">
        <v>2570</v>
      </c>
      <c r="N218" s="12">
        <v>10696</v>
      </c>
      <c r="O218" s="12">
        <v>16800</v>
      </c>
      <c r="P218" s="12">
        <v>2310</v>
      </c>
      <c r="Q218" s="12">
        <v>0</v>
      </c>
      <c r="R218" s="12">
        <v>2166</v>
      </c>
      <c r="S218" s="12">
        <v>2664.18</v>
      </c>
      <c r="T218" s="12">
        <v>210</v>
      </c>
      <c r="U218" s="12">
        <v>0</v>
      </c>
      <c r="V218" s="20">
        <v>123</v>
      </c>
      <c r="W218" s="12">
        <v>138.24</v>
      </c>
      <c r="X218" s="12">
        <v>19.04</v>
      </c>
      <c r="Y218" s="12">
        <v>10659</v>
      </c>
      <c r="Z218" s="12">
        <v>13643.52</v>
      </c>
      <c r="AA218" s="12">
        <v>0</v>
      </c>
      <c r="AB218" s="12">
        <v>0</v>
      </c>
      <c r="AC218" s="12">
        <v>0</v>
      </c>
      <c r="AD218" s="12">
        <v>10850.862000000001</v>
      </c>
      <c r="AE218" s="12">
        <v>0</v>
      </c>
      <c r="AF218" s="12">
        <v>1477.23</v>
      </c>
      <c r="AG218" s="12">
        <v>27433.340719696971</v>
      </c>
      <c r="AH218" s="12">
        <v>2.38</v>
      </c>
      <c r="AI218" s="20">
        <v>2210</v>
      </c>
      <c r="AJ218">
        <v>1</v>
      </c>
      <c r="AK218">
        <v>0</v>
      </c>
      <c r="AL218">
        <v>2130</v>
      </c>
      <c r="AM218">
        <v>0</v>
      </c>
      <c r="AN218">
        <v>2</v>
      </c>
      <c r="AQ218"/>
      <c r="AR218">
        <v>1012</v>
      </c>
      <c r="AT218" s="27"/>
      <c r="EC218" s="28"/>
      <c r="ED218" s="28"/>
    </row>
    <row r="219" spans="1:134">
      <c r="A219">
        <v>484</v>
      </c>
      <c r="B219">
        <v>8</v>
      </c>
      <c r="D219" t="s">
        <v>212</v>
      </c>
      <c r="E219" s="12">
        <v>107960</v>
      </c>
      <c r="F219" s="12">
        <v>1690.5</v>
      </c>
      <c r="G219" s="12">
        <v>18947</v>
      </c>
      <c r="H219" s="12">
        <v>5575</v>
      </c>
      <c r="I219" s="12">
        <v>12200</v>
      </c>
      <c r="J219" s="12">
        <v>7501.2</v>
      </c>
      <c r="K219" s="12">
        <v>1530</v>
      </c>
      <c r="L219" s="12">
        <v>6053</v>
      </c>
      <c r="M219" s="12">
        <v>14528</v>
      </c>
      <c r="N219" s="12">
        <v>47646</v>
      </c>
      <c r="O219" s="12">
        <v>108450</v>
      </c>
      <c r="P219" s="12">
        <v>80310</v>
      </c>
      <c r="Q219" s="12">
        <v>6016.8</v>
      </c>
      <c r="R219" s="12">
        <v>12653</v>
      </c>
      <c r="S219" s="12">
        <v>16701.96</v>
      </c>
      <c r="T219" s="12">
        <v>596</v>
      </c>
      <c r="U219" s="12">
        <v>0</v>
      </c>
      <c r="V219" s="20">
        <v>586</v>
      </c>
      <c r="W219" s="12">
        <v>645</v>
      </c>
      <c r="X219" s="12">
        <v>115.24000000000001</v>
      </c>
      <c r="Y219" s="12">
        <v>46988</v>
      </c>
      <c r="Z219" s="12">
        <v>60614.520000000004</v>
      </c>
      <c r="AA219" s="12">
        <v>0</v>
      </c>
      <c r="AB219" s="12">
        <v>0</v>
      </c>
      <c r="AC219" s="12">
        <v>0</v>
      </c>
      <c r="AD219" s="12">
        <v>82933.819999999992</v>
      </c>
      <c r="AE219" s="12">
        <v>0</v>
      </c>
      <c r="AF219" s="12">
        <v>14700.84</v>
      </c>
      <c r="AG219" s="12">
        <v>303504.08803683298</v>
      </c>
      <c r="AH219" s="12">
        <v>16.080000000000002</v>
      </c>
      <c r="AI219" s="20">
        <v>10580</v>
      </c>
      <c r="AJ219">
        <v>1</v>
      </c>
      <c r="AK219">
        <v>0</v>
      </c>
      <c r="AL219">
        <v>6940</v>
      </c>
      <c r="AM219">
        <v>0</v>
      </c>
      <c r="AN219">
        <v>22</v>
      </c>
      <c r="AQ219"/>
      <c r="AR219">
        <v>1739</v>
      </c>
      <c r="AT219" s="27"/>
      <c r="EC219" s="28"/>
      <c r="ED219" s="28"/>
    </row>
    <row r="220" spans="1:134">
      <c r="A220">
        <v>489</v>
      </c>
      <c r="B220">
        <v>8</v>
      </c>
      <c r="D220" t="s">
        <v>233</v>
      </c>
      <c r="E220" s="12">
        <v>47861</v>
      </c>
      <c r="F220" s="12">
        <v>771.05</v>
      </c>
      <c r="G220" s="12">
        <v>7489</v>
      </c>
      <c r="H220" s="12">
        <v>2313</v>
      </c>
      <c r="I220" s="12">
        <v>3700</v>
      </c>
      <c r="J220" s="12">
        <v>1774.1999999999998</v>
      </c>
      <c r="K220" s="12">
        <v>444.66666666666669</v>
      </c>
      <c r="L220" s="12">
        <v>2023.6666666666667</v>
      </c>
      <c r="M220" s="12">
        <v>4450</v>
      </c>
      <c r="N220" s="12">
        <v>19173</v>
      </c>
      <c r="O220" s="12">
        <v>45120</v>
      </c>
      <c r="P220" s="12">
        <v>19210</v>
      </c>
      <c r="Q220" s="12">
        <v>3034.4</v>
      </c>
      <c r="R220" s="12">
        <v>1964</v>
      </c>
      <c r="S220" s="12">
        <v>2631.76</v>
      </c>
      <c r="T220" s="12">
        <v>209</v>
      </c>
      <c r="U220" s="12">
        <v>0</v>
      </c>
      <c r="V220" s="20">
        <v>228</v>
      </c>
      <c r="W220" s="12">
        <v>306.88</v>
      </c>
      <c r="X220" s="12">
        <v>5.12</v>
      </c>
      <c r="Y220" s="12">
        <v>19258</v>
      </c>
      <c r="Z220" s="12">
        <v>26383.460000000003</v>
      </c>
      <c r="AA220" s="12">
        <v>0</v>
      </c>
      <c r="AB220" s="12">
        <v>0</v>
      </c>
      <c r="AC220" s="12">
        <v>0</v>
      </c>
      <c r="AD220" s="12">
        <v>31852.732</v>
      </c>
      <c r="AE220" s="12">
        <v>0</v>
      </c>
      <c r="AF220" s="12">
        <v>2696.0800000000004</v>
      </c>
      <c r="AG220" s="12">
        <v>150520.9728485964</v>
      </c>
      <c r="AH220" s="12">
        <v>5.12</v>
      </c>
      <c r="AI220" s="20">
        <v>4969</v>
      </c>
      <c r="AJ220">
        <v>1</v>
      </c>
      <c r="AK220">
        <v>0</v>
      </c>
      <c r="AL220">
        <v>5040</v>
      </c>
      <c r="AM220">
        <v>0</v>
      </c>
      <c r="AN220">
        <v>2</v>
      </c>
      <c r="AQ220"/>
      <c r="AR220">
        <v>1644</v>
      </c>
      <c r="AT220" s="27"/>
      <c r="EC220" s="28"/>
      <c r="ED220" s="28"/>
    </row>
    <row r="221" spans="1:134">
      <c r="A221">
        <v>585</v>
      </c>
      <c r="B221">
        <v>8</v>
      </c>
      <c r="D221" t="s">
        <v>267</v>
      </c>
      <c r="E221" s="12">
        <v>28771</v>
      </c>
      <c r="F221" s="12">
        <v>385.7</v>
      </c>
      <c r="G221" s="12">
        <v>6313</v>
      </c>
      <c r="H221" s="12">
        <v>1829</v>
      </c>
      <c r="I221" s="12">
        <v>2900</v>
      </c>
      <c r="J221" s="12">
        <v>1623.3999999999999</v>
      </c>
      <c r="K221" s="12">
        <v>201</v>
      </c>
      <c r="L221" s="12">
        <v>1102</v>
      </c>
      <c r="M221" s="12">
        <v>3414</v>
      </c>
      <c r="N221" s="12">
        <v>12662</v>
      </c>
      <c r="O221" s="12">
        <v>17650</v>
      </c>
      <c r="P221" s="12">
        <v>1560</v>
      </c>
      <c r="Q221" s="12">
        <v>0</v>
      </c>
      <c r="R221" s="12">
        <v>6929</v>
      </c>
      <c r="S221" s="12">
        <v>9146.2800000000007</v>
      </c>
      <c r="T221" s="12">
        <v>628</v>
      </c>
      <c r="U221" s="12">
        <v>0</v>
      </c>
      <c r="V221" s="20">
        <v>191</v>
      </c>
      <c r="W221" s="12">
        <v>206.55</v>
      </c>
      <c r="X221" s="12">
        <v>50.160000000000004</v>
      </c>
      <c r="Y221" s="12">
        <v>12766</v>
      </c>
      <c r="Z221" s="12">
        <v>17234.100000000002</v>
      </c>
      <c r="AA221" s="12">
        <v>0</v>
      </c>
      <c r="AB221" s="12">
        <v>0</v>
      </c>
      <c r="AC221" s="12">
        <v>0</v>
      </c>
      <c r="AD221" s="12">
        <v>8412.7939999999999</v>
      </c>
      <c r="AE221" s="12">
        <v>0</v>
      </c>
      <c r="AF221" s="12">
        <v>3270.96</v>
      </c>
      <c r="AG221" s="12">
        <v>27650.313013100436</v>
      </c>
      <c r="AH221" s="12">
        <v>11.88</v>
      </c>
      <c r="AI221" s="20">
        <v>2815</v>
      </c>
      <c r="AJ221">
        <v>1</v>
      </c>
      <c r="AK221">
        <v>0</v>
      </c>
      <c r="AL221">
        <v>515</v>
      </c>
      <c r="AM221">
        <v>0</v>
      </c>
      <c r="AN221">
        <v>5</v>
      </c>
      <c r="AQ221"/>
      <c r="AR221">
        <v>652</v>
      </c>
      <c r="AT221" s="27"/>
      <c r="EC221" s="28"/>
      <c r="ED221" s="28"/>
    </row>
    <row r="222" spans="1:134">
      <c r="A222">
        <v>1901</v>
      </c>
      <c r="B222">
        <v>8</v>
      </c>
      <c r="D222" t="s">
        <v>631</v>
      </c>
      <c r="E222" s="12">
        <v>33451</v>
      </c>
      <c r="F222" s="12">
        <v>492.79999999999995</v>
      </c>
      <c r="G222" s="12">
        <v>6376</v>
      </c>
      <c r="H222" s="12">
        <v>1925</v>
      </c>
      <c r="I222" s="12">
        <v>3100</v>
      </c>
      <c r="J222" s="12">
        <v>1666.3</v>
      </c>
      <c r="K222" s="12">
        <v>236.33333333333334</v>
      </c>
      <c r="L222" s="12">
        <v>1271.3333333333335</v>
      </c>
      <c r="M222" s="12">
        <v>3720</v>
      </c>
      <c r="N222" s="12">
        <v>13799</v>
      </c>
      <c r="O222" s="12">
        <v>26340</v>
      </c>
      <c r="P222" s="12">
        <v>4020</v>
      </c>
      <c r="Q222" s="12">
        <v>0</v>
      </c>
      <c r="R222" s="12">
        <v>7569</v>
      </c>
      <c r="S222" s="12">
        <v>11504.880000000001</v>
      </c>
      <c r="T222" s="12">
        <v>1295</v>
      </c>
      <c r="U222" s="12">
        <v>0</v>
      </c>
      <c r="V222" s="20">
        <v>225</v>
      </c>
      <c r="W222" s="12">
        <v>241.49999999999997</v>
      </c>
      <c r="X222" s="12">
        <v>79.56</v>
      </c>
      <c r="Y222" s="12">
        <v>14337</v>
      </c>
      <c r="Z222" s="12">
        <v>19785.059999999998</v>
      </c>
      <c r="AA222" s="12">
        <v>0</v>
      </c>
      <c r="AB222" s="12">
        <v>0</v>
      </c>
      <c r="AC222" s="12">
        <v>0</v>
      </c>
      <c r="AD222" s="12">
        <v>15641.666999999999</v>
      </c>
      <c r="AE222" s="12">
        <v>0</v>
      </c>
      <c r="AF222" s="12">
        <v>13614.64</v>
      </c>
      <c r="AG222" s="12">
        <v>143754.46488267148</v>
      </c>
      <c r="AH222" s="12">
        <v>26.52</v>
      </c>
      <c r="AI222" s="20">
        <v>4080</v>
      </c>
      <c r="AJ222">
        <v>1</v>
      </c>
      <c r="AK222">
        <v>0</v>
      </c>
      <c r="AL222">
        <v>1305</v>
      </c>
      <c r="AM222">
        <v>0</v>
      </c>
      <c r="AN222">
        <v>4</v>
      </c>
      <c r="AQ222"/>
      <c r="AR222">
        <v>1089</v>
      </c>
      <c r="AT222" s="27"/>
      <c r="EC222" s="28"/>
      <c r="ED222" s="28"/>
    </row>
    <row r="223" spans="1:134">
      <c r="A223">
        <v>501</v>
      </c>
      <c r="B223">
        <v>8</v>
      </c>
      <c r="D223" t="s">
        <v>288</v>
      </c>
      <c r="E223" s="12">
        <v>16640</v>
      </c>
      <c r="F223" s="12">
        <v>240.79999999999998</v>
      </c>
      <c r="G223" s="12">
        <v>3531</v>
      </c>
      <c r="H223" s="12">
        <v>1076</v>
      </c>
      <c r="I223" s="12">
        <v>1700</v>
      </c>
      <c r="J223" s="12">
        <v>914.9</v>
      </c>
      <c r="K223" s="12">
        <v>212.33333333333334</v>
      </c>
      <c r="L223" s="12">
        <v>799.33333333333337</v>
      </c>
      <c r="M223" s="12">
        <v>2291</v>
      </c>
      <c r="N223" s="12">
        <v>7657</v>
      </c>
      <c r="O223" s="12">
        <v>13490</v>
      </c>
      <c r="P223" s="12">
        <v>2010</v>
      </c>
      <c r="Q223" s="12">
        <v>1312.8000000000002</v>
      </c>
      <c r="R223" s="12">
        <v>2755</v>
      </c>
      <c r="S223" s="12">
        <v>3223.35</v>
      </c>
      <c r="T223" s="12">
        <v>360</v>
      </c>
      <c r="U223" s="12">
        <v>0</v>
      </c>
      <c r="V223" s="20">
        <v>87</v>
      </c>
      <c r="W223" s="12">
        <v>82.96</v>
      </c>
      <c r="X223" s="12">
        <v>23.2</v>
      </c>
      <c r="Y223" s="12">
        <v>7851</v>
      </c>
      <c r="Z223" s="12">
        <v>9578.2199999999993</v>
      </c>
      <c r="AA223" s="12">
        <v>0</v>
      </c>
      <c r="AB223" s="12">
        <v>0</v>
      </c>
      <c r="AC223" s="12">
        <v>5800</v>
      </c>
      <c r="AD223" s="12">
        <v>6720.4560000000001</v>
      </c>
      <c r="AE223" s="12">
        <v>0</v>
      </c>
      <c r="AF223" s="12">
        <v>1838.07</v>
      </c>
      <c r="AG223" s="12">
        <v>17406.29470304976</v>
      </c>
      <c r="AH223" s="12">
        <v>4.6399999999999997</v>
      </c>
      <c r="AI223" s="20">
        <v>1553</v>
      </c>
      <c r="AJ223">
        <v>1</v>
      </c>
      <c r="AK223">
        <v>0</v>
      </c>
      <c r="AL223">
        <v>410</v>
      </c>
      <c r="AM223">
        <v>0</v>
      </c>
      <c r="AN223">
        <v>0</v>
      </c>
      <c r="AQ223"/>
      <c r="AR223">
        <v>846</v>
      </c>
      <c r="AT223" s="27"/>
      <c r="EC223" s="28"/>
      <c r="ED223" s="28"/>
    </row>
    <row r="224" spans="1:134">
      <c r="A224">
        <v>502</v>
      </c>
      <c r="B224">
        <v>8</v>
      </c>
      <c r="D224" t="s">
        <v>304</v>
      </c>
      <c r="E224" s="12">
        <v>66486</v>
      </c>
      <c r="F224" s="12">
        <v>811.65</v>
      </c>
      <c r="G224" s="12">
        <v>12199</v>
      </c>
      <c r="H224" s="12">
        <v>3529</v>
      </c>
      <c r="I224" s="12">
        <v>9900</v>
      </c>
      <c r="J224" s="12">
        <v>6807.9</v>
      </c>
      <c r="K224" s="12">
        <v>2220.3333333333335</v>
      </c>
      <c r="L224" s="12">
        <v>5213.3333333333339</v>
      </c>
      <c r="M224" s="12">
        <v>11247</v>
      </c>
      <c r="N224" s="12">
        <v>31271</v>
      </c>
      <c r="O224" s="12">
        <v>66410</v>
      </c>
      <c r="P224" s="12">
        <v>34710</v>
      </c>
      <c r="Q224" s="12">
        <v>2248</v>
      </c>
      <c r="R224" s="12">
        <v>1422</v>
      </c>
      <c r="S224" s="12">
        <v>2047.6799999999998</v>
      </c>
      <c r="T224" s="12">
        <v>118</v>
      </c>
      <c r="U224" s="12">
        <v>0</v>
      </c>
      <c r="V224" s="20">
        <v>228</v>
      </c>
      <c r="W224" s="12">
        <v>324</v>
      </c>
      <c r="X224" s="12">
        <v>4.0500000000000007</v>
      </c>
      <c r="Y224" s="12">
        <v>30921</v>
      </c>
      <c r="Z224" s="12">
        <v>44526.239999999998</v>
      </c>
      <c r="AA224" s="12">
        <v>0</v>
      </c>
      <c r="AB224" s="12">
        <v>0</v>
      </c>
      <c r="AC224" s="12">
        <v>0</v>
      </c>
      <c r="AD224" s="12">
        <v>69695.933999999994</v>
      </c>
      <c r="AE224" s="12">
        <v>0</v>
      </c>
      <c r="AF224" s="12">
        <v>2998.08</v>
      </c>
      <c r="AG224" s="12">
        <v>380223.93599999993</v>
      </c>
      <c r="AH224" s="12">
        <v>1.35</v>
      </c>
      <c r="AI224" s="20">
        <v>5862</v>
      </c>
      <c r="AJ224">
        <v>1</v>
      </c>
      <c r="AK224">
        <v>0</v>
      </c>
      <c r="AL224">
        <v>9460</v>
      </c>
      <c r="AM224">
        <v>0</v>
      </c>
      <c r="AN224">
        <v>5</v>
      </c>
      <c r="AQ224"/>
      <c r="AR224">
        <v>2255</v>
      </c>
      <c r="AT224" s="27"/>
      <c r="EC224" s="28"/>
      <c r="ED224" s="28"/>
    </row>
    <row r="225" spans="1:134">
      <c r="A225">
        <v>611</v>
      </c>
      <c r="B225">
        <v>8</v>
      </c>
      <c r="D225" t="s">
        <v>311</v>
      </c>
      <c r="E225" s="12">
        <v>12755</v>
      </c>
      <c r="F225" s="12">
        <v>184.45</v>
      </c>
      <c r="G225" s="12">
        <v>2820</v>
      </c>
      <c r="H225" s="12">
        <v>788</v>
      </c>
      <c r="I225" s="12">
        <v>1300</v>
      </c>
      <c r="J225" s="12">
        <v>736.19999999999993</v>
      </c>
      <c r="K225" s="12">
        <v>79.666666666666671</v>
      </c>
      <c r="L225" s="12">
        <v>460.66666666666669</v>
      </c>
      <c r="M225" s="12">
        <v>1471</v>
      </c>
      <c r="N225" s="12">
        <v>5593</v>
      </c>
      <c r="O225" s="12">
        <v>10090</v>
      </c>
      <c r="P225" s="12">
        <v>790</v>
      </c>
      <c r="Q225" s="12">
        <v>0</v>
      </c>
      <c r="R225" s="12">
        <v>5428</v>
      </c>
      <c r="S225" s="12">
        <v>6187.9199999999992</v>
      </c>
      <c r="T225" s="12">
        <v>1605</v>
      </c>
      <c r="U225" s="12">
        <v>0</v>
      </c>
      <c r="V225" s="20">
        <v>101</v>
      </c>
      <c r="W225" s="12">
        <v>87.6</v>
      </c>
      <c r="X225" s="12">
        <v>30.779999999999998</v>
      </c>
      <c r="Y225" s="12">
        <v>5638</v>
      </c>
      <c r="Z225" s="12">
        <v>6765.5999999999995</v>
      </c>
      <c r="AA225" s="12">
        <v>0</v>
      </c>
      <c r="AB225" s="12">
        <v>0</v>
      </c>
      <c r="AC225" s="12">
        <v>0</v>
      </c>
      <c r="AD225" s="12">
        <v>3692.89</v>
      </c>
      <c r="AE225" s="12">
        <v>0</v>
      </c>
      <c r="AF225" s="12">
        <v>1665.54</v>
      </c>
      <c r="AG225" s="12">
        <v>5315.5324470354035</v>
      </c>
      <c r="AH225" s="12">
        <v>5.6999999999999993</v>
      </c>
      <c r="AI225" s="20">
        <v>1381</v>
      </c>
      <c r="AJ225">
        <v>1</v>
      </c>
      <c r="AK225">
        <v>0</v>
      </c>
      <c r="AL225">
        <v>145</v>
      </c>
      <c r="AM225">
        <v>0</v>
      </c>
      <c r="AN225">
        <v>2</v>
      </c>
      <c r="AQ225"/>
      <c r="AR225">
        <v>654</v>
      </c>
      <c r="AT225" s="27"/>
      <c r="EC225" s="28"/>
      <c r="ED225" s="28"/>
    </row>
    <row r="226" spans="1:134">
      <c r="A226">
        <v>503</v>
      </c>
      <c r="B226">
        <v>8</v>
      </c>
      <c r="D226" t="s">
        <v>182</v>
      </c>
      <c r="E226" s="12">
        <v>101034</v>
      </c>
      <c r="F226" s="12">
        <v>1977.1499999999999</v>
      </c>
      <c r="G226" s="12">
        <v>15257</v>
      </c>
      <c r="H226" s="12">
        <v>4449</v>
      </c>
      <c r="I226" s="12">
        <v>14900</v>
      </c>
      <c r="J226" s="12">
        <v>9558.0999999999985</v>
      </c>
      <c r="K226" s="12">
        <v>3113.6666666666665</v>
      </c>
      <c r="L226" s="12">
        <v>7514.6666666666661</v>
      </c>
      <c r="M226" s="12">
        <v>32092</v>
      </c>
      <c r="N226" s="12">
        <v>58049</v>
      </c>
      <c r="O226" s="12">
        <v>106230</v>
      </c>
      <c r="P226" s="12">
        <v>87680</v>
      </c>
      <c r="Q226" s="12">
        <v>5391.2000000000007</v>
      </c>
      <c r="R226" s="12">
        <v>2274</v>
      </c>
      <c r="S226" s="12">
        <v>2910.7200000000003</v>
      </c>
      <c r="T226" s="12">
        <v>133</v>
      </c>
      <c r="U226" s="12">
        <v>0</v>
      </c>
      <c r="V226" s="20">
        <v>347</v>
      </c>
      <c r="W226" s="12">
        <v>413.75</v>
      </c>
      <c r="X226" s="12">
        <v>21.28</v>
      </c>
      <c r="Y226" s="12">
        <v>53419</v>
      </c>
      <c r="Z226" s="12">
        <v>66773.75</v>
      </c>
      <c r="AA226" s="12">
        <v>0</v>
      </c>
      <c r="AB226" s="12">
        <v>85</v>
      </c>
      <c r="AC226" s="12">
        <v>18100</v>
      </c>
      <c r="AD226" s="12">
        <v>186325.47199999998</v>
      </c>
      <c r="AE226" s="12">
        <v>4700.8719999999994</v>
      </c>
      <c r="AF226" s="12">
        <v>3358.7200000000003</v>
      </c>
      <c r="AG226" s="12">
        <v>288304.94737017032</v>
      </c>
      <c r="AH226" s="12">
        <v>2.66</v>
      </c>
      <c r="AI226" s="20">
        <v>8852</v>
      </c>
      <c r="AJ226">
        <v>1</v>
      </c>
      <c r="AK226">
        <v>0</v>
      </c>
      <c r="AL226">
        <v>8500</v>
      </c>
      <c r="AM226">
        <v>0</v>
      </c>
      <c r="AN226">
        <v>0</v>
      </c>
      <c r="AQ226"/>
      <c r="AR226">
        <v>3472</v>
      </c>
      <c r="AT226" s="27"/>
      <c r="EC226" s="28"/>
      <c r="ED226" s="28"/>
    </row>
    <row r="227" spans="1:134">
      <c r="A227">
        <v>505</v>
      </c>
      <c r="B227">
        <v>8</v>
      </c>
      <c r="D227" t="s">
        <v>165</v>
      </c>
      <c r="E227" s="12">
        <v>118801</v>
      </c>
      <c r="F227" s="12">
        <v>2048.5499999999997</v>
      </c>
      <c r="G227" s="12">
        <v>21275</v>
      </c>
      <c r="H227" s="12">
        <v>6528</v>
      </c>
      <c r="I227" s="12">
        <v>18500</v>
      </c>
      <c r="J227" s="12">
        <v>12977.099999999999</v>
      </c>
      <c r="K227" s="12">
        <v>3931.6666666666665</v>
      </c>
      <c r="L227" s="12">
        <v>10725.666666666666</v>
      </c>
      <c r="M227" s="12">
        <v>21233</v>
      </c>
      <c r="N227" s="12">
        <v>56569</v>
      </c>
      <c r="O227" s="12">
        <v>138820</v>
      </c>
      <c r="P227" s="12">
        <v>167050</v>
      </c>
      <c r="Q227" s="12">
        <v>5073.6000000000004</v>
      </c>
      <c r="R227" s="12">
        <v>7827</v>
      </c>
      <c r="S227" s="12">
        <v>9079.32</v>
      </c>
      <c r="T227" s="12">
        <v>2120</v>
      </c>
      <c r="U227" s="12">
        <v>0</v>
      </c>
      <c r="V227" s="20">
        <v>526</v>
      </c>
      <c r="W227" s="12">
        <v>598.67000000000007</v>
      </c>
      <c r="X227" s="12">
        <v>75.210000000000008</v>
      </c>
      <c r="Y227" s="12">
        <v>55229</v>
      </c>
      <c r="Z227" s="12">
        <v>72349.990000000005</v>
      </c>
      <c r="AA227" s="12">
        <v>0</v>
      </c>
      <c r="AB227" s="12">
        <v>72</v>
      </c>
      <c r="AC227" s="12">
        <v>10800</v>
      </c>
      <c r="AD227" s="12">
        <v>139121.851</v>
      </c>
      <c r="AE227" s="12">
        <v>0</v>
      </c>
      <c r="AF227" s="12">
        <v>6528.48</v>
      </c>
      <c r="AG227" s="12">
        <v>134719.64128279881</v>
      </c>
      <c r="AH227" s="12">
        <v>3.2700000000000005</v>
      </c>
      <c r="AI227" s="20">
        <v>10340</v>
      </c>
      <c r="AJ227">
        <v>1</v>
      </c>
      <c r="AK227">
        <v>0</v>
      </c>
      <c r="AL227">
        <v>15895</v>
      </c>
      <c r="AM227">
        <v>0</v>
      </c>
      <c r="AN227">
        <v>170</v>
      </c>
      <c r="AQ227"/>
      <c r="AR227">
        <v>2520</v>
      </c>
      <c r="AT227" s="27"/>
      <c r="EC227" s="28"/>
      <c r="ED227" s="28"/>
    </row>
    <row r="228" spans="1:134">
      <c r="A228">
        <v>689</v>
      </c>
      <c r="B228">
        <v>8</v>
      </c>
      <c r="D228" t="s">
        <v>367</v>
      </c>
      <c r="E228" s="12">
        <v>14544</v>
      </c>
      <c r="F228" s="12">
        <v>226.8</v>
      </c>
      <c r="G228" s="12">
        <v>2748</v>
      </c>
      <c r="H228" s="12">
        <v>780</v>
      </c>
      <c r="I228" s="12">
        <v>1300</v>
      </c>
      <c r="J228" s="12">
        <v>704.19999999999993</v>
      </c>
      <c r="K228" s="12">
        <v>95.333333333333329</v>
      </c>
      <c r="L228" s="12">
        <v>529.33333333333326</v>
      </c>
      <c r="M228" s="12">
        <v>1415</v>
      </c>
      <c r="N228" s="12">
        <v>5852</v>
      </c>
      <c r="O228" s="12">
        <v>10170</v>
      </c>
      <c r="P228" s="12">
        <v>500</v>
      </c>
      <c r="Q228" s="12">
        <v>0</v>
      </c>
      <c r="R228" s="12">
        <v>6341</v>
      </c>
      <c r="S228" s="12">
        <v>8940.81</v>
      </c>
      <c r="T228" s="12">
        <v>170</v>
      </c>
      <c r="U228" s="12">
        <v>0</v>
      </c>
      <c r="V228" s="20">
        <v>127</v>
      </c>
      <c r="W228" s="12">
        <v>115.91999999999999</v>
      </c>
      <c r="X228" s="12">
        <v>60.629999999999995</v>
      </c>
      <c r="Y228" s="12">
        <v>5958</v>
      </c>
      <c r="Z228" s="12">
        <v>8222.0399999999991</v>
      </c>
      <c r="AA228" s="12">
        <v>0</v>
      </c>
      <c r="AB228" s="12">
        <v>0</v>
      </c>
      <c r="AC228" s="12">
        <v>0</v>
      </c>
      <c r="AD228" s="12">
        <v>1721.8620000000001</v>
      </c>
      <c r="AE228" s="12">
        <v>0</v>
      </c>
      <c r="AF228" s="12">
        <v>3770.3399999999997</v>
      </c>
      <c r="AG228" s="12">
        <v>22840.892962678543</v>
      </c>
      <c r="AH228" s="12">
        <v>14.1</v>
      </c>
      <c r="AI228" s="20">
        <v>1711</v>
      </c>
      <c r="AJ228">
        <v>1</v>
      </c>
      <c r="AK228">
        <v>0</v>
      </c>
      <c r="AL228">
        <v>195</v>
      </c>
      <c r="AM228">
        <v>0</v>
      </c>
      <c r="AN228">
        <v>5</v>
      </c>
      <c r="AQ228"/>
      <c r="AR228">
        <v>288</v>
      </c>
      <c r="AT228" s="27"/>
      <c r="EC228" s="28"/>
      <c r="ED228" s="28"/>
    </row>
    <row r="229" spans="1:134">
      <c r="A229">
        <v>1924</v>
      </c>
      <c r="B229">
        <v>8</v>
      </c>
      <c r="D229" t="s">
        <v>638</v>
      </c>
      <c r="E229" s="12">
        <v>48321</v>
      </c>
      <c r="F229" s="12">
        <v>814.45</v>
      </c>
      <c r="G229" s="12">
        <v>9826</v>
      </c>
      <c r="H229" s="12">
        <v>3004</v>
      </c>
      <c r="I229" s="12">
        <v>5600</v>
      </c>
      <c r="J229" s="12">
        <v>3027.8999999999996</v>
      </c>
      <c r="K229" s="12">
        <v>409</v>
      </c>
      <c r="L229" s="12">
        <v>2547</v>
      </c>
      <c r="M229" s="12">
        <v>5941</v>
      </c>
      <c r="N229" s="12">
        <v>21131</v>
      </c>
      <c r="O229" s="12">
        <v>44180</v>
      </c>
      <c r="P229" s="12">
        <v>5510</v>
      </c>
      <c r="Q229" s="12">
        <v>2416.8000000000002</v>
      </c>
      <c r="R229" s="12">
        <v>26063</v>
      </c>
      <c r="S229" s="12">
        <v>26844.89</v>
      </c>
      <c r="T229" s="12">
        <v>11745</v>
      </c>
      <c r="U229" s="12">
        <v>4426</v>
      </c>
      <c r="V229" s="20">
        <v>420</v>
      </c>
      <c r="W229" s="12">
        <v>326.56</v>
      </c>
      <c r="X229" s="12">
        <v>109.18</v>
      </c>
      <c r="Y229" s="12">
        <v>25721</v>
      </c>
      <c r="Z229" s="12">
        <v>26749.84</v>
      </c>
      <c r="AA229" s="12">
        <v>0</v>
      </c>
      <c r="AB229" s="12">
        <v>0</v>
      </c>
      <c r="AC229" s="12">
        <v>0</v>
      </c>
      <c r="AD229" s="12">
        <v>15972.741</v>
      </c>
      <c r="AE229" s="12">
        <v>0</v>
      </c>
      <c r="AF229" s="12">
        <v>9092.84</v>
      </c>
      <c r="AG229" s="12">
        <v>13458.921950909862</v>
      </c>
      <c r="AH229" s="12">
        <v>22.66</v>
      </c>
      <c r="AI229" s="20">
        <v>4742</v>
      </c>
      <c r="AJ229">
        <v>1</v>
      </c>
      <c r="AK229">
        <v>0</v>
      </c>
      <c r="AL229">
        <v>505</v>
      </c>
      <c r="AM229">
        <v>0</v>
      </c>
      <c r="AN229">
        <v>13</v>
      </c>
      <c r="AQ229"/>
      <c r="AR229">
        <v>606</v>
      </c>
      <c r="AT229" s="27"/>
      <c r="EC229" s="28"/>
      <c r="ED229" s="28"/>
    </row>
    <row r="230" spans="1:134">
      <c r="A230">
        <v>512</v>
      </c>
      <c r="B230">
        <v>8</v>
      </c>
      <c r="D230" t="s">
        <v>376</v>
      </c>
      <c r="E230" s="12">
        <v>35260</v>
      </c>
      <c r="F230" s="12">
        <v>631.4</v>
      </c>
      <c r="G230" s="12">
        <v>6264</v>
      </c>
      <c r="H230" s="12">
        <v>1974</v>
      </c>
      <c r="I230" s="12">
        <v>5300</v>
      </c>
      <c r="J230" s="12">
        <v>3659.7</v>
      </c>
      <c r="K230" s="12">
        <v>728.33333333333337</v>
      </c>
      <c r="L230" s="12">
        <v>2950.3333333333335</v>
      </c>
      <c r="M230" s="12">
        <v>5757</v>
      </c>
      <c r="N230" s="12">
        <v>16200</v>
      </c>
      <c r="O230" s="12">
        <v>43790</v>
      </c>
      <c r="P230" s="12">
        <v>26400</v>
      </c>
      <c r="Q230" s="12">
        <v>5468</v>
      </c>
      <c r="R230" s="12">
        <v>1869</v>
      </c>
      <c r="S230" s="12">
        <v>2523.15</v>
      </c>
      <c r="T230" s="12">
        <v>324</v>
      </c>
      <c r="U230" s="12">
        <v>0</v>
      </c>
      <c r="V230" s="20">
        <v>192</v>
      </c>
      <c r="W230" s="12">
        <v>228.2</v>
      </c>
      <c r="X230" s="12">
        <v>37.99</v>
      </c>
      <c r="Y230" s="12">
        <v>16403</v>
      </c>
      <c r="Z230" s="12">
        <v>22964.199999999997</v>
      </c>
      <c r="AA230" s="12">
        <v>0</v>
      </c>
      <c r="AB230" s="12">
        <v>0</v>
      </c>
      <c r="AC230" s="12">
        <v>5750</v>
      </c>
      <c r="AD230" s="12">
        <v>28049.129999999997</v>
      </c>
      <c r="AE230" s="12">
        <v>0</v>
      </c>
      <c r="AF230" s="12">
        <v>1763.1000000000001</v>
      </c>
      <c r="AG230" s="12">
        <v>67461.882352941175</v>
      </c>
      <c r="AH230" s="12">
        <v>2.62</v>
      </c>
      <c r="AI230" s="20">
        <v>3469</v>
      </c>
      <c r="AJ230">
        <v>1</v>
      </c>
      <c r="AK230">
        <v>0</v>
      </c>
      <c r="AL230">
        <v>4245</v>
      </c>
      <c r="AM230">
        <v>0</v>
      </c>
      <c r="AN230">
        <v>3</v>
      </c>
      <c r="AQ230"/>
      <c r="AR230">
        <v>1710</v>
      </c>
      <c r="AT230" s="27"/>
      <c r="EC230" s="28"/>
      <c r="ED230" s="28"/>
    </row>
    <row r="231" spans="1:134">
      <c r="A231">
        <v>513</v>
      </c>
      <c r="B231">
        <v>8</v>
      </c>
      <c r="D231" t="s">
        <v>151</v>
      </c>
      <c r="E231" s="12">
        <v>71189</v>
      </c>
      <c r="F231" s="12">
        <v>1138.9000000000001</v>
      </c>
      <c r="G231" s="12">
        <v>12659</v>
      </c>
      <c r="H231" s="12">
        <v>3829</v>
      </c>
      <c r="I231" s="12">
        <v>10000</v>
      </c>
      <c r="J231" s="12">
        <v>6746</v>
      </c>
      <c r="K231" s="12">
        <v>1675</v>
      </c>
      <c r="L231" s="12">
        <v>5344</v>
      </c>
      <c r="M231" s="12">
        <v>11844</v>
      </c>
      <c r="N231" s="12">
        <v>32844</v>
      </c>
      <c r="O231" s="12">
        <v>81290</v>
      </c>
      <c r="P231" s="12">
        <v>65550</v>
      </c>
      <c r="Q231" s="12">
        <v>6858.4000000000005</v>
      </c>
      <c r="R231" s="12">
        <v>1669</v>
      </c>
      <c r="S231" s="12">
        <v>3087.65</v>
      </c>
      <c r="T231" s="12">
        <v>142</v>
      </c>
      <c r="U231" s="12">
        <v>0</v>
      </c>
      <c r="V231" s="20">
        <v>272</v>
      </c>
      <c r="W231" s="12">
        <v>504.90000000000003</v>
      </c>
      <c r="X231" s="12">
        <v>3.48</v>
      </c>
      <c r="Y231" s="12">
        <v>32540</v>
      </c>
      <c r="Z231" s="12">
        <v>60849.8</v>
      </c>
      <c r="AA231" s="12">
        <v>53</v>
      </c>
      <c r="AB231" s="12">
        <v>0</v>
      </c>
      <c r="AC231" s="12">
        <v>10350</v>
      </c>
      <c r="AD231" s="12">
        <v>80341.259999999995</v>
      </c>
      <c r="AE231" s="12">
        <v>0</v>
      </c>
      <c r="AF231" s="12">
        <v>4956.1500000000005</v>
      </c>
      <c r="AG231" s="12">
        <v>583158.19621755939</v>
      </c>
      <c r="AH231" s="12">
        <v>1.74</v>
      </c>
      <c r="AI231" s="20">
        <v>6121</v>
      </c>
      <c r="AJ231">
        <v>1</v>
      </c>
      <c r="AK231">
        <v>0</v>
      </c>
      <c r="AL231">
        <v>9205</v>
      </c>
      <c r="AM231">
        <v>0</v>
      </c>
      <c r="AN231">
        <v>28</v>
      </c>
      <c r="AQ231"/>
      <c r="AR231">
        <v>2458</v>
      </c>
      <c r="AT231" s="27"/>
      <c r="EC231" s="28"/>
      <c r="ED231" s="28"/>
    </row>
    <row r="232" spans="1:134">
      <c r="A232">
        <v>523</v>
      </c>
      <c r="B232">
        <v>8</v>
      </c>
      <c r="D232" t="s">
        <v>395</v>
      </c>
      <c r="E232" s="12">
        <v>17774</v>
      </c>
      <c r="F232" s="12">
        <v>267.04999999999995</v>
      </c>
      <c r="G232" s="12">
        <v>3201</v>
      </c>
      <c r="H232" s="12">
        <v>997</v>
      </c>
      <c r="I232" s="12">
        <v>1800</v>
      </c>
      <c r="J232" s="12">
        <v>1076</v>
      </c>
      <c r="K232" s="12">
        <v>124.33333333333333</v>
      </c>
      <c r="L232" s="12">
        <v>676.33333333333326</v>
      </c>
      <c r="M232" s="12">
        <v>1873</v>
      </c>
      <c r="N232" s="12">
        <v>7053</v>
      </c>
      <c r="O232" s="12">
        <v>17950</v>
      </c>
      <c r="P232" s="12">
        <v>5100</v>
      </c>
      <c r="Q232" s="12">
        <v>604.80000000000007</v>
      </c>
      <c r="R232" s="12">
        <v>1688</v>
      </c>
      <c r="S232" s="12">
        <v>2447.6</v>
      </c>
      <c r="T232" s="12">
        <v>247</v>
      </c>
      <c r="U232" s="12">
        <v>0</v>
      </c>
      <c r="V232" s="20">
        <v>107</v>
      </c>
      <c r="W232" s="12">
        <v>145.44</v>
      </c>
      <c r="X232" s="12">
        <v>7.3</v>
      </c>
      <c r="Y232" s="12">
        <v>7240</v>
      </c>
      <c r="Z232" s="12">
        <v>10425.6</v>
      </c>
      <c r="AA232" s="12">
        <v>0</v>
      </c>
      <c r="AB232" s="12">
        <v>0</v>
      </c>
      <c r="AC232" s="12">
        <v>0</v>
      </c>
      <c r="AD232" s="12">
        <v>7044.52</v>
      </c>
      <c r="AE232" s="12">
        <v>0</v>
      </c>
      <c r="AF232" s="12">
        <v>1218</v>
      </c>
      <c r="AG232" s="12">
        <v>28023.214056847541</v>
      </c>
      <c r="AH232" s="12">
        <v>4.38</v>
      </c>
      <c r="AI232" s="20">
        <v>1745</v>
      </c>
      <c r="AJ232">
        <v>1</v>
      </c>
      <c r="AK232">
        <v>0</v>
      </c>
      <c r="AL232">
        <v>245</v>
      </c>
      <c r="AM232">
        <v>0</v>
      </c>
      <c r="AN232">
        <v>1</v>
      </c>
      <c r="AQ232"/>
      <c r="AR232">
        <v>959</v>
      </c>
      <c r="AT232" s="27"/>
      <c r="EC232" s="28"/>
      <c r="ED232" s="28"/>
    </row>
    <row r="233" spans="1:134">
      <c r="A233">
        <v>530</v>
      </c>
      <c r="B233">
        <v>8</v>
      </c>
      <c r="D233" t="s">
        <v>414</v>
      </c>
      <c r="E233" s="12">
        <v>38634</v>
      </c>
      <c r="F233" s="12">
        <v>329</v>
      </c>
      <c r="G233" s="12">
        <v>7323</v>
      </c>
      <c r="H233" s="12">
        <v>1965</v>
      </c>
      <c r="I233" s="12">
        <v>4600</v>
      </c>
      <c r="J233" s="12">
        <v>2804.3999999999996</v>
      </c>
      <c r="K233" s="12">
        <v>800.66666666666663</v>
      </c>
      <c r="L233" s="12">
        <v>2501.6666666666665</v>
      </c>
      <c r="M233" s="12">
        <v>5355</v>
      </c>
      <c r="N233" s="12">
        <v>17566</v>
      </c>
      <c r="O233" s="12">
        <v>41750</v>
      </c>
      <c r="P233" s="12">
        <v>26240</v>
      </c>
      <c r="Q233" s="12">
        <v>2280.8000000000002</v>
      </c>
      <c r="R233" s="12">
        <v>3149</v>
      </c>
      <c r="S233" s="12">
        <v>3400.92</v>
      </c>
      <c r="T233" s="12">
        <v>1365</v>
      </c>
      <c r="U233" s="12">
        <v>112</v>
      </c>
      <c r="V233" s="20">
        <v>168</v>
      </c>
      <c r="W233" s="12">
        <v>158.08000000000001</v>
      </c>
      <c r="X233" s="12">
        <v>17.600000000000001</v>
      </c>
      <c r="Y233" s="12">
        <v>17956</v>
      </c>
      <c r="Z233" s="12">
        <v>18674.240000000002</v>
      </c>
      <c r="AA233" s="12">
        <v>0</v>
      </c>
      <c r="AB233" s="12">
        <v>0</v>
      </c>
      <c r="AC233" s="12">
        <v>3700</v>
      </c>
      <c r="AD233" s="12">
        <v>28280.7</v>
      </c>
      <c r="AE233" s="12">
        <v>0</v>
      </c>
      <c r="AF233" s="12">
        <v>1833.8400000000001</v>
      </c>
      <c r="AG233" s="12">
        <v>21130.418679663271</v>
      </c>
      <c r="AH233" s="12">
        <v>2.2000000000000002</v>
      </c>
      <c r="AI233" s="20">
        <v>2817</v>
      </c>
      <c r="AJ233">
        <v>1</v>
      </c>
      <c r="AK233">
        <v>0</v>
      </c>
      <c r="AL233">
        <v>2280</v>
      </c>
      <c r="AM233">
        <v>0</v>
      </c>
      <c r="AN233">
        <v>0</v>
      </c>
      <c r="AQ233"/>
      <c r="AR233">
        <v>1569</v>
      </c>
      <c r="AT233" s="27"/>
      <c r="EC233" s="28"/>
      <c r="ED233" s="28"/>
    </row>
    <row r="234" spans="1:134">
      <c r="A234">
        <v>531</v>
      </c>
      <c r="B234">
        <v>8</v>
      </c>
      <c r="D234" t="s">
        <v>416</v>
      </c>
      <c r="E234" s="12">
        <v>29408</v>
      </c>
      <c r="F234" s="12">
        <v>239.04999999999998</v>
      </c>
      <c r="G234" s="12">
        <v>4786</v>
      </c>
      <c r="H234" s="12">
        <v>1589</v>
      </c>
      <c r="I234" s="12">
        <v>2600</v>
      </c>
      <c r="J234" s="12">
        <v>1411</v>
      </c>
      <c r="K234" s="12">
        <v>270.33333333333331</v>
      </c>
      <c r="L234" s="12">
        <v>1197.3333333333333</v>
      </c>
      <c r="M234" s="12">
        <v>2862</v>
      </c>
      <c r="N234" s="12">
        <v>11812</v>
      </c>
      <c r="O234" s="12">
        <v>27670</v>
      </c>
      <c r="P234" s="12">
        <v>10500</v>
      </c>
      <c r="Q234" s="12">
        <v>0</v>
      </c>
      <c r="R234" s="12">
        <v>1056</v>
      </c>
      <c r="S234" s="12">
        <v>1393.92</v>
      </c>
      <c r="T234" s="12">
        <v>134</v>
      </c>
      <c r="U234" s="12">
        <v>0</v>
      </c>
      <c r="V234" s="20">
        <v>110</v>
      </c>
      <c r="W234" s="12">
        <v>144.45000000000002</v>
      </c>
      <c r="X234" s="12">
        <v>2.48</v>
      </c>
      <c r="Y234" s="12">
        <v>11890</v>
      </c>
      <c r="Z234" s="12">
        <v>16051.500000000002</v>
      </c>
      <c r="AA234" s="12">
        <v>0</v>
      </c>
      <c r="AB234" s="12">
        <v>0</v>
      </c>
      <c r="AC234" s="12">
        <v>0</v>
      </c>
      <c r="AD234" s="12">
        <v>20748.05</v>
      </c>
      <c r="AE234" s="12">
        <v>0</v>
      </c>
      <c r="AF234" s="12">
        <v>1108.8</v>
      </c>
      <c r="AG234" s="12">
        <v>64197.416873949587</v>
      </c>
      <c r="AH234" s="12">
        <v>1.24</v>
      </c>
      <c r="AI234" s="20">
        <v>2460</v>
      </c>
      <c r="AJ234">
        <v>1</v>
      </c>
      <c r="AK234">
        <v>0</v>
      </c>
      <c r="AL234">
        <v>1320</v>
      </c>
      <c r="AM234">
        <v>0</v>
      </c>
      <c r="AN234">
        <v>8</v>
      </c>
      <c r="AQ234"/>
      <c r="AR234">
        <v>1732</v>
      </c>
      <c r="AT234" s="27"/>
      <c r="EC234" s="28"/>
      <c r="ED234" s="28"/>
    </row>
    <row r="235" spans="1:134">
      <c r="A235">
        <v>534</v>
      </c>
      <c r="B235">
        <v>8</v>
      </c>
      <c r="D235" t="s">
        <v>422</v>
      </c>
      <c r="E235" s="12">
        <v>21089</v>
      </c>
      <c r="F235" s="12">
        <v>290.85000000000002</v>
      </c>
      <c r="G235" s="12">
        <v>4283</v>
      </c>
      <c r="H235" s="12">
        <v>1334</v>
      </c>
      <c r="I235" s="12">
        <v>2800</v>
      </c>
      <c r="J235" s="12">
        <v>1843.9</v>
      </c>
      <c r="K235" s="12">
        <v>227.33333333333334</v>
      </c>
      <c r="L235" s="12">
        <v>1269.3333333333335</v>
      </c>
      <c r="M235" s="12">
        <v>3056</v>
      </c>
      <c r="N235" s="12">
        <v>9680</v>
      </c>
      <c r="O235" s="12">
        <v>19330</v>
      </c>
      <c r="P235" s="12">
        <v>4720</v>
      </c>
      <c r="Q235" s="12">
        <v>899.2</v>
      </c>
      <c r="R235" s="12">
        <v>1292</v>
      </c>
      <c r="S235" s="12">
        <v>1408.2800000000002</v>
      </c>
      <c r="T235" s="12">
        <v>55</v>
      </c>
      <c r="U235" s="12">
        <v>0</v>
      </c>
      <c r="V235" s="20">
        <v>127</v>
      </c>
      <c r="W235" s="12">
        <v>120.99000000000001</v>
      </c>
      <c r="X235" s="12">
        <v>18.900000000000002</v>
      </c>
      <c r="Y235" s="12">
        <v>9561</v>
      </c>
      <c r="Z235" s="12">
        <v>10612.710000000001</v>
      </c>
      <c r="AA235" s="12">
        <v>0</v>
      </c>
      <c r="AB235" s="12">
        <v>0</v>
      </c>
      <c r="AC235" s="12">
        <v>0</v>
      </c>
      <c r="AD235" s="12">
        <v>14446.671</v>
      </c>
      <c r="AE235" s="12">
        <v>0</v>
      </c>
      <c r="AF235" s="12">
        <v>1701.4900000000002</v>
      </c>
      <c r="AG235" s="12">
        <v>36366.234825538231</v>
      </c>
      <c r="AH235" s="12">
        <v>2.1</v>
      </c>
      <c r="AI235" s="20">
        <v>2070</v>
      </c>
      <c r="AJ235">
        <v>1</v>
      </c>
      <c r="AK235">
        <v>0</v>
      </c>
      <c r="AL235">
        <v>635</v>
      </c>
      <c r="AM235">
        <v>0</v>
      </c>
      <c r="AN235">
        <v>2</v>
      </c>
      <c r="AQ235"/>
      <c r="AR235">
        <v>1512</v>
      </c>
      <c r="AT235" s="27"/>
      <c r="EC235" s="28"/>
      <c r="ED235" s="28"/>
    </row>
    <row r="236" spans="1:134">
      <c r="A236">
        <v>1884</v>
      </c>
      <c r="B236">
        <v>8</v>
      </c>
      <c r="D236" t="s">
        <v>626</v>
      </c>
      <c r="E236" s="12">
        <v>26108</v>
      </c>
      <c r="F236" s="12">
        <v>331.1</v>
      </c>
      <c r="G236" s="12">
        <v>5031</v>
      </c>
      <c r="H236" s="12">
        <v>1539</v>
      </c>
      <c r="I236" s="12">
        <v>2600</v>
      </c>
      <c r="J236" s="12">
        <v>1442.8</v>
      </c>
      <c r="K236" s="12">
        <v>220</v>
      </c>
      <c r="L236" s="12">
        <v>956</v>
      </c>
      <c r="M236" s="12">
        <v>3108</v>
      </c>
      <c r="N236" s="12">
        <v>11117</v>
      </c>
      <c r="O236" s="12">
        <v>18980</v>
      </c>
      <c r="P236" s="12">
        <v>2700</v>
      </c>
      <c r="Q236" s="12">
        <v>256</v>
      </c>
      <c r="R236" s="12">
        <v>6327</v>
      </c>
      <c r="S236" s="12">
        <v>7908.75</v>
      </c>
      <c r="T236" s="12">
        <v>897</v>
      </c>
      <c r="U236" s="12">
        <v>0</v>
      </c>
      <c r="V236" s="20">
        <v>188</v>
      </c>
      <c r="W236" s="12">
        <v>185.6</v>
      </c>
      <c r="X236" s="12">
        <v>52.08</v>
      </c>
      <c r="Y236" s="12">
        <v>11572</v>
      </c>
      <c r="Z236" s="12">
        <v>14812.16</v>
      </c>
      <c r="AA236" s="12">
        <v>0</v>
      </c>
      <c r="AB236" s="12">
        <v>0</v>
      </c>
      <c r="AC236" s="12">
        <v>0</v>
      </c>
      <c r="AD236" s="12">
        <v>6642.3279999999995</v>
      </c>
      <c r="AE236" s="12">
        <v>0</v>
      </c>
      <c r="AF236" s="12">
        <v>6465</v>
      </c>
      <c r="AG236" s="12">
        <v>58068.97702104097</v>
      </c>
      <c r="AH236" s="12">
        <v>19.84</v>
      </c>
      <c r="AI236" s="20">
        <v>2930</v>
      </c>
      <c r="AJ236">
        <v>1</v>
      </c>
      <c r="AK236">
        <v>0</v>
      </c>
      <c r="AL236">
        <v>475</v>
      </c>
      <c r="AM236">
        <v>0</v>
      </c>
      <c r="AN236">
        <v>4</v>
      </c>
      <c r="AQ236"/>
      <c r="AR236">
        <v>561</v>
      </c>
      <c r="AT236" s="27"/>
      <c r="EC236" s="28"/>
      <c r="ED236" s="28"/>
    </row>
    <row r="237" spans="1:134">
      <c r="A237">
        <v>537</v>
      </c>
      <c r="B237">
        <v>8</v>
      </c>
      <c r="D237" t="s">
        <v>432</v>
      </c>
      <c r="E237" s="12">
        <v>64239</v>
      </c>
      <c r="F237" s="12">
        <v>758.45</v>
      </c>
      <c r="G237" s="12">
        <v>10655</v>
      </c>
      <c r="H237" s="12">
        <v>3317</v>
      </c>
      <c r="I237" s="12">
        <v>7000</v>
      </c>
      <c r="J237" s="12">
        <v>4358</v>
      </c>
      <c r="K237" s="12">
        <v>840.33333333333337</v>
      </c>
      <c r="L237" s="12">
        <v>3335.3333333333335</v>
      </c>
      <c r="M237" s="12">
        <v>7541</v>
      </c>
      <c r="N237" s="12">
        <v>26810</v>
      </c>
      <c r="O237" s="12">
        <v>66000</v>
      </c>
      <c r="P237" s="12">
        <v>49710</v>
      </c>
      <c r="Q237" s="12">
        <v>1670.4</v>
      </c>
      <c r="R237" s="12">
        <v>2469</v>
      </c>
      <c r="S237" s="12">
        <v>2469</v>
      </c>
      <c r="T237" s="12">
        <v>163</v>
      </c>
      <c r="U237" s="12">
        <v>483</v>
      </c>
      <c r="V237" s="20">
        <v>296</v>
      </c>
      <c r="W237" s="12">
        <v>254</v>
      </c>
      <c r="X237" s="12">
        <v>41</v>
      </c>
      <c r="Y237" s="12">
        <v>26420</v>
      </c>
      <c r="Z237" s="12">
        <v>26420</v>
      </c>
      <c r="AA237" s="12">
        <v>0</v>
      </c>
      <c r="AB237" s="12">
        <v>0</v>
      </c>
      <c r="AC237" s="12">
        <v>0</v>
      </c>
      <c r="AD237" s="12">
        <v>56353.86</v>
      </c>
      <c r="AE237" s="12">
        <v>0</v>
      </c>
      <c r="AF237" s="12">
        <v>1429</v>
      </c>
      <c r="AG237" s="12">
        <v>34877.481382978724</v>
      </c>
      <c r="AH237" s="12">
        <v>4</v>
      </c>
      <c r="AI237" s="20">
        <v>4716</v>
      </c>
      <c r="AJ237">
        <v>1</v>
      </c>
      <c r="AK237">
        <v>0</v>
      </c>
      <c r="AL237">
        <v>1615</v>
      </c>
      <c r="AM237">
        <v>0</v>
      </c>
      <c r="AN237">
        <v>15</v>
      </c>
      <c r="AQ237"/>
      <c r="AR237">
        <v>2116</v>
      </c>
      <c r="AT237" s="27"/>
      <c r="EC237" s="28"/>
      <c r="ED237" s="28"/>
    </row>
    <row r="238" spans="1:134">
      <c r="A238">
        <v>588</v>
      </c>
      <c r="B238">
        <v>8</v>
      </c>
      <c r="D238" t="s">
        <v>436</v>
      </c>
      <c r="E238" s="12">
        <v>10825</v>
      </c>
      <c r="F238" s="12">
        <v>88.55</v>
      </c>
      <c r="G238" s="12">
        <v>2143</v>
      </c>
      <c r="H238" s="12">
        <v>634</v>
      </c>
      <c r="I238" s="12">
        <v>1100</v>
      </c>
      <c r="J238" s="12">
        <v>641.59999999999991</v>
      </c>
      <c r="K238" s="12">
        <v>70.333333333333329</v>
      </c>
      <c r="L238" s="12">
        <v>406.33333333333331</v>
      </c>
      <c r="M238" s="12">
        <v>1113</v>
      </c>
      <c r="N238" s="12">
        <v>4506</v>
      </c>
      <c r="O238" s="12">
        <v>5540</v>
      </c>
      <c r="P238" s="12">
        <v>160</v>
      </c>
      <c r="Q238" s="12">
        <v>0</v>
      </c>
      <c r="R238" s="12">
        <v>7603</v>
      </c>
      <c r="S238" s="12">
        <v>8819.48</v>
      </c>
      <c r="T238" s="12">
        <v>2445</v>
      </c>
      <c r="U238" s="12">
        <v>0</v>
      </c>
      <c r="V238" s="20">
        <v>78</v>
      </c>
      <c r="W238" s="12">
        <v>64.260000000000005</v>
      </c>
      <c r="X238" s="12">
        <v>31.319999999999997</v>
      </c>
      <c r="Y238" s="12">
        <v>4584</v>
      </c>
      <c r="Z238" s="12">
        <v>5775.84</v>
      </c>
      <c r="AA238" s="12">
        <v>0</v>
      </c>
      <c r="AB238" s="12">
        <v>0</v>
      </c>
      <c r="AC238" s="12">
        <v>0</v>
      </c>
      <c r="AD238" s="12">
        <v>1485.2159999999999</v>
      </c>
      <c r="AE238" s="12">
        <v>0</v>
      </c>
      <c r="AF238" s="12">
        <v>3207.3999999999996</v>
      </c>
      <c r="AG238" s="12">
        <v>4755.1139530254777</v>
      </c>
      <c r="AH238" s="12">
        <v>10.44</v>
      </c>
      <c r="AI238" s="20">
        <v>1059</v>
      </c>
      <c r="AJ238">
        <v>1</v>
      </c>
      <c r="AK238">
        <v>0</v>
      </c>
      <c r="AL238">
        <v>120</v>
      </c>
      <c r="AM238">
        <v>0</v>
      </c>
      <c r="AN238">
        <v>4</v>
      </c>
      <c r="AQ238"/>
      <c r="AR238">
        <v>316</v>
      </c>
      <c r="AT238" s="27"/>
      <c r="EC238" s="28"/>
      <c r="ED238" s="28"/>
    </row>
    <row r="239" spans="1:134">
      <c r="A239">
        <v>542</v>
      </c>
      <c r="B239">
        <v>8</v>
      </c>
      <c r="D239" t="s">
        <v>437</v>
      </c>
      <c r="E239" s="12">
        <v>29054</v>
      </c>
      <c r="F239" s="12">
        <v>320.95</v>
      </c>
      <c r="G239" s="12">
        <v>6689</v>
      </c>
      <c r="H239" s="12">
        <v>2298</v>
      </c>
      <c r="I239" s="12">
        <v>3300</v>
      </c>
      <c r="J239" s="12">
        <v>2062.6</v>
      </c>
      <c r="K239" s="12">
        <v>431.66666666666669</v>
      </c>
      <c r="L239" s="12">
        <v>1375.6666666666667</v>
      </c>
      <c r="M239" s="12">
        <v>3596</v>
      </c>
      <c r="N239" s="12">
        <v>12642</v>
      </c>
      <c r="O239" s="12">
        <v>24680</v>
      </c>
      <c r="P239" s="12">
        <v>6180</v>
      </c>
      <c r="Q239" s="12">
        <v>1069.6000000000001</v>
      </c>
      <c r="R239" s="12">
        <v>767</v>
      </c>
      <c r="S239" s="12">
        <v>1081.47</v>
      </c>
      <c r="T239" s="12">
        <v>128</v>
      </c>
      <c r="U239" s="12">
        <v>0</v>
      </c>
      <c r="V239" s="20">
        <v>127</v>
      </c>
      <c r="W239" s="12">
        <v>168.98</v>
      </c>
      <c r="X239" s="12">
        <v>10.88</v>
      </c>
      <c r="Y239" s="12">
        <v>12374</v>
      </c>
      <c r="Z239" s="12">
        <v>17571.079999999998</v>
      </c>
      <c r="AA239" s="12">
        <v>0</v>
      </c>
      <c r="AB239" s="12">
        <v>0</v>
      </c>
      <c r="AC239" s="12">
        <v>0</v>
      </c>
      <c r="AD239" s="12">
        <v>23832.324000000001</v>
      </c>
      <c r="AE239" s="12">
        <v>0</v>
      </c>
      <c r="AF239" s="12">
        <v>1216.83</v>
      </c>
      <c r="AG239" s="12">
        <v>118504.28654748604</v>
      </c>
      <c r="AH239" s="12">
        <v>1.36</v>
      </c>
      <c r="AI239" s="20">
        <v>2354</v>
      </c>
      <c r="AJ239">
        <v>1</v>
      </c>
      <c r="AK239">
        <v>0</v>
      </c>
      <c r="AL239">
        <v>1125</v>
      </c>
      <c r="AM239">
        <v>0</v>
      </c>
      <c r="AN239">
        <v>3</v>
      </c>
      <c r="AQ239"/>
      <c r="AR239">
        <v>1920</v>
      </c>
      <c r="AT239" s="27"/>
      <c r="EC239" s="28"/>
      <c r="ED239" s="28"/>
    </row>
    <row r="240" spans="1:134">
      <c r="A240">
        <v>1931</v>
      </c>
      <c r="B240">
        <v>8</v>
      </c>
      <c r="D240" t="s">
        <v>653</v>
      </c>
      <c r="E240" s="12">
        <v>54653</v>
      </c>
      <c r="F240" s="12">
        <v>715.75</v>
      </c>
      <c r="G240" s="12">
        <v>10905</v>
      </c>
      <c r="H240" s="12">
        <v>3408</v>
      </c>
      <c r="I240" s="12">
        <v>6000</v>
      </c>
      <c r="J240" s="12">
        <v>3635.6</v>
      </c>
      <c r="K240" s="12">
        <v>627.66666666666663</v>
      </c>
      <c r="L240" s="12">
        <v>2415.6666666666665</v>
      </c>
      <c r="M240" s="12">
        <v>6784</v>
      </c>
      <c r="N240" s="12">
        <v>23387</v>
      </c>
      <c r="O240" s="12">
        <v>39430</v>
      </c>
      <c r="P240" s="12">
        <v>3270</v>
      </c>
      <c r="Q240" s="12">
        <v>3044</v>
      </c>
      <c r="R240" s="12">
        <v>14920</v>
      </c>
      <c r="S240" s="12">
        <v>24021.200000000001</v>
      </c>
      <c r="T240" s="12">
        <v>1211</v>
      </c>
      <c r="U240" s="12">
        <v>0</v>
      </c>
      <c r="V240" s="20">
        <v>377</v>
      </c>
      <c r="W240" s="12">
        <v>417.2</v>
      </c>
      <c r="X240" s="12">
        <v>158.10999999999999</v>
      </c>
      <c r="Y240" s="12">
        <v>23644</v>
      </c>
      <c r="Z240" s="12">
        <v>35229.56</v>
      </c>
      <c r="AA240" s="12">
        <v>0</v>
      </c>
      <c r="AB240" s="12">
        <v>0</v>
      </c>
      <c r="AC240" s="12">
        <v>3000</v>
      </c>
      <c r="AD240" s="12">
        <v>18371.387999999999</v>
      </c>
      <c r="AE240" s="12">
        <v>0</v>
      </c>
      <c r="AF240" s="12">
        <v>31549.56</v>
      </c>
      <c r="AG240" s="12">
        <v>311305.26335007133</v>
      </c>
      <c r="AH240" s="12">
        <v>37.489999999999995</v>
      </c>
      <c r="AI240" s="20">
        <v>5699</v>
      </c>
      <c r="AJ240">
        <v>1</v>
      </c>
      <c r="AK240">
        <v>0</v>
      </c>
      <c r="AL240">
        <v>1790</v>
      </c>
      <c r="AM240">
        <v>0</v>
      </c>
      <c r="AN240">
        <v>12</v>
      </c>
      <c r="AQ240"/>
      <c r="AR240">
        <v>773</v>
      </c>
      <c r="AT240" s="27"/>
      <c r="EC240" s="28"/>
      <c r="ED240" s="28"/>
    </row>
    <row r="241" spans="1:134">
      <c r="A241">
        <v>1621</v>
      </c>
      <c r="B241">
        <v>8</v>
      </c>
      <c r="D241" t="s">
        <v>443</v>
      </c>
      <c r="E241" s="12">
        <v>59035</v>
      </c>
      <c r="F241" s="12">
        <v>981.39999999999986</v>
      </c>
      <c r="G241" s="12">
        <v>8361</v>
      </c>
      <c r="H241" s="12">
        <v>2668</v>
      </c>
      <c r="I241" s="12">
        <v>4100</v>
      </c>
      <c r="J241" s="12">
        <v>1764.1999999999998</v>
      </c>
      <c r="K241" s="12">
        <v>509.66666666666669</v>
      </c>
      <c r="L241" s="12">
        <v>1939.6666666666667</v>
      </c>
      <c r="M241" s="12">
        <v>4944</v>
      </c>
      <c r="N241" s="12">
        <v>23004</v>
      </c>
      <c r="O241" s="12">
        <v>48270</v>
      </c>
      <c r="P241" s="12">
        <v>16930</v>
      </c>
      <c r="Q241" s="12">
        <v>3320</v>
      </c>
      <c r="R241" s="12">
        <v>5347</v>
      </c>
      <c r="S241" s="12">
        <v>6897.63</v>
      </c>
      <c r="T241" s="12">
        <v>290</v>
      </c>
      <c r="U241" s="12">
        <v>0</v>
      </c>
      <c r="V241" s="20">
        <v>367</v>
      </c>
      <c r="W241" s="12">
        <v>343.2</v>
      </c>
      <c r="X241" s="12">
        <v>131.84</v>
      </c>
      <c r="Y241" s="12">
        <v>23358</v>
      </c>
      <c r="Z241" s="12">
        <v>30365.4</v>
      </c>
      <c r="AA241" s="12">
        <v>0</v>
      </c>
      <c r="AB241" s="12">
        <v>0</v>
      </c>
      <c r="AC241" s="12">
        <v>0</v>
      </c>
      <c r="AD241" s="12">
        <v>29290.932000000001</v>
      </c>
      <c r="AE241" s="12">
        <v>0</v>
      </c>
      <c r="AF241" s="12">
        <v>5197.41</v>
      </c>
      <c r="AG241" s="12">
        <v>88692.311468866421</v>
      </c>
      <c r="AH241" s="12">
        <v>8.9600000000000009</v>
      </c>
      <c r="AI241" s="20">
        <v>6423</v>
      </c>
      <c r="AJ241">
        <v>1</v>
      </c>
      <c r="AK241">
        <v>0</v>
      </c>
      <c r="AL241">
        <v>3565</v>
      </c>
      <c r="AM241">
        <v>0</v>
      </c>
      <c r="AN241">
        <v>3</v>
      </c>
      <c r="AQ241"/>
      <c r="AR241">
        <v>1231</v>
      </c>
      <c r="AT241" s="27"/>
      <c r="EC241" s="28"/>
      <c r="ED241" s="28"/>
    </row>
    <row r="242" spans="1:134">
      <c r="A242">
        <v>545</v>
      </c>
      <c r="B242">
        <v>8</v>
      </c>
      <c r="D242" t="s">
        <v>445</v>
      </c>
      <c r="E242" s="12">
        <v>20711</v>
      </c>
      <c r="F242" s="12">
        <v>244.64999999999998</v>
      </c>
      <c r="G242" s="12">
        <v>3965</v>
      </c>
      <c r="H242" s="12">
        <v>1184</v>
      </c>
      <c r="I242" s="12">
        <v>2600</v>
      </c>
      <c r="J242" s="12">
        <v>1708</v>
      </c>
      <c r="K242" s="12">
        <v>346</v>
      </c>
      <c r="L242" s="12">
        <v>1661</v>
      </c>
      <c r="M242" s="12">
        <v>2601</v>
      </c>
      <c r="N242" s="12">
        <v>8883</v>
      </c>
      <c r="O242" s="12">
        <v>22580</v>
      </c>
      <c r="P242" s="12">
        <v>6770</v>
      </c>
      <c r="Q242" s="12">
        <v>1032</v>
      </c>
      <c r="R242" s="12">
        <v>3374</v>
      </c>
      <c r="S242" s="12">
        <v>4453.68</v>
      </c>
      <c r="T242" s="12">
        <v>69</v>
      </c>
      <c r="U242" s="12">
        <v>0</v>
      </c>
      <c r="V242" s="20">
        <v>119</v>
      </c>
      <c r="W242" s="12">
        <v>128.38</v>
      </c>
      <c r="X242" s="12">
        <v>29.26</v>
      </c>
      <c r="Y242" s="12">
        <v>8920</v>
      </c>
      <c r="Z242" s="12">
        <v>11685.2</v>
      </c>
      <c r="AA242" s="12">
        <v>0</v>
      </c>
      <c r="AB242" s="12">
        <v>0</v>
      </c>
      <c r="AC242" s="12">
        <v>0</v>
      </c>
      <c r="AD242" s="12">
        <v>11051.88</v>
      </c>
      <c r="AE242" s="12">
        <v>0</v>
      </c>
      <c r="AF242" s="12">
        <v>1470.48</v>
      </c>
      <c r="AG242" s="12">
        <v>19771.39552715655</v>
      </c>
      <c r="AH242" s="12">
        <v>5.32</v>
      </c>
      <c r="AI242" s="20">
        <v>1735</v>
      </c>
      <c r="AJ242">
        <v>1</v>
      </c>
      <c r="AK242">
        <v>0</v>
      </c>
      <c r="AL242">
        <v>2390</v>
      </c>
      <c r="AM242">
        <v>0</v>
      </c>
      <c r="AN242">
        <v>0</v>
      </c>
      <c r="AQ242"/>
      <c r="AR242">
        <v>1249</v>
      </c>
      <c r="AT242" s="27"/>
      <c r="EC242" s="28"/>
      <c r="ED242" s="28"/>
    </row>
    <row r="243" spans="1:134">
      <c r="A243">
        <v>546</v>
      </c>
      <c r="B243">
        <v>8</v>
      </c>
      <c r="D243" t="s">
        <v>190</v>
      </c>
      <c r="E243" s="12">
        <v>122561</v>
      </c>
      <c r="F243" s="12">
        <v>2178.0500000000002</v>
      </c>
      <c r="G243" s="12">
        <v>17218</v>
      </c>
      <c r="H243" s="12">
        <v>4985</v>
      </c>
      <c r="I243" s="12">
        <v>17900</v>
      </c>
      <c r="J243" s="12">
        <v>11812.099999999999</v>
      </c>
      <c r="K243" s="12">
        <v>3409</v>
      </c>
      <c r="L243" s="12">
        <v>8702</v>
      </c>
      <c r="M243" s="12">
        <v>36098</v>
      </c>
      <c r="N243" s="12">
        <v>67871</v>
      </c>
      <c r="O243" s="12">
        <v>145570</v>
      </c>
      <c r="P243" s="12">
        <v>158420</v>
      </c>
      <c r="Q243" s="12">
        <v>8556.8000000000011</v>
      </c>
      <c r="R243" s="12">
        <v>2190</v>
      </c>
      <c r="S243" s="12">
        <v>2562.2999999999997</v>
      </c>
      <c r="T243" s="12">
        <v>137</v>
      </c>
      <c r="U243" s="12">
        <v>0</v>
      </c>
      <c r="V243" s="20">
        <v>410</v>
      </c>
      <c r="W243" s="12">
        <v>464.59999999999997</v>
      </c>
      <c r="X243" s="12">
        <v>7.5</v>
      </c>
      <c r="Y243" s="12">
        <v>60879</v>
      </c>
      <c r="Z243" s="12">
        <v>70010.849999999991</v>
      </c>
      <c r="AA243" s="12">
        <v>0</v>
      </c>
      <c r="AB243" s="12">
        <v>125</v>
      </c>
      <c r="AC243" s="12">
        <v>21850</v>
      </c>
      <c r="AD243" s="12">
        <v>221477.802</v>
      </c>
      <c r="AE243" s="12">
        <v>14489.201999999999</v>
      </c>
      <c r="AF243" s="12">
        <v>2380.9499999999998</v>
      </c>
      <c r="AG243" s="12">
        <v>206005.18474860335</v>
      </c>
      <c r="AH243" s="12">
        <v>1.25</v>
      </c>
      <c r="AI243" s="20">
        <v>11168</v>
      </c>
      <c r="AJ243">
        <v>1</v>
      </c>
      <c r="AK243">
        <v>0</v>
      </c>
      <c r="AL243">
        <v>11415</v>
      </c>
      <c r="AM243">
        <v>0</v>
      </c>
      <c r="AN243">
        <v>18</v>
      </c>
      <c r="AQ243"/>
      <c r="AR243">
        <v>3558</v>
      </c>
      <c r="AT243" s="27"/>
      <c r="EC243" s="28"/>
      <c r="ED243" s="28"/>
    </row>
    <row r="244" spans="1:134">
      <c r="A244">
        <v>547</v>
      </c>
      <c r="B244">
        <v>8</v>
      </c>
      <c r="D244" t="s">
        <v>446</v>
      </c>
      <c r="E244" s="12">
        <v>26968</v>
      </c>
      <c r="F244" s="12">
        <v>311.14999999999998</v>
      </c>
      <c r="G244" s="12">
        <v>5700</v>
      </c>
      <c r="H244" s="12">
        <v>1871</v>
      </c>
      <c r="I244" s="12">
        <v>2800</v>
      </c>
      <c r="J244" s="12">
        <v>1585</v>
      </c>
      <c r="K244" s="12">
        <v>385.33333333333331</v>
      </c>
      <c r="L244" s="12">
        <v>1440.3333333333333</v>
      </c>
      <c r="M244" s="12">
        <v>4223</v>
      </c>
      <c r="N244" s="12">
        <v>12320</v>
      </c>
      <c r="O244" s="12">
        <v>22750</v>
      </c>
      <c r="P244" s="12">
        <v>6580</v>
      </c>
      <c r="Q244" s="12">
        <v>420</v>
      </c>
      <c r="R244" s="12">
        <v>1155</v>
      </c>
      <c r="S244" s="12">
        <v>1466.85</v>
      </c>
      <c r="T244" s="12">
        <v>72</v>
      </c>
      <c r="U244" s="12">
        <v>0</v>
      </c>
      <c r="V244" s="20">
        <v>106</v>
      </c>
      <c r="W244" s="12">
        <v>126.48</v>
      </c>
      <c r="X244" s="12">
        <v>5.16</v>
      </c>
      <c r="Y244" s="12">
        <v>12150</v>
      </c>
      <c r="Z244" s="12">
        <v>15066</v>
      </c>
      <c r="AA244" s="12">
        <v>0</v>
      </c>
      <c r="AB244" s="12">
        <v>0</v>
      </c>
      <c r="AC244" s="12">
        <v>0</v>
      </c>
      <c r="AD244" s="12">
        <v>29573.100000000002</v>
      </c>
      <c r="AE244" s="12">
        <v>0</v>
      </c>
      <c r="AF244" s="12">
        <v>1136.6500000000001</v>
      </c>
      <c r="AG244" s="12">
        <v>55798.2645802771</v>
      </c>
      <c r="AH244" s="12">
        <v>2.58</v>
      </c>
      <c r="AI244" s="20">
        <v>2398</v>
      </c>
      <c r="AJ244">
        <v>1</v>
      </c>
      <c r="AK244">
        <v>0</v>
      </c>
      <c r="AL244">
        <v>1810</v>
      </c>
      <c r="AM244">
        <v>0</v>
      </c>
      <c r="AN244">
        <v>5</v>
      </c>
      <c r="AQ244"/>
      <c r="AR244">
        <v>2408</v>
      </c>
      <c r="AT244" s="27"/>
      <c r="EC244" s="28"/>
      <c r="ED244" s="28"/>
    </row>
    <row r="245" spans="1:134">
      <c r="A245">
        <v>1916</v>
      </c>
      <c r="B245">
        <v>8</v>
      </c>
      <c r="D245" t="s">
        <v>447</v>
      </c>
      <c r="E245" s="12">
        <v>74223</v>
      </c>
      <c r="F245" s="12">
        <v>683.55</v>
      </c>
      <c r="G245" s="12">
        <v>16549</v>
      </c>
      <c r="H245" s="12">
        <v>5416</v>
      </c>
      <c r="I245" s="12">
        <v>10400</v>
      </c>
      <c r="J245" s="12">
        <v>6733.4</v>
      </c>
      <c r="K245" s="12">
        <v>1789</v>
      </c>
      <c r="L245" s="12">
        <v>4581</v>
      </c>
      <c r="M245" s="12">
        <v>14722</v>
      </c>
      <c r="N245" s="12">
        <v>36627</v>
      </c>
      <c r="O245" s="12">
        <v>65770</v>
      </c>
      <c r="P245" s="12">
        <v>33870</v>
      </c>
      <c r="Q245" s="12">
        <v>3920</v>
      </c>
      <c r="R245" s="12">
        <v>3255</v>
      </c>
      <c r="S245" s="12">
        <v>3775.7999999999997</v>
      </c>
      <c r="T245" s="12">
        <v>307</v>
      </c>
      <c r="U245" s="12">
        <v>0</v>
      </c>
      <c r="V245" s="20">
        <v>252</v>
      </c>
      <c r="W245" s="12">
        <v>248.04000000000002</v>
      </c>
      <c r="X245" s="12">
        <v>22.14</v>
      </c>
      <c r="Y245" s="12">
        <v>36666</v>
      </c>
      <c r="Z245" s="12">
        <v>38865.96</v>
      </c>
      <c r="AA245" s="12">
        <v>0</v>
      </c>
      <c r="AB245" s="12">
        <v>0</v>
      </c>
      <c r="AC245" s="12">
        <v>0</v>
      </c>
      <c r="AD245" s="12">
        <v>104131.43999999999</v>
      </c>
      <c r="AE245" s="12">
        <v>0</v>
      </c>
      <c r="AF245" s="12">
        <v>3007.8799999999997</v>
      </c>
      <c r="AG245" s="12">
        <v>95888.114418865807</v>
      </c>
      <c r="AH245" s="12">
        <v>4.92</v>
      </c>
      <c r="AI245" s="20">
        <v>6680</v>
      </c>
      <c r="AJ245">
        <v>1</v>
      </c>
      <c r="AK245">
        <v>0</v>
      </c>
      <c r="AL245">
        <v>5555</v>
      </c>
      <c r="AM245">
        <v>0</v>
      </c>
      <c r="AN245">
        <v>0</v>
      </c>
      <c r="AQ245"/>
      <c r="AR245">
        <v>2839</v>
      </c>
      <c r="AT245" s="27"/>
      <c r="EC245" s="28"/>
      <c r="ED245" s="28"/>
    </row>
    <row r="246" spans="1:134">
      <c r="A246">
        <v>553</v>
      </c>
      <c r="B246">
        <v>8</v>
      </c>
      <c r="D246" t="s">
        <v>456</v>
      </c>
      <c r="E246" s="12">
        <v>22606</v>
      </c>
      <c r="F246" s="12">
        <v>399.7</v>
      </c>
      <c r="G246" s="12">
        <v>4681</v>
      </c>
      <c r="H246" s="12">
        <v>1551</v>
      </c>
      <c r="I246" s="12">
        <v>2800</v>
      </c>
      <c r="J246" s="12">
        <v>1778.5</v>
      </c>
      <c r="K246" s="12">
        <v>216.66666666666666</v>
      </c>
      <c r="L246" s="12">
        <v>998.66666666666663</v>
      </c>
      <c r="M246" s="12">
        <v>3225</v>
      </c>
      <c r="N246" s="12">
        <v>10100</v>
      </c>
      <c r="O246" s="12">
        <v>20930</v>
      </c>
      <c r="P246" s="12">
        <v>5510</v>
      </c>
      <c r="Q246" s="12">
        <v>1228</v>
      </c>
      <c r="R246" s="12">
        <v>1569</v>
      </c>
      <c r="S246" s="12">
        <v>1725.9</v>
      </c>
      <c r="T246" s="12">
        <v>37</v>
      </c>
      <c r="U246" s="12">
        <v>0</v>
      </c>
      <c r="V246" s="20">
        <v>130</v>
      </c>
      <c r="W246" s="12">
        <v>131.1</v>
      </c>
      <c r="X246" s="12">
        <v>17.12</v>
      </c>
      <c r="Y246" s="12">
        <v>10215</v>
      </c>
      <c r="Z246" s="12">
        <v>11645.099999999999</v>
      </c>
      <c r="AA246" s="12">
        <v>0</v>
      </c>
      <c r="AB246" s="12">
        <v>0</v>
      </c>
      <c r="AC246" s="12">
        <v>0</v>
      </c>
      <c r="AD246" s="12">
        <v>16364.43</v>
      </c>
      <c r="AE246" s="12">
        <v>0</v>
      </c>
      <c r="AF246" s="12">
        <v>1169.3000000000002</v>
      </c>
      <c r="AG246" s="12">
        <v>19927.343835616441</v>
      </c>
      <c r="AH246" s="12">
        <v>3.21</v>
      </c>
      <c r="AI246" s="20">
        <v>2224</v>
      </c>
      <c r="AJ246">
        <v>1</v>
      </c>
      <c r="AK246">
        <v>0</v>
      </c>
      <c r="AL246">
        <v>380</v>
      </c>
      <c r="AM246">
        <v>0</v>
      </c>
      <c r="AN246">
        <v>4</v>
      </c>
      <c r="AQ246"/>
      <c r="AR246">
        <v>1589</v>
      </c>
      <c r="AT246" s="27"/>
      <c r="EC246" s="28"/>
      <c r="ED246" s="28"/>
    </row>
    <row r="247" spans="1:134">
      <c r="A247">
        <v>556</v>
      </c>
      <c r="B247">
        <v>8</v>
      </c>
      <c r="D247" t="s">
        <v>475</v>
      </c>
      <c r="E247" s="12">
        <v>32292</v>
      </c>
      <c r="F247" s="12">
        <v>289.45</v>
      </c>
      <c r="G247" s="12">
        <v>7052</v>
      </c>
      <c r="H247" s="12">
        <v>2028</v>
      </c>
      <c r="I247" s="12">
        <v>4500</v>
      </c>
      <c r="J247" s="12">
        <v>3000.1</v>
      </c>
      <c r="K247" s="12">
        <v>813.33333333333337</v>
      </c>
      <c r="L247" s="12">
        <v>2357.3333333333335</v>
      </c>
      <c r="M247" s="12">
        <v>4972</v>
      </c>
      <c r="N247" s="12">
        <v>14925</v>
      </c>
      <c r="O247" s="12">
        <v>30760</v>
      </c>
      <c r="P247" s="12">
        <v>12520</v>
      </c>
      <c r="Q247" s="12">
        <v>880.80000000000007</v>
      </c>
      <c r="R247" s="12">
        <v>847</v>
      </c>
      <c r="S247" s="12">
        <v>1050.28</v>
      </c>
      <c r="T247" s="12">
        <v>165</v>
      </c>
      <c r="U247" s="12">
        <v>0</v>
      </c>
      <c r="V247" s="20">
        <v>109</v>
      </c>
      <c r="W247" s="12">
        <v>131.44</v>
      </c>
      <c r="X247" s="12">
        <v>3.69</v>
      </c>
      <c r="Y247" s="12">
        <v>14999</v>
      </c>
      <c r="Z247" s="12">
        <v>18598.759999999998</v>
      </c>
      <c r="AA247" s="12">
        <v>0</v>
      </c>
      <c r="AB247" s="12">
        <v>0</v>
      </c>
      <c r="AC247" s="12">
        <v>3750</v>
      </c>
      <c r="AD247" s="12">
        <v>29533.031000000003</v>
      </c>
      <c r="AE247" s="12">
        <v>0</v>
      </c>
      <c r="AF247" s="12">
        <v>621.24</v>
      </c>
      <c r="AG247" s="12">
        <v>37628.476363636364</v>
      </c>
      <c r="AH247" s="12">
        <v>1.23</v>
      </c>
      <c r="AI247" s="20">
        <v>2285</v>
      </c>
      <c r="AJ247">
        <v>1</v>
      </c>
      <c r="AK247">
        <v>0</v>
      </c>
      <c r="AL247">
        <v>4730</v>
      </c>
      <c r="AM247">
        <v>0</v>
      </c>
      <c r="AN247">
        <v>3</v>
      </c>
      <c r="AQ247"/>
      <c r="AR247">
        <v>1973</v>
      </c>
      <c r="AT247" s="27"/>
      <c r="EC247" s="28"/>
      <c r="ED247" s="28"/>
    </row>
    <row r="248" spans="1:134">
      <c r="A248">
        <v>1842</v>
      </c>
      <c r="B248">
        <v>8</v>
      </c>
      <c r="D248" t="s">
        <v>488</v>
      </c>
      <c r="E248" s="12">
        <v>18873</v>
      </c>
      <c r="F248" s="12">
        <v>266.7</v>
      </c>
      <c r="G248" s="12">
        <v>3231</v>
      </c>
      <c r="H248" s="12">
        <v>1039</v>
      </c>
      <c r="I248" s="12">
        <v>1500</v>
      </c>
      <c r="J248" s="12">
        <v>721.59999999999991</v>
      </c>
      <c r="K248" s="12">
        <v>104</v>
      </c>
      <c r="L248" s="12">
        <v>586</v>
      </c>
      <c r="M248" s="12">
        <v>1936</v>
      </c>
      <c r="N248" s="12">
        <v>7667</v>
      </c>
      <c r="O248" s="12">
        <v>9630</v>
      </c>
      <c r="P248" s="12">
        <v>610</v>
      </c>
      <c r="Q248" s="12">
        <v>0</v>
      </c>
      <c r="R248" s="12">
        <v>4729</v>
      </c>
      <c r="S248" s="12">
        <v>6289.5700000000006</v>
      </c>
      <c r="T248" s="12">
        <v>209</v>
      </c>
      <c r="U248" s="12">
        <v>0</v>
      </c>
      <c r="V248" s="20">
        <v>112</v>
      </c>
      <c r="W248" s="12">
        <v>94.71</v>
      </c>
      <c r="X248" s="12">
        <v>47.25</v>
      </c>
      <c r="Y248" s="12">
        <v>7784</v>
      </c>
      <c r="Z248" s="12">
        <v>9574.32</v>
      </c>
      <c r="AA248" s="12">
        <v>0</v>
      </c>
      <c r="AB248" s="12">
        <v>0</v>
      </c>
      <c r="AC248" s="12">
        <v>0</v>
      </c>
      <c r="AD248" s="12">
        <v>10056.928</v>
      </c>
      <c r="AE248" s="12">
        <v>0</v>
      </c>
      <c r="AF248" s="12">
        <v>3857</v>
      </c>
      <c r="AG248" s="12">
        <v>34728.766075334148</v>
      </c>
      <c r="AH248" s="12">
        <v>14.850000000000001</v>
      </c>
      <c r="AI248" s="20">
        <v>1901</v>
      </c>
      <c r="AJ248">
        <v>1</v>
      </c>
      <c r="AK248">
        <v>0</v>
      </c>
      <c r="AL248">
        <v>455</v>
      </c>
      <c r="AM248">
        <v>0</v>
      </c>
      <c r="AN248">
        <v>0</v>
      </c>
      <c r="AQ248"/>
      <c r="AR248">
        <v>1282</v>
      </c>
      <c r="AT248" s="27"/>
      <c r="EC248" s="28"/>
      <c r="ED248" s="28"/>
    </row>
    <row r="249" spans="1:134">
      <c r="A249">
        <v>1927</v>
      </c>
      <c r="B249">
        <v>8</v>
      </c>
      <c r="D249" t="s">
        <v>639</v>
      </c>
      <c r="E249" s="12">
        <v>29067</v>
      </c>
      <c r="F249" s="12">
        <v>396.2</v>
      </c>
      <c r="G249" s="12">
        <v>4813</v>
      </c>
      <c r="H249" s="12">
        <v>1351</v>
      </c>
      <c r="I249" s="12">
        <v>2500</v>
      </c>
      <c r="J249" s="12">
        <v>1385.3999999999999</v>
      </c>
      <c r="K249" s="12">
        <v>186.66666666666666</v>
      </c>
      <c r="L249" s="12">
        <v>891.66666666666663</v>
      </c>
      <c r="M249" s="12">
        <v>2616</v>
      </c>
      <c r="N249" s="12">
        <v>10902</v>
      </c>
      <c r="O249" s="12">
        <v>18650</v>
      </c>
      <c r="P249" s="12">
        <v>990</v>
      </c>
      <c r="Q249" s="12">
        <v>0</v>
      </c>
      <c r="R249" s="12">
        <v>11823</v>
      </c>
      <c r="S249" s="12">
        <v>17852.73</v>
      </c>
      <c r="T249" s="12">
        <v>824</v>
      </c>
      <c r="U249" s="12">
        <v>0</v>
      </c>
      <c r="V249" s="20">
        <v>227</v>
      </c>
      <c r="W249" s="12">
        <v>224.75</v>
      </c>
      <c r="X249" s="12">
        <v>109.44</v>
      </c>
      <c r="Y249" s="12">
        <v>11146</v>
      </c>
      <c r="Z249" s="12">
        <v>16161.699999999999</v>
      </c>
      <c r="AA249" s="12">
        <v>0</v>
      </c>
      <c r="AB249" s="12">
        <v>0</v>
      </c>
      <c r="AC249" s="12">
        <v>2450</v>
      </c>
      <c r="AD249" s="12">
        <v>4948.8240000000005</v>
      </c>
      <c r="AE249" s="12">
        <v>0</v>
      </c>
      <c r="AF249" s="12">
        <v>11608.88</v>
      </c>
      <c r="AG249" s="12">
        <v>76170.111422471731</v>
      </c>
      <c r="AH249" s="12">
        <v>30.4</v>
      </c>
      <c r="AI249" s="20">
        <v>2800</v>
      </c>
      <c r="AJ249">
        <v>1</v>
      </c>
      <c r="AK249">
        <v>0</v>
      </c>
      <c r="AL249">
        <v>345</v>
      </c>
      <c r="AM249">
        <v>0</v>
      </c>
      <c r="AN249">
        <v>8</v>
      </c>
      <c r="AQ249"/>
      <c r="AR249">
        <v>446</v>
      </c>
      <c r="AT249" s="27"/>
      <c r="EC249" s="28"/>
      <c r="ED249" s="28"/>
    </row>
    <row r="250" spans="1:134">
      <c r="A250">
        <v>569</v>
      </c>
      <c r="B250">
        <v>8</v>
      </c>
      <c r="D250" t="s">
        <v>496</v>
      </c>
      <c r="E250" s="12">
        <v>27433</v>
      </c>
      <c r="F250" s="12">
        <v>387.1</v>
      </c>
      <c r="G250" s="12">
        <v>5215</v>
      </c>
      <c r="H250" s="12">
        <v>1503</v>
      </c>
      <c r="I250" s="12">
        <v>2600</v>
      </c>
      <c r="J250" s="12">
        <v>1426.6</v>
      </c>
      <c r="K250" s="12">
        <v>210</v>
      </c>
      <c r="L250" s="12">
        <v>1328</v>
      </c>
      <c r="M250" s="12">
        <v>2933</v>
      </c>
      <c r="N250" s="12">
        <v>11642</v>
      </c>
      <c r="O250" s="12">
        <v>20930</v>
      </c>
      <c r="P250" s="12">
        <v>1860</v>
      </c>
      <c r="Q250" s="12">
        <v>323.20000000000005</v>
      </c>
      <c r="R250" s="12">
        <v>7809</v>
      </c>
      <c r="S250" s="12">
        <v>10464.060000000001</v>
      </c>
      <c r="T250" s="12">
        <v>1308</v>
      </c>
      <c r="U250" s="12">
        <v>0</v>
      </c>
      <c r="V250" s="20">
        <v>206</v>
      </c>
      <c r="W250" s="12">
        <v>195</v>
      </c>
      <c r="X250" s="12">
        <v>76.160000000000011</v>
      </c>
      <c r="Y250" s="12">
        <v>11734</v>
      </c>
      <c r="Z250" s="12">
        <v>15254.2</v>
      </c>
      <c r="AA250" s="12">
        <v>0</v>
      </c>
      <c r="AB250" s="12">
        <v>0</v>
      </c>
      <c r="AC250" s="12">
        <v>0</v>
      </c>
      <c r="AD250" s="12">
        <v>5820.0640000000003</v>
      </c>
      <c r="AE250" s="12">
        <v>0</v>
      </c>
      <c r="AF250" s="12">
        <v>12949.76</v>
      </c>
      <c r="AG250" s="12">
        <v>100430.35645058683</v>
      </c>
      <c r="AH250" s="12">
        <v>19.040000000000003</v>
      </c>
      <c r="AI250" s="20">
        <v>3103</v>
      </c>
      <c r="AJ250">
        <v>1</v>
      </c>
      <c r="AK250">
        <v>0</v>
      </c>
      <c r="AL250">
        <v>580</v>
      </c>
      <c r="AM250">
        <v>0</v>
      </c>
      <c r="AN250">
        <v>2</v>
      </c>
      <c r="AQ250"/>
      <c r="AR250">
        <v>477</v>
      </c>
      <c r="AT250" s="27"/>
      <c r="EC250" s="28"/>
      <c r="ED250" s="28"/>
    </row>
    <row r="251" spans="1:134">
      <c r="A251">
        <v>1930</v>
      </c>
      <c r="B251">
        <v>8</v>
      </c>
      <c r="D251" t="s">
        <v>654</v>
      </c>
      <c r="E251" s="12">
        <v>85293</v>
      </c>
      <c r="F251" s="12">
        <v>866.95</v>
      </c>
      <c r="G251" s="12">
        <v>15227</v>
      </c>
      <c r="H251" s="12">
        <v>4555</v>
      </c>
      <c r="I251" s="12">
        <v>11500</v>
      </c>
      <c r="J251" s="12">
        <v>7567.9</v>
      </c>
      <c r="K251" s="12">
        <v>2232.6666666666665</v>
      </c>
      <c r="L251" s="12">
        <v>6444.6666666666661</v>
      </c>
      <c r="M251" s="12">
        <v>12543</v>
      </c>
      <c r="N251" s="12">
        <v>39306</v>
      </c>
      <c r="O251" s="12">
        <v>88620</v>
      </c>
      <c r="P251" s="12">
        <v>70920</v>
      </c>
      <c r="Q251" s="12">
        <v>3977.6000000000004</v>
      </c>
      <c r="R251" s="12">
        <v>8312</v>
      </c>
      <c r="S251" s="12">
        <v>10223.76</v>
      </c>
      <c r="T251" s="12">
        <v>1561</v>
      </c>
      <c r="U251" s="12">
        <v>0</v>
      </c>
      <c r="V251" s="20">
        <v>356</v>
      </c>
      <c r="W251" s="12">
        <v>406.1</v>
      </c>
      <c r="X251" s="12">
        <v>56.87</v>
      </c>
      <c r="Y251" s="12">
        <v>39321</v>
      </c>
      <c r="Z251" s="12">
        <v>51510.51</v>
      </c>
      <c r="AA251" s="12">
        <v>0</v>
      </c>
      <c r="AB251" s="12">
        <v>0</v>
      </c>
      <c r="AC251" s="12">
        <v>0</v>
      </c>
      <c r="AD251" s="12">
        <v>78917.247000000003</v>
      </c>
      <c r="AE251" s="12">
        <v>0</v>
      </c>
      <c r="AF251" s="12">
        <v>5270.55</v>
      </c>
      <c r="AG251" s="12">
        <v>88206.335195989072</v>
      </c>
      <c r="AH251" s="12">
        <v>8.4699999999999989</v>
      </c>
      <c r="AI251" s="20">
        <v>5332</v>
      </c>
      <c r="AJ251">
        <v>1</v>
      </c>
      <c r="AK251">
        <v>0</v>
      </c>
      <c r="AL251">
        <v>7675</v>
      </c>
      <c r="AM251">
        <v>0</v>
      </c>
      <c r="AN251">
        <v>3</v>
      </c>
      <c r="AQ251"/>
      <c r="AR251">
        <v>2007</v>
      </c>
      <c r="AT251" s="27"/>
      <c r="EC251" s="28"/>
      <c r="ED251" s="28"/>
    </row>
    <row r="252" spans="1:134">
      <c r="A252">
        <v>575</v>
      </c>
      <c r="B252">
        <v>8</v>
      </c>
      <c r="D252" t="s">
        <v>500</v>
      </c>
      <c r="E252" s="12">
        <v>25760</v>
      </c>
      <c r="F252" s="12">
        <v>567</v>
      </c>
      <c r="G252" s="12">
        <v>5336</v>
      </c>
      <c r="H252" s="12">
        <v>1537</v>
      </c>
      <c r="I252" s="12">
        <v>3300</v>
      </c>
      <c r="J252" s="12">
        <v>1900.3999999999999</v>
      </c>
      <c r="K252" s="12">
        <v>258.33333333333331</v>
      </c>
      <c r="L252" s="12">
        <v>1484.3333333333333</v>
      </c>
      <c r="M252" s="12">
        <v>4318</v>
      </c>
      <c r="N252" s="12">
        <v>12435</v>
      </c>
      <c r="O252" s="12">
        <v>23300</v>
      </c>
      <c r="P252" s="12">
        <v>7480</v>
      </c>
      <c r="Q252" s="12">
        <v>668</v>
      </c>
      <c r="R252" s="12">
        <v>3575</v>
      </c>
      <c r="S252" s="12">
        <v>3575</v>
      </c>
      <c r="T252" s="12">
        <v>17</v>
      </c>
      <c r="U252" s="12">
        <v>1560</v>
      </c>
      <c r="V252" s="20">
        <v>138</v>
      </c>
      <c r="W252" s="12">
        <v>129</v>
      </c>
      <c r="X252" s="12">
        <v>9</v>
      </c>
      <c r="Y252" s="12">
        <v>13996</v>
      </c>
      <c r="Z252" s="12">
        <v>13996</v>
      </c>
      <c r="AA252" s="12">
        <v>0</v>
      </c>
      <c r="AB252" s="12">
        <v>0</v>
      </c>
      <c r="AC252" s="12">
        <v>0</v>
      </c>
      <c r="AD252" s="12">
        <v>21343.9</v>
      </c>
      <c r="AE252" s="12">
        <v>0</v>
      </c>
      <c r="AF252" s="12">
        <v>493</v>
      </c>
      <c r="AG252" s="12">
        <v>3535.5456570155902</v>
      </c>
      <c r="AH252" s="12">
        <v>4</v>
      </c>
      <c r="AI252" s="20">
        <v>3121</v>
      </c>
      <c r="AJ252">
        <v>1</v>
      </c>
      <c r="AK252">
        <v>0</v>
      </c>
      <c r="AL252">
        <v>630</v>
      </c>
      <c r="AM252">
        <v>0</v>
      </c>
      <c r="AN252">
        <v>0</v>
      </c>
      <c r="AQ252"/>
      <c r="AR252">
        <v>1517</v>
      </c>
      <c r="AT252" s="27"/>
      <c r="EC252" s="28"/>
      <c r="ED252" s="28"/>
    </row>
    <row r="253" spans="1:134">
      <c r="A253">
        <v>576</v>
      </c>
      <c r="B253">
        <v>8</v>
      </c>
      <c r="D253" t="s">
        <v>501</v>
      </c>
      <c r="E253" s="12">
        <v>16140</v>
      </c>
      <c r="F253" s="12">
        <v>279.3</v>
      </c>
      <c r="G253" s="12">
        <v>3257</v>
      </c>
      <c r="H253" s="12">
        <v>1006</v>
      </c>
      <c r="I253" s="12">
        <v>1900</v>
      </c>
      <c r="J253" s="12">
        <v>1120.5</v>
      </c>
      <c r="K253" s="12">
        <v>156.66666666666666</v>
      </c>
      <c r="L253" s="12">
        <v>871.66666666666663</v>
      </c>
      <c r="M253" s="12">
        <v>2197</v>
      </c>
      <c r="N253" s="12">
        <v>7153</v>
      </c>
      <c r="O253" s="12">
        <v>12020</v>
      </c>
      <c r="P253" s="12">
        <v>1720</v>
      </c>
      <c r="Q253" s="12">
        <v>1319.2</v>
      </c>
      <c r="R253" s="12">
        <v>2259</v>
      </c>
      <c r="S253" s="12">
        <v>2259</v>
      </c>
      <c r="T253" s="12">
        <v>83</v>
      </c>
      <c r="U253" s="12">
        <v>0</v>
      </c>
      <c r="V253" s="20">
        <v>131</v>
      </c>
      <c r="W253" s="12">
        <v>97</v>
      </c>
      <c r="X253" s="12">
        <v>34</v>
      </c>
      <c r="Y253" s="12">
        <v>7795</v>
      </c>
      <c r="Z253" s="12">
        <v>7795</v>
      </c>
      <c r="AA253" s="12">
        <v>0</v>
      </c>
      <c r="AB253" s="12">
        <v>0</v>
      </c>
      <c r="AC253" s="12">
        <v>0</v>
      </c>
      <c r="AD253" s="12">
        <v>8480.9599999999991</v>
      </c>
      <c r="AE253" s="12">
        <v>0</v>
      </c>
      <c r="AF253" s="12">
        <v>1285</v>
      </c>
      <c r="AG253" s="12">
        <v>8855.6362083689146</v>
      </c>
      <c r="AH253" s="12">
        <v>6</v>
      </c>
      <c r="AI253" s="20">
        <v>1789</v>
      </c>
      <c r="AJ253">
        <v>1</v>
      </c>
      <c r="AK253">
        <v>0</v>
      </c>
      <c r="AL253">
        <v>280</v>
      </c>
      <c r="AM253">
        <v>0</v>
      </c>
      <c r="AN253">
        <v>1</v>
      </c>
      <c r="AQ253"/>
      <c r="AR253">
        <v>1054</v>
      </c>
      <c r="AT253" s="27"/>
      <c r="EC253" s="28"/>
      <c r="ED253" s="28"/>
    </row>
    <row r="254" spans="1:134">
      <c r="A254">
        <v>579</v>
      </c>
      <c r="B254">
        <v>8</v>
      </c>
      <c r="D254" t="s">
        <v>504</v>
      </c>
      <c r="E254" s="12">
        <v>23209</v>
      </c>
      <c r="F254" s="12">
        <v>291.89999999999998</v>
      </c>
      <c r="G254" s="12">
        <v>4631</v>
      </c>
      <c r="H254" s="12">
        <v>1500</v>
      </c>
      <c r="I254" s="12">
        <v>2100</v>
      </c>
      <c r="J254" s="12">
        <v>1034.3</v>
      </c>
      <c r="K254" s="12">
        <v>244.66666666666666</v>
      </c>
      <c r="L254" s="12">
        <v>927.66666666666663</v>
      </c>
      <c r="M254" s="12">
        <v>3535</v>
      </c>
      <c r="N254" s="12">
        <v>10584</v>
      </c>
      <c r="O254" s="12">
        <v>18980</v>
      </c>
      <c r="P254" s="12">
        <v>4850</v>
      </c>
      <c r="Q254" s="12">
        <v>1628</v>
      </c>
      <c r="R254" s="12">
        <v>729</v>
      </c>
      <c r="S254" s="12">
        <v>729</v>
      </c>
      <c r="T254" s="12">
        <v>68</v>
      </c>
      <c r="U254" s="12">
        <v>0</v>
      </c>
      <c r="V254" s="20">
        <v>89</v>
      </c>
      <c r="W254" s="12">
        <v>86</v>
      </c>
      <c r="X254" s="12">
        <v>4</v>
      </c>
      <c r="Y254" s="12">
        <v>10657</v>
      </c>
      <c r="Z254" s="12">
        <v>10657</v>
      </c>
      <c r="AA254" s="12">
        <v>0</v>
      </c>
      <c r="AB254" s="12">
        <v>0</v>
      </c>
      <c r="AC254" s="12">
        <v>0</v>
      </c>
      <c r="AD254" s="12">
        <v>18521.866000000002</v>
      </c>
      <c r="AE254" s="12">
        <v>0</v>
      </c>
      <c r="AF254" s="12">
        <v>629</v>
      </c>
      <c r="AG254" s="12">
        <v>18316.764115432874</v>
      </c>
      <c r="AH254" s="12">
        <v>1</v>
      </c>
      <c r="AI254" s="20">
        <v>2210</v>
      </c>
      <c r="AJ254">
        <v>1</v>
      </c>
      <c r="AK254">
        <v>0</v>
      </c>
      <c r="AL254">
        <v>710</v>
      </c>
      <c r="AM254">
        <v>0</v>
      </c>
      <c r="AN254">
        <v>1</v>
      </c>
      <c r="AQ254"/>
      <c r="AR254">
        <v>1737</v>
      </c>
      <c r="AT254" s="27"/>
      <c r="EC254" s="28"/>
      <c r="ED254" s="28"/>
    </row>
    <row r="255" spans="1:134">
      <c r="A255">
        <v>584</v>
      </c>
      <c r="B255">
        <v>8</v>
      </c>
      <c r="D255" t="s">
        <v>510</v>
      </c>
      <c r="E255" s="12">
        <v>23851</v>
      </c>
      <c r="F255" s="12">
        <v>410.55</v>
      </c>
      <c r="G255" s="12">
        <v>4554</v>
      </c>
      <c r="H255" s="12">
        <v>1393</v>
      </c>
      <c r="I255" s="12">
        <v>2400</v>
      </c>
      <c r="J255" s="12">
        <v>1382.1</v>
      </c>
      <c r="K255" s="12">
        <v>241.33333333333334</v>
      </c>
      <c r="L255" s="12">
        <v>1113.3333333333335</v>
      </c>
      <c r="M255" s="12">
        <v>2731</v>
      </c>
      <c r="N255" s="12">
        <v>10146</v>
      </c>
      <c r="O255" s="12">
        <v>20910</v>
      </c>
      <c r="P255" s="12">
        <v>5520</v>
      </c>
      <c r="Q255" s="12">
        <v>2896</v>
      </c>
      <c r="R255" s="12">
        <v>1870</v>
      </c>
      <c r="S255" s="12">
        <v>2187.9</v>
      </c>
      <c r="T255" s="12">
        <v>91</v>
      </c>
      <c r="U255" s="12">
        <v>0</v>
      </c>
      <c r="V255" s="20">
        <v>137</v>
      </c>
      <c r="W255" s="12">
        <v>131.04</v>
      </c>
      <c r="X255" s="12">
        <v>13.75</v>
      </c>
      <c r="Y255" s="12">
        <v>10179</v>
      </c>
      <c r="Z255" s="12">
        <v>10586.16</v>
      </c>
      <c r="AA255" s="12">
        <v>0</v>
      </c>
      <c r="AB255" s="12">
        <v>0</v>
      </c>
      <c r="AC255" s="12">
        <v>0</v>
      </c>
      <c r="AD255" s="12">
        <v>14148.81</v>
      </c>
      <c r="AE255" s="12">
        <v>0</v>
      </c>
      <c r="AF255" s="12">
        <v>779.21999999999991</v>
      </c>
      <c r="AG255" s="12">
        <v>12010.395451300355</v>
      </c>
      <c r="AH255" s="12">
        <v>2.5</v>
      </c>
      <c r="AI255" s="20">
        <v>2263</v>
      </c>
      <c r="AJ255">
        <v>1</v>
      </c>
      <c r="AK255">
        <v>0</v>
      </c>
      <c r="AL255">
        <v>455</v>
      </c>
      <c r="AM255">
        <v>0</v>
      </c>
      <c r="AN255">
        <v>7</v>
      </c>
      <c r="AQ255"/>
      <c r="AR255">
        <v>1375</v>
      </c>
      <c r="AT255" s="27"/>
      <c r="EC255" s="28"/>
      <c r="ED255" s="28"/>
    </row>
    <row r="256" spans="1:134">
      <c r="A256">
        <v>590</v>
      </c>
      <c r="B256">
        <v>8</v>
      </c>
      <c r="D256" t="s">
        <v>513</v>
      </c>
      <c r="E256" s="12">
        <v>32248</v>
      </c>
      <c r="F256" s="12">
        <v>389.9</v>
      </c>
      <c r="G256" s="12">
        <v>6672</v>
      </c>
      <c r="H256" s="12">
        <v>2140</v>
      </c>
      <c r="I256" s="12">
        <v>3600</v>
      </c>
      <c r="J256" s="12">
        <v>2167</v>
      </c>
      <c r="K256" s="12">
        <v>489.33333333333331</v>
      </c>
      <c r="L256" s="12">
        <v>1744.3333333333333</v>
      </c>
      <c r="M256" s="12">
        <v>4206</v>
      </c>
      <c r="N256" s="12">
        <v>14166</v>
      </c>
      <c r="O256" s="12">
        <v>30130</v>
      </c>
      <c r="P256" s="12">
        <v>13140</v>
      </c>
      <c r="Q256" s="12">
        <v>2847.2000000000003</v>
      </c>
      <c r="R256" s="12">
        <v>936</v>
      </c>
      <c r="S256" s="12">
        <v>1310.3999999999999</v>
      </c>
      <c r="T256" s="12">
        <v>143</v>
      </c>
      <c r="U256" s="12">
        <v>0</v>
      </c>
      <c r="V256" s="20">
        <v>131</v>
      </c>
      <c r="W256" s="12">
        <v>172.35999999999999</v>
      </c>
      <c r="X256" s="12">
        <v>8.4599999999999991</v>
      </c>
      <c r="Y256" s="12">
        <v>14330</v>
      </c>
      <c r="Z256" s="12">
        <v>19918.699999999997</v>
      </c>
      <c r="AA256" s="12">
        <v>0</v>
      </c>
      <c r="AB256" s="12">
        <v>0</v>
      </c>
      <c r="AC256" s="12">
        <v>0</v>
      </c>
      <c r="AD256" s="12">
        <v>27241.33</v>
      </c>
      <c r="AE256" s="12">
        <v>0</v>
      </c>
      <c r="AF256" s="12">
        <v>1040.2</v>
      </c>
      <c r="AG256" s="12">
        <v>80043.182205746067</v>
      </c>
      <c r="AH256" s="12">
        <v>1.41</v>
      </c>
      <c r="AI256" s="20">
        <v>2577</v>
      </c>
      <c r="AJ256">
        <v>1</v>
      </c>
      <c r="AK256">
        <v>0</v>
      </c>
      <c r="AL256">
        <v>1815</v>
      </c>
      <c r="AM256">
        <v>0</v>
      </c>
      <c r="AN256">
        <v>12</v>
      </c>
      <c r="AQ256"/>
      <c r="AR256">
        <v>1892</v>
      </c>
      <c r="AT256" s="27"/>
      <c r="EC256" s="28"/>
      <c r="ED256" s="28"/>
    </row>
    <row r="257" spans="1:154">
      <c r="A257">
        <v>1926</v>
      </c>
      <c r="B257">
        <v>8</v>
      </c>
      <c r="D257" t="s">
        <v>514</v>
      </c>
      <c r="E257" s="12">
        <v>51894</v>
      </c>
      <c r="F257" s="12">
        <v>652.75</v>
      </c>
      <c r="G257" s="12">
        <v>7292</v>
      </c>
      <c r="H257" s="12">
        <v>2398</v>
      </c>
      <c r="I257" s="12">
        <v>3800</v>
      </c>
      <c r="J257" s="12">
        <v>1745</v>
      </c>
      <c r="K257" s="12">
        <v>419</v>
      </c>
      <c r="L257" s="12">
        <v>2205</v>
      </c>
      <c r="M257" s="12">
        <v>4884</v>
      </c>
      <c r="N257" s="12">
        <v>20637</v>
      </c>
      <c r="O257" s="12">
        <v>33540</v>
      </c>
      <c r="P257" s="12">
        <v>5240</v>
      </c>
      <c r="Q257" s="12">
        <v>1048</v>
      </c>
      <c r="R257" s="12">
        <v>3715</v>
      </c>
      <c r="S257" s="12">
        <v>4940.95</v>
      </c>
      <c r="T257" s="12">
        <v>147</v>
      </c>
      <c r="U257" s="12">
        <v>0</v>
      </c>
      <c r="V257" s="20">
        <v>229</v>
      </c>
      <c r="W257" s="12">
        <v>272.48</v>
      </c>
      <c r="X257" s="12">
        <v>28.14</v>
      </c>
      <c r="Y257" s="12">
        <v>20550</v>
      </c>
      <c r="Z257" s="12">
        <v>26920.5</v>
      </c>
      <c r="AA257" s="12">
        <v>0</v>
      </c>
      <c r="AB257" s="12">
        <v>0</v>
      </c>
      <c r="AC257" s="12">
        <v>0</v>
      </c>
      <c r="AD257" s="12">
        <v>29838.600000000002</v>
      </c>
      <c r="AE257" s="12">
        <v>0</v>
      </c>
      <c r="AF257" s="12">
        <v>4488.75</v>
      </c>
      <c r="AG257" s="12">
        <v>129441.93730191611</v>
      </c>
      <c r="AH257" s="12">
        <v>12.06</v>
      </c>
      <c r="AI257" s="20">
        <v>4801</v>
      </c>
      <c r="AJ257">
        <v>1</v>
      </c>
      <c r="AK257">
        <v>0</v>
      </c>
      <c r="AL257">
        <v>3545</v>
      </c>
      <c r="AM257">
        <v>0</v>
      </c>
      <c r="AN257">
        <v>3</v>
      </c>
      <c r="AQ257"/>
      <c r="AR257">
        <v>1436</v>
      </c>
      <c r="AT257" s="27"/>
      <c r="EC257" s="28"/>
      <c r="ED257" s="28"/>
    </row>
    <row r="258" spans="1:154">
      <c r="A258">
        <v>597</v>
      </c>
      <c r="B258">
        <v>8</v>
      </c>
      <c r="D258" t="s">
        <v>516</v>
      </c>
      <c r="E258" s="12">
        <v>45097</v>
      </c>
      <c r="F258" s="12">
        <v>513.79999999999995</v>
      </c>
      <c r="G258" s="12">
        <v>10798</v>
      </c>
      <c r="H258" s="12">
        <v>3692</v>
      </c>
      <c r="I258" s="12">
        <v>6400</v>
      </c>
      <c r="J258" s="12">
        <v>4313.2999999999993</v>
      </c>
      <c r="K258" s="12">
        <v>708.66666666666663</v>
      </c>
      <c r="L258" s="12">
        <v>2372.6666666666665</v>
      </c>
      <c r="M258" s="12">
        <v>6761</v>
      </c>
      <c r="N258" s="12">
        <v>20767</v>
      </c>
      <c r="O258" s="12">
        <v>43700</v>
      </c>
      <c r="P258" s="12">
        <v>19020</v>
      </c>
      <c r="Q258" s="12">
        <v>2072.8000000000002</v>
      </c>
      <c r="R258" s="12">
        <v>2367</v>
      </c>
      <c r="S258" s="12">
        <v>3219.1200000000003</v>
      </c>
      <c r="T258" s="12">
        <v>159</v>
      </c>
      <c r="U258" s="12">
        <v>0</v>
      </c>
      <c r="V258" s="20">
        <v>219</v>
      </c>
      <c r="W258" s="12">
        <v>285.60000000000002</v>
      </c>
      <c r="X258" s="12">
        <v>12.330000000000002</v>
      </c>
      <c r="Y258" s="12">
        <v>20867</v>
      </c>
      <c r="Z258" s="12">
        <v>28379.120000000003</v>
      </c>
      <c r="AA258" s="12">
        <v>0</v>
      </c>
      <c r="AB258" s="12">
        <v>0</v>
      </c>
      <c r="AC258" s="12">
        <v>0</v>
      </c>
      <c r="AD258" s="12">
        <v>35786.904999999999</v>
      </c>
      <c r="AE258" s="12">
        <v>0</v>
      </c>
      <c r="AF258" s="12">
        <v>1889.0400000000002</v>
      </c>
      <c r="AG258" s="12">
        <v>81897.294600158362</v>
      </c>
      <c r="AH258" s="12">
        <v>4.1100000000000003</v>
      </c>
      <c r="AI258" s="20">
        <v>3863</v>
      </c>
      <c r="AJ258">
        <v>1</v>
      </c>
      <c r="AK258">
        <v>0</v>
      </c>
      <c r="AL258">
        <v>2575</v>
      </c>
      <c r="AM258">
        <v>0</v>
      </c>
      <c r="AN258">
        <v>10</v>
      </c>
      <c r="AQ258"/>
      <c r="AR258">
        <v>1705</v>
      </c>
      <c r="AT258" s="27"/>
      <c r="EC258" s="28"/>
      <c r="ED258" s="28"/>
    </row>
    <row r="259" spans="1:154">
      <c r="A259">
        <v>603</v>
      </c>
      <c r="B259">
        <v>8</v>
      </c>
      <c r="D259" t="s">
        <v>518</v>
      </c>
      <c r="E259" s="12">
        <v>49328</v>
      </c>
      <c r="F259" s="12">
        <v>1050.3499999999999</v>
      </c>
      <c r="G259" s="12">
        <v>11265</v>
      </c>
      <c r="H259" s="12">
        <v>3812</v>
      </c>
      <c r="I259" s="12">
        <v>8200</v>
      </c>
      <c r="J259" s="12">
        <v>5583.4</v>
      </c>
      <c r="K259" s="12">
        <v>1326.6666666666667</v>
      </c>
      <c r="L259" s="12">
        <v>3539.666666666667</v>
      </c>
      <c r="M259" s="12">
        <v>10890</v>
      </c>
      <c r="N259" s="12">
        <v>25626</v>
      </c>
      <c r="O259" s="12">
        <v>35220</v>
      </c>
      <c r="P259" s="12">
        <v>9610</v>
      </c>
      <c r="Q259" s="12">
        <v>1700.8000000000002</v>
      </c>
      <c r="R259" s="12">
        <v>1397</v>
      </c>
      <c r="S259" s="12">
        <v>1438.91</v>
      </c>
      <c r="T259" s="12">
        <v>51</v>
      </c>
      <c r="U259" s="12">
        <v>0</v>
      </c>
      <c r="V259" s="20">
        <v>193</v>
      </c>
      <c r="W259" s="12">
        <v>187.68</v>
      </c>
      <c r="X259" s="12">
        <v>9.27</v>
      </c>
      <c r="Y259" s="12">
        <v>26166</v>
      </c>
      <c r="Z259" s="12">
        <v>26689.32</v>
      </c>
      <c r="AA259" s="12">
        <v>0</v>
      </c>
      <c r="AB259" s="12">
        <v>0</v>
      </c>
      <c r="AC259" s="12">
        <v>0</v>
      </c>
      <c r="AD259" s="12">
        <v>82527.563999999998</v>
      </c>
      <c r="AE259" s="12">
        <v>0</v>
      </c>
      <c r="AF259" s="12">
        <v>1148.45</v>
      </c>
      <c r="AG259" s="12">
        <v>39965.559226519341</v>
      </c>
      <c r="AH259" s="12">
        <v>2.06</v>
      </c>
      <c r="AI259" s="20">
        <v>4714</v>
      </c>
      <c r="AJ259">
        <v>1</v>
      </c>
      <c r="AK259">
        <v>0</v>
      </c>
      <c r="AL259">
        <v>5245</v>
      </c>
      <c r="AM259">
        <v>0</v>
      </c>
      <c r="AN259">
        <v>10</v>
      </c>
      <c r="AQ259"/>
      <c r="AR259">
        <v>3157</v>
      </c>
      <c r="AT259" s="27"/>
      <c r="EC259" s="28"/>
      <c r="ED259" s="28"/>
      <c r="EV259" s="3"/>
      <c r="EW259" s="3"/>
      <c r="EX259" s="3"/>
    </row>
    <row r="260" spans="1:154">
      <c r="A260">
        <v>599</v>
      </c>
      <c r="B260">
        <v>8</v>
      </c>
      <c r="D260" t="s">
        <v>179</v>
      </c>
      <c r="E260" s="12">
        <v>629606</v>
      </c>
      <c r="F260" s="12">
        <v>21776.3</v>
      </c>
      <c r="G260" s="12">
        <v>95001</v>
      </c>
      <c r="H260" s="12">
        <v>30064</v>
      </c>
      <c r="I260" s="12">
        <v>119000</v>
      </c>
      <c r="J260" s="12">
        <v>87299.1</v>
      </c>
      <c r="K260" s="12">
        <v>38267.333333333336</v>
      </c>
      <c r="L260" s="12">
        <v>67196.333333333343</v>
      </c>
      <c r="M260" s="12">
        <v>152561</v>
      </c>
      <c r="N260" s="12">
        <v>326872</v>
      </c>
      <c r="O260" s="12">
        <v>713810</v>
      </c>
      <c r="P260" s="12">
        <v>1403220</v>
      </c>
      <c r="Q260" s="12">
        <v>25548.800000000003</v>
      </c>
      <c r="R260" s="12">
        <v>21778</v>
      </c>
      <c r="S260" s="12">
        <v>25480.26</v>
      </c>
      <c r="T260" s="12">
        <v>7652</v>
      </c>
      <c r="U260" s="12">
        <v>2986</v>
      </c>
      <c r="V260" s="20">
        <v>2289</v>
      </c>
      <c r="W260" s="12">
        <v>2457.84</v>
      </c>
      <c r="X260" s="12">
        <v>456.89000000000004</v>
      </c>
      <c r="Y260" s="12">
        <v>317009</v>
      </c>
      <c r="Z260" s="12">
        <v>418451.88</v>
      </c>
      <c r="AA260" s="12">
        <v>0</v>
      </c>
      <c r="AB260" s="12">
        <v>0</v>
      </c>
      <c r="AC260" s="12">
        <v>12900</v>
      </c>
      <c r="AD260" s="12">
        <v>1246479.388</v>
      </c>
      <c r="AE260" s="12">
        <v>168648.788</v>
      </c>
      <c r="AF260" s="12">
        <v>14726.789999999999</v>
      </c>
      <c r="AG260" s="12">
        <v>622626.42278287455</v>
      </c>
      <c r="AH260" s="12">
        <v>11.770000000000001</v>
      </c>
      <c r="AI260" s="20">
        <v>61362</v>
      </c>
      <c r="AJ260">
        <v>1</v>
      </c>
      <c r="AK260">
        <v>0</v>
      </c>
      <c r="AL260">
        <v>172570</v>
      </c>
      <c r="AM260">
        <v>46648.799999999988</v>
      </c>
      <c r="AN260">
        <v>83</v>
      </c>
      <c r="AQ260"/>
      <c r="AR260">
        <v>3968</v>
      </c>
      <c r="AT260" s="27"/>
      <c r="EC260" s="28"/>
      <c r="ED260" s="28"/>
    </row>
    <row r="261" spans="1:154" s="3" customFormat="1">
      <c r="A261">
        <v>606</v>
      </c>
      <c r="B261" s="3">
        <v>8</v>
      </c>
      <c r="D261" t="s">
        <v>162</v>
      </c>
      <c r="E261" s="12">
        <v>77108</v>
      </c>
      <c r="F261" s="12">
        <v>1181.95</v>
      </c>
      <c r="G261" s="12">
        <v>13102</v>
      </c>
      <c r="H261" s="12">
        <v>4015</v>
      </c>
      <c r="I261" s="12">
        <v>13200</v>
      </c>
      <c r="J261" s="12">
        <v>9483.1</v>
      </c>
      <c r="K261" s="12">
        <v>2643.3333333333335</v>
      </c>
      <c r="L261" s="12">
        <v>6414.3333333333339</v>
      </c>
      <c r="M261" s="12">
        <v>14670</v>
      </c>
      <c r="N261" s="12">
        <v>37367</v>
      </c>
      <c r="O261" s="12">
        <v>76220</v>
      </c>
      <c r="P261" s="12">
        <v>51340</v>
      </c>
      <c r="Q261" s="12">
        <v>3328.8</v>
      </c>
      <c r="R261" s="12">
        <v>1786</v>
      </c>
      <c r="S261" s="12">
        <v>2446.8200000000002</v>
      </c>
      <c r="T261" s="12">
        <v>200</v>
      </c>
      <c r="U261" s="12">
        <v>0</v>
      </c>
      <c r="V261" s="20">
        <v>276</v>
      </c>
      <c r="W261" s="12">
        <v>354.65999999999997</v>
      </c>
      <c r="X261" s="12">
        <v>24.3</v>
      </c>
      <c r="Y261" s="12">
        <v>37169</v>
      </c>
      <c r="Z261" s="12">
        <v>51293.219999999994</v>
      </c>
      <c r="AA261" s="12">
        <v>0</v>
      </c>
      <c r="AB261" s="12">
        <v>0</v>
      </c>
      <c r="AC261" s="12">
        <v>6850</v>
      </c>
      <c r="AD261" s="12">
        <v>121579.79899999998</v>
      </c>
      <c r="AE261" s="12">
        <v>0</v>
      </c>
      <c r="AF261" s="12">
        <v>2007.0500000000002</v>
      </c>
      <c r="AG261" s="12">
        <v>203244.03079556901</v>
      </c>
      <c r="AH261" s="12">
        <v>2.7</v>
      </c>
      <c r="AI261" s="20">
        <v>6196</v>
      </c>
      <c r="AJ261">
        <v>1</v>
      </c>
      <c r="AK261">
        <v>0</v>
      </c>
      <c r="AL261">
        <v>15720</v>
      </c>
      <c r="AM261">
        <v>298.39999999999964</v>
      </c>
      <c r="AN261">
        <v>7</v>
      </c>
      <c r="AO261"/>
      <c r="AP261"/>
      <c r="AQ261"/>
      <c r="AR261">
        <v>3269</v>
      </c>
      <c r="AS261"/>
      <c r="AT261" s="27"/>
      <c r="AU261"/>
      <c r="AV261"/>
      <c r="BL261" s="25"/>
      <c r="BM261" s="25"/>
      <c r="DX261"/>
      <c r="DY261"/>
      <c r="DZ261"/>
      <c r="EA261"/>
      <c r="EB261"/>
      <c r="EC261" s="28"/>
      <c r="ED261" s="28"/>
      <c r="EE261"/>
      <c r="EF261"/>
      <c r="EG261"/>
      <c r="EH261"/>
      <c r="EI261"/>
      <c r="EJ261"/>
      <c r="EK261"/>
      <c r="EL261"/>
      <c r="EM261"/>
      <c r="EN261"/>
      <c r="EO261"/>
      <c r="EP261"/>
      <c r="EQ261"/>
      <c r="EV261"/>
      <c r="EW261"/>
      <c r="EX261"/>
    </row>
    <row r="262" spans="1:154">
      <c r="A262">
        <v>518</v>
      </c>
      <c r="B262">
        <v>8</v>
      </c>
      <c r="D262" t="s">
        <v>177</v>
      </c>
      <c r="E262" s="12">
        <v>519988</v>
      </c>
      <c r="F262" s="12">
        <v>8598.7999999999993</v>
      </c>
      <c r="G262" s="12">
        <v>73260</v>
      </c>
      <c r="H262" s="12">
        <v>21757</v>
      </c>
      <c r="I262" s="12">
        <v>86500</v>
      </c>
      <c r="J262" s="12">
        <v>60552.5</v>
      </c>
      <c r="K262" s="12">
        <v>25475</v>
      </c>
      <c r="L262" s="12">
        <v>51239</v>
      </c>
      <c r="M262" s="12">
        <v>121379</v>
      </c>
      <c r="N262" s="12">
        <v>263079</v>
      </c>
      <c r="O262" s="12">
        <v>579120</v>
      </c>
      <c r="P262" s="12">
        <v>957770</v>
      </c>
      <c r="Q262" s="12">
        <v>19696</v>
      </c>
      <c r="R262" s="12">
        <v>8237</v>
      </c>
      <c r="S262" s="12">
        <v>8401.74</v>
      </c>
      <c r="T262" s="12">
        <v>354</v>
      </c>
      <c r="U262" s="12">
        <v>1223</v>
      </c>
      <c r="V262" s="20">
        <v>1532</v>
      </c>
      <c r="W262" s="12">
        <v>1537.14</v>
      </c>
      <c r="X262" s="12">
        <v>25</v>
      </c>
      <c r="Y262" s="12">
        <v>259475</v>
      </c>
      <c r="Z262" s="12">
        <v>264664.5</v>
      </c>
      <c r="AA262" s="12">
        <v>0</v>
      </c>
      <c r="AB262" s="12">
        <v>130</v>
      </c>
      <c r="AC262" s="12">
        <v>9850</v>
      </c>
      <c r="AD262" s="12">
        <v>1254302.1500000001</v>
      </c>
      <c r="AE262" s="12">
        <v>372087.15</v>
      </c>
      <c r="AF262" s="12">
        <v>5960.88</v>
      </c>
      <c r="AG262" s="12">
        <v>383267.04854848096</v>
      </c>
      <c r="AH262" s="12">
        <v>3</v>
      </c>
      <c r="AI262" s="20">
        <v>54475</v>
      </c>
      <c r="AJ262">
        <v>1</v>
      </c>
      <c r="AK262">
        <v>1</v>
      </c>
      <c r="AL262">
        <v>133190</v>
      </c>
      <c r="AM262">
        <v>29192.399999999994</v>
      </c>
      <c r="AN262">
        <v>254</v>
      </c>
      <c r="AQ262"/>
      <c r="AR262">
        <v>4794</v>
      </c>
      <c r="AT262" s="27"/>
      <c r="EC262" s="28"/>
      <c r="ED262" s="28"/>
    </row>
    <row r="263" spans="1:154">
      <c r="A263">
        <v>610</v>
      </c>
      <c r="B263">
        <v>8</v>
      </c>
      <c r="D263" t="s">
        <v>521</v>
      </c>
      <c r="E263" s="12">
        <v>24968</v>
      </c>
      <c r="F263" s="12">
        <v>451.15</v>
      </c>
      <c r="G263" s="12">
        <v>4758</v>
      </c>
      <c r="H263" s="12">
        <v>1585</v>
      </c>
      <c r="I263" s="12">
        <v>3300</v>
      </c>
      <c r="J263" s="12">
        <v>2145.6</v>
      </c>
      <c r="K263" s="12">
        <v>413.33333333333331</v>
      </c>
      <c r="L263" s="12">
        <v>2044.3333333333333</v>
      </c>
      <c r="M263" s="12">
        <v>3309</v>
      </c>
      <c r="N263" s="12">
        <v>11194</v>
      </c>
      <c r="O263" s="12">
        <v>24540</v>
      </c>
      <c r="P263" s="12">
        <v>9510</v>
      </c>
      <c r="Q263" s="12">
        <v>271.2</v>
      </c>
      <c r="R263" s="12">
        <v>1282</v>
      </c>
      <c r="S263" s="12">
        <v>1987.1000000000001</v>
      </c>
      <c r="T263" s="12">
        <v>119</v>
      </c>
      <c r="U263" s="12">
        <v>0</v>
      </c>
      <c r="V263" s="20">
        <v>119</v>
      </c>
      <c r="W263" s="12">
        <v>161.59</v>
      </c>
      <c r="X263" s="12">
        <v>10.02</v>
      </c>
      <c r="Y263" s="12">
        <v>11544</v>
      </c>
      <c r="Z263" s="12">
        <v>16507.919999999998</v>
      </c>
      <c r="AA263" s="12">
        <v>0</v>
      </c>
      <c r="AB263" s="12">
        <v>0</v>
      </c>
      <c r="AC263" s="12">
        <v>0</v>
      </c>
      <c r="AD263" s="12">
        <v>19036.056</v>
      </c>
      <c r="AE263" s="12">
        <v>0</v>
      </c>
      <c r="AF263" s="12">
        <v>1095.8500000000001</v>
      </c>
      <c r="AG263" s="12">
        <v>51020.441684511061</v>
      </c>
      <c r="AH263" s="12">
        <v>1.67</v>
      </c>
      <c r="AI263" s="20">
        <v>2041</v>
      </c>
      <c r="AJ263">
        <v>1</v>
      </c>
      <c r="AK263">
        <v>0</v>
      </c>
      <c r="AL263">
        <v>1280</v>
      </c>
      <c r="AM263">
        <v>0</v>
      </c>
      <c r="AN263">
        <v>16</v>
      </c>
      <c r="AQ263"/>
      <c r="AR263">
        <v>1620</v>
      </c>
      <c r="AT263" s="27"/>
      <c r="EC263" s="28"/>
      <c r="ED263" s="28"/>
    </row>
    <row r="264" spans="1:154">
      <c r="A264">
        <v>617</v>
      </c>
      <c r="B264">
        <v>8</v>
      </c>
      <c r="D264" t="s">
        <v>522</v>
      </c>
      <c r="E264" s="12">
        <v>8766</v>
      </c>
      <c r="F264" s="12">
        <v>132.99999999999997</v>
      </c>
      <c r="G264" s="12">
        <v>1836</v>
      </c>
      <c r="H264" s="12">
        <v>529</v>
      </c>
      <c r="I264" s="12">
        <v>1000</v>
      </c>
      <c r="J264" s="12">
        <v>605.4</v>
      </c>
      <c r="K264" s="12">
        <v>63</v>
      </c>
      <c r="L264" s="12">
        <v>410</v>
      </c>
      <c r="M264" s="12">
        <v>1034</v>
      </c>
      <c r="N264" s="12">
        <v>3877</v>
      </c>
      <c r="O264" s="12">
        <v>6460</v>
      </c>
      <c r="P264" s="12">
        <v>500</v>
      </c>
      <c r="Q264" s="12">
        <v>0</v>
      </c>
      <c r="R264" s="12">
        <v>5039</v>
      </c>
      <c r="S264" s="12">
        <v>6853.0400000000009</v>
      </c>
      <c r="T264" s="12">
        <v>731</v>
      </c>
      <c r="U264" s="12">
        <v>0</v>
      </c>
      <c r="V264" s="20">
        <v>77</v>
      </c>
      <c r="W264" s="12">
        <v>80.08</v>
      </c>
      <c r="X264" s="12">
        <v>28.35</v>
      </c>
      <c r="Y264" s="12">
        <v>3946</v>
      </c>
      <c r="Z264" s="12">
        <v>5642.78</v>
      </c>
      <c r="AA264" s="12">
        <v>0</v>
      </c>
      <c r="AB264" s="12">
        <v>0</v>
      </c>
      <c r="AC264" s="12">
        <v>0</v>
      </c>
      <c r="AD264" s="12">
        <v>2414.9520000000002</v>
      </c>
      <c r="AE264" s="12">
        <v>0</v>
      </c>
      <c r="AF264" s="12">
        <v>2254.88</v>
      </c>
      <c r="AG264" s="12">
        <v>8157.2111750433287</v>
      </c>
      <c r="AH264" s="12">
        <v>6.75</v>
      </c>
      <c r="AI264" s="20">
        <v>1002</v>
      </c>
      <c r="AJ264">
        <v>1</v>
      </c>
      <c r="AK264">
        <v>0</v>
      </c>
      <c r="AL264">
        <v>150</v>
      </c>
      <c r="AM264">
        <v>0</v>
      </c>
      <c r="AN264">
        <v>2</v>
      </c>
      <c r="AQ264"/>
      <c r="AR264">
        <v>608</v>
      </c>
      <c r="AT264" s="27"/>
      <c r="EC264" s="28"/>
      <c r="ED264" s="28"/>
    </row>
    <row r="265" spans="1:154">
      <c r="A265">
        <v>1525</v>
      </c>
      <c r="B265">
        <v>8</v>
      </c>
      <c r="D265" t="s">
        <v>523</v>
      </c>
      <c r="E265" s="12">
        <v>36013</v>
      </c>
      <c r="F265" s="12">
        <v>527.44999999999993</v>
      </c>
      <c r="G265" s="12">
        <v>6604</v>
      </c>
      <c r="H265" s="12">
        <v>2226</v>
      </c>
      <c r="I265" s="12">
        <v>3600</v>
      </c>
      <c r="J265" s="12">
        <v>2055.6999999999998</v>
      </c>
      <c r="K265" s="12">
        <v>256</v>
      </c>
      <c r="L265" s="12">
        <v>1482</v>
      </c>
      <c r="M265" s="12">
        <v>4502</v>
      </c>
      <c r="N265" s="12">
        <v>15690</v>
      </c>
      <c r="O265" s="12">
        <v>33300</v>
      </c>
      <c r="P265" s="12">
        <v>12320</v>
      </c>
      <c r="Q265" s="12">
        <v>1701.6000000000001</v>
      </c>
      <c r="R265" s="12">
        <v>2838</v>
      </c>
      <c r="S265" s="12">
        <v>3036.6600000000003</v>
      </c>
      <c r="T265" s="12">
        <v>511</v>
      </c>
      <c r="U265" s="12">
        <v>0</v>
      </c>
      <c r="V265" s="20">
        <v>210</v>
      </c>
      <c r="W265" s="12">
        <v>191.36</v>
      </c>
      <c r="X265" s="12">
        <v>28.6</v>
      </c>
      <c r="Y265" s="12">
        <v>15443</v>
      </c>
      <c r="Z265" s="12">
        <v>16060.720000000001</v>
      </c>
      <c r="AA265" s="12">
        <v>0</v>
      </c>
      <c r="AB265" s="12">
        <v>0</v>
      </c>
      <c r="AC265" s="12">
        <v>0</v>
      </c>
      <c r="AD265" s="12">
        <v>20832.607</v>
      </c>
      <c r="AE265" s="12">
        <v>0</v>
      </c>
      <c r="AF265" s="12">
        <v>3009.9100000000003</v>
      </c>
      <c r="AG265" s="12">
        <v>48843.370543445817</v>
      </c>
      <c r="AH265" s="12">
        <v>6.6000000000000005</v>
      </c>
      <c r="AI265" s="20">
        <v>3583</v>
      </c>
      <c r="AJ265">
        <v>1</v>
      </c>
      <c r="AK265">
        <v>0</v>
      </c>
      <c r="AL265">
        <v>995</v>
      </c>
      <c r="AM265">
        <v>0</v>
      </c>
      <c r="AN265">
        <v>4</v>
      </c>
      <c r="AQ265"/>
      <c r="AR265">
        <v>1339</v>
      </c>
      <c r="AT265" s="27"/>
      <c r="EC265" s="28"/>
      <c r="ED265" s="28"/>
    </row>
    <row r="266" spans="1:154">
      <c r="A266">
        <v>622</v>
      </c>
      <c r="B266">
        <v>8</v>
      </c>
      <c r="D266" t="s">
        <v>198</v>
      </c>
      <c r="E266" s="12">
        <v>71808</v>
      </c>
      <c r="F266" s="12">
        <v>1033.55</v>
      </c>
      <c r="G266" s="12">
        <v>14853</v>
      </c>
      <c r="H266" s="12">
        <v>4793</v>
      </c>
      <c r="I266" s="12">
        <v>12300</v>
      </c>
      <c r="J266" s="12">
        <v>8792</v>
      </c>
      <c r="K266" s="12">
        <v>2379.6666666666665</v>
      </c>
      <c r="L266" s="12">
        <v>5764.6666666666661</v>
      </c>
      <c r="M266" s="12">
        <v>13606</v>
      </c>
      <c r="N266" s="12">
        <v>35099</v>
      </c>
      <c r="O266" s="12">
        <v>72360</v>
      </c>
      <c r="P266" s="12">
        <v>52160</v>
      </c>
      <c r="Q266" s="12">
        <v>3522.4</v>
      </c>
      <c r="R266" s="12">
        <v>2333</v>
      </c>
      <c r="S266" s="12">
        <v>3149.55</v>
      </c>
      <c r="T266" s="12">
        <v>336</v>
      </c>
      <c r="U266" s="12">
        <v>0</v>
      </c>
      <c r="V266" s="20">
        <v>244</v>
      </c>
      <c r="W266" s="12">
        <v>322.47999999999996</v>
      </c>
      <c r="X266" s="12">
        <v>17.03</v>
      </c>
      <c r="Y266" s="12">
        <v>35080</v>
      </c>
      <c r="Z266" s="12">
        <v>48761.2</v>
      </c>
      <c r="AA266" s="12">
        <v>0</v>
      </c>
      <c r="AB266" s="12">
        <v>0</v>
      </c>
      <c r="AC266" s="12">
        <v>0</v>
      </c>
      <c r="AD266" s="12">
        <v>97206.68</v>
      </c>
      <c r="AE266" s="12">
        <v>0</v>
      </c>
      <c r="AF266" s="12">
        <v>2110.0500000000002</v>
      </c>
      <c r="AG266" s="12">
        <v>142850.56815286624</v>
      </c>
      <c r="AH266" s="12">
        <v>1.31</v>
      </c>
      <c r="AI266" s="20">
        <v>4971</v>
      </c>
      <c r="AJ266">
        <v>1</v>
      </c>
      <c r="AK266">
        <v>0</v>
      </c>
      <c r="AL266">
        <v>10330</v>
      </c>
      <c r="AM266">
        <v>0</v>
      </c>
      <c r="AN266">
        <v>4</v>
      </c>
      <c r="AQ266"/>
      <c r="AR266">
        <v>2763</v>
      </c>
      <c r="AT266" s="27"/>
      <c r="EC266" s="28"/>
      <c r="ED266" s="28"/>
    </row>
    <row r="267" spans="1:154">
      <c r="A267">
        <v>626</v>
      </c>
      <c r="B267">
        <v>8</v>
      </c>
      <c r="D267" t="s">
        <v>526</v>
      </c>
      <c r="E267" s="12">
        <v>25211</v>
      </c>
      <c r="F267" s="12">
        <v>192.15</v>
      </c>
      <c r="G267" s="12">
        <v>5595</v>
      </c>
      <c r="H267" s="12">
        <v>1815</v>
      </c>
      <c r="I267" s="12">
        <v>2600</v>
      </c>
      <c r="J267" s="12">
        <v>1454.8999999999999</v>
      </c>
      <c r="K267" s="12">
        <v>324.33333333333331</v>
      </c>
      <c r="L267" s="12">
        <v>1085.3333333333333</v>
      </c>
      <c r="M267" s="12">
        <v>3487</v>
      </c>
      <c r="N267" s="12">
        <v>11270</v>
      </c>
      <c r="O267" s="12">
        <v>20020</v>
      </c>
      <c r="P267" s="12">
        <v>4980</v>
      </c>
      <c r="Q267" s="12">
        <v>0</v>
      </c>
      <c r="R267" s="12">
        <v>1113</v>
      </c>
      <c r="S267" s="12">
        <v>1146.3900000000001</v>
      </c>
      <c r="T267" s="12">
        <v>43</v>
      </c>
      <c r="U267" s="12">
        <v>0</v>
      </c>
      <c r="V267" s="20">
        <v>102</v>
      </c>
      <c r="W267" s="12">
        <v>102.9</v>
      </c>
      <c r="X267" s="12">
        <v>3.0300000000000002</v>
      </c>
      <c r="Y267" s="12">
        <v>11451</v>
      </c>
      <c r="Z267" s="12">
        <v>12023.550000000001</v>
      </c>
      <c r="AA267" s="12">
        <v>0</v>
      </c>
      <c r="AB267" s="12">
        <v>0</v>
      </c>
      <c r="AC267" s="12">
        <v>0</v>
      </c>
      <c r="AD267" s="12">
        <v>20989.683000000001</v>
      </c>
      <c r="AE267" s="12">
        <v>0</v>
      </c>
      <c r="AF267" s="12">
        <v>1083.56</v>
      </c>
      <c r="AG267" s="12">
        <v>31448.323529411766</v>
      </c>
      <c r="AH267" s="12">
        <v>1.01</v>
      </c>
      <c r="AI267" s="20">
        <v>2301</v>
      </c>
      <c r="AJ267">
        <v>1</v>
      </c>
      <c r="AK267">
        <v>0</v>
      </c>
      <c r="AL267">
        <v>1105</v>
      </c>
      <c r="AM267">
        <v>0</v>
      </c>
      <c r="AN267">
        <v>0</v>
      </c>
      <c r="AQ267"/>
      <c r="AR267">
        <v>1812</v>
      </c>
      <c r="AT267" s="27"/>
      <c r="EC267" s="28"/>
      <c r="ED267" s="28"/>
    </row>
    <row r="268" spans="1:154">
      <c r="A268">
        <v>627</v>
      </c>
      <c r="B268">
        <v>8</v>
      </c>
      <c r="D268" t="s">
        <v>528</v>
      </c>
      <c r="E268" s="12">
        <v>26072</v>
      </c>
      <c r="F268" s="12">
        <v>450.8</v>
      </c>
      <c r="G268" s="12">
        <v>5043</v>
      </c>
      <c r="H268" s="12">
        <v>1678</v>
      </c>
      <c r="I268" s="12">
        <v>2800</v>
      </c>
      <c r="J268" s="12">
        <v>1662.6</v>
      </c>
      <c r="K268" s="12">
        <v>301</v>
      </c>
      <c r="L268" s="12">
        <v>1369</v>
      </c>
      <c r="M268" s="12">
        <v>3208</v>
      </c>
      <c r="N268" s="12">
        <v>11201</v>
      </c>
      <c r="O268" s="12">
        <v>24190</v>
      </c>
      <c r="P268" s="12">
        <v>7110</v>
      </c>
      <c r="Q268" s="12">
        <v>784.80000000000007</v>
      </c>
      <c r="R268" s="12">
        <v>2783</v>
      </c>
      <c r="S268" s="12">
        <v>3868.37</v>
      </c>
      <c r="T268" s="12">
        <v>156</v>
      </c>
      <c r="U268" s="12">
        <v>0</v>
      </c>
      <c r="V268" s="20">
        <v>172</v>
      </c>
      <c r="W268" s="12">
        <v>177.66</v>
      </c>
      <c r="X268" s="12">
        <v>63.94</v>
      </c>
      <c r="Y268" s="12">
        <v>11374</v>
      </c>
      <c r="Z268" s="12">
        <v>16037.339999999998</v>
      </c>
      <c r="AA268" s="12">
        <v>0</v>
      </c>
      <c r="AB268" s="12">
        <v>0</v>
      </c>
      <c r="AC268" s="12">
        <v>0</v>
      </c>
      <c r="AD268" s="12">
        <v>17515.96</v>
      </c>
      <c r="AE268" s="12">
        <v>0</v>
      </c>
      <c r="AF268" s="12">
        <v>4837.2</v>
      </c>
      <c r="AG268" s="12">
        <v>119953.5550323239</v>
      </c>
      <c r="AH268" s="12">
        <v>4.17</v>
      </c>
      <c r="AI268" s="20">
        <v>2512</v>
      </c>
      <c r="AJ268">
        <v>1</v>
      </c>
      <c r="AK268">
        <v>0</v>
      </c>
      <c r="AL268">
        <v>1500</v>
      </c>
      <c r="AM268">
        <v>0</v>
      </c>
      <c r="AN268">
        <v>1</v>
      </c>
      <c r="AQ268"/>
      <c r="AR268">
        <v>1533</v>
      </c>
      <c r="AT268" s="27"/>
      <c r="EC268" s="28"/>
      <c r="ED268" s="28"/>
    </row>
    <row r="269" spans="1:154">
      <c r="A269">
        <v>629</v>
      </c>
      <c r="B269">
        <v>8</v>
      </c>
      <c r="D269" t="s">
        <v>529</v>
      </c>
      <c r="E269" s="12">
        <v>25885</v>
      </c>
      <c r="F269" s="12">
        <v>399.7</v>
      </c>
      <c r="G269" s="12">
        <v>6471</v>
      </c>
      <c r="H269" s="12">
        <v>2118</v>
      </c>
      <c r="I269" s="12">
        <v>2700</v>
      </c>
      <c r="J269" s="12">
        <v>1472.7</v>
      </c>
      <c r="K269" s="12">
        <v>371</v>
      </c>
      <c r="L269" s="12">
        <v>1053</v>
      </c>
      <c r="M269" s="12">
        <v>4069</v>
      </c>
      <c r="N269" s="12">
        <v>11806</v>
      </c>
      <c r="O269" s="12">
        <v>20250</v>
      </c>
      <c r="P269" s="12">
        <v>4900</v>
      </c>
      <c r="Q269" s="12">
        <v>1653.6000000000001</v>
      </c>
      <c r="R269" s="12">
        <v>5114</v>
      </c>
      <c r="S269" s="12">
        <v>5114</v>
      </c>
      <c r="T269" s="12">
        <v>176</v>
      </c>
      <c r="U269" s="12">
        <v>950</v>
      </c>
      <c r="V269" s="20">
        <v>147</v>
      </c>
      <c r="W269" s="12">
        <v>131</v>
      </c>
      <c r="X269" s="12">
        <v>15</v>
      </c>
      <c r="Y269" s="12">
        <v>12273</v>
      </c>
      <c r="Z269" s="12">
        <v>12273</v>
      </c>
      <c r="AA269" s="12">
        <v>0</v>
      </c>
      <c r="AB269" s="12">
        <v>0</v>
      </c>
      <c r="AC269" s="12">
        <v>0</v>
      </c>
      <c r="AD269" s="12">
        <v>17660.846999999998</v>
      </c>
      <c r="AE269" s="12">
        <v>0</v>
      </c>
      <c r="AF269" s="12">
        <v>2888</v>
      </c>
      <c r="AG269" s="12">
        <v>14131.546313799623</v>
      </c>
      <c r="AH269" s="12">
        <v>2</v>
      </c>
      <c r="AI269" s="20">
        <v>3020</v>
      </c>
      <c r="AJ269">
        <v>1</v>
      </c>
      <c r="AK269">
        <v>0</v>
      </c>
      <c r="AL269">
        <v>800</v>
      </c>
      <c r="AM269">
        <v>0</v>
      </c>
      <c r="AN269">
        <v>0</v>
      </c>
      <c r="AQ269"/>
      <c r="AR269">
        <v>1439</v>
      </c>
      <c r="AT269" s="27"/>
      <c r="EC269" s="28"/>
      <c r="ED269" s="28"/>
    </row>
    <row r="270" spans="1:154">
      <c r="A270">
        <v>1783</v>
      </c>
      <c r="B270">
        <v>8</v>
      </c>
      <c r="D270" t="s">
        <v>530</v>
      </c>
      <c r="E270" s="12">
        <v>104960</v>
      </c>
      <c r="F270" s="12">
        <v>2824.15</v>
      </c>
      <c r="G270" s="12">
        <v>19066</v>
      </c>
      <c r="H270" s="12">
        <v>5999</v>
      </c>
      <c r="I270" s="12">
        <v>11500</v>
      </c>
      <c r="J270" s="12">
        <v>7127.0999999999995</v>
      </c>
      <c r="K270" s="12">
        <v>1146</v>
      </c>
      <c r="L270" s="12">
        <v>4903</v>
      </c>
      <c r="M270" s="12">
        <v>13614</v>
      </c>
      <c r="N270" s="12">
        <v>45380</v>
      </c>
      <c r="O270" s="12">
        <v>106000</v>
      </c>
      <c r="P270" s="12">
        <v>93110</v>
      </c>
      <c r="Q270" s="12">
        <v>3567.2000000000003</v>
      </c>
      <c r="R270" s="12">
        <v>8101</v>
      </c>
      <c r="S270" s="12">
        <v>8911.1</v>
      </c>
      <c r="T270" s="12">
        <v>234</v>
      </c>
      <c r="U270" s="12">
        <v>738</v>
      </c>
      <c r="V270" s="20">
        <v>770</v>
      </c>
      <c r="W270" s="12">
        <v>707.41000000000008</v>
      </c>
      <c r="X270" s="12">
        <v>135.52000000000001</v>
      </c>
      <c r="Y270" s="12">
        <v>43729</v>
      </c>
      <c r="Z270" s="12">
        <v>47664.61</v>
      </c>
      <c r="AA270" s="12">
        <v>0</v>
      </c>
      <c r="AB270" s="12">
        <v>0</v>
      </c>
      <c r="AC270" s="12">
        <v>0</v>
      </c>
      <c r="AD270" s="12">
        <v>60739.580999999998</v>
      </c>
      <c r="AE270" s="12">
        <v>0</v>
      </c>
      <c r="AF270" s="12">
        <v>6197.4000000000005</v>
      </c>
      <c r="AG270" s="12">
        <v>102393.61151769647</v>
      </c>
      <c r="AH270" s="12">
        <v>5.6000000000000005</v>
      </c>
      <c r="AI270" s="20">
        <v>12762</v>
      </c>
      <c r="AJ270">
        <v>1</v>
      </c>
      <c r="AK270">
        <v>0</v>
      </c>
      <c r="AL270">
        <v>3825</v>
      </c>
      <c r="AM270">
        <v>0</v>
      </c>
      <c r="AN270">
        <v>14</v>
      </c>
      <c r="AQ270"/>
      <c r="AR270">
        <v>1370</v>
      </c>
      <c r="AT270" s="27"/>
      <c r="EC270" s="28"/>
      <c r="ED270" s="28"/>
    </row>
    <row r="271" spans="1:154">
      <c r="A271">
        <v>614</v>
      </c>
      <c r="B271">
        <v>8</v>
      </c>
      <c r="D271" t="s">
        <v>531</v>
      </c>
      <c r="E271" s="12">
        <v>14197</v>
      </c>
      <c r="F271" s="12">
        <v>164.15</v>
      </c>
      <c r="G271" s="12">
        <v>3629</v>
      </c>
      <c r="H271" s="12">
        <v>1105</v>
      </c>
      <c r="I271" s="12">
        <v>1500</v>
      </c>
      <c r="J271" s="12">
        <v>799.19999999999993</v>
      </c>
      <c r="K271" s="12">
        <v>116</v>
      </c>
      <c r="L271" s="12">
        <v>552</v>
      </c>
      <c r="M271" s="12">
        <v>2002</v>
      </c>
      <c r="N271" s="12">
        <v>6592</v>
      </c>
      <c r="O271" s="12">
        <v>11180</v>
      </c>
      <c r="P271" s="12">
        <v>820</v>
      </c>
      <c r="Q271" s="12">
        <v>0</v>
      </c>
      <c r="R271" s="12">
        <v>5321</v>
      </c>
      <c r="S271" s="12">
        <v>5853.1</v>
      </c>
      <c r="T271" s="12">
        <v>521</v>
      </c>
      <c r="U271" s="12">
        <v>3906</v>
      </c>
      <c r="V271" s="20">
        <v>112</v>
      </c>
      <c r="W271" s="12">
        <v>83.460000000000008</v>
      </c>
      <c r="X271" s="12">
        <v>37.400000000000006</v>
      </c>
      <c r="Y271" s="12">
        <v>7008</v>
      </c>
      <c r="Z271" s="12">
        <v>7498.56</v>
      </c>
      <c r="AA271" s="12">
        <v>0</v>
      </c>
      <c r="AB271" s="12">
        <v>0</v>
      </c>
      <c r="AC271" s="12">
        <v>0</v>
      </c>
      <c r="AD271" s="12">
        <v>4225.8239999999996</v>
      </c>
      <c r="AE271" s="12">
        <v>0</v>
      </c>
      <c r="AF271" s="12">
        <v>1998.7000000000003</v>
      </c>
      <c r="AG271" s="12">
        <v>6567.9958747004457</v>
      </c>
      <c r="AH271" s="12">
        <v>8.8000000000000007</v>
      </c>
      <c r="AI271" s="20">
        <v>1556</v>
      </c>
      <c r="AJ271">
        <v>1</v>
      </c>
      <c r="AK271">
        <v>0</v>
      </c>
      <c r="AL271">
        <v>240</v>
      </c>
      <c r="AM271">
        <v>0</v>
      </c>
      <c r="AN271">
        <v>4</v>
      </c>
      <c r="AQ271"/>
      <c r="AR271">
        <v>633</v>
      </c>
      <c r="AT271" s="27"/>
      <c r="EC271" s="28"/>
      <c r="ED271" s="28"/>
    </row>
    <row r="272" spans="1:154">
      <c r="A272">
        <v>707</v>
      </c>
      <c r="B272">
        <v>8</v>
      </c>
      <c r="D272" t="s">
        <v>532</v>
      </c>
      <c r="E272" s="12">
        <v>13718</v>
      </c>
      <c r="F272" s="12">
        <v>212.1</v>
      </c>
      <c r="G272" s="12">
        <v>2489</v>
      </c>
      <c r="H272" s="12">
        <v>748</v>
      </c>
      <c r="I272" s="12">
        <v>1300</v>
      </c>
      <c r="J272" s="12">
        <v>736.19999999999993</v>
      </c>
      <c r="K272" s="12">
        <v>72.666666666666671</v>
      </c>
      <c r="L272" s="12">
        <v>475.66666666666669</v>
      </c>
      <c r="M272" s="12">
        <v>1332</v>
      </c>
      <c r="N272" s="12">
        <v>5443</v>
      </c>
      <c r="O272" s="12">
        <v>8930</v>
      </c>
      <c r="P272" s="12">
        <v>300</v>
      </c>
      <c r="Q272" s="12">
        <v>0</v>
      </c>
      <c r="R272" s="12">
        <v>7344</v>
      </c>
      <c r="S272" s="12">
        <v>9840.9600000000009</v>
      </c>
      <c r="T272" s="12">
        <v>306</v>
      </c>
      <c r="U272" s="12">
        <v>0</v>
      </c>
      <c r="V272" s="20">
        <v>129</v>
      </c>
      <c r="W272" s="12">
        <v>84.42</v>
      </c>
      <c r="X272" s="12">
        <v>83.7</v>
      </c>
      <c r="Y272" s="12">
        <v>5638</v>
      </c>
      <c r="Z272" s="12">
        <v>7103.88</v>
      </c>
      <c r="AA272" s="12">
        <v>0</v>
      </c>
      <c r="AB272" s="12">
        <v>0</v>
      </c>
      <c r="AC272" s="12">
        <v>0</v>
      </c>
      <c r="AD272" s="12">
        <v>1685.7619999999999</v>
      </c>
      <c r="AE272" s="12">
        <v>0</v>
      </c>
      <c r="AF272" s="12">
        <v>3638.1000000000004</v>
      </c>
      <c r="AG272" s="12">
        <v>16221.920538562092</v>
      </c>
      <c r="AH272" s="12">
        <v>13.5</v>
      </c>
      <c r="AI272" s="20">
        <v>1561</v>
      </c>
      <c r="AJ272">
        <v>1</v>
      </c>
      <c r="AK272">
        <v>0</v>
      </c>
      <c r="AL272">
        <v>100</v>
      </c>
      <c r="AM272">
        <v>0</v>
      </c>
      <c r="AN272">
        <v>3</v>
      </c>
      <c r="AQ272"/>
      <c r="AR272">
        <v>295</v>
      </c>
      <c r="AT272" s="27"/>
      <c r="EC272" s="28"/>
      <c r="ED272" s="28"/>
    </row>
    <row r="273" spans="1:134">
      <c r="A273">
        <v>637</v>
      </c>
      <c r="B273">
        <v>8</v>
      </c>
      <c r="D273" t="s">
        <v>534</v>
      </c>
      <c r="E273" s="12">
        <v>124107</v>
      </c>
      <c r="F273" s="12">
        <v>1366.4</v>
      </c>
      <c r="G273" s="12">
        <v>20627</v>
      </c>
      <c r="H273" s="12">
        <v>5711</v>
      </c>
      <c r="I273" s="12">
        <v>15300</v>
      </c>
      <c r="J273" s="12">
        <v>9686.0999999999985</v>
      </c>
      <c r="K273" s="12">
        <v>2945</v>
      </c>
      <c r="L273" s="12">
        <v>8766</v>
      </c>
      <c r="M273" s="12">
        <v>18427</v>
      </c>
      <c r="N273" s="12">
        <v>55817</v>
      </c>
      <c r="O273" s="12">
        <v>134010</v>
      </c>
      <c r="P273" s="12">
        <v>135050</v>
      </c>
      <c r="Q273" s="12">
        <v>6256.8</v>
      </c>
      <c r="R273" s="12">
        <v>3451</v>
      </c>
      <c r="S273" s="12">
        <v>4106.6899999999996</v>
      </c>
      <c r="T273" s="12">
        <v>254</v>
      </c>
      <c r="U273" s="12">
        <v>0</v>
      </c>
      <c r="V273" s="20">
        <v>444</v>
      </c>
      <c r="W273" s="12">
        <v>500.98999999999995</v>
      </c>
      <c r="X273" s="12">
        <v>26.4</v>
      </c>
      <c r="Y273" s="12">
        <v>56139</v>
      </c>
      <c r="Z273" s="12">
        <v>66805.41</v>
      </c>
      <c r="AA273" s="12">
        <v>0</v>
      </c>
      <c r="AB273" s="12">
        <v>0</v>
      </c>
      <c r="AC273" s="12">
        <v>0</v>
      </c>
      <c r="AD273" s="12">
        <v>140796.61199999999</v>
      </c>
      <c r="AE273" s="12">
        <v>0</v>
      </c>
      <c r="AF273" s="12">
        <v>3141.6</v>
      </c>
      <c r="AG273" s="12">
        <v>107706.11758704451</v>
      </c>
      <c r="AH273" s="12">
        <v>1.2</v>
      </c>
      <c r="AI273" s="20">
        <v>9787</v>
      </c>
      <c r="AJ273">
        <v>1</v>
      </c>
      <c r="AK273">
        <v>0</v>
      </c>
      <c r="AL273">
        <v>15590</v>
      </c>
      <c r="AM273">
        <v>0</v>
      </c>
      <c r="AN273">
        <v>37</v>
      </c>
      <c r="AQ273"/>
      <c r="AR273">
        <v>2486</v>
      </c>
      <c r="AT273" s="27"/>
      <c r="EC273" s="28"/>
      <c r="ED273" s="28"/>
    </row>
    <row r="274" spans="1:134">
      <c r="A274">
        <v>638</v>
      </c>
      <c r="B274">
        <v>8</v>
      </c>
      <c r="D274" t="s">
        <v>535</v>
      </c>
      <c r="E274" s="12">
        <v>8119</v>
      </c>
      <c r="F274" s="12">
        <v>274.05</v>
      </c>
      <c r="G274" s="12">
        <v>1624</v>
      </c>
      <c r="H274" s="12">
        <v>484</v>
      </c>
      <c r="I274" s="12">
        <v>800</v>
      </c>
      <c r="J274" s="12">
        <v>416.7</v>
      </c>
      <c r="K274" s="12">
        <v>57.666666666666664</v>
      </c>
      <c r="L274" s="12">
        <v>532.66666666666674</v>
      </c>
      <c r="M274" s="12">
        <v>897</v>
      </c>
      <c r="N274" s="12">
        <v>3641</v>
      </c>
      <c r="O274" s="12">
        <v>3850</v>
      </c>
      <c r="P274" s="12">
        <v>160</v>
      </c>
      <c r="Q274" s="12">
        <v>0</v>
      </c>
      <c r="R274" s="12">
        <v>2123</v>
      </c>
      <c r="S274" s="12">
        <v>2823.59</v>
      </c>
      <c r="T274" s="12">
        <v>73</v>
      </c>
      <c r="U274" s="12">
        <v>0</v>
      </c>
      <c r="V274" s="20">
        <v>83</v>
      </c>
      <c r="W274" s="12">
        <v>92.3</v>
      </c>
      <c r="X274" s="12">
        <v>16.080000000000002</v>
      </c>
      <c r="Y274" s="12">
        <v>3833</v>
      </c>
      <c r="Z274" s="12">
        <v>4982.9000000000005</v>
      </c>
      <c r="AA274" s="12">
        <v>0</v>
      </c>
      <c r="AB274" s="12">
        <v>0</v>
      </c>
      <c r="AC274" s="12">
        <v>0</v>
      </c>
      <c r="AD274" s="12">
        <v>2828.7540000000004</v>
      </c>
      <c r="AE274" s="12">
        <v>0</v>
      </c>
      <c r="AF274" s="12">
        <v>1770.23</v>
      </c>
      <c r="AG274" s="12">
        <v>13527.340969945357</v>
      </c>
      <c r="AH274" s="12">
        <v>5.36</v>
      </c>
      <c r="AI274" s="20">
        <v>937</v>
      </c>
      <c r="AJ274">
        <v>1</v>
      </c>
      <c r="AK274">
        <v>0</v>
      </c>
      <c r="AL274">
        <v>215</v>
      </c>
      <c r="AM274">
        <v>0</v>
      </c>
      <c r="AN274">
        <v>0</v>
      </c>
      <c r="AQ274"/>
      <c r="AR274">
        <v>702</v>
      </c>
      <c r="AT274" s="27"/>
      <c r="EC274" s="28"/>
      <c r="ED274" s="28"/>
    </row>
    <row r="275" spans="1:134">
      <c r="A275">
        <v>1892</v>
      </c>
      <c r="B275">
        <v>8</v>
      </c>
      <c r="D275" t="s">
        <v>629</v>
      </c>
      <c r="E275" s="12">
        <v>40937</v>
      </c>
      <c r="F275" s="12">
        <v>622.65</v>
      </c>
      <c r="G275" s="12">
        <v>7041</v>
      </c>
      <c r="H275" s="12">
        <v>2051</v>
      </c>
      <c r="I275" s="12">
        <v>4000</v>
      </c>
      <c r="J275" s="12">
        <v>2244.8000000000002</v>
      </c>
      <c r="K275" s="12">
        <v>500.66666666666669</v>
      </c>
      <c r="L275" s="12">
        <v>1904.6666666666667</v>
      </c>
      <c r="M275" s="12">
        <v>4476</v>
      </c>
      <c r="N275" s="12">
        <v>17090</v>
      </c>
      <c r="O275" s="12">
        <v>28140</v>
      </c>
      <c r="P275" s="12">
        <v>3930</v>
      </c>
      <c r="Q275" s="12">
        <v>668</v>
      </c>
      <c r="R275" s="12">
        <v>5848</v>
      </c>
      <c r="S275" s="12">
        <v>8070.24</v>
      </c>
      <c r="T275" s="12">
        <v>557</v>
      </c>
      <c r="U275" s="12">
        <v>0</v>
      </c>
      <c r="V275" s="20">
        <v>251</v>
      </c>
      <c r="W275" s="12">
        <v>301.59999999999997</v>
      </c>
      <c r="X275" s="12">
        <v>58.050000000000004</v>
      </c>
      <c r="Y275" s="12">
        <v>17552</v>
      </c>
      <c r="Z275" s="12">
        <v>25450.399999999998</v>
      </c>
      <c r="AA275" s="12">
        <v>0</v>
      </c>
      <c r="AB275" s="12">
        <v>0</v>
      </c>
      <c r="AC275" s="12">
        <v>0</v>
      </c>
      <c r="AD275" s="12">
        <v>20377.871999999999</v>
      </c>
      <c r="AE275" s="12">
        <v>0</v>
      </c>
      <c r="AF275" s="12">
        <v>6004.3799999999992</v>
      </c>
      <c r="AG275" s="12">
        <v>93431.847709601861</v>
      </c>
      <c r="AH275" s="12">
        <v>17.55</v>
      </c>
      <c r="AI275" s="20">
        <v>4474</v>
      </c>
      <c r="AJ275">
        <v>1</v>
      </c>
      <c r="AK275">
        <v>0</v>
      </c>
      <c r="AL275">
        <v>1915</v>
      </c>
      <c r="AM275">
        <v>0</v>
      </c>
      <c r="AN275">
        <v>3</v>
      </c>
      <c r="AQ275"/>
      <c r="AR275">
        <v>1168</v>
      </c>
      <c r="AT275" s="27"/>
      <c r="EC275" s="28"/>
      <c r="ED275" s="28"/>
    </row>
    <row r="276" spans="1:134">
      <c r="A276">
        <v>642</v>
      </c>
      <c r="B276">
        <v>8</v>
      </c>
      <c r="D276" t="s">
        <v>537</v>
      </c>
      <c r="E276" s="12">
        <v>44454</v>
      </c>
      <c r="F276" s="12">
        <v>627.54999999999995</v>
      </c>
      <c r="G276" s="12">
        <v>9666</v>
      </c>
      <c r="H276" s="12">
        <v>3173</v>
      </c>
      <c r="I276" s="12">
        <v>6400</v>
      </c>
      <c r="J276" s="12">
        <v>4347</v>
      </c>
      <c r="K276" s="12">
        <v>991.33333333333337</v>
      </c>
      <c r="L276" s="12">
        <v>3018.3333333333335</v>
      </c>
      <c r="M276" s="12">
        <v>6745</v>
      </c>
      <c r="N276" s="12">
        <v>20413</v>
      </c>
      <c r="O276" s="12">
        <v>42450</v>
      </c>
      <c r="P276" s="12">
        <v>21950</v>
      </c>
      <c r="Q276" s="12">
        <v>2729.6000000000004</v>
      </c>
      <c r="R276" s="12">
        <v>2029</v>
      </c>
      <c r="S276" s="12">
        <v>2718.86</v>
      </c>
      <c r="T276" s="12">
        <v>249</v>
      </c>
      <c r="U276" s="12">
        <v>0</v>
      </c>
      <c r="V276" s="20">
        <v>228</v>
      </c>
      <c r="W276" s="12">
        <v>268</v>
      </c>
      <c r="X276" s="12">
        <v>37.520000000000003</v>
      </c>
      <c r="Y276" s="12">
        <v>20530</v>
      </c>
      <c r="Z276" s="12">
        <v>27510.2</v>
      </c>
      <c r="AA276" s="12">
        <v>0</v>
      </c>
      <c r="AB276" s="12">
        <v>0</v>
      </c>
      <c r="AC276" s="12">
        <v>0</v>
      </c>
      <c r="AD276" s="12">
        <v>42086.5</v>
      </c>
      <c r="AE276" s="12">
        <v>0</v>
      </c>
      <c r="AF276" s="12">
        <v>1727.26</v>
      </c>
      <c r="AG276" s="12">
        <v>74447.37529411765</v>
      </c>
      <c r="AH276" s="12">
        <v>4.0200000000000005</v>
      </c>
      <c r="AI276" s="20">
        <v>3711</v>
      </c>
      <c r="AJ276">
        <v>1</v>
      </c>
      <c r="AK276">
        <v>0</v>
      </c>
      <c r="AL276">
        <v>4060</v>
      </c>
      <c r="AM276">
        <v>0</v>
      </c>
      <c r="AN276">
        <v>34</v>
      </c>
      <c r="AQ276"/>
      <c r="AR276">
        <v>2050</v>
      </c>
      <c r="AT276" s="27"/>
      <c r="EC276" s="28"/>
      <c r="ED276" s="28"/>
    </row>
    <row r="277" spans="1:134">
      <c r="A277">
        <v>654</v>
      </c>
      <c r="B277">
        <v>9</v>
      </c>
      <c r="D277" t="s">
        <v>279</v>
      </c>
      <c r="E277" s="12">
        <v>22612</v>
      </c>
      <c r="F277" s="12">
        <v>847.35</v>
      </c>
      <c r="G277" s="12">
        <v>4235</v>
      </c>
      <c r="H277" s="12">
        <v>1287</v>
      </c>
      <c r="I277" s="12">
        <v>2600</v>
      </c>
      <c r="J277" s="12">
        <v>1588.9</v>
      </c>
      <c r="K277" s="12">
        <v>220.66666666666666</v>
      </c>
      <c r="L277" s="12">
        <v>1091.6666666666665</v>
      </c>
      <c r="M277" s="12">
        <v>2694</v>
      </c>
      <c r="N277" s="12">
        <v>9607</v>
      </c>
      <c r="O277" s="12">
        <v>18010</v>
      </c>
      <c r="P277" s="12">
        <v>5270</v>
      </c>
      <c r="Q277" s="12">
        <v>0</v>
      </c>
      <c r="R277" s="12">
        <v>14149</v>
      </c>
      <c r="S277" s="12">
        <v>15846.880000000001</v>
      </c>
      <c r="T277" s="12">
        <v>265</v>
      </c>
      <c r="U277" s="12">
        <v>5038</v>
      </c>
      <c r="V277" s="20">
        <v>278</v>
      </c>
      <c r="W277" s="12">
        <v>132.16000000000003</v>
      </c>
      <c r="X277" s="12">
        <v>180.32000000000002</v>
      </c>
      <c r="Y277" s="12">
        <v>10111</v>
      </c>
      <c r="Z277" s="12">
        <v>11324.320000000002</v>
      </c>
      <c r="AA277" s="12">
        <v>0</v>
      </c>
      <c r="AB277" s="12">
        <v>0</v>
      </c>
      <c r="AC277" s="12">
        <v>0</v>
      </c>
      <c r="AD277" s="12">
        <v>3225.4090000000001</v>
      </c>
      <c r="AE277" s="12">
        <v>0</v>
      </c>
      <c r="AF277" s="12">
        <v>2470.7200000000003</v>
      </c>
      <c r="AG277" s="12">
        <v>5541.5871902317194</v>
      </c>
      <c r="AH277" s="12">
        <v>20.160000000000004</v>
      </c>
      <c r="AI277" s="20">
        <v>2297</v>
      </c>
      <c r="AJ277">
        <v>1</v>
      </c>
      <c r="AK277">
        <v>0</v>
      </c>
      <c r="AL277">
        <v>270</v>
      </c>
      <c r="AM277">
        <v>0</v>
      </c>
      <c r="AN277">
        <v>2</v>
      </c>
      <c r="AQ277"/>
      <c r="AR277">
        <v>315</v>
      </c>
      <c r="AT277" s="27"/>
      <c r="EC277" s="28"/>
      <c r="ED277" s="28"/>
    </row>
    <row r="278" spans="1:134">
      <c r="A278">
        <v>664</v>
      </c>
      <c r="B278">
        <v>9</v>
      </c>
      <c r="D278" t="s">
        <v>373</v>
      </c>
      <c r="E278" s="12">
        <v>37207</v>
      </c>
      <c r="F278" s="12">
        <v>819</v>
      </c>
      <c r="G278" s="12">
        <v>8281</v>
      </c>
      <c r="H278" s="12">
        <v>2605</v>
      </c>
      <c r="I278" s="12">
        <v>5700</v>
      </c>
      <c r="J278" s="12">
        <v>3840.3</v>
      </c>
      <c r="K278" s="12">
        <v>725</v>
      </c>
      <c r="L278" s="12">
        <v>2949</v>
      </c>
      <c r="M278" s="12">
        <v>6293</v>
      </c>
      <c r="N278" s="12">
        <v>18211</v>
      </c>
      <c r="O278" s="12">
        <v>42020</v>
      </c>
      <c r="P278" s="12">
        <v>49220</v>
      </c>
      <c r="Q278" s="12">
        <v>4689.6000000000004</v>
      </c>
      <c r="R278" s="12">
        <v>9254</v>
      </c>
      <c r="S278" s="12">
        <v>10734.64</v>
      </c>
      <c r="T278" s="12">
        <v>630</v>
      </c>
      <c r="U278" s="12">
        <v>307</v>
      </c>
      <c r="V278" s="20">
        <v>261</v>
      </c>
      <c r="W278" s="12">
        <v>268.39999999999998</v>
      </c>
      <c r="X278" s="12">
        <v>47.15</v>
      </c>
      <c r="Y278" s="12">
        <v>18597</v>
      </c>
      <c r="Z278" s="12">
        <v>22688.34</v>
      </c>
      <c r="AA278" s="12">
        <v>0</v>
      </c>
      <c r="AB278" s="12">
        <v>0</v>
      </c>
      <c r="AC278" s="12">
        <v>2350</v>
      </c>
      <c r="AD278" s="12">
        <v>24213.294000000002</v>
      </c>
      <c r="AE278" s="12">
        <v>0</v>
      </c>
      <c r="AF278" s="12">
        <v>2903.48</v>
      </c>
      <c r="AG278" s="12">
        <v>15794.228454067177</v>
      </c>
      <c r="AH278" s="12">
        <v>8.0499999999999989</v>
      </c>
      <c r="AI278" s="20">
        <v>3978</v>
      </c>
      <c r="AJ278">
        <v>1</v>
      </c>
      <c r="AK278">
        <v>0</v>
      </c>
      <c r="AL278">
        <v>1345</v>
      </c>
      <c r="AM278">
        <v>0</v>
      </c>
      <c r="AN278">
        <v>10</v>
      </c>
      <c r="AQ278"/>
      <c r="AR278">
        <v>1295</v>
      </c>
      <c r="AT278" s="27"/>
      <c r="EC278" s="28"/>
      <c r="ED278" s="28"/>
    </row>
    <row r="279" spans="1:134">
      <c r="A279">
        <v>677</v>
      </c>
      <c r="B279">
        <v>9</v>
      </c>
      <c r="D279" t="s">
        <v>429</v>
      </c>
      <c r="E279" s="12">
        <v>27372</v>
      </c>
      <c r="F279" s="12">
        <v>358.05</v>
      </c>
      <c r="G279" s="12">
        <v>6367</v>
      </c>
      <c r="H279" s="12">
        <v>2011</v>
      </c>
      <c r="I279" s="12">
        <v>3800</v>
      </c>
      <c r="J279" s="12">
        <v>2448.6</v>
      </c>
      <c r="K279" s="12">
        <v>305</v>
      </c>
      <c r="L279" s="12">
        <v>1870</v>
      </c>
      <c r="M279" s="12">
        <v>3935</v>
      </c>
      <c r="N279" s="12">
        <v>12934</v>
      </c>
      <c r="O279" s="12">
        <v>26800</v>
      </c>
      <c r="P279" s="12">
        <v>20910</v>
      </c>
      <c r="Q279" s="12">
        <v>1131.2</v>
      </c>
      <c r="R279" s="12">
        <v>20170</v>
      </c>
      <c r="S279" s="12">
        <v>20976.799999999999</v>
      </c>
      <c r="T279" s="12">
        <v>355</v>
      </c>
      <c r="U279" s="12">
        <v>4657</v>
      </c>
      <c r="V279" s="20">
        <v>286</v>
      </c>
      <c r="W279" s="12">
        <v>202.98</v>
      </c>
      <c r="X279" s="12">
        <v>90.48</v>
      </c>
      <c r="Y279" s="12">
        <v>13514</v>
      </c>
      <c r="Z279" s="12">
        <v>13784.28</v>
      </c>
      <c r="AA279" s="12">
        <v>0</v>
      </c>
      <c r="AB279" s="12">
        <v>0</v>
      </c>
      <c r="AC279" s="12">
        <v>4550</v>
      </c>
      <c r="AD279" s="12">
        <v>6648.8879999999999</v>
      </c>
      <c r="AE279" s="12">
        <v>0</v>
      </c>
      <c r="AF279" s="12">
        <v>3131.44</v>
      </c>
      <c r="AG279" s="12">
        <v>4941.6561968331307</v>
      </c>
      <c r="AH279" s="12">
        <v>16.64</v>
      </c>
      <c r="AI279" s="20">
        <v>2354</v>
      </c>
      <c r="AJ279">
        <v>1</v>
      </c>
      <c r="AK279">
        <v>0</v>
      </c>
      <c r="AL279">
        <v>350</v>
      </c>
      <c r="AM279">
        <v>0</v>
      </c>
      <c r="AN279">
        <v>6</v>
      </c>
      <c r="AQ279"/>
      <c r="AR279">
        <v>489</v>
      </c>
      <c r="AT279" s="27"/>
      <c r="EC279" s="28"/>
      <c r="ED279" s="28"/>
    </row>
    <row r="280" spans="1:134">
      <c r="A280">
        <v>678</v>
      </c>
      <c r="B280">
        <v>9</v>
      </c>
      <c r="D280" t="s">
        <v>431</v>
      </c>
      <c r="E280" s="12">
        <v>12639</v>
      </c>
      <c r="F280" s="12">
        <v>183.4</v>
      </c>
      <c r="G280" s="12">
        <v>2370</v>
      </c>
      <c r="H280" s="12">
        <v>721</v>
      </c>
      <c r="I280" s="12">
        <v>1200</v>
      </c>
      <c r="J280" s="12">
        <v>651.29999999999995</v>
      </c>
      <c r="K280" s="12">
        <v>84.666666666666671</v>
      </c>
      <c r="L280" s="12">
        <v>497.66666666666669</v>
      </c>
      <c r="M280" s="12">
        <v>1323</v>
      </c>
      <c r="N280" s="12">
        <v>5243</v>
      </c>
      <c r="O280" s="12">
        <v>12350</v>
      </c>
      <c r="P280" s="12">
        <v>6020</v>
      </c>
      <c r="Q280" s="12">
        <v>308.8</v>
      </c>
      <c r="R280" s="12">
        <v>3708</v>
      </c>
      <c r="S280" s="12">
        <v>4375.4399999999996</v>
      </c>
      <c r="T280" s="12">
        <v>109</v>
      </c>
      <c r="U280" s="12">
        <v>1145</v>
      </c>
      <c r="V280" s="20">
        <v>117</v>
      </c>
      <c r="W280" s="12">
        <v>102.96</v>
      </c>
      <c r="X280" s="12">
        <v>33.04</v>
      </c>
      <c r="Y280" s="12">
        <v>5487</v>
      </c>
      <c r="Z280" s="12">
        <v>6419.79</v>
      </c>
      <c r="AA280" s="12">
        <v>0</v>
      </c>
      <c r="AB280" s="12">
        <v>0</v>
      </c>
      <c r="AC280" s="12">
        <v>0</v>
      </c>
      <c r="AD280" s="12">
        <v>3489.732</v>
      </c>
      <c r="AE280" s="12">
        <v>0</v>
      </c>
      <c r="AF280" s="12">
        <v>741.04</v>
      </c>
      <c r="AG280" s="12">
        <v>4243.286801152738</v>
      </c>
      <c r="AH280" s="12">
        <v>3.54</v>
      </c>
      <c r="AI280" s="20">
        <v>1235</v>
      </c>
      <c r="AJ280">
        <v>1</v>
      </c>
      <c r="AK280">
        <v>0</v>
      </c>
      <c r="AL280">
        <v>185</v>
      </c>
      <c r="AM280">
        <v>0</v>
      </c>
      <c r="AN280">
        <v>1</v>
      </c>
      <c r="AQ280"/>
      <c r="AR280">
        <v>629</v>
      </c>
      <c r="AT280" s="27"/>
      <c r="EC280" s="28"/>
      <c r="ED280" s="28"/>
    </row>
    <row r="281" spans="1:134">
      <c r="A281">
        <v>687</v>
      </c>
      <c r="B281">
        <v>9</v>
      </c>
      <c r="D281" t="s">
        <v>486</v>
      </c>
      <c r="E281" s="12">
        <v>47873</v>
      </c>
      <c r="F281" s="12">
        <v>758.1</v>
      </c>
      <c r="G281" s="12">
        <v>10029</v>
      </c>
      <c r="H281" s="12">
        <v>3106</v>
      </c>
      <c r="I281" s="12">
        <v>7100</v>
      </c>
      <c r="J281" s="12">
        <v>4733.5</v>
      </c>
      <c r="K281" s="12">
        <v>1295.3333333333333</v>
      </c>
      <c r="L281" s="12">
        <v>3533.333333333333</v>
      </c>
      <c r="M281" s="12">
        <v>8853</v>
      </c>
      <c r="N281" s="12">
        <v>23251</v>
      </c>
      <c r="O281" s="12">
        <v>53610</v>
      </c>
      <c r="P281" s="12">
        <v>67720</v>
      </c>
      <c r="Q281" s="12">
        <v>3911.2000000000003</v>
      </c>
      <c r="R281" s="12">
        <v>4840</v>
      </c>
      <c r="S281" s="12">
        <v>5227.2000000000007</v>
      </c>
      <c r="T281" s="12">
        <v>464</v>
      </c>
      <c r="U281" s="12">
        <v>0</v>
      </c>
      <c r="V281" s="20">
        <v>275</v>
      </c>
      <c r="W281" s="12">
        <v>278.88000000000005</v>
      </c>
      <c r="X281" s="12">
        <v>27.560000000000002</v>
      </c>
      <c r="Y281" s="12">
        <v>23665</v>
      </c>
      <c r="Z281" s="12">
        <v>26504.800000000003</v>
      </c>
      <c r="AA281" s="12">
        <v>0</v>
      </c>
      <c r="AB281" s="12">
        <v>77</v>
      </c>
      <c r="AC281" s="12">
        <v>8700</v>
      </c>
      <c r="AD281" s="12">
        <v>41058.775000000001</v>
      </c>
      <c r="AE281" s="12">
        <v>0</v>
      </c>
      <c r="AF281" s="12">
        <v>1739.88</v>
      </c>
      <c r="AG281" s="12">
        <v>21026.211515837102</v>
      </c>
      <c r="AH281" s="12">
        <v>4.24</v>
      </c>
      <c r="AI281" s="20">
        <v>4117</v>
      </c>
      <c r="AJ281">
        <v>1</v>
      </c>
      <c r="AK281">
        <v>0</v>
      </c>
      <c r="AL281">
        <v>2340</v>
      </c>
      <c r="AM281">
        <v>0</v>
      </c>
      <c r="AN281">
        <v>0</v>
      </c>
      <c r="AQ281"/>
      <c r="AR281">
        <v>1727</v>
      </c>
      <c r="AT281" s="27"/>
      <c r="EC281" s="28"/>
      <c r="ED281" s="28"/>
    </row>
    <row r="282" spans="1:134">
      <c r="A282">
        <v>1695</v>
      </c>
      <c r="B282">
        <v>9</v>
      </c>
      <c r="D282" t="s">
        <v>498</v>
      </c>
      <c r="E282" s="12">
        <v>7421</v>
      </c>
      <c r="F282" s="12">
        <v>192.85</v>
      </c>
      <c r="G282" s="12">
        <v>1904</v>
      </c>
      <c r="H282" s="12">
        <v>531</v>
      </c>
      <c r="I282" s="12">
        <v>1100</v>
      </c>
      <c r="J282" s="12">
        <v>501.19999999999993</v>
      </c>
      <c r="K282" s="12">
        <v>103.33333333333333</v>
      </c>
      <c r="L282" s="12">
        <v>426.33333333333331</v>
      </c>
      <c r="M282" s="12">
        <v>1240</v>
      </c>
      <c r="N282" s="12">
        <v>3653</v>
      </c>
      <c r="O282" s="12">
        <v>5260</v>
      </c>
      <c r="P282" s="12">
        <v>440</v>
      </c>
      <c r="Q282" s="12">
        <v>0</v>
      </c>
      <c r="R282" s="12">
        <v>8593</v>
      </c>
      <c r="S282" s="12">
        <v>9452.3000000000011</v>
      </c>
      <c r="T282" s="12">
        <v>730</v>
      </c>
      <c r="U282" s="12">
        <v>2828</v>
      </c>
      <c r="V282" s="20">
        <v>98</v>
      </c>
      <c r="W282" s="12">
        <v>74.12</v>
      </c>
      <c r="X282" s="12">
        <v>33.300000000000004</v>
      </c>
      <c r="Y282" s="12">
        <v>5988</v>
      </c>
      <c r="Z282" s="12">
        <v>6526.92</v>
      </c>
      <c r="AA282" s="12">
        <v>0</v>
      </c>
      <c r="AB282" s="12">
        <v>0</v>
      </c>
      <c r="AC282" s="12">
        <v>0</v>
      </c>
      <c r="AD282" s="12">
        <v>1323.3480000000002</v>
      </c>
      <c r="AE282" s="12">
        <v>0</v>
      </c>
      <c r="AF282" s="12">
        <v>1614.8000000000002</v>
      </c>
      <c r="AG282" s="12">
        <v>1465.7330687546928</v>
      </c>
      <c r="AH282" s="12">
        <v>14.430000000000001</v>
      </c>
      <c r="AI282" s="20">
        <v>931</v>
      </c>
      <c r="AJ282">
        <v>1</v>
      </c>
      <c r="AK282">
        <v>0</v>
      </c>
      <c r="AL282">
        <v>60</v>
      </c>
      <c r="AM282">
        <v>0</v>
      </c>
      <c r="AN282">
        <v>1</v>
      </c>
      <c r="AQ282"/>
      <c r="AR282">
        <v>220</v>
      </c>
      <c r="AT282" s="27"/>
      <c r="EC282" s="28"/>
      <c r="ED282" s="28"/>
    </row>
    <row r="283" spans="1:134">
      <c r="A283">
        <v>703</v>
      </c>
      <c r="B283">
        <v>9</v>
      </c>
      <c r="D283" t="s">
        <v>524</v>
      </c>
      <c r="E283" s="12">
        <v>22265</v>
      </c>
      <c r="F283" s="12">
        <v>376.95</v>
      </c>
      <c r="G283" s="12">
        <v>3685</v>
      </c>
      <c r="H283" s="12">
        <v>1136</v>
      </c>
      <c r="I283" s="12">
        <v>2500</v>
      </c>
      <c r="J283" s="12">
        <v>1593.5</v>
      </c>
      <c r="K283" s="12">
        <v>203</v>
      </c>
      <c r="L283" s="12">
        <v>916</v>
      </c>
      <c r="M283" s="12">
        <v>2568</v>
      </c>
      <c r="N283" s="12">
        <v>8965</v>
      </c>
      <c r="O283" s="12">
        <v>20650</v>
      </c>
      <c r="P283" s="12">
        <v>5160</v>
      </c>
      <c r="Q283" s="12">
        <v>692.80000000000007</v>
      </c>
      <c r="R283" s="12">
        <v>10175</v>
      </c>
      <c r="S283" s="12">
        <v>12210</v>
      </c>
      <c r="T283" s="12">
        <v>1186</v>
      </c>
      <c r="U283" s="12">
        <v>10000</v>
      </c>
      <c r="V283" s="20">
        <v>186</v>
      </c>
      <c r="W283" s="12">
        <v>153.75</v>
      </c>
      <c r="X283" s="12">
        <v>73.78</v>
      </c>
      <c r="Y283" s="12">
        <v>9065</v>
      </c>
      <c r="Z283" s="12">
        <v>11331.25</v>
      </c>
      <c r="AA283" s="12">
        <v>0</v>
      </c>
      <c r="AB283" s="12">
        <v>0</v>
      </c>
      <c r="AC283" s="12">
        <v>0</v>
      </c>
      <c r="AD283" s="12">
        <v>4550.63</v>
      </c>
      <c r="AE283" s="12">
        <v>0</v>
      </c>
      <c r="AF283" s="12">
        <v>3057.6</v>
      </c>
      <c r="AG283" s="12">
        <v>9543.3187219434894</v>
      </c>
      <c r="AH283" s="12">
        <v>14.28</v>
      </c>
      <c r="AI283" s="20">
        <v>2048</v>
      </c>
      <c r="AJ283">
        <v>1</v>
      </c>
      <c r="AK283">
        <v>0</v>
      </c>
      <c r="AL283">
        <v>445</v>
      </c>
      <c r="AM283">
        <v>0</v>
      </c>
      <c r="AN283">
        <v>4</v>
      </c>
      <c r="AQ283"/>
      <c r="AR283">
        <v>502</v>
      </c>
      <c r="AT283" s="27"/>
      <c r="EC283" s="28"/>
      <c r="ED283" s="28"/>
    </row>
    <row r="284" spans="1:134">
      <c r="A284">
        <v>1676</v>
      </c>
      <c r="B284">
        <v>9</v>
      </c>
      <c r="D284" t="s">
        <v>541</v>
      </c>
      <c r="E284" s="12">
        <v>33735</v>
      </c>
      <c r="F284" s="12">
        <v>651</v>
      </c>
      <c r="G284" s="12">
        <v>8588</v>
      </c>
      <c r="H284" s="12">
        <v>2666</v>
      </c>
      <c r="I284" s="12">
        <v>4700</v>
      </c>
      <c r="J284" s="12">
        <v>2533.6</v>
      </c>
      <c r="K284" s="12">
        <v>437.33333333333331</v>
      </c>
      <c r="L284" s="12">
        <v>1898.3333333333333</v>
      </c>
      <c r="M284" s="12">
        <v>5022</v>
      </c>
      <c r="N284" s="12">
        <v>15730</v>
      </c>
      <c r="O284" s="12">
        <v>33050</v>
      </c>
      <c r="P284" s="12">
        <v>5610</v>
      </c>
      <c r="Q284" s="12">
        <v>872</v>
      </c>
      <c r="R284" s="12">
        <v>22947</v>
      </c>
      <c r="S284" s="12">
        <v>24094.350000000002</v>
      </c>
      <c r="T284" s="12">
        <v>7306</v>
      </c>
      <c r="U284" s="12">
        <v>10000</v>
      </c>
      <c r="V284" s="20">
        <v>370</v>
      </c>
      <c r="W284" s="12">
        <v>281.40000000000003</v>
      </c>
      <c r="X284" s="12">
        <v>108.12</v>
      </c>
      <c r="Y284" s="12">
        <v>21664</v>
      </c>
      <c r="Z284" s="12">
        <v>22747.200000000001</v>
      </c>
      <c r="AA284" s="12">
        <v>46</v>
      </c>
      <c r="AB284" s="12">
        <v>0</v>
      </c>
      <c r="AC284" s="12">
        <v>6500</v>
      </c>
      <c r="AD284" s="12">
        <v>10333.728000000001</v>
      </c>
      <c r="AE284" s="12">
        <v>0</v>
      </c>
      <c r="AF284" s="12">
        <v>7327.9500000000007</v>
      </c>
      <c r="AG284" s="12">
        <v>8878.5618037880558</v>
      </c>
      <c r="AH284" s="12">
        <v>24.380000000000003</v>
      </c>
      <c r="AI284" s="20">
        <v>4177</v>
      </c>
      <c r="AJ284">
        <v>1</v>
      </c>
      <c r="AK284">
        <v>0</v>
      </c>
      <c r="AL284">
        <v>355</v>
      </c>
      <c r="AM284">
        <v>0</v>
      </c>
      <c r="AN284">
        <v>0</v>
      </c>
      <c r="AQ284"/>
      <c r="AR284">
        <v>502</v>
      </c>
      <c r="AT284" s="27"/>
      <c r="EC284" s="28"/>
      <c r="ED284" s="28"/>
    </row>
    <row r="285" spans="1:134">
      <c r="A285">
        <v>1714</v>
      </c>
      <c r="B285">
        <v>9</v>
      </c>
      <c r="D285" t="s">
        <v>542</v>
      </c>
      <c r="E285" s="12">
        <v>23639</v>
      </c>
      <c r="F285" s="12">
        <v>498.39999999999992</v>
      </c>
      <c r="G285" s="12">
        <v>6281</v>
      </c>
      <c r="H285" s="12">
        <v>1904</v>
      </c>
      <c r="I285" s="12">
        <v>3800</v>
      </c>
      <c r="J285" s="12">
        <v>2070.3000000000002</v>
      </c>
      <c r="K285" s="12">
        <v>304.66666666666669</v>
      </c>
      <c r="L285" s="12">
        <v>1382.6666666666667</v>
      </c>
      <c r="M285" s="12">
        <v>4033</v>
      </c>
      <c r="N285" s="12">
        <v>11578</v>
      </c>
      <c r="O285" s="12">
        <v>21160</v>
      </c>
      <c r="P285" s="12">
        <v>8590</v>
      </c>
      <c r="Q285" s="12">
        <v>797.6</v>
      </c>
      <c r="R285" s="12">
        <v>27918</v>
      </c>
      <c r="S285" s="12">
        <v>28476.36</v>
      </c>
      <c r="T285" s="12">
        <v>438</v>
      </c>
      <c r="U285" s="12">
        <v>2361</v>
      </c>
      <c r="V285" s="20">
        <v>313</v>
      </c>
      <c r="W285" s="12">
        <v>198.9</v>
      </c>
      <c r="X285" s="12">
        <v>120.36</v>
      </c>
      <c r="Y285" s="12">
        <v>17297</v>
      </c>
      <c r="Z285" s="12">
        <v>17642.939999999999</v>
      </c>
      <c r="AA285" s="12">
        <v>0</v>
      </c>
      <c r="AB285" s="12">
        <v>0</v>
      </c>
      <c r="AC285" s="12">
        <v>7800</v>
      </c>
      <c r="AD285" s="12">
        <v>7264.7400000000007</v>
      </c>
      <c r="AE285" s="12">
        <v>0</v>
      </c>
      <c r="AF285" s="12">
        <v>5365.2</v>
      </c>
      <c r="AG285" s="12">
        <v>4472.7028776978414</v>
      </c>
      <c r="AH285" s="12">
        <v>23.46</v>
      </c>
      <c r="AI285" s="20">
        <v>2894</v>
      </c>
      <c r="AJ285">
        <v>1</v>
      </c>
      <c r="AK285">
        <v>0</v>
      </c>
      <c r="AL285">
        <v>315</v>
      </c>
      <c r="AM285">
        <v>0</v>
      </c>
      <c r="AN285">
        <v>3</v>
      </c>
      <c r="AQ285"/>
      <c r="AR285">
        <v>422</v>
      </c>
      <c r="AT285" s="27"/>
      <c r="EC285" s="28"/>
      <c r="ED285" s="28"/>
    </row>
    <row r="286" spans="1:134">
      <c r="A286">
        <v>715</v>
      </c>
      <c r="B286">
        <v>9</v>
      </c>
      <c r="D286" t="s">
        <v>543</v>
      </c>
      <c r="E286" s="12">
        <v>54657</v>
      </c>
      <c r="F286" s="12">
        <v>1417.5</v>
      </c>
      <c r="G286" s="12">
        <v>12934</v>
      </c>
      <c r="H286" s="12">
        <v>3976</v>
      </c>
      <c r="I286" s="12">
        <v>8300</v>
      </c>
      <c r="J286" s="12">
        <v>5610</v>
      </c>
      <c r="K286" s="12">
        <v>1075.6666666666667</v>
      </c>
      <c r="L286" s="12">
        <v>4132.666666666667</v>
      </c>
      <c r="M286" s="12">
        <v>8877</v>
      </c>
      <c r="N286" s="12">
        <v>26043</v>
      </c>
      <c r="O286" s="12">
        <v>55630</v>
      </c>
      <c r="P286" s="12">
        <v>51020</v>
      </c>
      <c r="Q286" s="12">
        <v>2059.2000000000003</v>
      </c>
      <c r="R286" s="12">
        <v>25008</v>
      </c>
      <c r="S286" s="12">
        <v>25008</v>
      </c>
      <c r="T286" s="12">
        <v>1276</v>
      </c>
      <c r="U286" s="12">
        <v>5492</v>
      </c>
      <c r="V286" s="20">
        <v>504</v>
      </c>
      <c r="W286" s="12">
        <v>314.11</v>
      </c>
      <c r="X286" s="12">
        <v>193</v>
      </c>
      <c r="Y286" s="12">
        <v>26900</v>
      </c>
      <c r="Z286" s="12">
        <v>27169</v>
      </c>
      <c r="AA286" s="12">
        <v>0</v>
      </c>
      <c r="AB286" s="12">
        <v>0</v>
      </c>
      <c r="AC286" s="12">
        <v>3000</v>
      </c>
      <c r="AD286" s="12">
        <v>23134</v>
      </c>
      <c r="AE286" s="12">
        <v>0</v>
      </c>
      <c r="AF286" s="12">
        <v>5100</v>
      </c>
      <c r="AG286" s="12">
        <v>10800.808781007458</v>
      </c>
      <c r="AH286" s="12">
        <v>25</v>
      </c>
      <c r="AI286" s="20">
        <v>4199</v>
      </c>
      <c r="AJ286">
        <v>1</v>
      </c>
      <c r="AK286">
        <v>0</v>
      </c>
      <c r="AL286">
        <v>2600</v>
      </c>
      <c r="AM286">
        <v>0</v>
      </c>
      <c r="AN286">
        <v>5</v>
      </c>
      <c r="AQ286"/>
      <c r="AR286">
        <v>860</v>
      </c>
      <c r="AT286" s="27"/>
      <c r="EC286" s="28"/>
      <c r="ED286" s="28"/>
    </row>
    <row r="287" spans="1:134">
      <c r="A287">
        <v>716</v>
      </c>
      <c r="B287">
        <v>9</v>
      </c>
      <c r="D287" t="s">
        <v>545</v>
      </c>
      <c r="E287" s="12">
        <v>25421</v>
      </c>
      <c r="F287" s="12">
        <v>355.25</v>
      </c>
      <c r="G287" s="12">
        <v>4558</v>
      </c>
      <c r="H287" s="12">
        <v>1371</v>
      </c>
      <c r="I287" s="12">
        <v>3100</v>
      </c>
      <c r="J287" s="12">
        <v>1987</v>
      </c>
      <c r="K287" s="12">
        <v>326.66666666666669</v>
      </c>
      <c r="L287" s="12">
        <v>1425.6666666666667</v>
      </c>
      <c r="M287" s="12">
        <v>2945</v>
      </c>
      <c r="N287" s="12">
        <v>10466</v>
      </c>
      <c r="O287" s="12">
        <v>22650</v>
      </c>
      <c r="P287" s="12">
        <v>2630</v>
      </c>
      <c r="Q287" s="12">
        <v>260</v>
      </c>
      <c r="R287" s="12">
        <v>14691</v>
      </c>
      <c r="S287" s="12">
        <v>17923.02</v>
      </c>
      <c r="T287" s="12">
        <v>1543</v>
      </c>
      <c r="U287" s="12">
        <v>9167</v>
      </c>
      <c r="V287" s="20">
        <v>220</v>
      </c>
      <c r="W287" s="12">
        <v>191.1</v>
      </c>
      <c r="X287" s="12">
        <v>89.06</v>
      </c>
      <c r="Y287" s="12">
        <v>11130</v>
      </c>
      <c r="Z287" s="12">
        <v>14469</v>
      </c>
      <c r="AA287" s="12">
        <v>0</v>
      </c>
      <c r="AB287" s="12">
        <v>0</v>
      </c>
      <c r="AC287" s="12">
        <v>1300</v>
      </c>
      <c r="AD287" s="12">
        <v>5186.58</v>
      </c>
      <c r="AE287" s="12">
        <v>0</v>
      </c>
      <c r="AF287" s="12">
        <v>4348.08</v>
      </c>
      <c r="AG287" s="12">
        <v>13552.459053837625</v>
      </c>
      <c r="AH287" s="12">
        <v>13.42</v>
      </c>
      <c r="AI287" s="20">
        <v>2400</v>
      </c>
      <c r="AJ287">
        <v>1</v>
      </c>
      <c r="AK287">
        <v>0</v>
      </c>
      <c r="AL287">
        <v>445</v>
      </c>
      <c r="AM287">
        <v>0</v>
      </c>
      <c r="AN287">
        <v>2</v>
      </c>
      <c r="AQ287"/>
      <c r="AR287">
        <v>462</v>
      </c>
      <c r="AT287" s="27"/>
      <c r="EC287" s="28"/>
      <c r="ED287" s="28"/>
    </row>
    <row r="288" spans="1:134">
      <c r="A288">
        <v>717</v>
      </c>
      <c r="B288">
        <v>9</v>
      </c>
      <c r="D288" t="s">
        <v>547</v>
      </c>
      <c r="E288" s="12">
        <v>21960</v>
      </c>
      <c r="F288" s="12">
        <v>485.09999999999997</v>
      </c>
      <c r="G288" s="12">
        <v>5461</v>
      </c>
      <c r="H288" s="12">
        <v>1608</v>
      </c>
      <c r="I288" s="12">
        <v>2400</v>
      </c>
      <c r="J288" s="12">
        <v>960.3</v>
      </c>
      <c r="K288" s="12">
        <v>183.66666666666666</v>
      </c>
      <c r="L288" s="12">
        <v>886.66666666666663</v>
      </c>
      <c r="M288" s="12">
        <v>2752</v>
      </c>
      <c r="N288" s="12">
        <v>9744</v>
      </c>
      <c r="O288" s="12">
        <v>15730</v>
      </c>
      <c r="P288" s="12">
        <v>3230</v>
      </c>
      <c r="Q288" s="12">
        <v>0</v>
      </c>
      <c r="R288" s="12">
        <v>13265</v>
      </c>
      <c r="S288" s="12">
        <v>14326.2</v>
      </c>
      <c r="T288" s="12">
        <v>1169</v>
      </c>
      <c r="U288" s="12">
        <v>6228</v>
      </c>
      <c r="V288" s="20">
        <v>226</v>
      </c>
      <c r="W288" s="12">
        <v>171.60000000000002</v>
      </c>
      <c r="X288" s="12">
        <v>76.680000000000007</v>
      </c>
      <c r="Y288" s="12">
        <v>14397</v>
      </c>
      <c r="Z288" s="12">
        <v>15836.7</v>
      </c>
      <c r="AA288" s="12">
        <v>0</v>
      </c>
      <c r="AB288" s="12">
        <v>0</v>
      </c>
      <c r="AC288" s="12">
        <v>3200</v>
      </c>
      <c r="AD288" s="12">
        <v>4837.3919999999998</v>
      </c>
      <c r="AE288" s="12">
        <v>0</v>
      </c>
      <c r="AF288" s="12">
        <v>2867.4</v>
      </c>
      <c r="AG288" s="12">
        <v>5722.9883885270892</v>
      </c>
      <c r="AH288" s="12">
        <v>15.120000000000001</v>
      </c>
      <c r="AI288" s="20">
        <v>2637</v>
      </c>
      <c r="AJ288">
        <v>1</v>
      </c>
      <c r="AK288">
        <v>0</v>
      </c>
      <c r="AL288">
        <v>190</v>
      </c>
      <c r="AM288">
        <v>0</v>
      </c>
      <c r="AN288">
        <v>0</v>
      </c>
      <c r="AQ288"/>
      <c r="AR288">
        <v>344</v>
      </c>
      <c r="AT288" s="27"/>
      <c r="EC288" s="28"/>
      <c r="ED288" s="28"/>
    </row>
    <row r="289" spans="1:134">
      <c r="A289">
        <v>718</v>
      </c>
      <c r="B289">
        <v>9</v>
      </c>
      <c r="D289" t="s">
        <v>202</v>
      </c>
      <c r="E289" s="12">
        <v>44451</v>
      </c>
      <c r="F289" s="12">
        <v>744.8</v>
      </c>
      <c r="G289" s="12">
        <v>9774</v>
      </c>
      <c r="H289" s="12">
        <v>2967</v>
      </c>
      <c r="I289" s="12">
        <v>7600</v>
      </c>
      <c r="J289" s="12">
        <v>5306.5</v>
      </c>
      <c r="K289" s="12">
        <v>1915.6666666666667</v>
      </c>
      <c r="L289" s="12">
        <v>4140.666666666667</v>
      </c>
      <c r="M289" s="12">
        <v>9382</v>
      </c>
      <c r="N289" s="12">
        <v>22625</v>
      </c>
      <c r="O289" s="12">
        <v>50220</v>
      </c>
      <c r="P289" s="12">
        <v>67860</v>
      </c>
      <c r="Q289" s="12">
        <v>1084.8</v>
      </c>
      <c r="R289" s="12">
        <v>3432</v>
      </c>
      <c r="S289" s="12">
        <v>3775.2000000000003</v>
      </c>
      <c r="T289" s="12">
        <v>513</v>
      </c>
      <c r="U289" s="12">
        <v>10000</v>
      </c>
      <c r="V289" s="20">
        <v>306</v>
      </c>
      <c r="W289" s="12">
        <v>221.95</v>
      </c>
      <c r="X289" s="12">
        <v>121.98</v>
      </c>
      <c r="Y289" s="12">
        <v>22935</v>
      </c>
      <c r="Z289" s="12">
        <v>26375.249999999996</v>
      </c>
      <c r="AA289" s="12">
        <v>0</v>
      </c>
      <c r="AB289" s="12">
        <v>0</v>
      </c>
      <c r="AC289" s="12">
        <v>3200</v>
      </c>
      <c r="AD289" s="12">
        <v>43599.434999999998</v>
      </c>
      <c r="AE289" s="12">
        <v>0</v>
      </c>
      <c r="AF289" s="12">
        <v>1248.5</v>
      </c>
      <c r="AG289" s="12">
        <v>19521.256653992397</v>
      </c>
      <c r="AH289" s="12">
        <v>3.21</v>
      </c>
      <c r="AI289" s="20">
        <v>2880</v>
      </c>
      <c r="AJ289">
        <v>1</v>
      </c>
      <c r="AK289">
        <v>0</v>
      </c>
      <c r="AL289">
        <v>3240</v>
      </c>
      <c r="AM289">
        <v>0</v>
      </c>
      <c r="AN289">
        <v>0</v>
      </c>
      <c r="AQ289"/>
      <c r="AR289">
        <v>1895</v>
      </c>
      <c r="AT289" s="27"/>
      <c r="EC289" s="28"/>
      <c r="ED289" s="28"/>
    </row>
    <row r="290" spans="1:134">
      <c r="A290">
        <v>738</v>
      </c>
      <c r="B290">
        <v>10</v>
      </c>
      <c r="D290" t="s">
        <v>186</v>
      </c>
      <c r="E290" s="12">
        <v>13038</v>
      </c>
      <c r="F290" s="12">
        <v>157.5</v>
      </c>
      <c r="G290" s="12">
        <v>2115</v>
      </c>
      <c r="H290" s="12">
        <v>631</v>
      </c>
      <c r="I290" s="12">
        <v>1300</v>
      </c>
      <c r="J290" s="12">
        <v>791.5</v>
      </c>
      <c r="K290" s="12">
        <v>92.333333333333329</v>
      </c>
      <c r="L290" s="12">
        <v>553.33333333333326</v>
      </c>
      <c r="M290" s="12">
        <v>1172</v>
      </c>
      <c r="N290" s="12">
        <v>5002</v>
      </c>
      <c r="O290" s="12">
        <v>10930</v>
      </c>
      <c r="P290" s="12">
        <v>1630</v>
      </c>
      <c r="Q290" s="12">
        <v>496</v>
      </c>
      <c r="R290" s="12">
        <v>5037</v>
      </c>
      <c r="S290" s="12">
        <v>5490.3300000000008</v>
      </c>
      <c r="T290" s="12">
        <v>281</v>
      </c>
      <c r="U290" s="12">
        <v>0</v>
      </c>
      <c r="V290" s="20">
        <v>114</v>
      </c>
      <c r="W290" s="12">
        <v>91.800000000000011</v>
      </c>
      <c r="X290" s="12">
        <v>31.610000000000003</v>
      </c>
      <c r="Y290" s="12">
        <v>5085</v>
      </c>
      <c r="Z290" s="12">
        <v>5491.8</v>
      </c>
      <c r="AA290" s="12">
        <v>0</v>
      </c>
      <c r="AB290" s="12">
        <v>0</v>
      </c>
      <c r="AC290" s="12">
        <v>0</v>
      </c>
      <c r="AD290" s="12">
        <v>1911.96</v>
      </c>
      <c r="AE290" s="12">
        <v>0</v>
      </c>
      <c r="AF290" s="12">
        <v>1233.8800000000001</v>
      </c>
      <c r="AG290" s="12">
        <v>3457.9874915381724</v>
      </c>
      <c r="AH290" s="12">
        <v>7.6300000000000008</v>
      </c>
      <c r="AI290" s="20">
        <v>1606</v>
      </c>
      <c r="AJ290">
        <v>1</v>
      </c>
      <c r="AK290">
        <v>0</v>
      </c>
      <c r="AL290">
        <v>115</v>
      </c>
      <c r="AM290">
        <v>0</v>
      </c>
      <c r="AN290">
        <v>0</v>
      </c>
      <c r="AQ290"/>
      <c r="AR290">
        <v>372</v>
      </c>
      <c r="AT290" s="27"/>
      <c r="EC290" s="28"/>
      <c r="ED290" s="28"/>
    </row>
    <row r="291" spans="1:134">
      <c r="A291">
        <v>1723</v>
      </c>
      <c r="B291">
        <v>10</v>
      </c>
      <c r="D291" t="s">
        <v>214</v>
      </c>
      <c r="E291" s="12">
        <v>9924</v>
      </c>
      <c r="F291" s="12">
        <v>215.6</v>
      </c>
      <c r="G291" s="12">
        <v>2070</v>
      </c>
      <c r="H291" s="12">
        <v>649</v>
      </c>
      <c r="I291" s="12">
        <v>900</v>
      </c>
      <c r="J291" s="12">
        <v>452.9</v>
      </c>
      <c r="K291" s="12">
        <v>72.333333333333329</v>
      </c>
      <c r="L291" s="12">
        <v>395.33333333333331</v>
      </c>
      <c r="M291" s="12">
        <v>953</v>
      </c>
      <c r="N291" s="12">
        <v>4141</v>
      </c>
      <c r="O291" s="12">
        <v>5990</v>
      </c>
      <c r="P291" s="12">
        <v>340</v>
      </c>
      <c r="Q291" s="12">
        <v>0</v>
      </c>
      <c r="R291" s="12">
        <v>9303</v>
      </c>
      <c r="S291" s="12">
        <v>9303</v>
      </c>
      <c r="T291" s="12">
        <v>49</v>
      </c>
      <c r="U291" s="12">
        <v>0</v>
      </c>
      <c r="V291" s="20">
        <v>152</v>
      </c>
      <c r="W291" s="12">
        <v>55</v>
      </c>
      <c r="X291" s="12">
        <v>97</v>
      </c>
      <c r="Y291" s="12">
        <v>4471</v>
      </c>
      <c r="Z291" s="12">
        <v>4471</v>
      </c>
      <c r="AA291" s="12">
        <v>0</v>
      </c>
      <c r="AB291" s="12">
        <v>0</v>
      </c>
      <c r="AC291" s="12">
        <v>0</v>
      </c>
      <c r="AD291" s="12">
        <v>1345.771</v>
      </c>
      <c r="AE291" s="12">
        <v>0</v>
      </c>
      <c r="AF291" s="12">
        <v>727</v>
      </c>
      <c r="AG291" s="12">
        <v>771.46578272027375</v>
      </c>
      <c r="AH291" s="12">
        <v>8</v>
      </c>
      <c r="AI291" s="20">
        <v>1271</v>
      </c>
      <c r="AJ291">
        <v>1</v>
      </c>
      <c r="AK291">
        <v>0</v>
      </c>
      <c r="AL291">
        <v>85</v>
      </c>
      <c r="AM291">
        <v>0</v>
      </c>
      <c r="AN291">
        <v>0</v>
      </c>
      <c r="AQ291"/>
      <c r="AR291">
        <v>297</v>
      </c>
      <c r="AT291" s="27"/>
      <c r="EC291" s="28"/>
      <c r="ED291" s="28"/>
    </row>
    <row r="292" spans="1:134">
      <c r="A292">
        <v>743</v>
      </c>
      <c r="B292">
        <v>10</v>
      </c>
      <c r="D292" t="s">
        <v>228</v>
      </c>
      <c r="E292" s="12">
        <v>16580</v>
      </c>
      <c r="F292" s="12">
        <v>323.05</v>
      </c>
      <c r="G292" s="12">
        <v>3342</v>
      </c>
      <c r="H292" s="12">
        <v>1066</v>
      </c>
      <c r="I292" s="12">
        <v>2100</v>
      </c>
      <c r="J292" s="12">
        <v>1417.1999999999998</v>
      </c>
      <c r="K292" s="12">
        <v>181.66666666666666</v>
      </c>
      <c r="L292" s="12">
        <v>944.66666666666663</v>
      </c>
      <c r="M292" s="12">
        <v>2092</v>
      </c>
      <c r="N292" s="12">
        <v>7202</v>
      </c>
      <c r="O292" s="12">
        <v>16120</v>
      </c>
      <c r="P292" s="12">
        <v>8250</v>
      </c>
      <c r="Q292" s="12">
        <v>883.2</v>
      </c>
      <c r="R292" s="12">
        <v>7022</v>
      </c>
      <c r="S292" s="12">
        <v>7022</v>
      </c>
      <c r="T292" s="12">
        <v>112</v>
      </c>
      <c r="U292" s="12">
        <v>0</v>
      </c>
      <c r="V292" s="20">
        <v>205</v>
      </c>
      <c r="W292" s="12">
        <v>105</v>
      </c>
      <c r="X292" s="12">
        <v>101</v>
      </c>
      <c r="Y292" s="12">
        <v>6828</v>
      </c>
      <c r="Z292" s="12">
        <v>6828</v>
      </c>
      <c r="AA292" s="12">
        <v>0</v>
      </c>
      <c r="AB292" s="12">
        <v>0</v>
      </c>
      <c r="AC292" s="12">
        <v>0</v>
      </c>
      <c r="AD292" s="12">
        <v>6459.2880000000005</v>
      </c>
      <c r="AE292" s="12">
        <v>0</v>
      </c>
      <c r="AF292" s="12">
        <v>988</v>
      </c>
      <c r="AG292" s="12">
        <v>2296.1928791701707</v>
      </c>
      <c r="AH292" s="12">
        <v>2</v>
      </c>
      <c r="AI292" s="20">
        <v>1923</v>
      </c>
      <c r="AJ292">
        <v>1</v>
      </c>
      <c r="AK292">
        <v>0</v>
      </c>
      <c r="AL292">
        <v>250</v>
      </c>
      <c r="AM292">
        <v>0</v>
      </c>
      <c r="AN292">
        <v>5</v>
      </c>
      <c r="AQ292"/>
      <c r="AR292">
        <v>944</v>
      </c>
      <c r="AT292" s="27"/>
      <c r="EC292" s="28"/>
      <c r="ED292" s="28"/>
    </row>
    <row r="293" spans="1:134">
      <c r="A293">
        <v>744</v>
      </c>
      <c r="B293">
        <v>10</v>
      </c>
      <c r="D293" t="s">
        <v>229</v>
      </c>
      <c r="E293" s="12">
        <v>6611</v>
      </c>
      <c r="F293" s="12">
        <v>191.8</v>
      </c>
      <c r="G293" s="12">
        <v>1717</v>
      </c>
      <c r="H293" s="12">
        <v>564</v>
      </c>
      <c r="I293" s="12">
        <v>900</v>
      </c>
      <c r="J293" s="12">
        <v>531.79999999999995</v>
      </c>
      <c r="K293" s="12">
        <v>54.666666666666664</v>
      </c>
      <c r="L293" s="12">
        <v>346.66666666666663</v>
      </c>
      <c r="M293" s="12">
        <v>896</v>
      </c>
      <c r="N293" s="12">
        <v>3047</v>
      </c>
      <c r="O293" s="12">
        <v>4720</v>
      </c>
      <c r="P293" s="12">
        <v>410</v>
      </c>
      <c r="Q293" s="12">
        <v>200</v>
      </c>
      <c r="R293" s="12">
        <v>7612</v>
      </c>
      <c r="S293" s="12">
        <v>7612</v>
      </c>
      <c r="T293" s="12">
        <v>17</v>
      </c>
      <c r="U293" s="12">
        <v>0</v>
      </c>
      <c r="V293" s="20">
        <v>134</v>
      </c>
      <c r="W293" s="12">
        <v>48</v>
      </c>
      <c r="X293" s="12">
        <v>86</v>
      </c>
      <c r="Y293" s="12">
        <v>3682</v>
      </c>
      <c r="Z293" s="12">
        <v>3682</v>
      </c>
      <c r="AA293" s="12">
        <v>0</v>
      </c>
      <c r="AB293" s="12">
        <v>0</v>
      </c>
      <c r="AC293" s="12">
        <v>0</v>
      </c>
      <c r="AD293" s="12">
        <v>1192.9680000000001</v>
      </c>
      <c r="AE293" s="12">
        <v>0</v>
      </c>
      <c r="AF293" s="12">
        <v>368</v>
      </c>
      <c r="AG293" s="12">
        <v>318.89474374098836</v>
      </c>
      <c r="AH293" s="12">
        <v>6</v>
      </c>
      <c r="AI293" s="20">
        <v>922</v>
      </c>
      <c r="AJ293">
        <v>1</v>
      </c>
      <c r="AK293">
        <v>0</v>
      </c>
      <c r="AL293">
        <v>90</v>
      </c>
      <c r="AM293">
        <v>0</v>
      </c>
      <c r="AN293">
        <v>0</v>
      </c>
      <c r="AQ293"/>
      <c r="AR293">
        <v>318</v>
      </c>
      <c r="AT293" s="27"/>
      <c r="EC293" s="28"/>
      <c r="ED293" s="28"/>
    </row>
    <row r="294" spans="1:134">
      <c r="A294">
        <v>1724</v>
      </c>
      <c r="B294">
        <v>10</v>
      </c>
      <c r="D294" t="s">
        <v>249</v>
      </c>
      <c r="E294" s="12">
        <v>18253</v>
      </c>
      <c r="F294" s="12">
        <v>376.95</v>
      </c>
      <c r="G294" s="12">
        <v>3808</v>
      </c>
      <c r="H294" s="12">
        <v>1222</v>
      </c>
      <c r="I294" s="12">
        <v>1800</v>
      </c>
      <c r="J294" s="12">
        <v>939.09999999999991</v>
      </c>
      <c r="K294" s="12">
        <v>144.66666666666666</v>
      </c>
      <c r="L294" s="12">
        <v>904.66666666666663</v>
      </c>
      <c r="M294" s="12">
        <v>2003</v>
      </c>
      <c r="N294" s="12">
        <v>7681</v>
      </c>
      <c r="O294" s="12">
        <v>14450</v>
      </c>
      <c r="P294" s="12">
        <v>3490</v>
      </c>
      <c r="Q294" s="12">
        <v>0</v>
      </c>
      <c r="R294" s="12">
        <v>10103</v>
      </c>
      <c r="S294" s="12">
        <v>10103</v>
      </c>
      <c r="T294" s="12">
        <v>73</v>
      </c>
      <c r="U294" s="12">
        <v>0</v>
      </c>
      <c r="V294" s="20">
        <v>231</v>
      </c>
      <c r="W294" s="12">
        <v>153</v>
      </c>
      <c r="X294" s="12">
        <v>78</v>
      </c>
      <c r="Y294" s="12">
        <v>8609</v>
      </c>
      <c r="Z294" s="12">
        <v>8609</v>
      </c>
      <c r="AA294" s="12">
        <v>0</v>
      </c>
      <c r="AB294" s="12">
        <v>0</v>
      </c>
      <c r="AC294" s="12">
        <v>0</v>
      </c>
      <c r="AD294" s="12">
        <v>4278.6729999999998</v>
      </c>
      <c r="AE294" s="12">
        <v>0</v>
      </c>
      <c r="AF294" s="12">
        <v>684</v>
      </c>
      <c r="AG294" s="12">
        <v>1226.9115566037735</v>
      </c>
      <c r="AH294" s="12">
        <v>9</v>
      </c>
      <c r="AI294" s="20">
        <v>2209</v>
      </c>
      <c r="AJ294">
        <v>1</v>
      </c>
      <c r="AK294">
        <v>0</v>
      </c>
      <c r="AL294">
        <v>145</v>
      </c>
      <c r="AM294">
        <v>0</v>
      </c>
      <c r="AN294">
        <v>0</v>
      </c>
      <c r="AQ294"/>
      <c r="AR294">
        <v>496</v>
      </c>
      <c r="AT294" s="27"/>
      <c r="EC294" s="28"/>
      <c r="ED294" s="28"/>
    </row>
    <row r="295" spans="1:134">
      <c r="A295">
        <v>748</v>
      </c>
      <c r="B295">
        <v>10</v>
      </c>
      <c r="D295" t="s">
        <v>255</v>
      </c>
      <c r="E295" s="12">
        <v>66237</v>
      </c>
      <c r="F295" s="12">
        <v>1155.7</v>
      </c>
      <c r="G295" s="12">
        <v>13332</v>
      </c>
      <c r="H295" s="12">
        <v>3957</v>
      </c>
      <c r="I295" s="12">
        <v>9500</v>
      </c>
      <c r="J295" s="12">
        <v>6459</v>
      </c>
      <c r="K295" s="12">
        <v>1755.6666666666667</v>
      </c>
      <c r="L295" s="12">
        <v>5606.666666666667</v>
      </c>
      <c r="M295" s="12">
        <v>9868</v>
      </c>
      <c r="N295" s="12">
        <v>30861</v>
      </c>
      <c r="O295" s="12">
        <v>72770</v>
      </c>
      <c r="P295" s="12">
        <v>83270</v>
      </c>
      <c r="Q295" s="12">
        <v>4958.4000000000005</v>
      </c>
      <c r="R295" s="12">
        <v>7992</v>
      </c>
      <c r="S295" s="12">
        <v>8311.68</v>
      </c>
      <c r="T295" s="12">
        <v>1320</v>
      </c>
      <c r="U295" s="12">
        <v>0</v>
      </c>
      <c r="V295" s="20">
        <v>436</v>
      </c>
      <c r="W295" s="12">
        <v>348</v>
      </c>
      <c r="X295" s="12">
        <v>92.4</v>
      </c>
      <c r="Y295" s="12">
        <v>30410</v>
      </c>
      <c r="Z295" s="12">
        <v>30410</v>
      </c>
      <c r="AA295" s="12">
        <v>0</v>
      </c>
      <c r="AB295" s="12">
        <v>0</v>
      </c>
      <c r="AC295" s="12">
        <v>1100</v>
      </c>
      <c r="AD295" s="12">
        <v>54677.18</v>
      </c>
      <c r="AE295" s="12">
        <v>0</v>
      </c>
      <c r="AF295" s="12">
        <v>1980.16</v>
      </c>
      <c r="AG295" s="12">
        <v>17798.633041237117</v>
      </c>
      <c r="AH295" s="12">
        <v>8.4</v>
      </c>
      <c r="AI295" s="20">
        <v>5581</v>
      </c>
      <c r="AJ295">
        <v>1</v>
      </c>
      <c r="AK295">
        <v>0</v>
      </c>
      <c r="AL295">
        <v>7600</v>
      </c>
      <c r="AM295">
        <v>0</v>
      </c>
      <c r="AN295">
        <v>0</v>
      </c>
      <c r="AQ295"/>
      <c r="AR295">
        <v>1789</v>
      </c>
      <c r="AT295" s="27"/>
      <c r="EC295" s="28"/>
      <c r="ED295" s="28"/>
    </row>
    <row r="296" spans="1:134">
      <c r="A296">
        <v>1721</v>
      </c>
      <c r="B296">
        <v>10</v>
      </c>
      <c r="D296" t="s">
        <v>259</v>
      </c>
      <c r="E296" s="12">
        <v>29880</v>
      </c>
      <c r="F296" s="12">
        <v>416.15</v>
      </c>
      <c r="G296" s="12">
        <v>5787</v>
      </c>
      <c r="H296" s="12">
        <v>1827</v>
      </c>
      <c r="I296" s="12">
        <v>3000</v>
      </c>
      <c r="J296" s="12">
        <v>1790.5</v>
      </c>
      <c r="K296" s="12">
        <v>251.66666666666666</v>
      </c>
      <c r="L296" s="12">
        <v>1707.6666666666665</v>
      </c>
      <c r="M296" s="12">
        <v>2939</v>
      </c>
      <c r="N296" s="12">
        <v>12162</v>
      </c>
      <c r="O296" s="12">
        <v>23980</v>
      </c>
      <c r="P296" s="12">
        <v>6000</v>
      </c>
      <c r="Q296" s="12">
        <v>949.6</v>
      </c>
      <c r="R296" s="12">
        <v>8971</v>
      </c>
      <c r="S296" s="12">
        <v>8971</v>
      </c>
      <c r="T296" s="12">
        <v>69</v>
      </c>
      <c r="U296" s="12">
        <v>0</v>
      </c>
      <c r="V296" s="20">
        <v>319</v>
      </c>
      <c r="W296" s="12">
        <v>174</v>
      </c>
      <c r="X296" s="12">
        <v>145</v>
      </c>
      <c r="Y296" s="12">
        <v>12095</v>
      </c>
      <c r="Z296" s="12">
        <v>12095</v>
      </c>
      <c r="AA296" s="12">
        <v>0</v>
      </c>
      <c r="AB296" s="12">
        <v>0</v>
      </c>
      <c r="AC296" s="12">
        <v>0</v>
      </c>
      <c r="AD296" s="12">
        <v>7716.6100000000006</v>
      </c>
      <c r="AE296" s="12">
        <v>0</v>
      </c>
      <c r="AF296" s="12">
        <v>1063</v>
      </c>
      <c r="AG296" s="12">
        <v>3513.5442477876109</v>
      </c>
      <c r="AH296" s="12">
        <v>8</v>
      </c>
      <c r="AI296" s="20">
        <v>3231</v>
      </c>
      <c r="AJ296">
        <v>1</v>
      </c>
      <c r="AK296">
        <v>0</v>
      </c>
      <c r="AL296">
        <v>360</v>
      </c>
      <c r="AM296">
        <v>0</v>
      </c>
      <c r="AN296">
        <v>23</v>
      </c>
      <c r="AQ296"/>
      <c r="AR296">
        <v>642</v>
      </c>
      <c r="AT296" s="27"/>
      <c r="EC296" s="28"/>
      <c r="ED296" s="28"/>
    </row>
    <row r="297" spans="1:134">
      <c r="A297">
        <v>753</v>
      </c>
      <c r="B297">
        <v>10</v>
      </c>
      <c r="D297" t="s">
        <v>262</v>
      </c>
      <c r="E297" s="12">
        <v>28976</v>
      </c>
      <c r="F297" s="12">
        <v>506.44999999999993</v>
      </c>
      <c r="G297" s="12">
        <v>5109</v>
      </c>
      <c r="H297" s="12">
        <v>1780</v>
      </c>
      <c r="I297" s="12">
        <v>2900</v>
      </c>
      <c r="J297" s="12">
        <v>1662.6</v>
      </c>
      <c r="K297" s="12">
        <v>426.33333333333331</v>
      </c>
      <c r="L297" s="12">
        <v>1649.3333333333333</v>
      </c>
      <c r="M297" s="12">
        <v>3265</v>
      </c>
      <c r="N297" s="12">
        <v>12215</v>
      </c>
      <c r="O297" s="12">
        <v>28720</v>
      </c>
      <c r="P297" s="12">
        <v>17880</v>
      </c>
      <c r="Q297" s="12">
        <v>1556.8000000000002</v>
      </c>
      <c r="R297" s="12">
        <v>3431</v>
      </c>
      <c r="S297" s="12">
        <v>3431</v>
      </c>
      <c r="T297" s="12">
        <v>79</v>
      </c>
      <c r="U297" s="12">
        <v>0</v>
      </c>
      <c r="V297" s="20">
        <v>226</v>
      </c>
      <c r="W297" s="12">
        <v>180</v>
      </c>
      <c r="X297" s="12">
        <v>46</v>
      </c>
      <c r="Y297" s="12">
        <v>12374</v>
      </c>
      <c r="Z297" s="12">
        <v>12374</v>
      </c>
      <c r="AA297" s="12">
        <v>0</v>
      </c>
      <c r="AB297" s="12">
        <v>0</v>
      </c>
      <c r="AC297" s="12">
        <v>0</v>
      </c>
      <c r="AD297" s="12">
        <v>17224.608</v>
      </c>
      <c r="AE297" s="12">
        <v>0</v>
      </c>
      <c r="AF297" s="12">
        <v>477</v>
      </c>
      <c r="AG297" s="12">
        <v>3937.7641025641024</v>
      </c>
      <c r="AH297" s="12">
        <v>2</v>
      </c>
      <c r="AI297" s="20">
        <v>2839</v>
      </c>
      <c r="AJ297">
        <v>1</v>
      </c>
      <c r="AK297">
        <v>0</v>
      </c>
      <c r="AL297">
        <v>1095</v>
      </c>
      <c r="AM297">
        <v>0</v>
      </c>
      <c r="AN297">
        <v>11</v>
      </c>
      <c r="AQ297"/>
      <c r="AR297">
        <v>1358</v>
      </c>
      <c r="AT297" s="27"/>
      <c r="EC297" s="28"/>
      <c r="ED297" s="28"/>
    </row>
    <row r="298" spans="1:134">
      <c r="A298">
        <v>1728</v>
      </c>
      <c r="B298">
        <v>10</v>
      </c>
      <c r="D298" t="s">
        <v>269</v>
      </c>
      <c r="E298" s="12">
        <v>19966</v>
      </c>
      <c r="F298" s="12">
        <v>444.5</v>
      </c>
      <c r="G298" s="12">
        <v>3965</v>
      </c>
      <c r="H298" s="12">
        <v>1281</v>
      </c>
      <c r="I298" s="12">
        <v>2200</v>
      </c>
      <c r="J298" s="12">
        <v>1286.5999999999999</v>
      </c>
      <c r="K298" s="12">
        <v>151.33333333333334</v>
      </c>
      <c r="L298" s="12">
        <v>1147.3333333333335</v>
      </c>
      <c r="M298" s="12">
        <v>2360</v>
      </c>
      <c r="N298" s="12">
        <v>8573</v>
      </c>
      <c r="O298" s="12">
        <v>17940</v>
      </c>
      <c r="P298" s="12">
        <v>4780</v>
      </c>
      <c r="Q298" s="12">
        <v>1618.4</v>
      </c>
      <c r="R298" s="12">
        <v>7539</v>
      </c>
      <c r="S298" s="12">
        <v>7539</v>
      </c>
      <c r="T298" s="12">
        <v>24</v>
      </c>
      <c r="U298" s="12">
        <v>0</v>
      </c>
      <c r="V298" s="20">
        <v>250</v>
      </c>
      <c r="W298" s="12">
        <v>160</v>
      </c>
      <c r="X298" s="12">
        <v>90</v>
      </c>
      <c r="Y298" s="12">
        <v>9134</v>
      </c>
      <c r="Z298" s="12">
        <v>9134</v>
      </c>
      <c r="AA298" s="12">
        <v>0</v>
      </c>
      <c r="AB298" s="12">
        <v>0</v>
      </c>
      <c r="AC298" s="12">
        <v>0</v>
      </c>
      <c r="AD298" s="12">
        <v>6211.12</v>
      </c>
      <c r="AE298" s="12">
        <v>0</v>
      </c>
      <c r="AF298" s="12">
        <v>499</v>
      </c>
      <c r="AG298" s="12">
        <v>1317.3388866851778</v>
      </c>
      <c r="AH298" s="12">
        <v>9</v>
      </c>
      <c r="AI298" s="20">
        <v>2202</v>
      </c>
      <c r="AJ298">
        <v>1</v>
      </c>
      <c r="AK298">
        <v>0</v>
      </c>
      <c r="AL298">
        <v>195</v>
      </c>
      <c r="AM298">
        <v>0</v>
      </c>
      <c r="AN298">
        <v>3</v>
      </c>
      <c r="AQ298"/>
      <c r="AR298">
        <v>673</v>
      </c>
      <c r="AT298" s="27"/>
      <c r="EC298" s="28"/>
      <c r="ED298" s="28"/>
    </row>
    <row r="299" spans="1:134">
      <c r="A299">
        <v>755</v>
      </c>
      <c r="B299">
        <v>10</v>
      </c>
      <c r="D299" t="s">
        <v>275</v>
      </c>
      <c r="E299" s="12">
        <v>10254</v>
      </c>
      <c r="F299" s="12">
        <v>196.7</v>
      </c>
      <c r="G299" s="12">
        <v>1783</v>
      </c>
      <c r="H299" s="12">
        <v>536</v>
      </c>
      <c r="I299" s="12">
        <v>1000</v>
      </c>
      <c r="J299" s="12">
        <v>578.4</v>
      </c>
      <c r="K299" s="12">
        <v>70</v>
      </c>
      <c r="L299" s="12">
        <v>691</v>
      </c>
      <c r="M299" s="12">
        <v>945</v>
      </c>
      <c r="N299" s="12">
        <v>4171</v>
      </c>
      <c r="O299" s="12">
        <v>8600</v>
      </c>
      <c r="P299" s="12">
        <v>1930</v>
      </c>
      <c r="Q299" s="12">
        <v>0</v>
      </c>
      <c r="R299" s="12">
        <v>3451</v>
      </c>
      <c r="S299" s="12">
        <v>3451</v>
      </c>
      <c r="T299" s="12">
        <v>1</v>
      </c>
      <c r="U299" s="12">
        <v>0</v>
      </c>
      <c r="V299" s="20">
        <v>145</v>
      </c>
      <c r="W299" s="12">
        <v>67</v>
      </c>
      <c r="X299" s="12">
        <v>78</v>
      </c>
      <c r="Y299" s="12">
        <v>4216</v>
      </c>
      <c r="Z299" s="12">
        <v>4216</v>
      </c>
      <c r="AA299" s="12">
        <v>0</v>
      </c>
      <c r="AB299" s="12">
        <v>0</v>
      </c>
      <c r="AC299" s="12">
        <v>0</v>
      </c>
      <c r="AD299" s="12">
        <v>2129.08</v>
      </c>
      <c r="AE299" s="12">
        <v>0</v>
      </c>
      <c r="AF299" s="12">
        <v>150</v>
      </c>
      <c r="AG299" s="12">
        <v>445.56778679026655</v>
      </c>
      <c r="AH299" s="12">
        <v>6</v>
      </c>
      <c r="AI299" s="20">
        <v>1152</v>
      </c>
      <c r="AJ299">
        <v>1</v>
      </c>
      <c r="AK299">
        <v>0</v>
      </c>
      <c r="AL299">
        <v>90</v>
      </c>
      <c r="AM299">
        <v>0</v>
      </c>
      <c r="AN299">
        <v>9</v>
      </c>
      <c r="AQ299"/>
      <c r="AR299">
        <v>496</v>
      </c>
      <c r="AT299" s="27"/>
      <c r="EC299" s="28"/>
      <c r="ED299" s="28"/>
    </row>
    <row r="300" spans="1:134">
      <c r="A300">
        <v>756</v>
      </c>
      <c r="B300">
        <v>10</v>
      </c>
      <c r="D300" t="s">
        <v>282</v>
      </c>
      <c r="E300" s="12">
        <v>28465</v>
      </c>
      <c r="F300" s="12">
        <v>540.4</v>
      </c>
      <c r="G300" s="12">
        <v>5802</v>
      </c>
      <c r="H300" s="12">
        <v>1902</v>
      </c>
      <c r="I300" s="12">
        <v>3300</v>
      </c>
      <c r="J300" s="12">
        <v>2049.1</v>
      </c>
      <c r="K300" s="12">
        <v>331.66666666666669</v>
      </c>
      <c r="L300" s="12">
        <v>1938.6666666666667</v>
      </c>
      <c r="M300" s="12">
        <v>3576</v>
      </c>
      <c r="N300" s="12">
        <v>12598</v>
      </c>
      <c r="O300" s="12">
        <v>26970</v>
      </c>
      <c r="P300" s="12">
        <v>11340</v>
      </c>
      <c r="Q300" s="12">
        <v>2200</v>
      </c>
      <c r="R300" s="12">
        <v>11136</v>
      </c>
      <c r="S300" s="12">
        <v>11136</v>
      </c>
      <c r="T300" s="12">
        <v>248</v>
      </c>
      <c r="U300" s="12">
        <v>0</v>
      </c>
      <c r="V300" s="20">
        <v>319</v>
      </c>
      <c r="W300" s="12">
        <v>180</v>
      </c>
      <c r="X300" s="12">
        <v>139</v>
      </c>
      <c r="Y300" s="12">
        <v>12509</v>
      </c>
      <c r="Z300" s="12">
        <v>12509</v>
      </c>
      <c r="AA300" s="12">
        <v>0</v>
      </c>
      <c r="AB300" s="12">
        <v>0</v>
      </c>
      <c r="AC300" s="12">
        <v>0</v>
      </c>
      <c r="AD300" s="12">
        <v>7980.7420000000002</v>
      </c>
      <c r="AE300" s="12">
        <v>0</v>
      </c>
      <c r="AF300" s="12">
        <v>1096</v>
      </c>
      <c r="AG300" s="12">
        <v>2740.4813773717497</v>
      </c>
      <c r="AH300" s="12">
        <v>12</v>
      </c>
      <c r="AI300" s="20">
        <v>2566</v>
      </c>
      <c r="AJ300">
        <v>1</v>
      </c>
      <c r="AK300">
        <v>0</v>
      </c>
      <c r="AL300">
        <v>945</v>
      </c>
      <c r="AM300">
        <v>0</v>
      </c>
      <c r="AN300">
        <v>24</v>
      </c>
      <c r="AQ300"/>
      <c r="AR300">
        <v>625</v>
      </c>
      <c r="AT300" s="27"/>
      <c r="EC300" s="28"/>
      <c r="ED300" s="28"/>
    </row>
    <row r="301" spans="1:134">
      <c r="A301">
        <v>757</v>
      </c>
      <c r="B301">
        <v>10</v>
      </c>
      <c r="D301" t="s">
        <v>284</v>
      </c>
      <c r="E301" s="12">
        <v>30406</v>
      </c>
      <c r="F301" s="12">
        <v>456.4</v>
      </c>
      <c r="G301" s="12">
        <v>6156</v>
      </c>
      <c r="H301" s="12">
        <v>1782</v>
      </c>
      <c r="I301" s="12">
        <v>3800</v>
      </c>
      <c r="J301" s="12">
        <v>2443.6</v>
      </c>
      <c r="K301" s="12">
        <v>427.33333333333331</v>
      </c>
      <c r="L301" s="12">
        <v>2262.333333333333</v>
      </c>
      <c r="M301" s="12">
        <v>4304</v>
      </c>
      <c r="N301" s="12">
        <v>13822</v>
      </c>
      <c r="O301" s="12">
        <v>29800</v>
      </c>
      <c r="P301" s="12">
        <v>18320</v>
      </c>
      <c r="Q301" s="12">
        <v>1614.4</v>
      </c>
      <c r="R301" s="12">
        <v>6368</v>
      </c>
      <c r="S301" s="12">
        <v>6368</v>
      </c>
      <c r="T301" s="12">
        <v>117</v>
      </c>
      <c r="U301" s="12">
        <v>0</v>
      </c>
      <c r="V301" s="20">
        <v>228</v>
      </c>
      <c r="W301" s="12">
        <v>173</v>
      </c>
      <c r="X301" s="12">
        <v>54</v>
      </c>
      <c r="Y301" s="12">
        <v>13564</v>
      </c>
      <c r="Z301" s="12">
        <v>13564</v>
      </c>
      <c r="AA301" s="12">
        <v>0</v>
      </c>
      <c r="AB301" s="12">
        <v>0</v>
      </c>
      <c r="AC301" s="12">
        <v>0</v>
      </c>
      <c r="AD301" s="12">
        <v>16670.155999999999</v>
      </c>
      <c r="AE301" s="12">
        <v>0</v>
      </c>
      <c r="AF301" s="12">
        <v>1536</v>
      </c>
      <c r="AG301" s="12">
        <v>7201.7912104857369</v>
      </c>
      <c r="AH301" s="12">
        <v>3</v>
      </c>
      <c r="AI301" s="20">
        <v>2968</v>
      </c>
      <c r="AJ301">
        <v>1</v>
      </c>
      <c r="AK301">
        <v>0</v>
      </c>
      <c r="AL301">
        <v>1425</v>
      </c>
      <c r="AM301">
        <v>0</v>
      </c>
      <c r="AN301">
        <v>46</v>
      </c>
      <c r="AQ301"/>
      <c r="AR301">
        <v>1231</v>
      </c>
      <c r="AT301" s="27"/>
      <c r="EC301" s="28"/>
      <c r="ED301" s="28"/>
    </row>
    <row r="302" spans="1:134">
      <c r="A302">
        <v>758</v>
      </c>
      <c r="B302">
        <v>10</v>
      </c>
      <c r="D302" t="s">
        <v>201</v>
      </c>
      <c r="E302" s="12">
        <v>181611</v>
      </c>
      <c r="F302" s="12">
        <v>2854.25</v>
      </c>
      <c r="G302" s="12">
        <v>31511</v>
      </c>
      <c r="H302" s="12">
        <v>10018</v>
      </c>
      <c r="I302" s="12">
        <v>25500</v>
      </c>
      <c r="J302" s="12">
        <v>17060.900000000001</v>
      </c>
      <c r="K302" s="12">
        <v>4543.666666666667</v>
      </c>
      <c r="L302" s="12">
        <v>12361.666666666668</v>
      </c>
      <c r="M302" s="12">
        <v>36618</v>
      </c>
      <c r="N302" s="12">
        <v>89524</v>
      </c>
      <c r="O302" s="12">
        <v>202560</v>
      </c>
      <c r="P302" s="12">
        <v>288310</v>
      </c>
      <c r="Q302" s="12">
        <v>9388</v>
      </c>
      <c r="R302" s="12">
        <v>12560</v>
      </c>
      <c r="S302" s="12">
        <v>12560</v>
      </c>
      <c r="T302" s="12">
        <v>308</v>
      </c>
      <c r="U302" s="12">
        <v>0</v>
      </c>
      <c r="V302" s="20">
        <v>1020</v>
      </c>
      <c r="W302" s="12">
        <v>896</v>
      </c>
      <c r="X302" s="12">
        <v>124</v>
      </c>
      <c r="Y302" s="12">
        <v>84391</v>
      </c>
      <c r="Z302" s="12">
        <v>84391</v>
      </c>
      <c r="AA302" s="12">
        <v>42</v>
      </c>
      <c r="AB302" s="12">
        <v>0</v>
      </c>
      <c r="AC302" s="12">
        <v>0</v>
      </c>
      <c r="AD302" s="12">
        <v>180512.34900000002</v>
      </c>
      <c r="AE302" s="12">
        <v>0</v>
      </c>
      <c r="AF302" s="12">
        <v>3370</v>
      </c>
      <c r="AG302" s="12">
        <v>47562.097451041343</v>
      </c>
      <c r="AH302" s="12">
        <v>5</v>
      </c>
      <c r="AI302" s="20">
        <v>19705</v>
      </c>
      <c r="AJ302">
        <v>1</v>
      </c>
      <c r="AK302">
        <v>0</v>
      </c>
      <c r="AL302">
        <v>13990</v>
      </c>
      <c r="AM302">
        <v>0</v>
      </c>
      <c r="AN302">
        <v>5</v>
      </c>
      <c r="AQ302"/>
      <c r="AR302">
        <v>2119</v>
      </c>
      <c r="AT302" s="27"/>
      <c r="EC302" s="28"/>
      <c r="ED302" s="28"/>
    </row>
    <row r="303" spans="1:134">
      <c r="A303">
        <v>1706</v>
      </c>
      <c r="B303">
        <v>10</v>
      </c>
      <c r="D303" t="s">
        <v>309</v>
      </c>
      <c r="E303" s="12">
        <v>20660</v>
      </c>
      <c r="F303" s="12">
        <v>348.25</v>
      </c>
      <c r="G303" s="12">
        <v>4503</v>
      </c>
      <c r="H303" s="12">
        <v>1325</v>
      </c>
      <c r="I303" s="12">
        <v>2400</v>
      </c>
      <c r="J303" s="12">
        <v>1510.6</v>
      </c>
      <c r="K303" s="12">
        <v>237</v>
      </c>
      <c r="L303" s="12">
        <v>1193</v>
      </c>
      <c r="M303" s="12">
        <v>2440</v>
      </c>
      <c r="N303" s="12">
        <v>9133</v>
      </c>
      <c r="O303" s="12">
        <v>17980</v>
      </c>
      <c r="P303" s="12">
        <v>5600</v>
      </c>
      <c r="Q303" s="12">
        <v>408.8</v>
      </c>
      <c r="R303" s="12">
        <v>7642</v>
      </c>
      <c r="S303" s="12">
        <v>7642</v>
      </c>
      <c r="T303" s="12">
        <v>163</v>
      </c>
      <c r="U303" s="12">
        <v>0</v>
      </c>
      <c r="V303" s="20">
        <v>226</v>
      </c>
      <c r="W303" s="12">
        <v>157</v>
      </c>
      <c r="X303" s="12">
        <v>69</v>
      </c>
      <c r="Y303" s="12">
        <v>8894</v>
      </c>
      <c r="Z303" s="12">
        <v>8894</v>
      </c>
      <c r="AA303" s="12">
        <v>0</v>
      </c>
      <c r="AB303" s="12">
        <v>0</v>
      </c>
      <c r="AC303" s="12">
        <v>0</v>
      </c>
      <c r="AD303" s="12">
        <v>5202.99</v>
      </c>
      <c r="AE303" s="12">
        <v>0</v>
      </c>
      <c r="AF303" s="12">
        <v>740</v>
      </c>
      <c r="AG303" s="12">
        <v>1958.7956438180654</v>
      </c>
      <c r="AH303" s="12">
        <v>10</v>
      </c>
      <c r="AI303" s="20">
        <v>2162</v>
      </c>
      <c r="AJ303">
        <v>1</v>
      </c>
      <c r="AK303">
        <v>0</v>
      </c>
      <c r="AL303">
        <v>490</v>
      </c>
      <c r="AM303">
        <v>0</v>
      </c>
      <c r="AN303">
        <v>1</v>
      </c>
      <c r="AQ303"/>
      <c r="AR303">
        <v>581</v>
      </c>
      <c r="AT303" s="27"/>
      <c r="EC303" s="28"/>
      <c r="ED303" s="28"/>
    </row>
    <row r="304" spans="1:134">
      <c r="A304">
        <v>1684</v>
      </c>
      <c r="B304">
        <v>10</v>
      </c>
      <c r="D304" t="s">
        <v>313</v>
      </c>
      <c r="E304" s="12">
        <v>24608</v>
      </c>
      <c r="F304" s="12">
        <v>355.25</v>
      </c>
      <c r="G304" s="12">
        <v>4880</v>
      </c>
      <c r="H304" s="12">
        <v>1554</v>
      </c>
      <c r="I304" s="12">
        <v>3200</v>
      </c>
      <c r="J304" s="12">
        <v>2121.8999999999996</v>
      </c>
      <c r="K304" s="12">
        <v>389.66666666666669</v>
      </c>
      <c r="L304" s="12">
        <v>2016.6666666666667</v>
      </c>
      <c r="M304" s="12">
        <v>3125</v>
      </c>
      <c r="N304" s="12">
        <v>10779</v>
      </c>
      <c r="O304" s="12">
        <v>24800</v>
      </c>
      <c r="P304" s="12">
        <v>14090</v>
      </c>
      <c r="Q304" s="12">
        <v>817.6</v>
      </c>
      <c r="R304" s="12">
        <v>5119</v>
      </c>
      <c r="S304" s="12">
        <v>5119</v>
      </c>
      <c r="T304" s="12">
        <v>588</v>
      </c>
      <c r="U304" s="12">
        <v>0</v>
      </c>
      <c r="V304" s="20">
        <v>217</v>
      </c>
      <c r="W304" s="12">
        <v>146</v>
      </c>
      <c r="X304" s="12">
        <v>71</v>
      </c>
      <c r="Y304" s="12">
        <v>10781</v>
      </c>
      <c r="Z304" s="12">
        <v>10781</v>
      </c>
      <c r="AA304" s="12">
        <v>0</v>
      </c>
      <c r="AB304" s="12">
        <v>0</v>
      </c>
      <c r="AC304" s="12">
        <v>0</v>
      </c>
      <c r="AD304" s="12">
        <v>8937.4490000000005</v>
      </c>
      <c r="AE304" s="12">
        <v>0</v>
      </c>
      <c r="AF304" s="12">
        <v>1019</v>
      </c>
      <c r="AG304" s="12">
        <v>4393.8237252496929</v>
      </c>
      <c r="AH304" s="12">
        <v>6</v>
      </c>
      <c r="AI304" s="20">
        <v>1962</v>
      </c>
      <c r="AJ304">
        <v>1</v>
      </c>
      <c r="AK304">
        <v>0</v>
      </c>
      <c r="AL304">
        <v>1740</v>
      </c>
      <c r="AM304">
        <v>0</v>
      </c>
      <c r="AN304">
        <v>17</v>
      </c>
      <c r="AQ304"/>
      <c r="AR304">
        <v>840</v>
      </c>
      <c r="AT304" s="27"/>
      <c r="EC304" s="28"/>
      <c r="ED304" s="28"/>
    </row>
    <row r="305" spans="1:134">
      <c r="A305">
        <v>762</v>
      </c>
      <c r="B305">
        <v>10</v>
      </c>
      <c r="D305" t="s">
        <v>320</v>
      </c>
      <c r="E305" s="12">
        <v>31878</v>
      </c>
      <c r="F305" s="12">
        <v>655.55</v>
      </c>
      <c r="G305" s="12">
        <v>6301</v>
      </c>
      <c r="H305" s="12">
        <v>2178</v>
      </c>
      <c r="I305" s="12">
        <v>3800</v>
      </c>
      <c r="J305" s="12">
        <v>2410.6999999999998</v>
      </c>
      <c r="K305" s="12">
        <v>383</v>
      </c>
      <c r="L305" s="12">
        <v>2191</v>
      </c>
      <c r="M305" s="12">
        <v>3827</v>
      </c>
      <c r="N305" s="12">
        <v>13887</v>
      </c>
      <c r="O305" s="12">
        <v>31160</v>
      </c>
      <c r="P305" s="12">
        <v>22550</v>
      </c>
      <c r="Q305" s="12">
        <v>2264.8000000000002</v>
      </c>
      <c r="R305" s="12">
        <v>11676</v>
      </c>
      <c r="S305" s="12">
        <v>11676</v>
      </c>
      <c r="T305" s="12">
        <v>159</v>
      </c>
      <c r="U305" s="12">
        <v>0</v>
      </c>
      <c r="V305" s="20">
        <v>402</v>
      </c>
      <c r="W305" s="12">
        <v>221</v>
      </c>
      <c r="X305" s="12">
        <v>181</v>
      </c>
      <c r="Y305" s="12">
        <v>13893</v>
      </c>
      <c r="Z305" s="12">
        <v>13893</v>
      </c>
      <c r="AA305" s="12">
        <v>0</v>
      </c>
      <c r="AB305" s="12">
        <v>0</v>
      </c>
      <c r="AC305" s="12">
        <v>0</v>
      </c>
      <c r="AD305" s="12">
        <v>11739.585000000001</v>
      </c>
      <c r="AE305" s="12">
        <v>0</v>
      </c>
      <c r="AF305" s="12">
        <v>2277</v>
      </c>
      <c r="AG305" s="12">
        <v>6133.1817490494295</v>
      </c>
      <c r="AH305" s="12">
        <v>6</v>
      </c>
      <c r="AI305" s="20">
        <v>3398</v>
      </c>
      <c r="AJ305">
        <v>1</v>
      </c>
      <c r="AK305">
        <v>0</v>
      </c>
      <c r="AL305">
        <v>590</v>
      </c>
      <c r="AM305">
        <v>0</v>
      </c>
      <c r="AN305">
        <v>5</v>
      </c>
      <c r="AQ305"/>
      <c r="AR305">
        <v>835</v>
      </c>
      <c r="AT305" s="27"/>
      <c r="EC305" s="28"/>
      <c r="ED305" s="28"/>
    </row>
    <row r="306" spans="1:134">
      <c r="A306">
        <v>766</v>
      </c>
      <c r="B306">
        <v>10</v>
      </c>
      <c r="D306" t="s">
        <v>326</v>
      </c>
      <c r="E306" s="12">
        <v>25413</v>
      </c>
      <c r="F306" s="12">
        <v>329.35</v>
      </c>
      <c r="G306" s="12">
        <v>5002</v>
      </c>
      <c r="H306" s="12">
        <v>1500</v>
      </c>
      <c r="I306" s="12">
        <v>3000</v>
      </c>
      <c r="J306" s="12">
        <v>1910</v>
      </c>
      <c r="K306" s="12">
        <v>279.33333333333331</v>
      </c>
      <c r="L306" s="12">
        <v>1389.3333333333333</v>
      </c>
      <c r="M306" s="12">
        <v>3050</v>
      </c>
      <c r="N306" s="12">
        <v>11131</v>
      </c>
      <c r="O306" s="12">
        <v>22950</v>
      </c>
      <c r="P306" s="12">
        <v>9620</v>
      </c>
      <c r="Q306" s="12">
        <v>1071.2</v>
      </c>
      <c r="R306" s="12">
        <v>2926</v>
      </c>
      <c r="S306" s="12">
        <v>2926</v>
      </c>
      <c r="T306" s="12">
        <v>48</v>
      </c>
      <c r="U306" s="12">
        <v>0</v>
      </c>
      <c r="V306" s="20">
        <v>197</v>
      </c>
      <c r="W306" s="12">
        <v>143</v>
      </c>
      <c r="X306" s="12">
        <v>53</v>
      </c>
      <c r="Y306" s="12">
        <v>10900</v>
      </c>
      <c r="Z306" s="12">
        <v>10900</v>
      </c>
      <c r="AA306" s="12">
        <v>0</v>
      </c>
      <c r="AB306" s="12">
        <v>0</v>
      </c>
      <c r="AC306" s="12">
        <v>0</v>
      </c>
      <c r="AD306" s="12">
        <v>12469.6</v>
      </c>
      <c r="AE306" s="12">
        <v>0</v>
      </c>
      <c r="AF306" s="12">
        <v>625</v>
      </c>
      <c r="AG306" s="12">
        <v>5340.6607262945527</v>
      </c>
      <c r="AH306" s="12">
        <v>3</v>
      </c>
      <c r="AI306" s="20">
        <v>2343</v>
      </c>
      <c r="AJ306">
        <v>1</v>
      </c>
      <c r="AK306">
        <v>0</v>
      </c>
      <c r="AL306">
        <v>1150</v>
      </c>
      <c r="AM306">
        <v>0</v>
      </c>
      <c r="AN306">
        <v>5</v>
      </c>
      <c r="AQ306"/>
      <c r="AR306">
        <v>1141</v>
      </c>
      <c r="AT306" s="27"/>
      <c r="EC306" s="28"/>
      <c r="ED306" s="28"/>
    </row>
    <row r="307" spans="1:134">
      <c r="A307">
        <v>1719</v>
      </c>
      <c r="B307">
        <v>10</v>
      </c>
      <c r="D307" t="s">
        <v>330</v>
      </c>
      <c r="E307" s="12">
        <v>26815</v>
      </c>
      <c r="F307" s="12">
        <v>314.64999999999998</v>
      </c>
      <c r="G307" s="12">
        <v>5488</v>
      </c>
      <c r="H307" s="12">
        <v>1570</v>
      </c>
      <c r="I307" s="12">
        <v>2900</v>
      </c>
      <c r="J307" s="12">
        <v>1726.8</v>
      </c>
      <c r="K307" s="12">
        <v>159</v>
      </c>
      <c r="L307" s="12">
        <v>1322</v>
      </c>
      <c r="M307" s="12">
        <v>2939</v>
      </c>
      <c r="N307" s="12">
        <v>11673</v>
      </c>
      <c r="O307" s="12">
        <v>18920</v>
      </c>
      <c r="P307" s="12">
        <v>2610</v>
      </c>
      <c r="Q307" s="12">
        <v>550.4</v>
      </c>
      <c r="R307" s="12">
        <v>9485</v>
      </c>
      <c r="S307" s="12">
        <v>9485</v>
      </c>
      <c r="T307" s="12">
        <v>2458</v>
      </c>
      <c r="U307" s="12">
        <v>0</v>
      </c>
      <c r="V307" s="20">
        <v>209</v>
      </c>
      <c r="W307" s="12">
        <v>153</v>
      </c>
      <c r="X307" s="12">
        <v>56</v>
      </c>
      <c r="Y307" s="12">
        <v>11732</v>
      </c>
      <c r="Z307" s="12">
        <v>11732</v>
      </c>
      <c r="AA307" s="12">
        <v>0</v>
      </c>
      <c r="AB307" s="12">
        <v>0</v>
      </c>
      <c r="AC307" s="12">
        <v>0</v>
      </c>
      <c r="AD307" s="12">
        <v>8986.7119999999995</v>
      </c>
      <c r="AE307" s="12">
        <v>0</v>
      </c>
      <c r="AF307" s="12">
        <v>4709</v>
      </c>
      <c r="AG307" s="12">
        <v>10801.889391275225</v>
      </c>
      <c r="AH307" s="12">
        <v>7</v>
      </c>
      <c r="AI307" s="20">
        <v>2765</v>
      </c>
      <c r="AJ307">
        <v>1</v>
      </c>
      <c r="AK307">
        <v>0</v>
      </c>
      <c r="AL307">
        <v>270</v>
      </c>
      <c r="AM307">
        <v>0</v>
      </c>
      <c r="AN307">
        <v>2</v>
      </c>
      <c r="AQ307"/>
      <c r="AR307">
        <v>753</v>
      </c>
      <c r="AT307" s="27"/>
      <c r="EC307" s="28"/>
      <c r="ED307" s="28"/>
    </row>
    <row r="308" spans="1:134">
      <c r="A308">
        <v>770</v>
      </c>
      <c r="B308">
        <v>10</v>
      </c>
      <c r="D308" t="s">
        <v>344</v>
      </c>
      <c r="E308" s="12">
        <v>18551</v>
      </c>
      <c r="F308" s="12">
        <v>357</v>
      </c>
      <c r="G308" s="12">
        <v>3887</v>
      </c>
      <c r="H308" s="12">
        <v>1380</v>
      </c>
      <c r="I308" s="12">
        <v>1800</v>
      </c>
      <c r="J308" s="12">
        <v>953</v>
      </c>
      <c r="K308" s="12">
        <v>128.33333333333334</v>
      </c>
      <c r="L308" s="12">
        <v>1186.3333333333335</v>
      </c>
      <c r="M308" s="12">
        <v>2171</v>
      </c>
      <c r="N308" s="12">
        <v>8128</v>
      </c>
      <c r="O308" s="12">
        <v>14870</v>
      </c>
      <c r="P308" s="12">
        <v>4570</v>
      </c>
      <c r="Q308" s="12">
        <v>1072.8</v>
      </c>
      <c r="R308" s="12">
        <v>8246</v>
      </c>
      <c r="S308" s="12">
        <v>8246</v>
      </c>
      <c r="T308" s="12">
        <v>86</v>
      </c>
      <c r="U308" s="12">
        <v>0</v>
      </c>
      <c r="V308" s="20">
        <v>214</v>
      </c>
      <c r="W308" s="12">
        <v>125</v>
      </c>
      <c r="X308" s="12">
        <v>89</v>
      </c>
      <c r="Y308" s="12">
        <v>8470</v>
      </c>
      <c r="Z308" s="12">
        <v>8470</v>
      </c>
      <c r="AA308" s="12">
        <v>0</v>
      </c>
      <c r="AB308" s="12">
        <v>0</v>
      </c>
      <c r="AC308" s="12">
        <v>0</v>
      </c>
      <c r="AD308" s="12">
        <v>4717.79</v>
      </c>
      <c r="AE308" s="12">
        <v>0</v>
      </c>
      <c r="AF308" s="12">
        <v>503</v>
      </c>
      <c r="AG308" s="12">
        <v>1119.9175468074891</v>
      </c>
      <c r="AH308" s="12">
        <v>12</v>
      </c>
      <c r="AI308" s="20">
        <v>2157</v>
      </c>
      <c r="AJ308">
        <v>1</v>
      </c>
      <c r="AK308">
        <v>0</v>
      </c>
      <c r="AL308">
        <v>160</v>
      </c>
      <c r="AM308">
        <v>0</v>
      </c>
      <c r="AN308">
        <v>2</v>
      </c>
      <c r="AQ308"/>
      <c r="AR308">
        <v>556</v>
      </c>
      <c r="AT308" s="27"/>
      <c r="EC308" s="28"/>
      <c r="ED308" s="28"/>
    </row>
    <row r="309" spans="1:134">
      <c r="A309">
        <v>772</v>
      </c>
      <c r="B309">
        <v>10</v>
      </c>
      <c r="D309" t="s">
        <v>170</v>
      </c>
      <c r="E309" s="12">
        <v>224755</v>
      </c>
      <c r="F309" s="12">
        <v>5085.5</v>
      </c>
      <c r="G309" s="12">
        <v>37270</v>
      </c>
      <c r="H309" s="12">
        <v>12675</v>
      </c>
      <c r="I309" s="12">
        <v>35800</v>
      </c>
      <c r="J309" s="12">
        <v>24709.1</v>
      </c>
      <c r="K309" s="12">
        <v>6757</v>
      </c>
      <c r="L309" s="12">
        <v>19024</v>
      </c>
      <c r="M309" s="12">
        <v>54502</v>
      </c>
      <c r="N309" s="12">
        <v>117536</v>
      </c>
      <c r="O309" s="12">
        <v>262320</v>
      </c>
      <c r="P309" s="12">
        <v>513220</v>
      </c>
      <c r="Q309" s="12">
        <v>11307.2</v>
      </c>
      <c r="R309" s="12">
        <v>8746</v>
      </c>
      <c r="S309" s="12">
        <v>8746</v>
      </c>
      <c r="T309" s="12">
        <v>141</v>
      </c>
      <c r="U309" s="12">
        <v>0</v>
      </c>
      <c r="V309" s="20">
        <v>1212</v>
      </c>
      <c r="W309" s="12">
        <v>1097</v>
      </c>
      <c r="X309" s="12">
        <v>115</v>
      </c>
      <c r="Y309" s="12">
        <v>110909</v>
      </c>
      <c r="Z309" s="12">
        <v>110909</v>
      </c>
      <c r="AA309" s="12">
        <v>0</v>
      </c>
      <c r="AB309" s="12">
        <v>0</v>
      </c>
      <c r="AC309" s="12">
        <v>0</v>
      </c>
      <c r="AD309" s="12">
        <v>283927.04000000004</v>
      </c>
      <c r="AE309" s="12">
        <v>0</v>
      </c>
      <c r="AF309" s="12">
        <v>1709</v>
      </c>
      <c r="AG309" s="12">
        <v>43221.142680319565</v>
      </c>
      <c r="AH309" s="12">
        <v>3</v>
      </c>
      <c r="AI309" s="20">
        <v>22129</v>
      </c>
      <c r="AJ309">
        <v>1</v>
      </c>
      <c r="AK309">
        <v>0</v>
      </c>
      <c r="AL309">
        <v>24665</v>
      </c>
      <c r="AM309">
        <v>0</v>
      </c>
      <c r="AN309">
        <v>87</v>
      </c>
      <c r="AQ309"/>
      <c r="AR309">
        <v>2530</v>
      </c>
      <c r="AT309" s="27"/>
      <c r="EC309" s="28"/>
      <c r="ED309" s="28"/>
    </row>
    <row r="310" spans="1:134">
      <c r="A310">
        <v>777</v>
      </c>
      <c r="B310">
        <v>10</v>
      </c>
      <c r="D310" t="s">
        <v>354</v>
      </c>
      <c r="E310" s="12">
        <v>42832</v>
      </c>
      <c r="F310" s="12">
        <v>731.85</v>
      </c>
      <c r="G310" s="12">
        <v>8021</v>
      </c>
      <c r="H310" s="12">
        <v>2423</v>
      </c>
      <c r="I310" s="12">
        <v>4900</v>
      </c>
      <c r="J310" s="12">
        <v>3034.7</v>
      </c>
      <c r="K310" s="12">
        <v>655.66666666666663</v>
      </c>
      <c r="L310" s="12">
        <v>2731.6666666666665</v>
      </c>
      <c r="M310" s="12">
        <v>5234</v>
      </c>
      <c r="N310" s="12">
        <v>18769</v>
      </c>
      <c r="O310" s="12">
        <v>45620</v>
      </c>
      <c r="P310" s="12">
        <v>37040</v>
      </c>
      <c r="Q310" s="12">
        <v>2551.2000000000003</v>
      </c>
      <c r="R310" s="12">
        <v>5529</v>
      </c>
      <c r="S310" s="12">
        <v>5584.29</v>
      </c>
      <c r="T310" s="12">
        <v>64</v>
      </c>
      <c r="U310" s="12">
        <v>0</v>
      </c>
      <c r="V310" s="20">
        <v>334</v>
      </c>
      <c r="W310" s="12">
        <v>241</v>
      </c>
      <c r="X310" s="12">
        <v>94.94</v>
      </c>
      <c r="Y310" s="12">
        <v>18653</v>
      </c>
      <c r="Z310" s="12">
        <v>18653</v>
      </c>
      <c r="AA310" s="12">
        <v>0</v>
      </c>
      <c r="AB310" s="12">
        <v>0</v>
      </c>
      <c r="AC310" s="12">
        <v>0</v>
      </c>
      <c r="AD310" s="12">
        <v>30665.531999999999</v>
      </c>
      <c r="AE310" s="12">
        <v>0</v>
      </c>
      <c r="AF310" s="12">
        <v>1004.95</v>
      </c>
      <c r="AG310" s="12">
        <v>8222.0132594314327</v>
      </c>
      <c r="AH310" s="12">
        <v>2.02</v>
      </c>
      <c r="AI310" s="20">
        <v>3817</v>
      </c>
      <c r="AJ310">
        <v>1</v>
      </c>
      <c r="AK310">
        <v>0</v>
      </c>
      <c r="AL310">
        <v>2495</v>
      </c>
      <c r="AM310">
        <v>0</v>
      </c>
      <c r="AN310">
        <v>3</v>
      </c>
      <c r="AQ310"/>
      <c r="AR310">
        <v>1638</v>
      </c>
      <c r="AT310" s="27"/>
      <c r="EC310" s="28"/>
      <c r="ED310" s="28"/>
    </row>
    <row r="311" spans="1:134">
      <c r="A311">
        <v>779</v>
      </c>
      <c r="B311">
        <v>10</v>
      </c>
      <c r="D311" t="s">
        <v>358</v>
      </c>
      <c r="E311" s="12">
        <v>21630</v>
      </c>
      <c r="F311" s="12">
        <v>526.74999999999989</v>
      </c>
      <c r="G311" s="12">
        <v>4189</v>
      </c>
      <c r="H311" s="12">
        <v>1254</v>
      </c>
      <c r="I311" s="12">
        <v>2700</v>
      </c>
      <c r="J311" s="12">
        <v>1730.4</v>
      </c>
      <c r="K311" s="12">
        <v>320.33333333333331</v>
      </c>
      <c r="L311" s="12">
        <v>1238.3333333333333</v>
      </c>
      <c r="M311" s="12">
        <v>2669</v>
      </c>
      <c r="N311" s="12">
        <v>9633</v>
      </c>
      <c r="O311" s="12">
        <v>20340</v>
      </c>
      <c r="P311" s="12">
        <v>7370</v>
      </c>
      <c r="Q311" s="12">
        <v>1343.2</v>
      </c>
      <c r="R311" s="12">
        <v>2662</v>
      </c>
      <c r="S311" s="12">
        <v>2662</v>
      </c>
      <c r="T311" s="12">
        <v>302</v>
      </c>
      <c r="U311" s="12">
        <v>0</v>
      </c>
      <c r="V311" s="20">
        <v>191</v>
      </c>
      <c r="W311" s="12">
        <v>153</v>
      </c>
      <c r="X311" s="12">
        <v>38</v>
      </c>
      <c r="Y311" s="12">
        <v>9696</v>
      </c>
      <c r="Z311" s="12">
        <v>9696</v>
      </c>
      <c r="AA311" s="12">
        <v>0</v>
      </c>
      <c r="AB311" s="12">
        <v>0</v>
      </c>
      <c r="AC311" s="12">
        <v>3600</v>
      </c>
      <c r="AD311" s="12">
        <v>10588.031999999999</v>
      </c>
      <c r="AE311" s="12">
        <v>0</v>
      </c>
      <c r="AF311" s="12">
        <v>1084</v>
      </c>
      <c r="AG311" s="12">
        <v>7910.5668016194331</v>
      </c>
      <c r="AH311" s="12">
        <v>2</v>
      </c>
      <c r="AI311" s="20">
        <v>2100</v>
      </c>
      <c r="AJ311">
        <v>1</v>
      </c>
      <c r="AK311">
        <v>0</v>
      </c>
      <c r="AL311">
        <v>405</v>
      </c>
      <c r="AM311">
        <v>0</v>
      </c>
      <c r="AN311">
        <v>1</v>
      </c>
      <c r="AQ311"/>
      <c r="AR311">
        <v>1084</v>
      </c>
      <c r="AT311" s="27"/>
      <c r="EC311" s="28"/>
      <c r="ED311" s="28"/>
    </row>
    <row r="312" spans="1:134">
      <c r="A312">
        <v>1771</v>
      </c>
      <c r="B312">
        <v>10</v>
      </c>
      <c r="D312" t="s">
        <v>361</v>
      </c>
      <c r="E312" s="12">
        <v>38893</v>
      </c>
      <c r="F312" s="12">
        <v>437.5</v>
      </c>
      <c r="G312" s="12">
        <v>8047</v>
      </c>
      <c r="H312" s="12">
        <v>2629</v>
      </c>
      <c r="I312" s="12">
        <v>4900</v>
      </c>
      <c r="J312" s="12">
        <v>3144.6</v>
      </c>
      <c r="K312" s="12">
        <v>689</v>
      </c>
      <c r="L312" s="12">
        <v>2561</v>
      </c>
      <c r="M312" s="12">
        <v>5545</v>
      </c>
      <c r="N312" s="12">
        <v>17518</v>
      </c>
      <c r="O312" s="12">
        <v>35610</v>
      </c>
      <c r="P312" s="12">
        <v>18680</v>
      </c>
      <c r="Q312" s="12">
        <v>1206.4000000000001</v>
      </c>
      <c r="R312" s="12">
        <v>3101</v>
      </c>
      <c r="S312" s="12">
        <v>3101</v>
      </c>
      <c r="T312" s="12">
        <v>38</v>
      </c>
      <c r="U312" s="12">
        <v>0</v>
      </c>
      <c r="V312" s="20">
        <v>245</v>
      </c>
      <c r="W312" s="12">
        <v>222</v>
      </c>
      <c r="X312" s="12">
        <v>23</v>
      </c>
      <c r="Y312" s="12">
        <v>17554</v>
      </c>
      <c r="Z312" s="12">
        <v>17554</v>
      </c>
      <c r="AA312" s="12">
        <v>0</v>
      </c>
      <c r="AB312" s="12">
        <v>0</v>
      </c>
      <c r="AC312" s="12">
        <v>0</v>
      </c>
      <c r="AD312" s="12">
        <v>23469.697999999997</v>
      </c>
      <c r="AE312" s="12">
        <v>0</v>
      </c>
      <c r="AF312" s="12">
        <v>457</v>
      </c>
      <c r="AG312" s="12">
        <v>5662.3450143357759</v>
      </c>
      <c r="AH312" s="12">
        <v>2</v>
      </c>
      <c r="AI312" s="20">
        <v>3498</v>
      </c>
      <c r="AJ312">
        <v>1</v>
      </c>
      <c r="AK312">
        <v>0</v>
      </c>
      <c r="AL312">
        <v>1530</v>
      </c>
      <c r="AM312">
        <v>0</v>
      </c>
      <c r="AN312">
        <v>10</v>
      </c>
      <c r="AQ312"/>
      <c r="AR312">
        <v>1337</v>
      </c>
      <c r="AT312" s="27"/>
      <c r="EC312" s="28"/>
      <c r="ED312" s="28"/>
    </row>
    <row r="313" spans="1:134">
      <c r="A313">
        <v>1652</v>
      </c>
      <c r="B313">
        <v>10</v>
      </c>
      <c r="D313" t="s">
        <v>363</v>
      </c>
      <c r="E313" s="12">
        <v>29647</v>
      </c>
      <c r="F313" s="12">
        <v>504.34999999999997</v>
      </c>
      <c r="G313" s="12">
        <v>5260</v>
      </c>
      <c r="H313" s="12">
        <v>1669</v>
      </c>
      <c r="I313" s="12">
        <v>3600</v>
      </c>
      <c r="J313" s="12">
        <v>2307.3000000000002</v>
      </c>
      <c r="K313" s="12">
        <v>354</v>
      </c>
      <c r="L313" s="12">
        <v>2037</v>
      </c>
      <c r="M313" s="12">
        <v>3586</v>
      </c>
      <c r="N313" s="12">
        <v>12649</v>
      </c>
      <c r="O313" s="12">
        <v>25280</v>
      </c>
      <c r="P313" s="12">
        <v>10920</v>
      </c>
      <c r="Q313" s="12">
        <v>1771.2</v>
      </c>
      <c r="R313" s="12">
        <v>12211</v>
      </c>
      <c r="S313" s="12">
        <v>12211</v>
      </c>
      <c r="T313" s="12">
        <v>123</v>
      </c>
      <c r="U313" s="12">
        <v>0</v>
      </c>
      <c r="V313" s="20">
        <v>366</v>
      </c>
      <c r="W313" s="12">
        <v>181</v>
      </c>
      <c r="X313" s="12">
        <v>185</v>
      </c>
      <c r="Y313" s="12">
        <v>12927</v>
      </c>
      <c r="Z313" s="12">
        <v>12927</v>
      </c>
      <c r="AA313" s="12">
        <v>0</v>
      </c>
      <c r="AB313" s="12">
        <v>0</v>
      </c>
      <c r="AC313" s="12">
        <v>0</v>
      </c>
      <c r="AD313" s="12">
        <v>9876.2279999999992</v>
      </c>
      <c r="AE313" s="12">
        <v>0</v>
      </c>
      <c r="AF313" s="12">
        <v>1068</v>
      </c>
      <c r="AG313" s="12">
        <v>2567.1311820982646</v>
      </c>
      <c r="AH313" s="12">
        <v>11</v>
      </c>
      <c r="AI313" s="20">
        <v>3040</v>
      </c>
      <c r="AJ313">
        <v>1</v>
      </c>
      <c r="AK313">
        <v>0</v>
      </c>
      <c r="AL313">
        <v>320</v>
      </c>
      <c r="AM313">
        <v>0</v>
      </c>
      <c r="AN313">
        <v>3</v>
      </c>
      <c r="AQ313"/>
      <c r="AR313">
        <v>755</v>
      </c>
      <c r="AT313" s="27"/>
      <c r="EC313" s="28"/>
      <c r="ED313" s="28"/>
    </row>
    <row r="314" spans="1:134">
      <c r="A314">
        <v>784</v>
      </c>
      <c r="B314">
        <v>10</v>
      </c>
      <c r="D314" t="s">
        <v>369</v>
      </c>
      <c r="E314" s="12">
        <v>26152</v>
      </c>
      <c r="F314" s="12">
        <v>577.5</v>
      </c>
      <c r="G314" s="12">
        <v>5078</v>
      </c>
      <c r="H314" s="12">
        <v>1527</v>
      </c>
      <c r="I314" s="12">
        <v>3100</v>
      </c>
      <c r="J314" s="12">
        <v>1943.7</v>
      </c>
      <c r="K314" s="12">
        <v>418.66666666666669</v>
      </c>
      <c r="L314" s="12">
        <v>1520.6666666666667</v>
      </c>
      <c r="M314" s="12">
        <v>3041</v>
      </c>
      <c r="N314" s="12">
        <v>11513</v>
      </c>
      <c r="O314" s="12">
        <v>21430</v>
      </c>
      <c r="P314" s="12">
        <v>6210</v>
      </c>
      <c r="Q314" s="12">
        <v>0</v>
      </c>
      <c r="R314" s="12">
        <v>6538</v>
      </c>
      <c r="S314" s="12">
        <v>6538</v>
      </c>
      <c r="T314" s="12">
        <v>28</v>
      </c>
      <c r="U314" s="12">
        <v>0</v>
      </c>
      <c r="V314" s="20">
        <v>242</v>
      </c>
      <c r="W314" s="12">
        <v>178</v>
      </c>
      <c r="X314" s="12">
        <v>65</v>
      </c>
      <c r="Y314" s="12">
        <v>11563</v>
      </c>
      <c r="Z314" s="12">
        <v>11563</v>
      </c>
      <c r="AA314" s="12">
        <v>0</v>
      </c>
      <c r="AB314" s="12">
        <v>0</v>
      </c>
      <c r="AC314" s="12">
        <v>0</v>
      </c>
      <c r="AD314" s="12">
        <v>11990.831</v>
      </c>
      <c r="AE314" s="12">
        <v>0</v>
      </c>
      <c r="AF314" s="12">
        <v>520</v>
      </c>
      <c r="AG314" s="12">
        <v>2071.1300639658848</v>
      </c>
      <c r="AH314" s="12">
        <v>7</v>
      </c>
      <c r="AI314" s="20">
        <v>2324</v>
      </c>
      <c r="AJ314">
        <v>1</v>
      </c>
      <c r="AK314">
        <v>0</v>
      </c>
      <c r="AL314">
        <v>1495</v>
      </c>
      <c r="AM314">
        <v>0</v>
      </c>
      <c r="AN314">
        <v>3</v>
      </c>
      <c r="AQ314"/>
      <c r="AR314">
        <v>1053</v>
      </c>
      <c r="AT314" s="27"/>
      <c r="EC314" s="28"/>
      <c r="ED314" s="28"/>
    </row>
    <row r="315" spans="1:134">
      <c r="A315">
        <v>785</v>
      </c>
      <c r="B315">
        <v>10</v>
      </c>
      <c r="D315" t="s">
        <v>375</v>
      </c>
      <c r="E315" s="12">
        <v>23111</v>
      </c>
      <c r="F315" s="12">
        <v>264.24999999999994</v>
      </c>
      <c r="G315" s="12">
        <v>4855</v>
      </c>
      <c r="H315" s="12">
        <v>1458</v>
      </c>
      <c r="I315" s="12">
        <v>2500</v>
      </c>
      <c r="J315" s="12">
        <v>1498.9</v>
      </c>
      <c r="K315" s="12">
        <v>310.66666666666669</v>
      </c>
      <c r="L315" s="12">
        <v>1337.6666666666667</v>
      </c>
      <c r="M315" s="12">
        <v>2708</v>
      </c>
      <c r="N315" s="12">
        <v>10108</v>
      </c>
      <c r="O315" s="12">
        <v>18780</v>
      </c>
      <c r="P315" s="12">
        <v>5590</v>
      </c>
      <c r="Q315" s="12">
        <v>1257.6000000000001</v>
      </c>
      <c r="R315" s="12">
        <v>4208</v>
      </c>
      <c r="S315" s="12">
        <v>4208</v>
      </c>
      <c r="T315" s="12">
        <v>27</v>
      </c>
      <c r="U315" s="12">
        <v>0</v>
      </c>
      <c r="V315" s="20">
        <v>162</v>
      </c>
      <c r="W315" s="12">
        <v>131</v>
      </c>
      <c r="X315" s="12">
        <v>30</v>
      </c>
      <c r="Y315" s="12">
        <v>10011</v>
      </c>
      <c r="Z315" s="12">
        <v>10011</v>
      </c>
      <c r="AA315" s="12">
        <v>0</v>
      </c>
      <c r="AB315" s="12">
        <v>0</v>
      </c>
      <c r="AC315" s="12">
        <v>0</v>
      </c>
      <c r="AD315" s="12">
        <v>11712.869999999999</v>
      </c>
      <c r="AE315" s="12">
        <v>0</v>
      </c>
      <c r="AF315" s="12">
        <v>359</v>
      </c>
      <c r="AG315" s="12">
        <v>1959.1142857142859</v>
      </c>
      <c r="AH315" s="12">
        <v>3</v>
      </c>
      <c r="AI315" s="20">
        <v>2177</v>
      </c>
      <c r="AJ315">
        <v>1</v>
      </c>
      <c r="AK315">
        <v>0</v>
      </c>
      <c r="AL315">
        <v>640</v>
      </c>
      <c r="AM315">
        <v>0</v>
      </c>
      <c r="AN315">
        <v>13</v>
      </c>
      <c r="AQ315"/>
      <c r="AR315">
        <v>1168</v>
      </c>
      <c r="AT315" s="27"/>
      <c r="EC315" s="28"/>
      <c r="ED315" s="28"/>
    </row>
    <row r="316" spans="1:134">
      <c r="A316">
        <v>786</v>
      </c>
      <c r="B316">
        <v>10</v>
      </c>
      <c r="D316" t="s">
        <v>383</v>
      </c>
      <c r="E316" s="12">
        <v>12643</v>
      </c>
      <c r="F316" s="12">
        <v>152.6</v>
      </c>
      <c r="G316" s="12">
        <v>2480</v>
      </c>
      <c r="H316" s="12">
        <v>732</v>
      </c>
      <c r="I316" s="12">
        <v>1500</v>
      </c>
      <c r="J316" s="12">
        <v>951.5</v>
      </c>
      <c r="K316" s="12">
        <v>150.33333333333334</v>
      </c>
      <c r="L316" s="12">
        <v>841.33333333333337</v>
      </c>
      <c r="M316" s="12">
        <v>1573</v>
      </c>
      <c r="N316" s="12">
        <v>5970</v>
      </c>
      <c r="O316" s="12">
        <v>11060</v>
      </c>
      <c r="P316" s="12">
        <v>3010</v>
      </c>
      <c r="Q316" s="12">
        <v>561.6</v>
      </c>
      <c r="R316" s="12">
        <v>2714</v>
      </c>
      <c r="S316" s="12">
        <v>2714</v>
      </c>
      <c r="T316" s="12">
        <v>89</v>
      </c>
      <c r="U316" s="12">
        <v>0</v>
      </c>
      <c r="V316" s="20">
        <v>88</v>
      </c>
      <c r="W316" s="12">
        <v>62.62</v>
      </c>
      <c r="X316" s="12">
        <v>27</v>
      </c>
      <c r="Y316" s="12">
        <v>5485</v>
      </c>
      <c r="Z316" s="12">
        <v>5539.85</v>
      </c>
      <c r="AA316" s="12">
        <v>0</v>
      </c>
      <c r="AB316" s="12">
        <v>0</v>
      </c>
      <c r="AC316" s="12">
        <v>2950</v>
      </c>
      <c r="AD316" s="12">
        <v>3472.0050000000001</v>
      </c>
      <c r="AE316" s="12">
        <v>0</v>
      </c>
      <c r="AF316" s="12">
        <v>539</v>
      </c>
      <c r="AG316" s="12">
        <v>2431.1726721369964</v>
      </c>
      <c r="AH316" s="12">
        <v>3</v>
      </c>
      <c r="AI316" s="20">
        <v>1035</v>
      </c>
      <c r="AJ316">
        <v>1</v>
      </c>
      <c r="AK316">
        <v>0</v>
      </c>
      <c r="AL316">
        <v>330</v>
      </c>
      <c r="AM316">
        <v>0</v>
      </c>
      <c r="AN316">
        <v>3</v>
      </c>
      <c r="AQ316"/>
      <c r="AR316">
        <v>633</v>
      </c>
      <c r="AT316" s="27"/>
      <c r="EC316" s="28"/>
      <c r="ED316" s="28"/>
    </row>
    <row r="317" spans="1:134">
      <c r="A317">
        <v>788</v>
      </c>
      <c r="B317">
        <v>10</v>
      </c>
      <c r="D317" t="s">
        <v>390</v>
      </c>
      <c r="E317" s="12">
        <v>13570</v>
      </c>
      <c r="F317" s="12">
        <v>214.2</v>
      </c>
      <c r="G317" s="12">
        <v>2856</v>
      </c>
      <c r="H317" s="12">
        <v>820</v>
      </c>
      <c r="I317" s="12">
        <v>1200</v>
      </c>
      <c r="J317" s="12">
        <v>589.29999999999995</v>
      </c>
      <c r="K317" s="12">
        <v>79.666666666666671</v>
      </c>
      <c r="L317" s="12">
        <v>861.66666666666674</v>
      </c>
      <c r="M317" s="12">
        <v>1356</v>
      </c>
      <c r="N317" s="12">
        <v>5843</v>
      </c>
      <c r="O317" s="12">
        <v>8070</v>
      </c>
      <c r="P317" s="12">
        <v>650</v>
      </c>
      <c r="Q317" s="12">
        <v>0</v>
      </c>
      <c r="R317" s="12">
        <v>5764</v>
      </c>
      <c r="S317" s="12">
        <v>5764</v>
      </c>
      <c r="T317" s="12">
        <v>92</v>
      </c>
      <c r="U317" s="12">
        <v>0</v>
      </c>
      <c r="V317" s="20">
        <v>144</v>
      </c>
      <c r="W317" s="12">
        <v>80</v>
      </c>
      <c r="X317" s="12">
        <v>64</v>
      </c>
      <c r="Y317" s="12">
        <v>6107</v>
      </c>
      <c r="Z317" s="12">
        <v>6107</v>
      </c>
      <c r="AA317" s="12">
        <v>0</v>
      </c>
      <c r="AB317" s="12">
        <v>0</v>
      </c>
      <c r="AC317" s="12">
        <v>0</v>
      </c>
      <c r="AD317" s="12">
        <v>2070.2730000000001</v>
      </c>
      <c r="AE317" s="12">
        <v>0</v>
      </c>
      <c r="AF317" s="12">
        <v>937</v>
      </c>
      <c r="AG317" s="12">
        <v>2171.2926912568305</v>
      </c>
      <c r="AH317" s="12">
        <v>6</v>
      </c>
      <c r="AI317" s="20">
        <v>1662</v>
      </c>
      <c r="AJ317">
        <v>1</v>
      </c>
      <c r="AK317">
        <v>0</v>
      </c>
      <c r="AL317">
        <v>125</v>
      </c>
      <c r="AM317">
        <v>0</v>
      </c>
      <c r="AN317">
        <v>11</v>
      </c>
      <c r="AQ317"/>
      <c r="AR317">
        <v>331</v>
      </c>
      <c r="AT317" s="27"/>
      <c r="EC317" s="28"/>
      <c r="ED317" s="28"/>
    </row>
    <row r="318" spans="1:134">
      <c r="A318">
        <v>1655</v>
      </c>
      <c r="B318">
        <v>10</v>
      </c>
      <c r="D318" t="s">
        <v>394</v>
      </c>
      <c r="E318" s="12">
        <v>29531</v>
      </c>
      <c r="F318" s="12">
        <v>484.74999999999994</v>
      </c>
      <c r="G318" s="12">
        <v>6510</v>
      </c>
      <c r="H318" s="12">
        <v>1964</v>
      </c>
      <c r="I318" s="12">
        <v>3600</v>
      </c>
      <c r="J318" s="12">
        <v>2269.8999999999996</v>
      </c>
      <c r="K318" s="12">
        <v>441.66666666666669</v>
      </c>
      <c r="L318" s="12">
        <v>1847.6666666666667</v>
      </c>
      <c r="M318" s="12">
        <v>3572</v>
      </c>
      <c r="N318" s="12">
        <v>13123</v>
      </c>
      <c r="O318" s="12">
        <v>25350</v>
      </c>
      <c r="P318" s="12">
        <v>4810</v>
      </c>
      <c r="Q318" s="12">
        <v>992.80000000000007</v>
      </c>
      <c r="R318" s="12">
        <v>7445</v>
      </c>
      <c r="S318" s="12">
        <v>7445</v>
      </c>
      <c r="T318" s="12">
        <v>77</v>
      </c>
      <c r="U318" s="12">
        <v>0</v>
      </c>
      <c r="V318" s="20">
        <v>284</v>
      </c>
      <c r="W318" s="12">
        <v>187</v>
      </c>
      <c r="X318" s="12">
        <v>97</v>
      </c>
      <c r="Y318" s="12">
        <v>13301</v>
      </c>
      <c r="Z318" s="12">
        <v>13301</v>
      </c>
      <c r="AA318" s="12">
        <v>0</v>
      </c>
      <c r="AB318" s="12">
        <v>0</v>
      </c>
      <c r="AC318" s="12">
        <v>0</v>
      </c>
      <c r="AD318" s="12">
        <v>9882.643</v>
      </c>
      <c r="AE318" s="12">
        <v>0</v>
      </c>
      <c r="AF318" s="12">
        <v>943</v>
      </c>
      <c r="AG318" s="12">
        <v>3906.320792342462</v>
      </c>
      <c r="AH318" s="12">
        <v>9</v>
      </c>
      <c r="AI318" s="20">
        <v>2918</v>
      </c>
      <c r="AJ318">
        <v>1</v>
      </c>
      <c r="AK318">
        <v>0</v>
      </c>
      <c r="AL318">
        <v>1550</v>
      </c>
      <c r="AM318">
        <v>0</v>
      </c>
      <c r="AN318">
        <v>1</v>
      </c>
      <c r="AQ318"/>
      <c r="AR318">
        <v>742</v>
      </c>
      <c r="AT318" s="27"/>
      <c r="EC318" s="28"/>
      <c r="ED318" s="28"/>
    </row>
    <row r="319" spans="1:134">
      <c r="A319">
        <v>1658</v>
      </c>
      <c r="B319">
        <v>10</v>
      </c>
      <c r="D319" t="s">
        <v>407</v>
      </c>
      <c r="E319" s="12">
        <v>15650</v>
      </c>
      <c r="F319" s="12">
        <v>289.8</v>
      </c>
      <c r="G319" s="12">
        <v>3540</v>
      </c>
      <c r="H319" s="12">
        <v>1194</v>
      </c>
      <c r="I319" s="12">
        <v>1500</v>
      </c>
      <c r="J319" s="12">
        <v>799.9</v>
      </c>
      <c r="K319" s="12">
        <v>108</v>
      </c>
      <c r="L319" s="12">
        <v>827</v>
      </c>
      <c r="M319" s="12">
        <v>1776</v>
      </c>
      <c r="N319" s="12">
        <v>6830</v>
      </c>
      <c r="O319" s="12">
        <v>11200</v>
      </c>
      <c r="P319" s="12">
        <v>2140</v>
      </c>
      <c r="Q319" s="12">
        <v>0</v>
      </c>
      <c r="R319" s="12">
        <v>10398</v>
      </c>
      <c r="S319" s="12">
        <v>10398</v>
      </c>
      <c r="T319" s="12">
        <v>107</v>
      </c>
      <c r="U319" s="12">
        <v>0</v>
      </c>
      <c r="V319" s="20">
        <v>169</v>
      </c>
      <c r="W319" s="12">
        <v>106</v>
      </c>
      <c r="X319" s="12">
        <v>63</v>
      </c>
      <c r="Y319" s="12">
        <v>7001</v>
      </c>
      <c r="Z319" s="12">
        <v>7001</v>
      </c>
      <c r="AA319" s="12">
        <v>0</v>
      </c>
      <c r="AB319" s="12">
        <v>0</v>
      </c>
      <c r="AC319" s="12">
        <v>0</v>
      </c>
      <c r="AD319" s="12">
        <v>3990.57</v>
      </c>
      <c r="AE319" s="12">
        <v>0</v>
      </c>
      <c r="AF319" s="12">
        <v>1353</v>
      </c>
      <c r="AG319" s="12">
        <v>2015.6544502617801</v>
      </c>
      <c r="AH319" s="12">
        <v>7</v>
      </c>
      <c r="AI319" s="20">
        <v>1868</v>
      </c>
      <c r="AJ319">
        <v>1</v>
      </c>
      <c r="AK319">
        <v>0</v>
      </c>
      <c r="AL319">
        <v>165</v>
      </c>
      <c r="AM319">
        <v>0</v>
      </c>
      <c r="AN319">
        <v>6</v>
      </c>
      <c r="AQ319"/>
      <c r="AR319">
        <v>569</v>
      </c>
      <c r="AT319" s="27"/>
      <c r="EC319" s="28"/>
      <c r="ED319" s="28"/>
    </row>
    <row r="320" spans="1:134">
      <c r="A320">
        <v>794</v>
      </c>
      <c r="B320">
        <v>10</v>
      </c>
      <c r="D320" t="s">
        <v>209</v>
      </c>
      <c r="E320" s="12">
        <v>90127</v>
      </c>
      <c r="F320" s="12">
        <v>1376.2</v>
      </c>
      <c r="G320" s="12">
        <v>14531</v>
      </c>
      <c r="H320" s="12">
        <v>4434</v>
      </c>
      <c r="I320" s="12">
        <v>13200</v>
      </c>
      <c r="J320" s="12">
        <v>9231</v>
      </c>
      <c r="K320" s="12">
        <v>2626</v>
      </c>
      <c r="L320" s="12">
        <v>8508</v>
      </c>
      <c r="M320" s="12">
        <v>13267</v>
      </c>
      <c r="N320" s="12">
        <v>40064</v>
      </c>
      <c r="O320" s="12">
        <v>103950</v>
      </c>
      <c r="P320" s="12">
        <v>143390</v>
      </c>
      <c r="Q320" s="12">
        <v>4361.6000000000004</v>
      </c>
      <c r="R320" s="12">
        <v>5315</v>
      </c>
      <c r="S320" s="12">
        <v>5315</v>
      </c>
      <c r="T320" s="12">
        <v>161</v>
      </c>
      <c r="U320" s="12">
        <v>0</v>
      </c>
      <c r="V320" s="20">
        <v>573</v>
      </c>
      <c r="W320" s="12">
        <v>496</v>
      </c>
      <c r="X320" s="12">
        <v>77</v>
      </c>
      <c r="Y320" s="12">
        <v>39690</v>
      </c>
      <c r="Z320" s="12">
        <v>39690</v>
      </c>
      <c r="AA320" s="12">
        <v>0</v>
      </c>
      <c r="AB320" s="12">
        <v>0</v>
      </c>
      <c r="AC320" s="12">
        <v>0</v>
      </c>
      <c r="AD320" s="12">
        <v>68544.62999999999</v>
      </c>
      <c r="AE320" s="12">
        <v>0</v>
      </c>
      <c r="AF320" s="12">
        <v>1408</v>
      </c>
      <c r="AG320" s="12">
        <v>23173.633308984659</v>
      </c>
      <c r="AH320" s="12">
        <v>1</v>
      </c>
      <c r="AI320" s="20">
        <v>7475</v>
      </c>
      <c r="AJ320">
        <v>1</v>
      </c>
      <c r="AK320">
        <v>0</v>
      </c>
      <c r="AL320">
        <v>8135</v>
      </c>
      <c r="AM320">
        <v>0</v>
      </c>
      <c r="AN320">
        <v>79</v>
      </c>
      <c r="AQ320"/>
      <c r="AR320">
        <v>1725</v>
      </c>
      <c r="AT320" s="27"/>
      <c r="EC320" s="28"/>
      <c r="ED320" s="28"/>
    </row>
    <row r="321" spans="1:134">
      <c r="A321">
        <v>797</v>
      </c>
      <c r="B321">
        <v>10</v>
      </c>
      <c r="D321" t="s">
        <v>420</v>
      </c>
      <c r="E321" s="12">
        <v>43274</v>
      </c>
      <c r="F321" s="12">
        <v>513.79999999999995</v>
      </c>
      <c r="G321" s="12">
        <v>8263</v>
      </c>
      <c r="H321" s="12">
        <v>2613</v>
      </c>
      <c r="I321" s="12">
        <v>4800</v>
      </c>
      <c r="J321" s="12">
        <v>2957.5</v>
      </c>
      <c r="K321" s="12">
        <v>575.33333333333337</v>
      </c>
      <c r="L321" s="12">
        <v>2604.3333333333335</v>
      </c>
      <c r="M321" s="12">
        <v>5008</v>
      </c>
      <c r="N321" s="12">
        <v>18506</v>
      </c>
      <c r="O321" s="12">
        <v>44200</v>
      </c>
      <c r="P321" s="12">
        <v>31890</v>
      </c>
      <c r="Q321" s="12">
        <v>949.6</v>
      </c>
      <c r="R321" s="12">
        <v>7884</v>
      </c>
      <c r="S321" s="12">
        <v>7884</v>
      </c>
      <c r="T321" s="12">
        <v>238</v>
      </c>
      <c r="U321" s="12">
        <v>0</v>
      </c>
      <c r="V321" s="20">
        <v>330</v>
      </c>
      <c r="W321" s="12">
        <v>275</v>
      </c>
      <c r="X321" s="12">
        <v>55</v>
      </c>
      <c r="Y321" s="12">
        <v>18425</v>
      </c>
      <c r="Z321" s="12">
        <v>18425</v>
      </c>
      <c r="AA321" s="12">
        <v>0</v>
      </c>
      <c r="AB321" s="12">
        <v>0</v>
      </c>
      <c r="AC321" s="12">
        <v>6900</v>
      </c>
      <c r="AD321" s="12">
        <v>19493.650000000001</v>
      </c>
      <c r="AE321" s="12">
        <v>0</v>
      </c>
      <c r="AF321" s="12">
        <v>1551</v>
      </c>
      <c r="AG321" s="12">
        <v>8263.7249445949274</v>
      </c>
      <c r="AH321" s="12">
        <v>3</v>
      </c>
      <c r="AI321" s="20">
        <v>4572</v>
      </c>
      <c r="AJ321">
        <v>1</v>
      </c>
      <c r="AK321">
        <v>0</v>
      </c>
      <c r="AL321">
        <v>1870</v>
      </c>
      <c r="AM321">
        <v>0</v>
      </c>
      <c r="AN321">
        <v>8</v>
      </c>
      <c r="AQ321"/>
      <c r="AR321">
        <v>1057</v>
      </c>
      <c r="AT321" s="27"/>
      <c r="EC321" s="28"/>
      <c r="ED321" s="28"/>
    </row>
    <row r="322" spans="1:134">
      <c r="A322">
        <v>798</v>
      </c>
      <c r="B322">
        <v>10</v>
      </c>
      <c r="D322" t="s">
        <v>424</v>
      </c>
      <c r="E322" s="12">
        <v>15164</v>
      </c>
      <c r="F322" s="12">
        <v>300.3</v>
      </c>
      <c r="G322" s="12">
        <v>3116</v>
      </c>
      <c r="H322" s="12">
        <v>1007</v>
      </c>
      <c r="I322" s="12">
        <v>1500</v>
      </c>
      <c r="J322" s="12">
        <v>813.09999999999991</v>
      </c>
      <c r="K322" s="12">
        <v>112.33333333333333</v>
      </c>
      <c r="L322" s="12">
        <v>723.33333333333326</v>
      </c>
      <c r="M322" s="12">
        <v>1662</v>
      </c>
      <c r="N322" s="12">
        <v>6404</v>
      </c>
      <c r="O322" s="12">
        <v>11680</v>
      </c>
      <c r="P322" s="12">
        <v>1720</v>
      </c>
      <c r="Q322" s="12">
        <v>0</v>
      </c>
      <c r="R322" s="12">
        <v>9483</v>
      </c>
      <c r="S322" s="12">
        <v>9483</v>
      </c>
      <c r="T322" s="12">
        <v>168</v>
      </c>
      <c r="U322" s="12">
        <v>0</v>
      </c>
      <c r="V322" s="20">
        <v>192</v>
      </c>
      <c r="W322" s="12">
        <v>98</v>
      </c>
      <c r="X322" s="12">
        <v>94</v>
      </c>
      <c r="Y322" s="12">
        <v>6869</v>
      </c>
      <c r="Z322" s="12">
        <v>6869</v>
      </c>
      <c r="AA322" s="12">
        <v>0</v>
      </c>
      <c r="AB322" s="12">
        <v>0</v>
      </c>
      <c r="AC322" s="12">
        <v>0</v>
      </c>
      <c r="AD322" s="12">
        <v>4032.1030000000001</v>
      </c>
      <c r="AE322" s="12">
        <v>0</v>
      </c>
      <c r="AF322" s="12">
        <v>1164</v>
      </c>
      <c r="AG322" s="12">
        <v>1828.9188685110353</v>
      </c>
      <c r="AH322" s="12">
        <v>8</v>
      </c>
      <c r="AI322" s="20">
        <v>1858</v>
      </c>
      <c r="AJ322">
        <v>1</v>
      </c>
      <c r="AK322">
        <v>0</v>
      </c>
      <c r="AL322">
        <v>145</v>
      </c>
      <c r="AM322">
        <v>0</v>
      </c>
      <c r="AN322">
        <v>4</v>
      </c>
      <c r="AQ322"/>
      <c r="AR322">
        <v>583</v>
      </c>
      <c r="AT322" s="27"/>
      <c r="EC322" s="28"/>
      <c r="ED322" s="28"/>
    </row>
    <row r="323" spans="1:134">
      <c r="A323">
        <v>1659</v>
      </c>
      <c r="B323">
        <v>10</v>
      </c>
      <c r="D323" t="s">
        <v>438</v>
      </c>
      <c r="E323" s="12">
        <v>21965</v>
      </c>
      <c r="F323" s="12">
        <v>359.8</v>
      </c>
      <c r="G323" s="12">
        <v>4491</v>
      </c>
      <c r="H323" s="12">
        <v>1404</v>
      </c>
      <c r="I323" s="12">
        <v>2500</v>
      </c>
      <c r="J323" s="12">
        <v>1574.3</v>
      </c>
      <c r="K323" s="12">
        <v>204.33333333333334</v>
      </c>
      <c r="L323" s="12">
        <v>1282.3333333333335</v>
      </c>
      <c r="M323" s="12">
        <v>2372</v>
      </c>
      <c r="N323" s="12">
        <v>9316</v>
      </c>
      <c r="O323" s="12">
        <v>16170</v>
      </c>
      <c r="P323" s="12">
        <v>3330</v>
      </c>
      <c r="Q323" s="12">
        <v>404</v>
      </c>
      <c r="R323" s="12">
        <v>5535</v>
      </c>
      <c r="S323" s="12">
        <v>5535</v>
      </c>
      <c r="T323" s="12">
        <v>81</v>
      </c>
      <c r="U323" s="12">
        <v>0</v>
      </c>
      <c r="V323" s="20">
        <v>228</v>
      </c>
      <c r="W323" s="12">
        <v>141</v>
      </c>
      <c r="X323" s="12">
        <v>87</v>
      </c>
      <c r="Y323" s="12">
        <v>9257</v>
      </c>
      <c r="Z323" s="12">
        <v>9257</v>
      </c>
      <c r="AA323" s="12">
        <v>0</v>
      </c>
      <c r="AB323" s="12">
        <v>0</v>
      </c>
      <c r="AC323" s="12">
        <v>0</v>
      </c>
      <c r="AD323" s="12">
        <v>5693.0549999999994</v>
      </c>
      <c r="AE323" s="12">
        <v>0</v>
      </c>
      <c r="AF323" s="12">
        <v>1206</v>
      </c>
      <c r="AG323" s="12">
        <v>4716.8429487179483</v>
      </c>
      <c r="AH323" s="12">
        <v>7</v>
      </c>
      <c r="AI323" s="20">
        <v>2226</v>
      </c>
      <c r="AJ323">
        <v>1</v>
      </c>
      <c r="AK323">
        <v>0</v>
      </c>
      <c r="AL323">
        <v>250</v>
      </c>
      <c r="AM323">
        <v>0</v>
      </c>
      <c r="AN323">
        <v>5</v>
      </c>
      <c r="AQ323"/>
      <c r="AR323">
        <v>615</v>
      </c>
      <c r="AT323" s="27"/>
      <c r="EC323" s="28"/>
      <c r="ED323" s="28"/>
    </row>
    <row r="324" spans="1:134">
      <c r="A324">
        <v>1685</v>
      </c>
      <c r="B324">
        <v>10</v>
      </c>
      <c r="D324" t="s">
        <v>439</v>
      </c>
      <c r="E324" s="12">
        <v>15303</v>
      </c>
      <c r="F324" s="12">
        <v>264.24999999999994</v>
      </c>
      <c r="G324" s="12">
        <v>2997</v>
      </c>
      <c r="H324" s="12">
        <v>915</v>
      </c>
      <c r="I324" s="12">
        <v>1500</v>
      </c>
      <c r="J324" s="12">
        <v>865.59999999999991</v>
      </c>
      <c r="K324" s="12">
        <v>101.66666666666667</v>
      </c>
      <c r="L324" s="12">
        <v>877.66666666666674</v>
      </c>
      <c r="M324" s="12">
        <v>1579</v>
      </c>
      <c r="N324" s="12">
        <v>6297</v>
      </c>
      <c r="O324" s="12">
        <v>11900</v>
      </c>
      <c r="P324" s="12">
        <v>1890</v>
      </c>
      <c r="Q324" s="12">
        <v>0</v>
      </c>
      <c r="R324" s="12">
        <v>7036</v>
      </c>
      <c r="S324" s="12">
        <v>7036</v>
      </c>
      <c r="T324" s="12">
        <v>35</v>
      </c>
      <c r="U324" s="12">
        <v>0</v>
      </c>
      <c r="V324" s="20">
        <v>180</v>
      </c>
      <c r="W324" s="12">
        <v>97</v>
      </c>
      <c r="X324" s="12">
        <v>83</v>
      </c>
      <c r="Y324" s="12">
        <v>6344</v>
      </c>
      <c r="Z324" s="12">
        <v>6344</v>
      </c>
      <c r="AA324" s="12">
        <v>0</v>
      </c>
      <c r="AB324" s="12">
        <v>0</v>
      </c>
      <c r="AC324" s="12">
        <v>0</v>
      </c>
      <c r="AD324" s="12">
        <v>2899.2080000000001</v>
      </c>
      <c r="AE324" s="12">
        <v>0</v>
      </c>
      <c r="AF324" s="12">
        <v>468</v>
      </c>
      <c r="AG324" s="12">
        <v>1012.8417479847265</v>
      </c>
      <c r="AH324" s="12">
        <v>6</v>
      </c>
      <c r="AI324" s="20">
        <v>1701</v>
      </c>
      <c r="AJ324">
        <v>1</v>
      </c>
      <c r="AK324">
        <v>0</v>
      </c>
      <c r="AL324">
        <v>150</v>
      </c>
      <c r="AM324">
        <v>0</v>
      </c>
      <c r="AN324">
        <v>6</v>
      </c>
      <c r="AQ324"/>
      <c r="AR324">
        <v>453</v>
      </c>
      <c r="AT324" s="27"/>
      <c r="EC324" s="28"/>
      <c r="ED324" s="28"/>
    </row>
    <row r="325" spans="1:134">
      <c r="A325">
        <v>809</v>
      </c>
      <c r="B325">
        <v>10</v>
      </c>
      <c r="D325" t="s">
        <v>462</v>
      </c>
      <c r="E325" s="12">
        <v>22929</v>
      </c>
      <c r="F325" s="12">
        <v>354.2</v>
      </c>
      <c r="G325" s="12">
        <v>4814</v>
      </c>
      <c r="H325" s="12">
        <v>1507</v>
      </c>
      <c r="I325" s="12">
        <v>2800</v>
      </c>
      <c r="J325" s="12">
        <v>1762.1</v>
      </c>
      <c r="K325" s="12">
        <v>253.33333333333334</v>
      </c>
      <c r="L325" s="12">
        <v>1361.3333333333335</v>
      </c>
      <c r="M325" s="12">
        <v>2756</v>
      </c>
      <c r="N325" s="12">
        <v>10085</v>
      </c>
      <c r="O325" s="12">
        <v>18240</v>
      </c>
      <c r="P325" s="12">
        <v>5160</v>
      </c>
      <c r="Q325" s="12">
        <v>258.40000000000003</v>
      </c>
      <c r="R325" s="12">
        <v>4991</v>
      </c>
      <c r="S325" s="12">
        <v>4991</v>
      </c>
      <c r="T325" s="12">
        <v>80</v>
      </c>
      <c r="U325" s="12">
        <v>0</v>
      </c>
      <c r="V325" s="20">
        <v>169</v>
      </c>
      <c r="W325" s="12">
        <v>134</v>
      </c>
      <c r="X325" s="12">
        <v>36</v>
      </c>
      <c r="Y325" s="12">
        <v>10379</v>
      </c>
      <c r="Z325" s="12">
        <v>10379</v>
      </c>
      <c r="AA325" s="12">
        <v>0</v>
      </c>
      <c r="AB325" s="12">
        <v>0</v>
      </c>
      <c r="AC325" s="12">
        <v>0</v>
      </c>
      <c r="AD325" s="12">
        <v>10897.949999999999</v>
      </c>
      <c r="AE325" s="12">
        <v>0</v>
      </c>
      <c r="AF325" s="12">
        <v>487</v>
      </c>
      <c r="AG325" s="12">
        <v>2202.0159731808321</v>
      </c>
      <c r="AH325" s="12">
        <v>5</v>
      </c>
      <c r="AI325" s="20">
        <v>2267</v>
      </c>
      <c r="AJ325">
        <v>1</v>
      </c>
      <c r="AK325">
        <v>0</v>
      </c>
      <c r="AL325">
        <v>490</v>
      </c>
      <c r="AM325">
        <v>0</v>
      </c>
      <c r="AN325">
        <v>1</v>
      </c>
      <c r="AQ325"/>
      <c r="AR325">
        <v>1049</v>
      </c>
      <c r="AT325" s="27"/>
      <c r="EC325" s="28"/>
      <c r="ED325" s="28"/>
    </row>
    <row r="326" spans="1:134">
      <c r="A326">
        <v>1948</v>
      </c>
      <c r="B326">
        <v>10</v>
      </c>
      <c r="D326" t="s">
        <v>715</v>
      </c>
      <c r="E326" s="12">
        <v>79599</v>
      </c>
      <c r="F326" s="12">
        <v>1641.15</v>
      </c>
      <c r="G326" s="12">
        <v>14982</v>
      </c>
      <c r="H326" s="12">
        <v>4866</v>
      </c>
      <c r="I326" s="12">
        <v>8800</v>
      </c>
      <c r="J326" s="12">
        <v>5440.1</v>
      </c>
      <c r="K326" s="12">
        <v>789.33333333333337</v>
      </c>
      <c r="L326" s="12">
        <v>5259.3333333333339</v>
      </c>
      <c r="M326" s="12">
        <v>9506</v>
      </c>
      <c r="N326" s="12">
        <v>34129</v>
      </c>
      <c r="O326" s="12">
        <v>75730</v>
      </c>
      <c r="P326" s="12">
        <v>47320</v>
      </c>
      <c r="Q326" s="12">
        <v>3931.2000000000003</v>
      </c>
      <c r="R326" s="12">
        <v>18401</v>
      </c>
      <c r="S326" s="12">
        <v>18401</v>
      </c>
      <c r="T326" s="12">
        <v>150</v>
      </c>
      <c r="U326" s="12">
        <v>0</v>
      </c>
      <c r="V326" s="20">
        <v>857</v>
      </c>
      <c r="W326" s="12">
        <v>515</v>
      </c>
      <c r="X326" s="12">
        <v>341</v>
      </c>
      <c r="Y326" s="12">
        <v>33599</v>
      </c>
      <c r="Z326" s="12">
        <v>33599</v>
      </c>
      <c r="AA326" s="12">
        <v>0</v>
      </c>
      <c r="AB326" s="12">
        <v>0</v>
      </c>
      <c r="AC326" s="12">
        <v>0</v>
      </c>
      <c r="AD326" s="12">
        <v>32456.633999999998</v>
      </c>
      <c r="AE326" s="12">
        <v>0</v>
      </c>
      <c r="AF326" s="12">
        <v>2856</v>
      </c>
      <c r="AG326" s="12">
        <v>12254.581639803782</v>
      </c>
      <c r="AH326" s="12">
        <v>16</v>
      </c>
      <c r="AI326" s="20">
        <v>8612</v>
      </c>
      <c r="AJ326">
        <v>1</v>
      </c>
      <c r="AK326">
        <v>0</v>
      </c>
      <c r="AL326">
        <v>3225</v>
      </c>
      <c r="AM326">
        <v>0</v>
      </c>
      <c r="AN326">
        <v>71</v>
      </c>
      <c r="AQ326"/>
      <c r="AR326">
        <v>305</v>
      </c>
      <c r="AT326" s="27"/>
      <c r="EC326" s="28"/>
      <c r="ED326" s="28"/>
    </row>
    <row r="327" spans="1:134">
      <c r="A327">
        <v>815</v>
      </c>
      <c r="B327">
        <v>10</v>
      </c>
      <c r="D327" t="s">
        <v>489</v>
      </c>
      <c r="E327" s="12">
        <v>10801</v>
      </c>
      <c r="F327" s="12">
        <v>169.4</v>
      </c>
      <c r="G327" s="12">
        <v>2194</v>
      </c>
      <c r="H327" s="12">
        <v>665</v>
      </c>
      <c r="I327" s="12">
        <v>1300</v>
      </c>
      <c r="J327" s="12">
        <v>847.2</v>
      </c>
      <c r="K327" s="12">
        <v>95.333333333333329</v>
      </c>
      <c r="L327" s="12">
        <v>701.33333333333326</v>
      </c>
      <c r="M327" s="12">
        <v>1128</v>
      </c>
      <c r="N327" s="12">
        <v>4496</v>
      </c>
      <c r="O327" s="12">
        <v>8300</v>
      </c>
      <c r="P327" s="12">
        <v>1180</v>
      </c>
      <c r="Q327" s="12">
        <v>352</v>
      </c>
      <c r="R327" s="12">
        <v>5222</v>
      </c>
      <c r="S327" s="12">
        <v>5222</v>
      </c>
      <c r="T327" s="12">
        <v>96</v>
      </c>
      <c r="U327" s="12">
        <v>0</v>
      </c>
      <c r="V327" s="20">
        <v>141</v>
      </c>
      <c r="W327" s="12">
        <v>74</v>
      </c>
      <c r="X327" s="12">
        <v>67</v>
      </c>
      <c r="Y327" s="12">
        <v>4528</v>
      </c>
      <c r="Z327" s="12">
        <v>4528</v>
      </c>
      <c r="AA327" s="12">
        <v>0</v>
      </c>
      <c r="AB327" s="12">
        <v>0</v>
      </c>
      <c r="AC327" s="12">
        <v>0</v>
      </c>
      <c r="AD327" s="12">
        <v>1403.6799999999998</v>
      </c>
      <c r="AE327" s="12">
        <v>0</v>
      </c>
      <c r="AF327" s="12">
        <v>746</v>
      </c>
      <c r="AG327" s="12">
        <v>1515.145919518616</v>
      </c>
      <c r="AH327" s="12">
        <v>6</v>
      </c>
      <c r="AI327" s="20">
        <v>1147</v>
      </c>
      <c r="AJ327">
        <v>1</v>
      </c>
      <c r="AK327">
        <v>0</v>
      </c>
      <c r="AL327">
        <v>95</v>
      </c>
      <c r="AM327">
        <v>0</v>
      </c>
      <c r="AN327">
        <v>5</v>
      </c>
      <c r="AQ327"/>
      <c r="AR327">
        <v>740</v>
      </c>
      <c r="AT327" s="27"/>
      <c r="EC327" s="28"/>
      <c r="ED327" s="28"/>
    </row>
    <row r="328" spans="1:134">
      <c r="A328">
        <v>1709</v>
      </c>
      <c r="B328">
        <v>10</v>
      </c>
      <c r="D328" t="s">
        <v>490</v>
      </c>
      <c r="E328" s="12">
        <v>36762</v>
      </c>
      <c r="F328" s="12">
        <v>1742.65</v>
      </c>
      <c r="G328" s="12">
        <v>7426</v>
      </c>
      <c r="H328" s="12">
        <v>2174</v>
      </c>
      <c r="I328" s="12">
        <v>4400</v>
      </c>
      <c r="J328" s="12">
        <v>2763.3</v>
      </c>
      <c r="K328" s="12">
        <v>440</v>
      </c>
      <c r="L328" s="12">
        <v>1943</v>
      </c>
      <c r="M328" s="12">
        <v>4421</v>
      </c>
      <c r="N328" s="12">
        <v>16101</v>
      </c>
      <c r="O328" s="12">
        <v>29800</v>
      </c>
      <c r="P328" s="12">
        <v>4820</v>
      </c>
      <c r="Q328" s="12">
        <v>962.40000000000009</v>
      </c>
      <c r="R328" s="12">
        <v>15920</v>
      </c>
      <c r="S328" s="12">
        <v>16875.2</v>
      </c>
      <c r="T328" s="12">
        <v>2482</v>
      </c>
      <c r="U328" s="12">
        <v>0</v>
      </c>
      <c r="V328" s="20">
        <v>478</v>
      </c>
      <c r="W328" s="12">
        <v>218.00000000000003</v>
      </c>
      <c r="X328" s="12">
        <v>291.90000000000003</v>
      </c>
      <c r="Y328" s="12">
        <v>16367</v>
      </c>
      <c r="Z328" s="12">
        <v>17840.030000000002</v>
      </c>
      <c r="AA328" s="12">
        <v>0</v>
      </c>
      <c r="AB328" s="12">
        <v>0</v>
      </c>
      <c r="AC328" s="12">
        <v>12350</v>
      </c>
      <c r="AD328" s="12">
        <v>12258.883</v>
      </c>
      <c r="AE328" s="12">
        <v>0</v>
      </c>
      <c r="AF328" s="12">
        <v>3760.88</v>
      </c>
      <c r="AG328" s="12">
        <v>9889.101858493641</v>
      </c>
      <c r="AH328" s="12">
        <v>22.05</v>
      </c>
      <c r="AI328" s="20">
        <v>3955</v>
      </c>
      <c r="AJ328">
        <v>1</v>
      </c>
      <c r="AK328">
        <v>0</v>
      </c>
      <c r="AL328">
        <v>1005</v>
      </c>
      <c r="AM328">
        <v>0</v>
      </c>
      <c r="AN328">
        <v>6</v>
      </c>
      <c r="AQ328"/>
      <c r="AR328">
        <v>1107</v>
      </c>
      <c r="AT328" s="27"/>
      <c r="EC328" s="28"/>
      <c r="ED328" s="28"/>
    </row>
    <row r="329" spans="1:134">
      <c r="A329">
        <v>820</v>
      </c>
      <c r="B329">
        <v>10</v>
      </c>
      <c r="D329" t="s">
        <v>502</v>
      </c>
      <c r="E329" s="12">
        <v>22763</v>
      </c>
      <c r="F329" s="12">
        <v>241.84999999999997</v>
      </c>
      <c r="G329" s="12">
        <v>5546</v>
      </c>
      <c r="H329" s="12">
        <v>1725</v>
      </c>
      <c r="I329" s="12">
        <v>2000</v>
      </c>
      <c r="J329" s="12">
        <v>993</v>
      </c>
      <c r="K329" s="12">
        <v>358</v>
      </c>
      <c r="L329" s="12">
        <v>1096</v>
      </c>
      <c r="M329" s="12">
        <v>2747</v>
      </c>
      <c r="N329" s="12">
        <v>9989</v>
      </c>
      <c r="O329" s="12">
        <v>19310</v>
      </c>
      <c r="P329" s="12">
        <v>7750</v>
      </c>
      <c r="Q329" s="12">
        <v>553.6</v>
      </c>
      <c r="R329" s="12">
        <v>3361</v>
      </c>
      <c r="S329" s="12">
        <v>3361</v>
      </c>
      <c r="T329" s="12">
        <v>33</v>
      </c>
      <c r="U329" s="12">
        <v>0</v>
      </c>
      <c r="V329" s="20">
        <v>171</v>
      </c>
      <c r="W329" s="12">
        <v>144</v>
      </c>
      <c r="X329" s="12">
        <v>27</v>
      </c>
      <c r="Y329" s="12">
        <v>10070</v>
      </c>
      <c r="Z329" s="12">
        <v>10070</v>
      </c>
      <c r="AA329" s="12">
        <v>0</v>
      </c>
      <c r="AB329" s="12">
        <v>0</v>
      </c>
      <c r="AC329" s="12">
        <v>0</v>
      </c>
      <c r="AD329" s="12">
        <v>11147.49</v>
      </c>
      <c r="AE329" s="12">
        <v>0</v>
      </c>
      <c r="AF329" s="12">
        <v>511</v>
      </c>
      <c r="AG329" s="12">
        <v>3427.1929876252211</v>
      </c>
      <c r="AH329" s="12">
        <v>3</v>
      </c>
      <c r="AI329" s="20">
        <v>2621</v>
      </c>
      <c r="AJ329">
        <v>1</v>
      </c>
      <c r="AK329">
        <v>0</v>
      </c>
      <c r="AL329">
        <v>320</v>
      </c>
      <c r="AM329">
        <v>0</v>
      </c>
      <c r="AN329">
        <v>8</v>
      </c>
      <c r="AQ329"/>
      <c r="AR329">
        <v>607</v>
      </c>
      <c r="AT329" s="27"/>
      <c r="EC329" s="28"/>
      <c r="ED329" s="28"/>
    </row>
    <row r="330" spans="1:134">
      <c r="A330">
        <v>823</v>
      </c>
      <c r="B330">
        <v>10</v>
      </c>
      <c r="D330" t="s">
        <v>505</v>
      </c>
      <c r="E330" s="12">
        <v>18199</v>
      </c>
      <c r="F330" s="12">
        <v>435.75</v>
      </c>
      <c r="G330" s="12">
        <v>3613</v>
      </c>
      <c r="H330" s="12">
        <v>1099</v>
      </c>
      <c r="I330" s="12">
        <v>1800</v>
      </c>
      <c r="J330" s="12">
        <v>1022</v>
      </c>
      <c r="K330" s="12">
        <v>128.33333333333334</v>
      </c>
      <c r="L330" s="12">
        <v>855.33333333333337</v>
      </c>
      <c r="M330" s="12">
        <v>1973</v>
      </c>
      <c r="N330" s="12">
        <v>7618</v>
      </c>
      <c r="O330" s="12">
        <v>14300</v>
      </c>
      <c r="P330" s="12">
        <v>3160</v>
      </c>
      <c r="Q330" s="12">
        <v>906.40000000000009</v>
      </c>
      <c r="R330" s="12">
        <v>10176</v>
      </c>
      <c r="S330" s="12">
        <v>10176</v>
      </c>
      <c r="T330" s="12">
        <v>108</v>
      </c>
      <c r="U330" s="12">
        <v>0</v>
      </c>
      <c r="V330" s="20">
        <v>223</v>
      </c>
      <c r="W330" s="12">
        <v>129</v>
      </c>
      <c r="X330" s="12">
        <v>94</v>
      </c>
      <c r="Y330" s="12">
        <v>7780</v>
      </c>
      <c r="Z330" s="12">
        <v>7780</v>
      </c>
      <c r="AA330" s="12">
        <v>0</v>
      </c>
      <c r="AB330" s="12">
        <v>0</v>
      </c>
      <c r="AC330" s="12">
        <v>0</v>
      </c>
      <c r="AD330" s="12">
        <v>4753.58</v>
      </c>
      <c r="AE330" s="12">
        <v>0</v>
      </c>
      <c r="AF330" s="12">
        <v>1291</v>
      </c>
      <c r="AG330" s="12">
        <v>2284.6080318942045</v>
      </c>
      <c r="AH330" s="12">
        <v>6</v>
      </c>
      <c r="AI330" s="20">
        <v>2208</v>
      </c>
      <c r="AJ330">
        <v>1</v>
      </c>
      <c r="AK330">
        <v>0</v>
      </c>
      <c r="AL330">
        <v>170</v>
      </c>
      <c r="AM330">
        <v>0</v>
      </c>
      <c r="AN330">
        <v>21</v>
      </c>
      <c r="AQ330"/>
      <c r="AR330">
        <v>955</v>
      </c>
      <c r="AT330" s="27"/>
      <c r="EC330" s="28"/>
      <c r="ED330" s="28"/>
    </row>
    <row r="331" spans="1:134">
      <c r="A331">
        <v>824</v>
      </c>
      <c r="B331">
        <v>10</v>
      </c>
      <c r="D331" t="s">
        <v>506</v>
      </c>
      <c r="E331" s="12">
        <v>25835</v>
      </c>
      <c r="F331" s="12">
        <v>426.65</v>
      </c>
      <c r="G331" s="12">
        <v>5847</v>
      </c>
      <c r="H331" s="12">
        <v>1987</v>
      </c>
      <c r="I331" s="12">
        <v>3000</v>
      </c>
      <c r="J331" s="12">
        <v>1821.6</v>
      </c>
      <c r="K331" s="12">
        <v>266</v>
      </c>
      <c r="L331" s="12">
        <v>1434</v>
      </c>
      <c r="M331" s="12">
        <v>3264</v>
      </c>
      <c r="N331" s="12">
        <v>11801</v>
      </c>
      <c r="O331" s="12">
        <v>23940</v>
      </c>
      <c r="P331" s="12">
        <v>9660</v>
      </c>
      <c r="Q331" s="12">
        <v>1488.8000000000002</v>
      </c>
      <c r="R331" s="12">
        <v>6384</v>
      </c>
      <c r="S331" s="12">
        <v>6384</v>
      </c>
      <c r="T331" s="12">
        <v>128</v>
      </c>
      <c r="U331" s="12">
        <v>0</v>
      </c>
      <c r="V331" s="20">
        <v>228</v>
      </c>
      <c r="W331" s="12">
        <v>167</v>
      </c>
      <c r="X331" s="12">
        <v>61</v>
      </c>
      <c r="Y331" s="12">
        <v>11784</v>
      </c>
      <c r="Z331" s="12">
        <v>11784</v>
      </c>
      <c r="AA331" s="12">
        <v>0</v>
      </c>
      <c r="AB331" s="12">
        <v>0</v>
      </c>
      <c r="AC331" s="12">
        <v>0</v>
      </c>
      <c r="AD331" s="12">
        <v>11819.352000000001</v>
      </c>
      <c r="AE331" s="12">
        <v>0</v>
      </c>
      <c r="AF331" s="12">
        <v>1177</v>
      </c>
      <c r="AG331" s="12">
        <v>4669.5016891891892</v>
      </c>
      <c r="AH331" s="12">
        <v>3</v>
      </c>
      <c r="AI331" s="20">
        <v>3326</v>
      </c>
      <c r="AJ331">
        <v>1</v>
      </c>
      <c r="AK331">
        <v>0</v>
      </c>
      <c r="AL331">
        <v>690</v>
      </c>
      <c r="AM331">
        <v>0</v>
      </c>
      <c r="AN331">
        <v>22</v>
      </c>
      <c r="AQ331"/>
      <c r="AR331">
        <v>1533</v>
      </c>
      <c r="AT331" s="27"/>
      <c r="EC331" s="28"/>
      <c r="ED331" s="28"/>
    </row>
    <row r="332" spans="1:134">
      <c r="A332">
        <v>826</v>
      </c>
      <c r="B332">
        <v>10</v>
      </c>
      <c r="D332" t="s">
        <v>508</v>
      </c>
      <c r="E332" s="12">
        <v>54018</v>
      </c>
      <c r="F332" s="12">
        <v>1073.0999999999999</v>
      </c>
      <c r="G332" s="12">
        <v>11355</v>
      </c>
      <c r="H332" s="12">
        <v>3512</v>
      </c>
      <c r="I332" s="12">
        <v>7000</v>
      </c>
      <c r="J332" s="12">
        <v>4474.7999999999993</v>
      </c>
      <c r="K332" s="12">
        <v>1007.6666666666666</v>
      </c>
      <c r="L332" s="12">
        <v>3529.6666666666665</v>
      </c>
      <c r="M332" s="12">
        <v>7485</v>
      </c>
      <c r="N332" s="12">
        <v>24382</v>
      </c>
      <c r="O332" s="12">
        <v>54990</v>
      </c>
      <c r="P332" s="12">
        <v>44990</v>
      </c>
      <c r="Q332" s="12">
        <v>2055.2000000000003</v>
      </c>
      <c r="R332" s="12">
        <v>7142</v>
      </c>
      <c r="S332" s="12">
        <v>7142</v>
      </c>
      <c r="T332" s="12">
        <v>167</v>
      </c>
      <c r="U332" s="12">
        <v>0</v>
      </c>
      <c r="V332" s="20">
        <v>443</v>
      </c>
      <c r="W332" s="12">
        <v>310</v>
      </c>
      <c r="X332" s="12">
        <v>133</v>
      </c>
      <c r="Y332" s="12">
        <v>25252</v>
      </c>
      <c r="Z332" s="12">
        <v>25252</v>
      </c>
      <c r="AA332" s="12">
        <v>0</v>
      </c>
      <c r="AB332" s="12">
        <v>0</v>
      </c>
      <c r="AC332" s="12">
        <v>0</v>
      </c>
      <c r="AD332" s="12">
        <v>38787.072</v>
      </c>
      <c r="AE332" s="12">
        <v>0</v>
      </c>
      <c r="AF332" s="12">
        <v>1323</v>
      </c>
      <c r="AG332" s="12">
        <v>9777.7827336160899</v>
      </c>
      <c r="AH332" s="12">
        <v>7</v>
      </c>
      <c r="AI332" s="20">
        <v>5424</v>
      </c>
      <c r="AJ332">
        <v>1</v>
      </c>
      <c r="AK332">
        <v>0</v>
      </c>
      <c r="AL332">
        <v>3970</v>
      </c>
      <c r="AM332">
        <v>0</v>
      </c>
      <c r="AN332">
        <v>0</v>
      </c>
      <c r="AQ332"/>
      <c r="AR332">
        <v>1346</v>
      </c>
      <c r="AT332" s="27"/>
      <c r="EC332" s="28"/>
      <c r="ED332" s="28"/>
    </row>
    <row r="333" spans="1:134">
      <c r="A333">
        <v>828</v>
      </c>
      <c r="B333">
        <v>10</v>
      </c>
      <c r="D333" t="s">
        <v>512</v>
      </c>
      <c r="E333" s="12">
        <v>90003</v>
      </c>
      <c r="F333" s="12">
        <v>1332.45</v>
      </c>
      <c r="G333" s="12">
        <v>16724</v>
      </c>
      <c r="H333" s="12">
        <v>5281</v>
      </c>
      <c r="I333" s="12">
        <v>11800</v>
      </c>
      <c r="J333" s="12">
        <v>7851.2999999999993</v>
      </c>
      <c r="K333" s="12">
        <v>1497.6666666666667</v>
      </c>
      <c r="L333" s="12">
        <v>7867.666666666667</v>
      </c>
      <c r="M333" s="12">
        <v>12433</v>
      </c>
      <c r="N333" s="12">
        <v>39685</v>
      </c>
      <c r="O333" s="12">
        <v>94160</v>
      </c>
      <c r="P333" s="12">
        <v>97670</v>
      </c>
      <c r="Q333" s="12">
        <v>5304</v>
      </c>
      <c r="R333" s="12">
        <v>16268</v>
      </c>
      <c r="S333" s="12">
        <v>16268</v>
      </c>
      <c r="T333" s="12">
        <v>825</v>
      </c>
      <c r="U333" s="12">
        <v>0</v>
      </c>
      <c r="V333" s="20">
        <v>746</v>
      </c>
      <c r="W333" s="12">
        <v>556</v>
      </c>
      <c r="X333" s="12">
        <v>190</v>
      </c>
      <c r="Y333" s="12">
        <v>39487</v>
      </c>
      <c r="Z333" s="12">
        <v>39487</v>
      </c>
      <c r="AA333" s="12">
        <v>0</v>
      </c>
      <c r="AB333" s="12">
        <v>0</v>
      </c>
      <c r="AC333" s="12">
        <v>1400</v>
      </c>
      <c r="AD333" s="12">
        <v>53702.32</v>
      </c>
      <c r="AE333" s="12">
        <v>0</v>
      </c>
      <c r="AF333" s="12">
        <v>3291</v>
      </c>
      <c r="AG333" s="12">
        <v>17360.316562335458</v>
      </c>
      <c r="AH333" s="12">
        <v>22</v>
      </c>
      <c r="AI333" s="20">
        <v>8555</v>
      </c>
      <c r="AJ333">
        <v>1</v>
      </c>
      <c r="AK333">
        <v>0</v>
      </c>
      <c r="AL333">
        <v>6060</v>
      </c>
      <c r="AM333">
        <v>0</v>
      </c>
      <c r="AN333">
        <v>189</v>
      </c>
      <c r="AQ333"/>
      <c r="AR333">
        <v>544</v>
      </c>
      <c r="AT333" s="27"/>
      <c r="EC333" s="28"/>
      <c r="ED333" s="28"/>
    </row>
    <row r="334" spans="1:134">
      <c r="A334">
        <v>1667</v>
      </c>
      <c r="B334">
        <v>10</v>
      </c>
      <c r="D334" t="s">
        <v>527</v>
      </c>
      <c r="E334" s="12">
        <v>12811</v>
      </c>
      <c r="F334" s="12">
        <v>209.65</v>
      </c>
      <c r="G334" s="12">
        <v>2236</v>
      </c>
      <c r="H334" s="12">
        <v>660</v>
      </c>
      <c r="I334" s="12">
        <v>1300</v>
      </c>
      <c r="J334" s="12">
        <v>741.3</v>
      </c>
      <c r="K334" s="12">
        <v>77</v>
      </c>
      <c r="L334" s="12">
        <v>687</v>
      </c>
      <c r="M334" s="12">
        <v>1367</v>
      </c>
      <c r="N334" s="12">
        <v>5307</v>
      </c>
      <c r="O334" s="12">
        <v>11440</v>
      </c>
      <c r="P334" s="12">
        <v>2560</v>
      </c>
      <c r="Q334" s="12">
        <v>0</v>
      </c>
      <c r="R334" s="12">
        <v>7781</v>
      </c>
      <c r="S334" s="12">
        <v>7781</v>
      </c>
      <c r="T334" s="12">
        <v>85</v>
      </c>
      <c r="U334" s="12">
        <v>0</v>
      </c>
      <c r="V334" s="20">
        <v>178</v>
      </c>
      <c r="W334" s="12">
        <v>82</v>
      </c>
      <c r="X334" s="12">
        <v>96</v>
      </c>
      <c r="Y334" s="12">
        <v>5587</v>
      </c>
      <c r="Z334" s="12">
        <v>5587</v>
      </c>
      <c r="AA334" s="12">
        <v>0</v>
      </c>
      <c r="AB334" s="12">
        <v>0</v>
      </c>
      <c r="AC334" s="12">
        <v>0</v>
      </c>
      <c r="AD334" s="12">
        <v>3078.4369999999999</v>
      </c>
      <c r="AE334" s="12">
        <v>0</v>
      </c>
      <c r="AF334" s="12">
        <v>372</v>
      </c>
      <c r="AG334" s="12">
        <v>605.85964912280701</v>
      </c>
      <c r="AH334" s="12">
        <v>8</v>
      </c>
      <c r="AI334" s="20">
        <v>1409</v>
      </c>
      <c r="AJ334">
        <v>1</v>
      </c>
      <c r="AK334">
        <v>0</v>
      </c>
      <c r="AL334">
        <v>80</v>
      </c>
      <c r="AM334">
        <v>0</v>
      </c>
      <c r="AN334">
        <v>0</v>
      </c>
      <c r="AQ334"/>
      <c r="AR334">
        <v>1694</v>
      </c>
      <c r="AT334" s="27"/>
      <c r="EC334" s="28"/>
      <c r="ED334" s="28"/>
    </row>
    <row r="335" spans="1:134">
      <c r="A335">
        <v>1674</v>
      </c>
      <c r="B335">
        <v>10</v>
      </c>
      <c r="D335" t="s">
        <v>539</v>
      </c>
      <c r="E335" s="12">
        <v>76960</v>
      </c>
      <c r="F335" s="12">
        <v>1240.4000000000001</v>
      </c>
      <c r="G335" s="12">
        <v>15448</v>
      </c>
      <c r="H335" s="12">
        <v>4901</v>
      </c>
      <c r="I335" s="12">
        <v>11000</v>
      </c>
      <c r="J335" s="12">
        <v>7477.6</v>
      </c>
      <c r="K335" s="12">
        <v>1737</v>
      </c>
      <c r="L335" s="12">
        <v>5897</v>
      </c>
      <c r="M335" s="12">
        <v>11648</v>
      </c>
      <c r="N335" s="12">
        <v>35564</v>
      </c>
      <c r="O335" s="12">
        <v>83170</v>
      </c>
      <c r="P335" s="12">
        <v>86150</v>
      </c>
      <c r="Q335" s="12">
        <v>3768</v>
      </c>
      <c r="R335" s="12">
        <v>10647</v>
      </c>
      <c r="S335" s="12">
        <v>10647</v>
      </c>
      <c r="T335" s="12">
        <v>69</v>
      </c>
      <c r="U335" s="12">
        <v>0</v>
      </c>
      <c r="V335" s="20">
        <v>565</v>
      </c>
      <c r="W335" s="12">
        <v>451</v>
      </c>
      <c r="X335" s="12">
        <v>114</v>
      </c>
      <c r="Y335" s="12">
        <v>35224</v>
      </c>
      <c r="Z335" s="12">
        <v>35224</v>
      </c>
      <c r="AA335" s="12">
        <v>0</v>
      </c>
      <c r="AB335" s="12">
        <v>0</v>
      </c>
      <c r="AC335" s="12">
        <v>0</v>
      </c>
      <c r="AD335" s="12">
        <v>60162.591999999997</v>
      </c>
      <c r="AE335" s="12">
        <v>0</v>
      </c>
      <c r="AF335" s="12">
        <v>1296</v>
      </c>
      <c r="AG335" s="12">
        <v>9307.5923852183641</v>
      </c>
      <c r="AH335" s="12">
        <v>9</v>
      </c>
      <c r="AI335" s="20">
        <v>6907</v>
      </c>
      <c r="AJ335">
        <v>1</v>
      </c>
      <c r="AK335">
        <v>0</v>
      </c>
      <c r="AL335">
        <v>7425</v>
      </c>
      <c r="AM335">
        <v>0</v>
      </c>
      <c r="AN335">
        <v>5</v>
      </c>
      <c r="AQ335"/>
      <c r="AR335">
        <v>653</v>
      </c>
      <c r="AT335" s="27"/>
      <c r="EC335" s="28"/>
      <c r="ED335" s="28"/>
    </row>
    <row r="336" spans="1:134">
      <c r="A336">
        <v>840</v>
      </c>
      <c r="B336">
        <v>10</v>
      </c>
      <c r="D336" t="s">
        <v>540</v>
      </c>
      <c r="E336" s="12">
        <v>22276</v>
      </c>
      <c r="F336" s="12">
        <v>294.35000000000002</v>
      </c>
      <c r="G336" s="12">
        <v>4699</v>
      </c>
      <c r="H336" s="12">
        <v>1436</v>
      </c>
      <c r="I336" s="12">
        <v>2800</v>
      </c>
      <c r="J336" s="12">
        <v>1823</v>
      </c>
      <c r="K336" s="12">
        <v>307</v>
      </c>
      <c r="L336" s="12">
        <v>2080</v>
      </c>
      <c r="M336" s="12">
        <v>2480</v>
      </c>
      <c r="N336" s="12">
        <v>9727</v>
      </c>
      <c r="O336" s="12">
        <v>20490</v>
      </c>
      <c r="P336" s="12">
        <v>8910</v>
      </c>
      <c r="Q336" s="12">
        <v>292.8</v>
      </c>
      <c r="R336" s="12">
        <v>6439</v>
      </c>
      <c r="S336" s="12">
        <v>6439</v>
      </c>
      <c r="T336" s="12">
        <v>9</v>
      </c>
      <c r="U336" s="12">
        <v>0</v>
      </c>
      <c r="V336" s="20">
        <v>206</v>
      </c>
      <c r="W336" s="12">
        <v>142</v>
      </c>
      <c r="X336" s="12">
        <v>64</v>
      </c>
      <c r="Y336" s="12">
        <v>9770</v>
      </c>
      <c r="Z336" s="12">
        <v>9770</v>
      </c>
      <c r="AA336" s="12">
        <v>0</v>
      </c>
      <c r="AB336" s="12">
        <v>0</v>
      </c>
      <c r="AC336" s="12">
        <v>0</v>
      </c>
      <c r="AD336" s="12">
        <v>6418.8899999999994</v>
      </c>
      <c r="AE336" s="12">
        <v>0</v>
      </c>
      <c r="AF336" s="12">
        <v>215</v>
      </c>
      <c r="AG336" s="12">
        <v>742.76364764267987</v>
      </c>
      <c r="AH336" s="12">
        <v>6</v>
      </c>
      <c r="AI336" s="20">
        <v>2396</v>
      </c>
      <c r="AJ336">
        <v>1</v>
      </c>
      <c r="AK336">
        <v>0</v>
      </c>
      <c r="AL336">
        <v>270</v>
      </c>
      <c r="AM336">
        <v>0</v>
      </c>
      <c r="AN336">
        <v>2</v>
      </c>
      <c r="AQ336"/>
      <c r="AR336">
        <v>1079</v>
      </c>
      <c r="AT336" s="27"/>
      <c r="EC336" s="28"/>
      <c r="ED336" s="28"/>
    </row>
    <row r="337" spans="1:134">
      <c r="A337">
        <v>796</v>
      </c>
      <c r="B337">
        <v>10</v>
      </c>
      <c r="D337" t="s">
        <v>189</v>
      </c>
      <c r="E337" s="12">
        <v>151608</v>
      </c>
      <c r="F337" s="12">
        <v>3415.3</v>
      </c>
      <c r="G337" s="12">
        <v>25329</v>
      </c>
      <c r="H337" s="12">
        <v>7718</v>
      </c>
      <c r="I337" s="12">
        <v>20900</v>
      </c>
      <c r="J337" s="12">
        <v>13769.3</v>
      </c>
      <c r="K337" s="12">
        <v>3897.6666666666665</v>
      </c>
      <c r="L337" s="12">
        <v>12987.666666666666</v>
      </c>
      <c r="M337" s="12">
        <v>27498</v>
      </c>
      <c r="N337" s="12">
        <v>72703</v>
      </c>
      <c r="O337" s="12">
        <v>174110</v>
      </c>
      <c r="P337" s="12">
        <v>259100</v>
      </c>
      <c r="Q337" s="12">
        <v>7320.8</v>
      </c>
      <c r="R337" s="12">
        <v>10975</v>
      </c>
      <c r="S337" s="12">
        <v>10975</v>
      </c>
      <c r="T337" s="12">
        <v>833</v>
      </c>
      <c r="U337" s="12">
        <v>0</v>
      </c>
      <c r="V337" s="20">
        <v>854</v>
      </c>
      <c r="W337" s="12">
        <v>765</v>
      </c>
      <c r="X337" s="12">
        <v>90</v>
      </c>
      <c r="Y337" s="12">
        <v>71307</v>
      </c>
      <c r="Z337" s="12">
        <v>71307</v>
      </c>
      <c r="AA337" s="12">
        <v>54</v>
      </c>
      <c r="AB337" s="12">
        <v>0</v>
      </c>
      <c r="AC337" s="12">
        <v>7350</v>
      </c>
      <c r="AD337" s="12">
        <v>138335.58000000002</v>
      </c>
      <c r="AE337" s="12">
        <v>0</v>
      </c>
      <c r="AF337" s="12">
        <v>5034</v>
      </c>
      <c r="AG337" s="12">
        <v>64633.695121951219</v>
      </c>
      <c r="AH337" s="12">
        <v>10</v>
      </c>
      <c r="AI337" s="20">
        <v>17871</v>
      </c>
      <c r="AJ337">
        <v>1</v>
      </c>
      <c r="AK337">
        <v>0</v>
      </c>
      <c r="AL337">
        <v>11235</v>
      </c>
      <c r="AM337">
        <v>0</v>
      </c>
      <c r="AN337">
        <v>186</v>
      </c>
      <c r="AQ337"/>
      <c r="AR337">
        <v>1917</v>
      </c>
      <c r="AT337" s="27"/>
      <c r="EC337" s="28"/>
      <c r="ED337" s="28"/>
    </row>
    <row r="338" spans="1:134">
      <c r="A338">
        <v>1702</v>
      </c>
      <c r="B338">
        <v>10</v>
      </c>
      <c r="D338" t="s">
        <v>550</v>
      </c>
      <c r="E338" s="12">
        <v>11594</v>
      </c>
      <c r="F338" s="12">
        <v>279.3</v>
      </c>
      <c r="G338" s="12">
        <v>2289</v>
      </c>
      <c r="H338" s="12">
        <v>820</v>
      </c>
      <c r="I338" s="12">
        <v>1200</v>
      </c>
      <c r="J338" s="12">
        <v>707.09999999999991</v>
      </c>
      <c r="K338" s="12">
        <v>70.333333333333329</v>
      </c>
      <c r="L338" s="12">
        <v>713.33333333333326</v>
      </c>
      <c r="M338" s="12">
        <v>1163</v>
      </c>
      <c r="N338" s="12">
        <v>4877</v>
      </c>
      <c r="O338" s="12">
        <v>9320</v>
      </c>
      <c r="P338" s="12">
        <v>1180</v>
      </c>
      <c r="Q338" s="12">
        <v>1046.4000000000001</v>
      </c>
      <c r="R338" s="12">
        <v>9925</v>
      </c>
      <c r="S338" s="12">
        <v>9925</v>
      </c>
      <c r="T338" s="12">
        <v>50</v>
      </c>
      <c r="U338" s="12">
        <v>0</v>
      </c>
      <c r="V338" s="20">
        <v>222</v>
      </c>
      <c r="W338" s="12">
        <v>69</v>
      </c>
      <c r="X338" s="12">
        <v>153</v>
      </c>
      <c r="Y338" s="12">
        <v>4929</v>
      </c>
      <c r="Z338" s="12">
        <v>4929</v>
      </c>
      <c r="AA338" s="12">
        <v>0</v>
      </c>
      <c r="AB338" s="12">
        <v>0</v>
      </c>
      <c r="AC338" s="12">
        <v>0</v>
      </c>
      <c r="AD338" s="12">
        <v>1311.114</v>
      </c>
      <c r="AE338" s="12">
        <v>0</v>
      </c>
      <c r="AF338" s="12">
        <v>720</v>
      </c>
      <c r="AG338" s="12">
        <v>836.86015037593984</v>
      </c>
      <c r="AH338" s="12">
        <v>7</v>
      </c>
      <c r="AI338" s="20">
        <v>1359</v>
      </c>
      <c r="AJ338">
        <v>1</v>
      </c>
      <c r="AK338">
        <v>0</v>
      </c>
      <c r="AL338">
        <v>100</v>
      </c>
      <c r="AM338">
        <v>0</v>
      </c>
      <c r="AN338">
        <v>4</v>
      </c>
      <c r="AQ338"/>
      <c r="AR338">
        <v>265</v>
      </c>
      <c r="AT338" s="27"/>
      <c r="EC338" s="28"/>
      <c r="ED338" s="28"/>
    </row>
    <row r="339" spans="1:134">
      <c r="A339">
        <v>845</v>
      </c>
      <c r="B339">
        <v>10</v>
      </c>
      <c r="D339" t="s">
        <v>551</v>
      </c>
      <c r="E339" s="12">
        <v>28403</v>
      </c>
      <c r="F339" s="12">
        <v>234.85</v>
      </c>
      <c r="G339" s="12">
        <v>5849</v>
      </c>
      <c r="H339" s="12">
        <v>2005</v>
      </c>
      <c r="I339" s="12">
        <v>2800</v>
      </c>
      <c r="J339" s="12">
        <v>1611.1</v>
      </c>
      <c r="K339" s="12">
        <v>238.66666666666666</v>
      </c>
      <c r="L339" s="12">
        <v>1652.6666666666665</v>
      </c>
      <c r="M339" s="12">
        <v>3072</v>
      </c>
      <c r="N339" s="12">
        <v>11953</v>
      </c>
      <c r="O339" s="12">
        <v>22590</v>
      </c>
      <c r="P339" s="12">
        <v>4480</v>
      </c>
      <c r="Q339" s="12">
        <v>984</v>
      </c>
      <c r="R339" s="12">
        <v>5834</v>
      </c>
      <c r="S339" s="12">
        <v>5834</v>
      </c>
      <c r="T339" s="12">
        <v>99</v>
      </c>
      <c r="U339" s="12">
        <v>0</v>
      </c>
      <c r="V339" s="20">
        <v>220</v>
      </c>
      <c r="W339" s="12">
        <v>162</v>
      </c>
      <c r="X339" s="12">
        <v>58</v>
      </c>
      <c r="Y339" s="12">
        <v>11889</v>
      </c>
      <c r="Z339" s="12">
        <v>11889</v>
      </c>
      <c r="AA339" s="12">
        <v>0</v>
      </c>
      <c r="AB339" s="12">
        <v>0</v>
      </c>
      <c r="AC339" s="12">
        <v>0</v>
      </c>
      <c r="AD339" s="12">
        <v>7180.9559999999992</v>
      </c>
      <c r="AE339" s="12">
        <v>0</v>
      </c>
      <c r="AF339" s="12">
        <v>1237</v>
      </c>
      <c r="AG339" s="12">
        <v>5921.8794876116635</v>
      </c>
      <c r="AH339" s="12">
        <v>7</v>
      </c>
      <c r="AI339" s="20">
        <v>3313</v>
      </c>
      <c r="AJ339">
        <v>1</v>
      </c>
      <c r="AK339">
        <v>0</v>
      </c>
      <c r="AL339">
        <v>370</v>
      </c>
      <c r="AM339">
        <v>0</v>
      </c>
      <c r="AN339">
        <v>23</v>
      </c>
      <c r="AQ339"/>
      <c r="AR339">
        <v>602</v>
      </c>
      <c r="AT339" s="27"/>
      <c r="EC339" s="28"/>
      <c r="ED339" s="28"/>
    </row>
    <row r="340" spans="1:134">
      <c r="A340">
        <v>847</v>
      </c>
      <c r="B340">
        <v>10</v>
      </c>
      <c r="D340" t="s">
        <v>554</v>
      </c>
      <c r="E340" s="12">
        <v>18914</v>
      </c>
      <c r="F340" s="12">
        <v>348.6</v>
      </c>
      <c r="G340" s="12">
        <v>3559</v>
      </c>
      <c r="H340" s="12">
        <v>1178</v>
      </c>
      <c r="I340" s="12">
        <v>2200</v>
      </c>
      <c r="J340" s="12">
        <v>1405</v>
      </c>
      <c r="K340" s="12">
        <v>207.66666666666666</v>
      </c>
      <c r="L340" s="12">
        <v>1098.6666666666665</v>
      </c>
      <c r="M340" s="12">
        <v>2190</v>
      </c>
      <c r="N340" s="12">
        <v>8062</v>
      </c>
      <c r="O340" s="12">
        <v>16220</v>
      </c>
      <c r="P340" s="12">
        <v>6130</v>
      </c>
      <c r="Q340" s="12">
        <v>684.80000000000007</v>
      </c>
      <c r="R340" s="12">
        <v>8019</v>
      </c>
      <c r="S340" s="12">
        <v>8019</v>
      </c>
      <c r="T340" s="12">
        <v>131</v>
      </c>
      <c r="U340" s="12">
        <v>0</v>
      </c>
      <c r="V340" s="20">
        <v>255</v>
      </c>
      <c r="W340" s="12">
        <v>124</v>
      </c>
      <c r="X340" s="12">
        <v>131</v>
      </c>
      <c r="Y340" s="12">
        <v>7950</v>
      </c>
      <c r="Z340" s="12">
        <v>7950</v>
      </c>
      <c r="AA340" s="12">
        <v>0</v>
      </c>
      <c r="AB340" s="12">
        <v>0</v>
      </c>
      <c r="AC340" s="12">
        <v>0</v>
      </c>
      <c r="AD340" s="12">
        <v>5644.5</v>
      </c>
      <c r="AE340" s="12">
        <v>0</v>
      </c>
      <c r="AF340" s="12">
        <v>877</v>
      </c>
      <c r="AG340" s="12">
        <v>2035.2856441717793</v>
      </c>
      <c r="AH340" s="12">
        <v>5</v>
      </c>
      <c r="AI340" s="20">
        <v>2230</v>
      </c>
      <c r="AJ340">
        <v>1</v>
      </c>
      <c r="AK340">
        <v>0</v>
      </c>
      <c r="AL340">
        <v>165</v>
      </c>
      <c r="AM340">
        <v>0</v>
      </c>
      <c r="AN340">
        <v>2</v>
      </c>
      <c r="AQ340"/>
      <c r="AR340">
        <v>674</v>
      </c>
      <c r="AT340" s="27"/>
      <c r="EC340" s="28"/>
      <c r="ED340" s="28"/>
    </row>
    <row r="341" spans="1:134">
      <c r="A341">
        <v>848</v>
      </c>
      <c r="B341">
        <v>10</v>
      </c>
      <c r="D341" t="s">
        <v>555</v>
      </c>
      <c r="E341" s="12">
        <v>16425</v>
      </c>
      <c r="F341" s="12">
        <v>459.2</v>
      </c>
      <c r="G341" s="12">
        <v>3708</v>
      </c>
      <c r="H341" s="12">
        <v>1419</v>
      </c>
      <c r="I341" s="12">
        <v>1500</v>
      </c>
      <c r="J341" s="12">
        <v>799.69999999999993</v>
      </c>
      <c r="K341" s="12">
        <v>192</v>
      </c>
      <c r="L341" s="12">
        <v>768</v>
      </c>
      <c r="M341" s="12">
        <v>1910</v>
      </c>
      <c r="N341" s="12">
        <v>7082</v>
      </c>
      <c r="O341" s="12">
        <v>14360</v>
      </c>
      <c r="P341" s="12">
        <v>4970</v>
      </c>
      <c r="Q341" s="12">
        <v>0</v>
      </c>
      <c r="R341" s="12">
        <v>2594</v>
      </c>
      <c r="S341" s="12">
        <v>2594</v>
      </c>
      <c r="T341" s="12">
        <v>57</v>
      </c>
      <c r="U341" s="12">
        <v>0</v>
      </c>
      <c r="V341" s="20">
        <v>165</v>
      </c>
      <c r="W341" s="12">
        <v>127</v>
      </c>
      <c r="X341" s="12">
        <v>39</v>
      </c>
      <c r="Y341" s="12">
        <v>7003</v>
      </c>
      <c r="Z341" s="12">
        <v>7003</v>
      </c>
      <c r="AA341" s="12">
        <v>0</v>
      </c>
      <c r="AB341" s="12">
        <v>0</v>
      </c>
      <c r="AC341" s="12">
        <v>0</v>
      </c>
      <c r="AD341" s="12">
        <v>4727.0249999999996</v>
      </c>
      <c r="AE341" s="12">
        <v>0</v>
      </c>
      <c r="AF341" s="12">
        <v>553</v>
      </c>
      <c r="AG341" s="12">
        <v>3426.2636740852508</v>
      </c>
      <c r="AH341" s="12">
        <v>2</v>
      </c>
      <c r="AI341" s="20">
        <v>1903</v>
      </c>
      <c r="AJ341">
        <v>1</v>
      </c>
      <c r="AK341">
        <v>0</v>
      </c>
      <c r="AL341">
        <v>270</v>
      </c>
      <c r="AM341">
        <v>0</v>
      </c>
      <c r="AN341">
        <v>4</v>
      </c>
      <c r="AQ341"/>
      <c r="AR341">
        <v>707</v>
      </c>
      <c r="AT341" s="27"/>
      <c r="EC341" s="28"/>
      <c r="ED341" s="28"/>
    </row>
    <row r="342" spans="1:134">
      <c r="A342">
        <v>851</v>
      </c>
      <c r="B342">
        <v>10</v>
      </c>
      <c r="D342" t="s">
        <v>556</v>
      </c>
      <c r="E342" s="12">
        <v>23477</v>
      </c>
      <c r="F342" s="12">
        <v>243.24999999999997</v>
      </c>
      <c r="G342" s="12">
        <v>4860</v>
      </c>
      <c r="H342" s="12">
        <v>1383</v>
      </c>
      <c r="I342" s="12">
        <v>3000</v>
      </c>
      <c r="J342" s="12">
        <v>1969.8</v>
      </c>
      <c r="K342" s="12">
        <v>346.66666666666669</v>
      </c>
      <c r="L342" s="12">
        <v>1397.6666666666667</v>
      </c>
      <c r="M342" s="12">
        <v>3161</v>
      </c>
      <c r="N342" s="12">
        <v>10658</v>
      </c>
      <c r="O342" s="12">
        <v>21510</v>
      </c>
      <c r="P342" s="12">
        <v>4600</v>
      </c>
      <c r="Q342" s="12">
        <v>463.20000000000005</v>
      </c>
      <c r="R342" s="12">
        <v>14641</v>
      </c>
      <c r="S342" s="12">
        <v>15373.050000000001</v>
      </c>
      <c r="T342" s="12">
        <v>1273</v>
      </c>
      <c r="U342" s="12">
        <v>0</v>
      </c>
      <c r="V342" s="20">
        <v>213</v>
      </c>
      <c r="W342" s="12">
        <v>143.88000000000002</v>
      </c>
      <c r="X342" s="12">
        <v>85.05</v>
      </c>
      <c r="Y342" s="12">
        <v>10302</v>
      </c>
      <c r="Z342" s="12">
        <v>11229.18</v>
      </c>
      <c r="AA342" s="12">
        <v>0</v>
      </c>
      <c r="AB342" s="12">
        <v>0</v>
      </c>
      <c r="AC342" s="12">
        <v>6200</v>
      </c>
      <c r="AD342" s="12">
        <v>7252.6080000000002</v>
      </c>
      <c r="AE342" s="12">
        <v>0</v>
      </c>
      <c r="AF342" s="12">
        <v>3533.25</v>
      </c>
      <c r="AG342" s="12">
        <v>6259.5252513510113</v>
      </c>
      <c r="AH342" s="12">
        <v>8.4</v>
      </c>
      <c r="AI342" s="20">
        <v>2270</v>
      </c>
      <c r="AJ342">
        <v>1</v>
      </c>
      <c r="AK342">
        <v>0</v>
      </c>
      <c r="AL342">
        <v>400</v>
      </c>
      <c r="AM342">
        <v>0</v>
      </c>
      <c r="AN342">
        <v>0</v>
      </c>
      <c r="AQ342"/>
      <c r="AR342">
        <v>670</v>
      </c>
      <c r="AT342" s="27"/>
      <c r="EC342" s="28"/>
      <c r="ED342" s="28"/>
    </row>
    <row r="343" spans="1:134">
      <c r="A343">
        <v>855</v>
      </c>
      <c r="B343">
        <v>10</v>
      </c>
      <c r="D343" t="s">
        <v>181</v>
      </c>
      <c r="E343" s="12">
        <v>212941</v>
      </c>
      <c r="F343" s="12">
        <v>4044.2499999999995</v>
      </c>
      <c r="G343" s="12">
        <v>33828</v>
      </c>
      <c r="H343" s="12">
        <v>10527</v>
      </c>
      <c r="I343" s="12">
        <v>33600</v>
      </c>
      <c r="J343" s="12">
        <v>23584.1</v>
      </c>
      <c r="K343" s="12">
        <v>7403.333333333333</v>
      </c>
      <c r="L343" s="12">
        <v>18842.333333333332</v>
      </c>
      <c r="M343" s="12">
        <v>47164</v>
      </c>
      <c r="N343" s="12">
        <v>108329</v>
      </c>
      <c r="O343" s="12">
        <v>237690</v>
      </c>
      <c r="P343" s="12">
        <v>353420</v>
      </c>
      <c r="Q343" s="12">
        <v>9514.4</v>
      </c>
      <c r="R343" s="12">
        <v>11700</v>
      </c>
      <c r="S343" s="12">
        <v>11700</v>
      </c>
      <c r="T343" s="12">
        <v>215</v>
      </c>
      <c r="U343" s="12">
        <v>0</v>
      </c>
      <c r="V343" s="20">
        <v>1223</v>
      </c>
      <c r="W343" s="12">
        <v>1004</v>
      </c>
      <c r="X343" s="12">
        <v>218</v>
      </c>
      <c r="Y343" s="12">
        <v>100159</v>
      </c>
      <c r="Z343" s="12">
        <v>100159</v>
      </c>
      <c r="AA343" s="12">
        <v>0</v>
      </c>
      <c r="AB343" s="12">
        <v>0</v>
      </c>
      <c r="AC343" s="12">
        <v>0</v>
      </c>
      <c r="AD343" s="12">
        <v>270429.3</v>
      </c>
      <c r="AE343" s="12">
        <v>0</v>
      </c>
      <c r="AF343" s="12">
        <v>2606</v>
      </c>
      <c r="AG343" s="12">
        <v>46573.583382291232</v>
      </c>
      <c r="AH343" s="12">
        <v>4</v>
      </c>
      <c r="AI343" s="20">
        <v>18192</v>
      </c>
      <c r="AJ343">
        <v>1</v>
      </c>
      <c r="AK343">
        <v>0</v>
      </c>
      <c r="AL343">
        <v>23225</v>
      </c>
      <c r="AM343">
        <v>0</v>
      </c>
      <c r="AN343">
        <v>72</v>
      </c>
      <c r="AQ343"/>
      <c r="AR343">
        <v>689</v>
      </c>
      <c r="AT343" s="27"/>
      <c r="EC343" s="28"/>
      <c r="ED343" s="28"/>
    </row>
    <row r="344" spans="1:134">
      <c r="A344">
        <v>856</v>
      </c>
      <c r="B344">
        <v>10</v>
      </c>
      <c r="D344" t="s">
        <v>558</v>
      </c>
      <c r="E344" s="12">
        <v>41247</v>
      </c>
      <c r="F344" s="12">
        <v>914.55</v>
      </c>
      <c r="G344" s="12">
        <v>8106</v>
      </c>
      <c r="H344" s="12">
        <v>2631</v>
      </c>
      <c r="I344" s="12">
        <v>5300</v>
      </c>
      <c r="J344" s="12">
        <v>3453.3</v>
      </c>
      <c r="K344" s="12">
        <v>647.33333333333337</v>
      </c>
      <c r="L344" s="12">
        <v>3227.3333333333335</v>
      </c>
      <c r="M344" s="12">
        <v>5695</v>
      </c>
      <c r="N344" s="12">
        <v>18356</v>
      </c>
      <c r="O344" s="12">
        <v>45620</v>
      </c>
      <c r="P344" s="12">
        <v>43480</v>
      </c>
      <c r="Q344" s="12">
        <v>2412.8000000000002</v>
      </c>
      <c r="R344" s="12">
        <v>6700</v>
      </c>
      <c r="S344" s="12">
        <v>6700</v>
      </c>
      <c r="T344" s="12">
        <v>53</v>
      </c>
      <c r="U344" s="12">
        <v>0</v>
      </c>
      <c r="V344" s="20">
        <v>386</v>
      </c>
      <c r="W344" s="12">
        <v>281</v>
      </c>
      <c r="X344" s="12">
        <v>105</v>
      </c>
      <c r="Y344" s="12">
        <v>18467</v>
      </c>
      <c r="Z344" s="12">
        <v>18467</v>
      </c>
      <c r="AA344" s="12">
        <v>0</v>
      </c>
      <c r="AB344" s="12">
        <v>0</v>
      </c>
      <c r="AC344" s="12">
        <v>0</v>
      </c>
      <c r="AD344" s="12">
        <v>24782.714</v>
      </c>
      <c r="AE344" s="12">
        <v>0</v>
      </c>
      <c r="AF344" s="12">
        <v>573</v>
      </c>
      <c r="AG344" s="12">
        <v>3499.8565082185696</v>
      </c>
      <c r="AH344" s="12">
        <v>7</v>
      </c>
      <c r="AI344" s="20">
        <v>4464</v>
      </c>
      <c r="AJ344">
        <v>1</v>
      </c>
      <c r="AK344">
        <v>0</v>
      </c>
      <c r="AL344">
        <v>2075</v>
      </c>
      <c r="AM344">
        <v>0</v>
      </c>
      <c r="AN344">
        <v>38</v>
      </c>
      <c r="AQ344"/>
      <c r="AR344">
        <v>2703</v>
      </c>
      <c r="AT344" s="27"/>
      <c r="EC344" s="28"/>
      <c r="ED344" s="28"/>
    </row>
    <row r="345" spans="1:134">
      <c r="A345">
        <v>858</v>
      </c>
      <c r="B345">
        <v>10</v>
      </c>
      <c r="D345" t="s">
        <v>562</v>
      </c>
      <c r="E345" s="12">
        <v>30262</v>
      </c>
      <c r="F345" s="12">
        <v>471.79999999999995</v>
      </c>
      <c r="G345" s="12">
        <v>7294</v>
      </c>
      <c r="H345" s="12">
        <v>2468</v>
      </c>
      <c r="I345" s="12">
        <v>4400</v>
      </c>
      <c r="J345" s="12">
        <v>2950.3999999999996</v>
      </c>
      <c r="K345" s="12">
        <v>527</v>
      </c>
      <c r="L345" s="12">
        <v>1969</v>
      </c>
      <c r="M345" s="12">
        <v>4602</v>
      </c>
      <c r="N345" s="12">
        <v>14158</v>
      </c>
      <c r="O345" s="12">
        <v>30850</v>
      </c>
      <c r="P345" s="12">
        <v>22160</v>
      </c>
      <c r="Q345" s="12">
        <v>2013.6000000000001</v>
      </c>
      <c r="R345" s="12">
        <v>5494</v>
      </c>
      <c r="S345" s="12">
        <v>5494</v>
      </c>
      <c r="T345" s="12">
        <v>156</v>
      </c>
      <c r="U345" s="12">
        <v>0</v>
      </c>
      <c r="V345" s="20">
        <v>235</v>
      </c>
      <c r="W345" s="12">
        <v>190</v>
      </c>
      <c r="X345" s="12">
        <v>45</v>
      </c>
      <c r="Y345" s="12">
        <v>14496</v>
      </c>
      <c r="Z345" s="12">
        <v>14496</v>
      </c>
      <c r="AA345" s="12">
        <v>0</v>
      </c>
      <c r="AB345" s="12">
        <v>0</v>
      </c>
      <c r="AC345" s="12">
        <v>0</v>
      </c>
      <c r="AD345" s="12">
        <v>21019.200000000001</v>
      </c>
      <c r="AE345" s="12">
        <v>0</v>
      </c>
      <c r="AF345" s="12">
        <v>1320</v>
      </c>
      <c r="AG345" s="12">
        <v>7070.06017699115</v>
      </c>
      <c r="AH345" s="12">
        <v>3</v>
      </c>
      <c r="AI345" s="20">
        <v>3124</v>
      </c>
      <c r="AJ345">
        <v>1</v>
      </c>
      <c r="AK345">
        <v>0</v>
      </c>
      <c r="AL345">
        <v>460</v>
      </c>
      <c r="AM345">
        <v>0</v>
      </c>
      <c r="AN345">
        <v>8</v>
      </c>
      <c r="AQ345"/>
      <c r="AR345">
        <v>1335</v>
      </c>
      <c r="AT345" s="27"/>
      <c r="EC345" s="28"/>
      <c r="ED345" s="28"/>
    </row>
    <row r="346" spans="1:134">
      <c r="A346">
        <v>861</v>
      </c>
      <c r="B346">
        <v>10</v>
      </c>
      <c r="D346" t="s">
        <v>564</v>
      </c>
      <c r="E346" s="12">
        <v>44317</v>
      </c>
      <c r="F346" s="12">
        <v>919.8</v>
      </c>
      <c r="G346" s="12">
        <v>8998</v>
      </c>
      <c r="H346" s="12">
        <v>3047</v>
      </c>
      <c r="I346" s="12">
        <v>5000</v>
      </c>
      <c r="J346" s="12">
        <v>3036.3999999999996</v>
      </c>
      <c r="K346" s="12">
        <v>515.66666666666663</v>
      </c>
      <c r="L346" s="12">
        <v>2837.6666666666665</v>
      </c>
      <c r="M346" s="12">
        <v>5995</v>
      </c>
      <c r="N346" s="12">
        <v>19978</v>
      </c>
      <c r="O346" s="12">
        <v>44980</v>
      </c>
      <c r="P346" s="12">
        <v>34550</v>
      </c>
      <c r="Q346" s="12">
        <v>1834.4</v>
      </c>
      <c r="R346" s="12">
        <v>3172</v>
      </c>
      <c r="S346" s="12">
        <v>3172</v>
      </c>
      <c r="T346" s="12">
        <v>20</v>
      </c>
      <c r="U346" s="12">
        <v>0</v>
      </c>
      <c r="V346" s="20">
        <v>295</v>
      </c>
      <c r="W346" s="12">
        <v>267</v>
      </c>
      <c r="X346" s="12">
        <v>28</v>
      </c>
      <c r="Y346" s="12">
        <v>19636</v>
      </c>
      <c r="Z346" s="12">
        <v>19636</v>
      </c>
      <c r="AA346" s="12">
        <v>0</v>
      </c>
      <c r="AB346" s="12">
        <v>0</v>
      </c>
      <c r="AC346" s="12">
        <v>0</v>
      </c>
      <c r="AD346" s="12">
        <v>32733.212</v>
      </c>
      <c r="AE346" s="12">
        <v>0</v>
      </c>
      <c r="AF346" s="12">
        <v>259</v>
      </c>
      <c r="AG346" s="12">
        <v>3595.8969298245615</v>
      </c>
      <c r="AH346" s="12">
        <v>5</v>
      </c>
      <c r="AI346" s="20">
        <v>3933</v>
      </c>
      <c r="AJ346">
        <v>1</v>
      </c>
      <c r="AK346">
        <v>0</v>
      </c>
      <c r="AL346">
        <v>970</v>
      </c>
      <c r="AM346">
        <v>0</v>
      </c>
      <c r="AN346">
        <v>5</v>
      </c>
      <c r="AQ346"/>
      <c r="AR346">
        <v>1433</v>
      </c>
      <c r="AT346" s="27"/>
      <c r="EC346" s="28"/>
      <c r="ED346" s="28"/>
    </row>
    <row r="347" spans="1:134">
      <c r="A347">
        <v>865</v>
      </c>
      <c r="B347">
        <v>10</v>
      </c>
      <c r="D347" t="s">
        <v>567</v>
      </c>
      <c r="E347" s="12">
        <v>25973</v>
      </c>
      <c r="F347" s="12">
        <v>438.9</v>
      </c>
      <c r="G347" s="12">
        <v>5245</v>
      </c>
      <c r="H347" s="12">
        <v>1723</v>
      </c>
      <c r="I347" s="12">
        <v>3100</v>
      </c>
      <c r="J347" s="12">
        <v>1902</v>
      </c>
      <c r="K347" s="12">
        <v>275.66666666666669</v>
      </c>
      <c r="L347" s="12">
        <v>1757.6666666666667</v>
      </c>
      <c r="M347" s="12">
        <v>3608</v>
      </c>
      <c r="N347" s="12">
        <v>12124</v>
      </c>
      <c r="O347" s="12">
        <v>25100</v>
      </c>
      <c r="P347" s="12">
        <v>13320</v>
      </c>
      <c r="Q347" s="12">
        <v>1358.4</v>
      </c>
      <c r="R347" s="12">
        <v>3344</v>
      </c>
      <c r="S347" s="12">
        <v>3344</v>
      </c>
      <c r="T347" s="12">
        <v>100</v>
      </c>
      <c r="U347" s="12">
        <v>0</v>
      </c>
      <c r="V347" s="20">
        <v>156</v>
      </c>
      <c r="W347" s="12">
        <v>136</v>
      </c>
      <c r="X347" s="12">
        <v>19</v>
      </c>
      <c r="Y347" s="12">
        <v>11980</v>
      </c>
      <c r="Z347" s="12">
        <v>11980</v>
      </c>
      <c r="AA347" s="12">
        <v>0</v>
      </c>
      <c r="AB347" s="12">
        <v>0</v>
      </c>
      <c r="AC347" s="12">
        <v>0</v>
      </c>
      <c r="AD347" s="12">
        <v>15454.2</v>
      </c>
      <c r="AE347" s="12">
        <v>0</v>
      </c>
      <c r="AF347" s="12">
        <v>980</v>
      </c>
      <c r="AG347" s="12">
        <v>7390.6910569105694</v>
      </c>
      <c r="AH347" s="12">
        <v>3</v>
      </c>
      <c r="AI347" s="20">
        <v>3145</v>
      </c>
      <c r="AJ347">
        <v>1</v>
      </c>
      <c r="AK347">
        <v>0</v>
      </c>
      <c r="AL347">
        <v>530</v>
      </c>
      <c r="AM347">
        <v>0</v>
      </c>
      <c r="AN347">
        <v>19</v>
      </c>
      <c r="AQ347"/>
      <c r="AR347">
        <v>1024</v>
      </c>
      <c r="AT347" s="27"/>
      <c r="EC347" s="28"/>
      <c r="ED347" s="28"/>
    </row>
    <row r="348" spans="1:134">
      <c r="A348">
        <v>866</v>
      </c>
      <c r="B348">
        <v>10</v>
      </c>
      <c r="D348" t="s">
        <v>568</v>
      </c>
      <c r="E348" s="12">
        <v>17023</v>
      </c>
      <c r="F348" s="12">
        <v>146.30000000000001</v>
      </c>
      <c r="G348" s="12">
        <v>3964</v>
      </c>
      <c r="H348" s="12">
        <v>1404</v>
      </c>
      <c r="I348" s="12">
        <v>1700</v>
      </c>
      <c r="J348" s="12">
        <v>942.9</v>
      </c>
      <c r="K348" s="12">
        <v>181.66666666666666</v>
      </c>
      <c r="L348" s="12">
        <v>703.66666666666663</v>
      </c>
      <c r="M348" s="12">
        <v>2164</v>
      </c>
      <c r="N348" s="12">
        <v>7428</v>
      </c>
      <c r="O348" s="12">
        <v>13900</v>
      </c>
      <c r="P348" s="12">
        <v>4300</v>
      </c>
      <c r="Q348" s="12">
        <v>0</v>
      </c>
      <c r="R348" s="12">
        <v>2240</v>
      </c>
      <c r="S348" s="12">
        <v>2240</v>
      </c>
      <c r="T348" s="12">
        <v>26</v>
      </c>
      <c r="U348" s="12">
        <v>0</v>
      </c>
      <c r="V348" s="20">
        <v>103</v>
      </c>
      <c r="W348" s="12">
        <v>93</v>
      </c>
      <c r="X348" s="12">
        <v>11</v>
      </c>
      <c r="Y348" s="12">
        <v>7571</v>
      </c>
      <c r="Z348" s="12">
        <v>7571</v>
      </c>
      <c r="AA348" s="12">
        <v>0</v>
      </c>
      <c r="AB348" s="12">
        <v>0</v>
      </c>
      <c r="AC348" s="12">
        <v>0</v>
      </c>
      <c r="AD348" s="12">
        <v>6276.3589999999995</v>
      </c>
      <c r="AE348" s="12">
        <v>0</v>
      </c>
      <c r="AF348" s="12">
        <v>343</v>
      </c>
      <c r="AG348" s="12">
        <v>2576.7383053839367</v>
      </c>
      <c r="AH348" s="12">
        <v>1</v>
      </c>
      <c r="AI348" s="20">
        <v>1873</v>
      </c>
      <c r="AJ348">
        <v>1</v>
      </c>
      <c r="AK348">
        <v>0</v>
      </c>
      <c r="AL348">
        <v>340</v>
      </c>
      <c r="AM348">
        <v>0</v>
      </c>
      <c r="AN348">
        <v>2</v>
      </c>
      <c r="AQ348"/>
      <c r="AR348">
        <v>1665</v>
      </c>
      <c r="AT348" s="27"/>
      <c r="EC348" s="28"/>
      <c r="ED348" s="28"/>
    </row>
    <row r="349" spans="1:134">
      <c r="A349">
        <v>867</v>
      </c>
      <c r="B349">
        <v>10</v>
      </c>
      <c r="D349" t="s">
        <v>569</v>
      </c>
      <c r="E349" s="12">
        <v>47021</v>
      </c>
      <c r="F349" s="12">
        <v>1094.45</v>
      </c>
      <c r="G349" s="12">
        <v>9476</v>
      </c>
      <c r="H349" s="12">
        <v>2945</v>
      </c>
      <c r="I349" s="12">
        <v>6600</v>
      </c>
      <c r="J349" s="12">
        <v>4469.2</v>
      </c>
      <c r="K349" s="12">
        <v>747.66666666666663</v>
      </c>
      <c r="L349" s="12">
        <v>3054.6666666666665</v>
      </c>
      <c r="M349" s="12">
        <v>6665</v>
      </c>
      <c r="N349" s="12">
        <v>21314</v>
      </c>
      <c r="O349" s="12">
        <v>49800</v>
      </c>
      <c r="P349" s="12">
        <v>38990</v>
      </c>
      <c r="Q349" s="12">
        <v>3490.4</v>
      </c>
      <c r="R349" s="12">
        <v>6452</v>
      </c>
      <c r="S349" s="12">
        <v>6452</v>
      </c>
      <c r="T349" s="12">
        <v>313</v>
      </c>
      <c r="U349" s="12">
        <v>0</v>
      </c>
      <c r="V349" s="20">
        <v>412</v>
      </c>
      <c r="W349" s="12">
        <v>330</v>
      </c>
      <c r="X349" s="12">
        <v>81</v>
      </c>
      <c r="Y349" s="12">
        <v>21308</v>
      </c>
      <c r="Z349" s="12">
        <v>21308</v>
      </c>
      <c r="AA349" s="12">
        <v>0</v>
      </c>
      <c r="AB349" s="12">
        <v>0</v>
      </c>
      <c r="AC349" s="12">
        <v>0</v>
      </c>
      <c r="AD349" s="12">
        <v>26954.62</v>
      </c>
      <c r="AE349" s="12">
        <v>0</v>
      </c>
      <c r="AF349" s="12">
        <v>2157</v>
      </c>
      <c r="AG349" s="12">
        <v>14992.505099778269</v>
      </c>
      <c r="AH349" s="12">
        <v>3</v>
      </c>
      <c r="AI349" s="20">
        <v>5042</v>
      </c>
      <c r="AJ349">
        <v>1</v>
      </c>
      <c r="AK349">
        <v>0</v>
      </c>
      <c r="AL349">
        <v>2690</v>
      </c>
      <c r="AM349">
        <v>0</v>
      </c>
      <c r="AN349">
        <v>8</v>
      </c>
      <c r="AQ349"/>
      <c r="AR349">
        <v>1280</v>
      </c>
      <c r="AT349" s="27"/>
      <c r="EC349" s="28"/>
      <c r="ED349" s="28"/>
    </row>
    <row r="350" spans="1:134">
      <c r="A350">
        <v>870</v>
      </c>
      <c r="B350">
        <v>10</v>
      </c>
      <c r="D350" t="s">
        <v>570</v>
      </c>
      <c r="E350" s="12">
        <v>26527</v>
      </c>
      <c r="F350" s="12">
        <v>308</v>
      </c>
      <c r="G350" s="12">
        <v>4991</v>
      </c>
      <c r="H350" s="12">
        <v>1525</v>
      </c>
      <c r="I350" s="12">
        <v>2600</v>
      </c>
      <c r="J350" s="12">
        <v>1505.6</v>
      </c>
      <c r="K350" s="12">
        <v>250</v>
      </c>
      <c r="L350" s="12">
        <v>1209</v>
      </c>
      <c r="M350" s="12">
        <v>2706</v>
      </c>
      <c r="N350" s="12">
        <v>10820</v>
      </c>
      <c r="O350" s="12">
        <v>21590</v>
      </c>
      <c r="P350" s="12">
        <v>2620</v>
      </c>
      <c r="Q350" s="12">
        <v>1369.6000000000001</v>
      </c>
      <c r="R350" s="12">
        <v>10070</v>
      </c>
      <c r="S350" s="12">
        <v>10875.6</v>
      </c>
      <c r="T350" s="12">
        <v>2106</v>
      </c>
      <c r="U350" s="12">
        <v>0</v>
      </c>
      <c r="V350" s="20">
        <v>191</v>
      </c>
      <c r="W350" s="12">
        <v>174.32999999999998</v>
      </c>
      <c r="X350" s="12">
        <v>44.52</v>
      </c>
      <c r="Y350" s="12">
        <v>10944</v>
      </c>
      <c r="Z350" s="12">
        <v>12804.48</v>
      </c>
      <c r="AA350" s="12">
        <v>0</v>
      </c>
      <c r="AB350" s="12">
        <v>0</v>
      </c>
      <c r="AC350" s="12">
        <v>0</v>
      </c>
      <c r="AD350" s="12">
        <v>6719.6160000000009</v>
      </c>
      <c r="AE350" s="12">
        <v>0</v>
      </c>
      <c r="AF350" s="12">
        <v>5748.84</v>
      </c>
      <c r="AG350" s="12">
        <v>15093.985003285154</v>
      </c>
      <c r="AH350" s="12">
        <v>10.600000000000001</v>
      </c>
      <c r="AI350" s="20">
        <v>2921</v>
      </c>
      <c r="AJ350">
        <v>1</v>
      </c>
      <c r="AK350">
        <v>0</v>
      </c>
      <c r="AL350">
        <v>245</v>
      </c>
      <c r="AM350">
        <v>0</v>
      </c>
      <c r="AN350">
        <v>0</v>
      </c>
      <c r="AQ350"/>
      <c r="AR350">
        <v>832</v>
      </c>
      <c r="AT350" s="27"/>
      <c r="EC350" s="28"/>
      <c r="ED350" s="28"/>
    </row>
    <row r="351" spans="1:134">
      <c r="A351">
        <v>873</v>
      </c>
      <c r="B351">
        <v>10</v>
      </c>
      <c r="D351" t="s">
        <v>571</v>
      </c>
      <c r="E351" s="12">
        <v>21682</v>
      </c>
      <c r="F351" s="12">
        <v>410.55</v>
      </c>
      <c r="G351" s="12">
        <v>4969</v>
      </c>
      <c r="H351" s="12">
        <v>1471</v>
      </c>
      <c r="I351" s="12">
        <v>2600</v>
      </c>
      <c r="J351" s="12">
        <v>1562.3999999999999</v>
      </c>
      <c r="K351" s="12">
        <v>258.66666666666669</v>
      </c>
      <c r="L351" s="12">
        <v>1114.6666666666667</v>
      </c>
      <c r="M351" s="12">
        <v>2619</v>
      </c>
      <c r="N351" s="12">
        <v>9708</v>
      </c>
      <c r="O351" s="12">
        <v>19770</v>
      </c>
      <c r="P351" s="12">
        <v>5600</v>
      </c>
      <c r="Q351" s="12">
        <v>426.40000000000003</v>
      </c>
      <c r="R351" s="12">
        <v>9148</v>
      </c>
      <c r="S351" s="12">
        <v>9696.880000000001</v>
      </c>
      <c r="T351" s="12">
        <v>49</v>
      </c>
      <c r="U351" s="12">
        <v>0</v>
      </c>
      <c r="V351" s="20">
        <v>206</v>
      </c>
      <c r="W351" s="12">
        <v>153</v>
      </c>
      <c r="X351" s="12">
        <v>56.71</v>
      </c>
      <c r="Y351" s="12">
        <v>10376</v>
      </c>
      <c r="Z351" s="12">
        <v>10376</v>
      </c>
      <c r="AA351" s="12">
        <v>0</v>
      </c>
      <c r="AB351" s="12">
        <v>0</v>
      </c>
      <c r="AC351" s="12">
        <v>0</v>
      </c>
      <c r="AD351" s="12">
        <v>6806.6559999999999</v>
      </c>
      <c r="AE351" s="12">
        <v>0</v>
      </c>
      <c r="AF351" s="12">
        <v>598.9</v>
      </c>
      <c r="AG351" s="12">
        <v>1736.7760574100253</v>
      </c>
      <c r="AH351" s="12">
        <v>6.42</v>
      </c>
      <c r="AI351" s="20">
        <v>1796</v>
      </c>
      <c r="AJ351">
        <v>1</v>
      </c>
      <c r="AK351">
        <v>0</v>
      </c>
      <c r="AL351">
        <v>325</v>
      </c>
      <c r="AM351">
        <v>0</v>
      </c>
      <c r="AN351">
        <v>0</v>
      </c>
      <c r="AQ351"/>
      <c r="AR351">
        <v>1258</v>
      </c>
      <c r="AT351" s="27"/>
      <c r="EC351" s="28"/>
      <c r="ED351" s="28"/>
    </row>
    <row r="352" spans="1:134">
      <c r="A352">
        <v>874</v>
      </c>
      <c r="B352">
        <v>10</v>
      </c>
      <c r="D352" t="s">
        <v>572</v>
      </c>
      <c r="E352" s="12">
        <v>14518</v>
      </c>
      <c r="F352" s="12">
        <v>185.85</v>
      </c>
      <c r="G352" s="12">
        <v>2715</v>
      </c>
      <c r="H352" s="12">
        <v>771</v>
      </c>
      <c r="I352" s="12">
        <v>1500</v>
      </c>
      <c r="J352" s="12">
        <v>899</v>
      </c>
      <c r="K352" s="12">
        <v>133.33333333333334</v>
      </c>
      <c r="L352" s="12">
        <v>667.33333333333337</v>
      </c>
      <c r="M352" s="12">
        <v>1502</v>
      </c>
      <c r="N352" s="12">
        <v>6006</v>
      </c>
      <c r="O352" s="12">
        <v>11030</v>
      </c>
      <c r="P352" s="12">
        <v>540</v>
      </c>
      <c r="Q352" s="12">
        <v>0</v>
      </c>
      <c r="R352" s="12">
        <v>4922</v>
      </c>
      <c r="S352" s="12">
        <v>6004.84</v>
      </c>
      <c r="T352" s="12">
        <v>248</v>
      </c>
      <c r="U352" s="12">
        <v>0</v>
      </c>
      <c r="V352" s="20">
        <v>124</v>
      </c>
      <c r="W352" s="12">
        <v>108</v>
      </c>
      <c r="X352" s="12">
        <v>43.05</v>
      </c>
      <c r="Y352" s="12">
        <v>6010</v>
      </c>
      <c r="Z352" s="12">
        <v>7212</v>
      </c>
      <c r="AA352" s="12">
        <v>0</v>
      </c>
      <c r="AB352" s="12">
        <v>0</v>
      </c>
      <c r="AC352" s="12">
        <v>1700</v>
      </c>
      <c r="AD352" s="12">
        <v>2109.5099999999998</v>
      </c>
      <c r="AE352" s="12">
        <v>0</v>
      </c>
      <c r="AF352" s="12">
        <v>1776.32</v>
      </c>
      <c r="AG352" s="12">
        <v>8914.2204874274648</v>
      </c>
      <c r="AH352" s="12">
        <v>9.84</v>
      </c>
      <c r="AI352" s="20">
        <v>1582</v>
      </c>
      <c r="AJ352">
        <v>1</v>
      </c>
      <c r="AK352">
        <v>0</v>
      </c>
      <c r="AL352">
        <v>120</v>
      </c>
      <c r="AM352">
        <v>0</v>
      </c>
      <c r="AN352">
        <v>2</v>
      </c>
      <c r="AQ352"/>
      <c r="AR352">
        <v>612</v>
      </c>
      <c r="AT352" s="27"/>
      <c r="EC352" s="28"/>
      <c r="ED352" s="28"/>
    </row>
    <row r="353" spans="1:134">
      <c r="A353">
        <v>879</v>
      </c>
      <c r="B353">
        <v>10</v>
      </c>
      <c r="D353" t="s">
        <v>573</v>
      </c>
      <c r="E353" s="12">
        <v>21488</v>
      </c>
      <c r="F353" s="12">
        <v>330.75</v>
      </c>
      <c r="G353" s="12">
        <v>4392</v>
      </c>
      <c r="H353" s="12">
        <v>1407</v>
      </c>
      <c r="I353" s="12">
        <v>2600</v>
      </c>
      <c r="J353" s="12">
        <v>1660</v>
      </c>
      <c r="K353" s="12">
        <v>188.66666666666666</v>
      </c>
      <c r="L353" s="12">
        <v>1122.6666666666665</v>
      </c>
      <c r="M353" s="12">
        <v>2976</v>
      </c>
      <c r="N353" s="12">
        <v>9738</v>
      </c>
      <c r="O353" s="12">
        <v>18010</v>
      </c>
      <c r="P353" s="12">
        <v>4830</v>
      </c>
      <c r="Q353" s="12">
        <v>236.8</v>
      </c>
      <c r="R353" s="12">
        <v>12065</v>
      </c>
      <c r="S353" s="12">
        <v>12065</v>
      </c>
      <c r="T353" s="12">
        <v>56</v>
      </c>
      <c r="U353" s="12">
        <v>0</v>
      </c>
      <c r="V353" s="20">
        <v>245</v>
      </c>
      <c r="W353" s="12">
        <v>106</v>
      </c>
      <c r="X353" s="12">
        <v>139</v>
      </c>
      <c r="Y353" s="12">
        <v>9400</v>
      </c>
      <c r="Z353" s="12">
        <v>9400</v>
      </c>
      <c r="AA353" s="12">
        <v>0</v>
      </c>
      <c r="AB353" s="12">
        <v>0</v>
      </c>
      <c r="AC353" s="12">
        <v>0</v>
      </c>
      <c r="AD353" s="12">
        <v>4963.2</v>
      </c>
      <c r="AE353" s="12">
        <v>0</v>
      </c>
      <c r="AF353" s="12">
        <v>1394</v>
      </c>
      <c r="AG353" s="12">
        <v>2471.2706872370268</v>
      </c>
      <c r="AH353" s="12">
        <v>6</v>
      </c>
      <c r="AI353" s="20">
        <v>2311</v>
      </c>
      <c r="AJ353">
        <v>1</v>
      </c>
      <c r="AK353">
        <v>0</v>
      </c>
      <c r="AL353">
        <v>385</v>
      </c>
      <c r="AM353">
        <v>0</v>
      </c>
      <c r="AN353">
        <v>0</v>
      </c>
      <c r="AQ353"/>
      <c r="AR353">
        <v>649</v>
      </c>
      <c r="AT353" s="27"/>
      <c r="EC353" s="28"/>
      <c r="ED353" s="28"/>
    </row>
    <row r="354" spans="1:134">
      <c r="A354">
        <v>888</v>
      </c>
      <c r="B354">
        <v>11</v>
      </c>
      <c r="D354" t="s">
        <v>238</v>
      </c>
      <c r="E354" s="12">
        <v>16068</v>
      </c>
      <c r="F354" s="12">
        <v>303.10000000000002</v>
      </c>
      <c r="G354" s="12">
        <v>3819</v>
      </c>
      <c r="H354" s="12">
        <v>1276</v>
      </c>
      <c r="I354" s="12">
        <v>2200</v>
      </c>
      <c r="J354" s="12">
        <v>1456.3</v>
      </c>
      <c r="K354" s="12">
        <v>277.33333333333331</v>
      </c>
      <c r="L354" s="12">
        <v>1255.3333333333333</v>
      </c>
      <c r="M354" s="12">
        <v>2291</v>
      </c>
      <c r="N354" s="12">
        <v>7421</v>
      </c>
      <c r="O354" s="12">
        <v>13640</v>
      </c>
      <c r="P354" s="12">
        <v>4850</v>
      </c>
      <c r="Q354" s="12">
        <v>0</v>
      </c>
      <c r="R354" s="12">
        <v>2103</v>
      </c>
      <c r="S354" s="12">
        <v>2103</v>
      </c>
      <c r="T354" s="12">
        <v>0</v>
      </c>
      <c r="U354" s="12">
        <v>0</v>
      </c>
      <c r="V354" s="20">
        <v>126</v>
      </c>
      <c r="W354" s="12">
        <v>98</v>
      </c>
      <c r="X354" s="12">
        <v>28</v>
      </c>
      <c r="Y354" s="12">
        <v>7437</v>
      </c>
      <c r="Z354" s="12">
        <v>7437</v>
      </c>
      <c r="AA354" s="12">
        <v>0</v>
      </c>
      <c r="AB354" s="12">
        <v>0</v>
      </c>
      <c r="AC354" s="12">
        <v>0</v>
      </c>
      <c r="AD354" s="12">
        <v>6537.1230000000005</v>
      </c>
      <c r="AE354" s="12">
        <v>0</v>
      </c>
      <c r="AF354" s="12">
        <v>67</v>
      </c>
      <c r="AG354" s="12">
        <v>511.91440798858775</v>
      </c>
      <c r="AH354" s="12">
        <v>3</v>
      </c>
      <c r="AI354" s="20">
        <v>1623</v>
      </c>
      <c r="AJ354">
        <v>1</v>
      </c>
      <c r="AK354">
        <v>0</v>
      </c>
      <c r="AL354">
        <v>370</v>
      </c>
      <c r="AM354">
        <v>0</v>
      </c>
      <c r="AN354">
        <v>2</v>
      </c>
      <c r="AQ354"/>
      <c r="AR354">
        <v>348</v>
      </c>
      <c r="AT354" s="27"/>
      <c r="EC354" s="28"/>
      <c r="ED354" s="28"/>
    </row>
    <row r="355" spans="1:134">
      <c r="A355">
        <v>889</v>
      </c>
      <c r="B355">
        <v>11</v>
      </c>
      <c r="D355" t="s">
        <v>242</v>
      </c>
      <c r="E355" s="12">
        <v>13388</v>
      </c>
      <c r="F355" s="12">
        <v>141.4</v>
      </c>
      <c r="G355" s="12">
        <v>2818</v>
      </c>
      <c r="H355" s="12">
        <v>882</v>
      </c>
      <c r="I355" s="12">
        <v>1800</v>
      </c>
      <c r="J355" s="12">
        <v>1159.1999999999998</v>
      </c>
      <c r="K355" s="12">
        <v>226.66666666666666</v>
      </c>
      <c r="L355" s="12">
        <v>895.66666666666663</v>
      </c>
      <c r="M355" s="12">
        <v>1630</v>
      </c>
      <c r="N355" s="12">
        <v>5851</v>
      </c>
      <c r="O355" s="12">
        <v>14230</v>
      </c>
      <c r="P355" s="12">
        <v>9520</v>
      </c>
      <c r="Q355" s="12">
        <v>251.20000000000002</v>
      </c>
      <c r="R355" s="12">
        <v>2783</v>
      </c>
      <c r="S355" s="12">
        <v>2783</v>
      </c>
      <c r="T355" s="12">
        <v>133</v>
      </c>
      <c r="U355" s="12">
        <v>0</v>
      </c>
      <c r="V355" s="20">
        <v>109</v>
      </c>
      <c r="W355" s="12">
        <v>92</v>
      </c>
      <c r="X355" s="12">
        <v>17</v>
      </c>
      <c r="Y355" s="12">
        <v>6408</v>
      </c>
      <c r="Z355" s="12">
        <v>6408</v>
      </c>
      <c r="AA355" s="12">
        <v>0</v>
      </c>
      <c r="AB355" s="12">
        <v>0</v>
      </c>
      <c r="AC355" s="12">
        <v>0</v>
      </c>
      <c r="AD355" s="12">
        <v>4671.4320000000007</v>
      </c>
      <c r="AE355" s="12">
        <v>0</v>
      </c>
      <c r="AF355" s="12">
        <v>347</v>
      </c>
      <c r="AG355" s="12">
        <v>1593.153635116598</v>
      </c>
      <c r="AH355" s="12">
        <v>1</v>
      </c>
      <c r="AI355" s="20">
        <v>972</v>
      </c>
      <c r="AJ355">
        <v>1</v>
      </c>
      <c r="AK355">
        <v>0</v>
      </c>
      <c r="AL355">
        <v>515</v>
      </c>
      <c r="AM355">
        <v>0</v>
      </c>
      <c r="AN355">
        <v>1</v>
      </c>
      <c r="AQ355"/>
      <c r="AR355">
        <v>519</v>
      </c>
      <c r="AT355" s="27"/>
      <c r="EC355" s="28"/>
      <c r="ED355" s="28"/>
    </row>
    <row r="356" spans="1:134">
      <c r="A356">
        <v>893</v>
      </c>
      <c r="B356">
        <v>11</v>
      </c>
      <c r="D356" t="s">
        <v>251</v>
      </c>
      <c r="E356" s="12">
        <v>13090</v>
      </c>
      <c r="F356" s="12">
        <v>166.25</v>
      </c>
      <c r="G356" s="12">
        <v>2795</v>
      </c>
      <c r="H356" s="12">
        <v>863</v>
      </c>
      <c r="I356" s="12">
        <v>1700</v>
      </c>
      <c r="J356" s="12">
        <v>1130.1999999999998</v>
      </c>
      <c r="K356" s="12">
        <v>185.33333333333334</v>
      </c>
      <c r="L356" s="12">
        <v>988.33333333333337</v>
      </c>
      <c r="M356" s="12">
        <v>1517</v>
      </c>
      <c r="N356" s="12">
        <v>5689</v>
      </c>
      <c r="O356" s="12">
        <v>11100</v>
      </c>
      <c r="P356" s="12">
        <v>1410</v>
      </c>
      <c r="Q356" s="12">
        <v>0</v>
      </c>
      <c r="R356" s="12">
        <v>10324</v>
      </c>
      <c r="S356" s="12">
        <v>10324</v>
      </c>
      <c r="T356" s="12">
        <v>525</v>
      </c>
      <c r="U356" s="12">
        <v>0</v>
      </c>
      <c r="V356" s="20">
        <v>140</v>
      </c>
      <c r="W356" s="12">
        <v>71</v>
      </c>
      <c r="X356" s="12">
        <v>69</v>
      </c>
      <c r="Y356" s="12">
        <v>5698</v>
      </c>
      <c r="Z356" s="12">
        <v>5698</v>
      </c>
      <c r="AA356" s="12">
        <v>0</v>
      </c>
      <c r="AB356" s="12">
        <v>0</v>
      </c>
      <c r="AC356" s="12">
        <v>0</v>
      </c>
      <c r="AD356" s="12">
        <v>1777.7760000000001</v>
      </c>
      <c r="AE356" s="12">
        <v>0</v>
      </c>
      <c r="AF356" s="12">
        <v>1356</v>
      </c>
      <c r="AG356" s="12">
        <v>1636.0991796478938</v>
      </c>
      <c r="AH356" s="12">
        <v>11</v>
      </c>
      <c r="AI356" s="20">
        <v>1136</v>
      </c>
      <c r="AJ356">
        <v>1</v>
      </c>
      <c r="AK356">
        <v>0</v>
      </c>
      <c r="AL356">
        <v>110</v>
      </c>
      <c r="AM356">
        <v>0</v>
      </c>
      <c r="AN356">
        <v>2</v>
      </c>
      <c r="AQ356"/>
      <c r="AR356">
        <v>877</v>
      </c>
      <c r="AT356" s="27"/>
      <c r="EC356" s="28"/>
      <c r="ED356" s="28"/>
    </row>
    <row r="357" spans="1:134">
      <c r="A357">
        <v>899</v>
      </c>
      <c r="B357">
        <v>11</v>
      </c>
      <c r="D357" t="s">
        <v>294</v>
      </c>
      <c r="E357" s="12">
        <v>28448</v>
      </c>
      <c r="F357" s="12">
        <v>287.7</v>
      </c>
      <c r="G357" s="12">
        <v>6466</v>
      </c>
      <c r="H357" s="12">
        <v>2168</v>
      </c>
      <c r="I357" s="12">
        <v>5400</v>
      </c>
      <c r="J357" s="12">
        <v>3940.8</v>
      </c>
      <c r="K357" s="12">
        <v>951.66666666666663</v>
      </c>
      <c r="L357" s="12">
        <v>3784.6666666666665</v>
      </c>
      <c r="M357" s="12">
        <v>4933</v>
      </c>
      <c r="N357" s="12">
        <v>14035</v>
      </c>
      <c r="O357" s="12">
        <v>29680</v>
      </c>
      <c r="P357" s="12">
        <v>24990</v>
      </c>
      <c r="Q357" s="12">
        <v>502.40000000000003</v>
      </c>
      <c r="R357" s="12">
        <v>1724</v>
      </c>
      <c r="S357" s="12">
        <v>1724</v>
      </c>
      <c r="T357" s="12">
        <v>10</v>
      </c>
      <c r="U357" s="12">
        <v>0</v>
      </c>
      <c r="V357" s="20">
        <v>173</v>
      </c>
      <c r="W357" s="12">
        <v>156</v>
      </c>
      <c r="X357" s="12">
        <v>17</v>
      </c>
      <c r="Y357" s="12">
        <v>14592</v>
      </c>
      <c r="Z357" s="12">
        <v>14592</v>
      </c>
      <c r="AA357" s="12">
        <v>0</v>
      </c>
      <c r="AB357" s="12">
        <v>0</v>
      </c>
      <c r="AC357" s="12">
        <v>0</v>
      </c>
      <c r="AD357" s="12">
        <v>24295.68</v>
      </c>
      <c r="AE357" s="12">
        <v>0</v>
      </c>
      <c r="AF357" s="12">
        <v>153</v>
      </c>
      <c r="AG357" s="12">
        <v>2510.1176470588239</v>
      </c>
      <c r="AH357" s="12">
        <v>1</v>
      </c>
      <c r="AI357" s="20">
        <v>1646</v>
      </c>
      <c r="AJ357">
        <v>1</v>
      </c>
      <c r="AK357">
        <v>0</v>
      </c>
      <c r="AL357">
        <v>800</v>
      </c>
      <c r="AM357">
        <v>0</v>
      </c>
      <c r="AN357">
        <v>2</v>
      </c>
      <c r="AQ357"/>
      <c r="AR357">
        <v>726</v>
      </c>
      <c r="AT357" s="27"/>
      <c r="EC357" s="28"/>
      <c r="ED357" s="28"/>
    </row>
    <row r="358" spans="1:134">
      <c r="A358">
        <v>1711</v>
      </c>
      <c r="B358">
        <v>11</v>
      </c>
      <c r="D358" t="s">
        <v>336</v>
      </c>
      <c r="E358" s="12">
        <v>31943</v>
      </c>
      <c r="F358" s="12">
        <v>468.3</v>
      </c>
      <c r="G358" s="12">
        <v>7324</v>
      </c>
      <c r="H358" s="12">
        <v>2305</v>
      </c>
      <c r="I358" s="12">
        <v>4500</v>
      </c>
      <c r="J358" s="12">
        <v>2958.2</v>
      </c>
      <c r="K358" s="12">
        <v>463.33333333333331</v>
      </c>
      <c r="L358" s="12">
        <v>2920.333333333333</v>
      </c>
      <c r="M358" s="12">
        <v>4329</v>
      </c>
      <c r="N358" s="12">
        <v>15130</v>
      </c>
      <c r="O358" s="12">
        <v>29600</v>
      </c>
      <c r="P358" s="12">
        <v>16590</v>
      </c>
      <c r="Q358" s="12">
        <v>1232.8000000000002</v>
      </c>
      <c r="R358" s="12">
        <v>10309</v>
      </c>
      <c r="S358" s="12">
        <v>10309</v>
      </c>
      <c r="T358" s="12">
        <v>153</v>
      </c>
      <c r="U358" s="12">
        <v>0</v>
      </c>
      <c r="V358" s="20">
        <v>300</v>
      </c>
      <c r="W358" s="12">
        <v>227</v>
      </c>
      <c r="X358" s="12">
        <v>73</v>
      </c>
      <c r="Y358" s="12">
        <v>15418</v>
      </c>
      <c r="Z358" s="12">
        <v>15418</v>
      </c>
      <c r="AA358" s="12">
        <v>0</v>
      </c>
      <c r="AB358" s="12">
        <v>0</v>
      </c>
      <c r="AC358" s="12">
        <v>0</v>
      </c>
      <c r="AD358" s="12">
        <v>10931.361999999999</v>
      </c>
      <c r="AE358" s="12">
        <v>0</v>
      </c>
      <c r="AF358" s="12">
        <v>961</v>
      </c>
      <c r="AG358" s="12">
        <v>2934.1639265914741</v>
      </c>
      <c r="AH358" s="12">
        <v>12</v>
      </c>
      <c r="AI358" s="20">
        <v>3044</v>
      </c>
      <c r="AJ358">
        <v>1</v>
      </c>
      <c r="AK358">
        <v>0</v>
      </c>
      <c r="AL358">
        <v>535</v>
      </c>
      <c r="AM358">
        <v>0</v>
      </c>
      <c r="AN358">
        <v>0</v>
      </c>
      <c r="AQ358"/>
      <c r="AR358">
        <v>309</v>
      </c>
      <c r="AT358" s="27"/>
      <c r="EC358" s="28"/>
      <c r="ED358" s="28"/>
    </row>
    <row r="359" spans="1:134">
      <c r="A359">
        <v>1903</v>
      </c>
      <c r="B359">
        <v>11</v>
      </c>
      <c r="D359" t="s">
        <v>632</v>
      </c>
      <c r="E359" s="12">
        <v>25123</v>
      </c>
      <c r="F359" s="12">
        <v>283.5</v>
      </c>
      <c r="G359" s="12">
        <v>5813</v>
      </c>
      <c r="H359" s="12">
        <v>1904</v>
      </c>
      <c r="I359" s="12">
        <v>2500</v>
      </c>
      <c r="J359" s="12">
        <v>1368.7</v>
      </c>
      <c r="K359" s="12">
        <v>208.33333333333334</v>
      </c>
      <c r="L359" s="12">
        <v>1375.3333333333335</v>
      </c>
      <c r="M359" s="12">
        <v>2776</v>
      </c>
      <c r="N359" s="12">
        <v>11005</v>
      </c>
      <c r="O359" s="12">
        <v>17140</v>
      </c>
      <c r="P359" s="12">
        <v>2540</v>
      </c>
      <c r="Q359" s="12">
        <v>0</v>
      </c>
      <c r="R359" s="12">
        <v>7744</v>
      </c>
      <c r="S359" s="12">
        <v>7744</v>
      </c>
      <c r="T359" s="12">
        <v>97</v>
      </c>
      <c r="U359" s="12">
        <v>0</v>
      </c>
      <c r="V359" s="20">
        <v>215</v>
      </c>
      <c r="W359" s="12">
        <v>173</v>
      </c>
      <c r="X359" s="12">
        <v>43</v>
      </c>
      <c r="Y359" s="12">
        <v>11313</v>
      </c>
      <c r="Z359" s="12">
        <v>11313</v>
      </c>
      <c r="AA359" s="12">
        <v>0</v>
      </c>
      <c r="AB359" s="12">
        <v>0</v>
      </c>
      <c r="AC359" s="12">
        <v>0</v>
      </c>
      <c r="AD359" s="12">
        <v>5068.2240000000002</v>
      </c>
      <c r="AE359" s="12">
        <v>0</v>
      </c>
      <c r="AF359" s="12">
        <v>255</v>
      </c>
      <c r="AG359" s="12">
        <v>817.03417931386309</v>
      </c>
      <c r="AH359" s="12">
        <v>21</v>
      </c>
      <c r="AI359" s="20">
        <v>2386</v>
      </c>
      <c r="AJ359">
        <v>1</v>
      </c>
      <c r="AK359">
        <v>0</v>
      </c>
      <c r="AL359">
        <v>205</v>
      </c>
      <c r="AM359">
        <v>0</v>
      </c>
      <c r="AN359">
        <v>2</v>
      </c>
      <c r="AQ359"/>
      <c r="AR359">
        <v>1673</v>
      </c>
      <c r="AT359" s="27"/>
      <c r="EC359" s="28"/>
      <c r="ED359" s="28"/>
    </row>
    <row r="360" spans="1:134">
      <c r="A360">
        <v>907</v>
      </c>
      <c r="B360">
        <v>11</v>
      </c>
      <c r="D360" t="s">
        <v>365</v>
      </c>
      <c r="E360" s="12">
        <v>17085</v>
      </c>
      <c r="F360" s="12">
        <v>275.45</v>
      </c>
      <c r="G360" s="12">
        <v>3642</v>
      </c>
      <c r="H360" s="12">
        <v>1137</v>
      </c>
      <c r="I360" s="12">
        <v>2200</v>
      </c>
      <c r="J360" s="12">
        <v>1334</v>
      </c>
      <c r="K360" s="12">
        <v>276</v>
      </c>
      <c r="L360" s="12">
        <v>1683</v>
      </c>
      <c r="M360" s="12">
        <v>2096</v>
      </c>
      <c r="N360" s="12">
        <v>7843</v>
      </c>
      <c r="O360" s="12">
        <v>15830</v>
      </c>
      <c r="P360" s="12">
        <v>6000</v>
      </c>
      <c r="Q360" s="12">
        <v>385.6</v>
      </c>
      <c r="R360" s="12">
        <v>4760</v>
      </c>
      <c r="S360" s="12">
        <v>4760</v>
      </c>
      <c r="T360" s="12">
        <v>283</v>
      </c>
      <c r="U360" s="12">
        <v>0</v>
      </c>
      <c r="V360" s="20">
        <v>177</v>
      </c>
      <c r="W360" s="12">
        <v>112</v>
      </c>
      <c r="X360" s="12">
        <v>65</v>
      </c>
      <c r="Y360" s="12">
        <v>8660</v>
      </c>
      <c r="Z360" s="12">
        <v>8660</v>
      </c>
      <c r="AA360" s="12">
        <v>0</v>
      </c>
      <c r="AB360" s="12">
        <v>0</v>
      </c>
      <c r="AC360" s="12">
        <v>0</v>
      </c>
      <c r="AD360" s="12">
        <v>5464.46</v>
      </c>
      <c r="AE360" s="12">
        <v>0</v>
      </c>
      <c r="AF360" s="12">
        <v>852</v>
      </c>
      <c r="AG360" s="12">
        <v>2886.4604402141581</v>
      </c>
      <c r="AH360" s="12">
        <v>5</v>
      </c>
      <c r="AI360" s="20">
        <v>1476</v>
      </c>
      <c r="AJ360">
        <v>1</v>
      </c>
      <c r="AK360">
        <v>0</v>
      </c>
      <c r="AL360">
        <v>420</v>
      </c>
      <c r="AM360">
        <v>0</v>
      </c>
      <c r="AN360">
        <v>0</v>
      </c>
      <c r="AQ360"/>
      <c r="AR360">
        <v>707</v>
      </c>
      <c r="AT360" s="27"/>
      <c r="EC360" s="28"/>
      <c r="ED360" s="28"/>
    </row>
    <row r="361" spans="1:134">
      <c r="A361">
        <v>1729</v>
      </c>
      <c r="B361">
        <v>11</v>
      </c>
      <c r="D361" t="s">
        <v>387</v>
      </c>
      <c r="E361" s="12">
        <v>14508</v>
      </c>
      <c r="F361" s="12">
        <v>185.5</v>
      </c>
      <c r="G361" s="12">
        <v>3682</v>
      </c>
      <c r="H361" s="12">
        <v>1165</v>
      </c>
      <c r="I361" s="12">
        <v>2000</v>
      </c>
      <c r="J361" s="12">
        <v>1279.4000000000001</v>
      </c>
      <c r="K361" s="12">
        <v>144</v>
      </c>
      <c r="L361" s="12">
        <v>1050</v>
      </c>
      <c r="M361" s="12">
        <v>1960</v>
      </c>
      <c r="N361" s="12">
        <v>6901</v>
      </c>
      <c r="O361" s="12">
        <v>9410</v>
      </c>
      <c r="P361" s="12">
        <v>820</v>
      </c>
      <c r="Q361" s="12">
        <v>1261.6000000000001</v>
      </c>
      <c r="R361" s="12">
        <v>7317</v>
      </c>
      <c r="S361" s="12">
        <v>7317</v>
      </c>
      <c r="T361" s="12">
        <v>19</v>
      </c>
      <c r="U361" s="12">
        <v>0</v>
      </c>
      <c r="V361" s="20">
        <v>118</v>
      </c>
      <c r="W361" s="12">
        <v>87</v>
      </c>
      <c r="X361" s="12">
        <v>31</v>
      </c>
      <c r="Y361" s="12">
        <v>7206</v>
      </c>
      <c r="Z361" s="12">
        <v>7206</v>
      </c>
      <c r="AA361" s="12">
        <v>0</v>
      </c>
      <c r="AB361" s="12">
        <v>0</v>
      </c>
      <c r="AC361" s="12">
        <v>0</v>
      </c>
      <c r="AD361" s="12">
        <v>2046.5040000000001</v>
      </c>
      <c r="AE361" s="12">
        <v>0</v>
      </c>
      <c r="AF361" s="12">
        <v>543</v>
      </c>
      <c r="AG361" s="12">
        <v>1073.860959651036</v>
      </c>
      <c r="AH361" s="12">
        <v>20</v>
      </c>
      <c r="AI361" s="20">
        <v>1461</v>
      </c>
      <c r="AJ361">
        <v>1</v>
      </c>
      <c r="AK361">
        <v>0</v>
      </c>
      <c r="AL361">
        <v>280</v>
      </c>
      <c r="AM361">
        <v>0</v>
      </c>
      <c r="AN361">
        <v>1</v>
      </c>
      <c r="AQ361"/>
      <c r="AR361">
        <v>448</v>
      </c>
      <c r="AT361" s="27"/>
      <c r="EC361" s="28"/>
      <c r="ED361" s="28"/>
    </row>
    <row r="362" spans="1:134">
      <c r="A362">
        <v>917</v>
      </c>
      <c r="B362">
        <v>11</v>
      </c>
      <c r="D362" t="s">
        <v>146</v>
      </c>
      <c r="E362" s="12">
        <v>87406</v>
      </c>
      <c r="F362" s="12">
        <v>1706.95</v>
      </c>
      <c r="G362" s="12">
        <v>18874</v>
      </c>
      <c r="H362" s="12">
        <v>6182</v>
      </c>
      <c r="I362" s="12">
        <v>19100</v>
      </c>
      <c r="J362" s="12">
        <v>14486.599999999999</v>
      </c>
      <c r="K362" s="12">
        <v>4472</v>
      </c>
      <c r="L362" s="12">
        <v>13464</v>
      </c>
      <c r="M362" s="12">
        <v>19823</v>
      </c>
      <c r="N362" s="12">
        <v>46555</v>
      </c>
      <c r="O362" s="12">
        <v>104730</v>
      </c>
      <c r="P362" s="12">
        <v>151370</v>
      </c>
      <c r="Q362" s="12">
        <v>5988.8</v>
      </c>
      <c r="R362" s="12">
        <v>4493</v>
      </c>
      <c r="S362" s="12">
        <v>4493</v>
      </c>
      <c r="T362" s="12">
        <v>60</v>
      </c>
      <c r="U362" s="12">
        <v>0</v>
      </c>
      <c r="V362" s="20">
        <v>513</v>
      </c>
      <c r="W362" s="12">
        <v>457</v>
      </c>
      <c r="X362" s="12">
        <v>56</v>
      </c>
      <c r="Y362" s="12">
        <v>46134</v>
      </c>
      <c r="Z362" s="12">
        <v>46134</v>
      </c>
      <c r="AA362" s="12">
        <v>0</v>
      </c>
      <c r="AB362" s="12">
        <v>0</v>
      </c>
      <c r="AC362" s="12">
        <v>0</v>
      </c>
      <c r="AD362" s="12">
        <v>82995.066000000006</v>
      </c>
      <c r="AE362" s="12">
        <v>0</v>
      </c>
      <c r="AF362" s="12">
        <v>496</v>
      </c>
      <c r="AG362" s="12">
        <v>9521.9363057324827</v>
      </c>
      <c r="AH362" s="12">
        <v>5</v>
      </c>
      <c r="AI362" s="20">
        <v>6210</v>
      </c>
      <c r="AJ362">
        <v>1</v>
      </c>
      <c r="AK362">
        <v>0</v>
      </c>
      <c r="AL362">
        <v>4885</v>
      </c>
      <c r="AM362">
        <v>0</v>
      </c>
      <c r="AN362">
        <v>68</v>
      </c>
      <c r="AQ362"/>
      <c r="AR362">
        <v>622</v>
      </c>
      <c r="AT362" s="27"/>
      <c r="EC362" s="28"/>
      <c r="ED362" s="28"/>
    </row>
    <row r="363" spans="1:134">
      <c r="A363">
        <v>1507</v>
      </c>
      <c r="B363">
        <v>11</v>
      </c>
      <c r="D363" t="s">
        <v>427</v>
      </c>
      <c r="E363" s="12">
        <v>41675</v>
      </c>
      <c r="F363" s="12">
        <v>722.4</v>
      </c>
      <c r="G363" s="12">
        <v>8089</v>
      </c>
      <c r="H363" s="12">
        <v>2663</v>
      </c>
      <c r="I363" s="12">
        <v>4600</v>
      </c>
      <c r="J363" s="12">
        <v>2706.2</v>
      </c>
      <c r="K363" s="12">
        <v>390.66666666666669</v>
      </c>
      <c r="L363" s="12">
        <v>2191.666666666667</v>
      </c>
      <c r="M363" s="12">
        <v>4712</v>
      </c>
      <c r="N363" s="12">
        <v>17739</v>
      </c>
      <c r="O363" s="12">
        <v>37900</v>
      </c>
      <c r="P363" s="12">
        <v>16890</v>
      </c>
      <c r="Q363" s="12">
        <v>1725.6000000000001</v>
      </c>
      <c r="R363" s="12">
        <v>18863</v>
      </c>
      <c r="S363" s="12">
        <v>18863</v>
      </c>
      <c r="T363" s="12">
        <v>329</v>
      </c>
      <c r="U363" s="12">
        <v>0</v>
      </c>
      <c r="V363" s="20">
        <v>513</v>
      </c>
      <c r="W363" s="12">
        <v>275</v>
      </c>
      <c r="X363" s="12">
        <v>238</v>
      </c>
      <c r="Y363" s="12">
        <v>18938</v>
      </c>
      <c r="Z363" s="12">
        <v>18938</v>
      </c>
      <c r="AA363" s="12">
        <v>0</v>
      </c>
      <c r="AB363" s="12">
        <v>0</v>
      </c>
      <c r="AC363" s="12">
        <v>0</v>
      </c>
      <c r="AD363" s="12">
        <v>10434.838</v>
      </c>
      <c r="AE363" s="12">
        <v>0</v>
      </c>
      <c r="AF363" s="12">
        <v>3025</v>
      </c>
      <c r="AG363" s="12">
        <v>6568.7200395998325</v>
      </c>
      <c r="AH363" s="12">
        <v>16</v>
      </c>
      <c r="AI363" s="20">
        <v>3930</v>
      </c>
      <c r="AJ363">
        <v>1</v>
      </c>
      <c r="AK363">
        <v>0</v>
      </c>
      <c r="AL363">
        <v>425</v>
      </c>
      <c r="AM363">
        <v>0</v>
      </c>
      <c r="AN363">
        <v>6</v>
      </c>
      <c r="AQ363"/>
      <c r="AR363">
        <v>283</v>
      </c>
      <c r="AT363" s="27"/>
      <c r="EC363" s="28"/>
      <c r="ED363" s="28"/>
    </row>
    <row r="364" spans="1:134">
      <c r="A364">
        <v>928</v>
      </c>
      <c r="B364">
        <v>11</v>
      </c>
      <c r="D364" t="s">
        <v>433</v>
      </c>
      <c r="E364" s="12">
        <v>46023</v>
      </c>
      <c r="F364" s="12">
        <v>569.45000000000005</v>
      </c>
      <c r="G364" s="12">
        <v>10839</v>
      </c>
      <c r="H364" s="12">
        <v>3596</v>
      </c>
      <c r="I364" s="12">
        <v>9600</v>
      </c>
      <c r="J364" s="12">
        <v>7169.5</v>
      </c>
      <c r="K364" s="12">
        <v>1873</v>
      </c>
      <c r="L364" s="12">
        <v>6801</v>
      </c>
      <c r="M364" s="12">
        <v>8711</v>
      </c>
      <c r="N364" s="12">
        <v>23609</v>
      </c>
      <c r="O364" s="12">
        <v>48630</v>
      </c>
      <c r="P364" s="12">
        <v>52320</v>
      </c>
      <c r="Q364" s="12">
        <v>362.40000000000003</v>
      </c>
      <c r="R364" s="12">
        <v>2191</v>
      </c>
      <c r="S364" s="12">
        <v>2191</v>
      </c>
      <c r="T364" s="12">
        <v>24</v>
      </c>
      <c r="U364" s="12">
        <v>0</v>
      </c>
      <c r="V364" s="20">
        <v>293</v>
      </c>
      <c r="W364" s="12">
        <v>246</v>
      </c>
      <c r="X364" s="12">
        <v>47</v>
      </c>
      <c r="Y364" s="12">
        <v>24305</v>
      </c>
      <c r="Z364" s="12">
        <v>24305</v>
      </c>
      <c r="AA364" s="12">
        <v>0</v>
      </c>
      <c r="AB364" s="12">
        <v>0</v>
      </c>
      <c r="AC364" s="12">
        <v>0</v>
      </c>
      <c r="AD364" s="12">
        <v>42485.14</v>
      </c>
      <c r="AE364" s="12">
        <v>0</v>
      </c>
      <c r="AF364" s="12">
        <v>227</v>
      </c>
      <c r="AG364" s="12">
        <v>4716.5783295711062</v>
      </c>
      <c r="AH364" s="12">
        <v>2</v>
      </c>
      <c r="AI364" s="20">
        <v>2866</v>
      </c>
      <c r="AJ364">
        <v>1</v>
      </c>
      <c r="AK364">
        <v>0</v>
      </c>
      <c r="AL364">
        <v>1445</v>
      </c>
      <c r="AM364">
        <v>0</v>
      </c>
      <c r="AN364">
        <v>33</v>
      </c>
      <c r="AQ364"/>
      <c r="AR364">
        <v>1784</v>
      </c>
      <c r="AT364" s="27"/>
      <c r="EC364" s="28"/>
      <c r="ED364" s="28"/>
    </row>
    <row r="365" spans="1:134">
      <c r="A365">
        <v>882</v>
      </c>
      <c r="B365">
        <v>11</v>
      </c>
      <c r="D365" t="s">
        <v>440</v>
      </c>
      <c r="E365" s="12">
        <v>37465</v>
      </c>
      <c r="F365" s="12">
        <v>339.5</v>
      </c>
      <c r="G365" s="12">
        <v>8515</v>
      </c>
      <c r="H365" s="12">
        <v>2615</v>
      </c>
      <c r="I365" s="12">
        <v>6200</v>
      </c>
      <c r="J365" s="12">
        <v>4365.8999999999996</v>
      </c>
      <c r="K365" s="12">
        <v>1057</v>
      </c>
      <c r="L365" s="12">
        <v>4647</v>
      </c>
      <c r="M365" s="12">
        <v>5915</v>
      </c>
      <c r="N365" s="12">
        <v>18285</v>
      </c>
      <c r="O365" s="12">
        <v>37360</v>
      </c>
      <c r="P365" s="12">
        <v>34350</v>
      </c>
      <c r="Q365" s="12">
        <v>1642.4</v>
      </c>
      <c r="R365" s="12">
        <v>2459</v>
      </c>
      <c r="S365" s="12">
        <v>2459</v>
      </c>
      <c r="T365" s="12">
        <v>7</v>
      </c>
      <c r="U365" s="12">
        <v>0</v>
      </c>
      <c r="V365" s="20">
        <v>215</v>
      </c>
      <c r="W365" s="12">
        <v>202</v>
      </c>
      <c r="X365" s="12">
        <v>13</v>
      </c>
      <c r="Y365" s="12">
        <v>18341</v>
      </c>
      <c r="Z365" s="12">
        <v>18341</v>
      </c>
      <c r="AA365" s="12">
        <v>0</v>
      </c>
      <c r="AB365" s="12">
        <v>0</v>
      </c>
      <c r="AC365" s="12">
        <v>0</v>
      </c>
      <c r="AD365" s="12">
        <v>26539.427000000003</v>
      </c>
      <c r="AE365" s="12">
        <v>0</v>
      </c>
      <c r="AF365" s="12">
        <v>172</v>
      </c>
      <c r="AG365" s="12">
        <v>2613.130575831306</v>
      </c>
      <c r="AH365" s="12">
        <v>3</v>
      </c>
      <c r="AI365" s="20">
        <v>2315</v>
      </c>
      <c r="AJ365">
        <v>1</v>
      </c>
      <c r="AK365">
        <v>0</v>
      </c>
      <c r="AL365">
        <v>680</v>
      </c>
      <c r="AM365">
        <v>0</v>
      </c>
      <c r="AN365">
        <v>1</v>
      </c>
      <c r="AQ365"/>
      <c r="AR365">
        <v>552</v>
      </c>
      <c r="AT365" s="27"/>
      <c r="EC365" s="28"/>
      <c r="ED365" s="28"/>
    </row>
    <row r="366" spans="1:134">
      <c r="A366">
        <v>1640</v>
      </c>
      <c r="B366">
        <v>11</v>
      </c>
      <c r="D366" t="s">
        <v>449</v>
      </c>
      <c r="E366" s="12">
        <v>36140</v>
      </c>
      <c r="F366" s="12">
        <v>628.6</v>
      </c>
      <c r="G366" s="12">
        <v>7829</v>
      </c>
      <c r="H366" s="12">
        <v>2474</v>
      </c>
      <c r="I366" s="12">
        <v>4200</v>
      </c>
      <c r="J366" s="12">
        <v>2574.1999999999998</v>
      </c>
      <c r="K366" s="12">
        <v>386.66666666666669</v>
      </c>
      <c r="L366" s="12">
        <v>2223.666666666667</v>
      </c>
      <c r="M366" s="12">
        <v>4306</v>
      </c>
      <c r="N366" s="12">
        <v>16260</v>
      </c>
      <c r="O366" s="12">
        <v>30160</v>
      </c>
      <c r="P366" s="12">
        <v>6730</v>
      </c>
      <c r="Q366" s="12">
        <v>1860</v>
      </c>
      <c r="R366" s="12">
        <v>16263</v>
      </c>
      <c r="S366" s="12">
        <v>16263</v>
      </c>
      <c r="T366" s="12">
        <v>228</v>
      </c>
      <c r="U366" s="12">
        <v>0</v>
      </c>
      <c r="V366" s="20">
        <v>429</v>
      </c>
      <c r="W366" s="12">
        <v>242</v>
      </c>
      <c r="X366" s="12">
        <v>187</v>
      </c>
      <c r="Y366" s="12">
        <v>16258</v>
      </c>
      <c r="Z366" s="12">
        <v>16258</v>
      </c>
      <c r="AA366" s="12">
        <v>0</v>
      </c>
      <c r="AB366" s="12">
        <v>0</v>
      </c>
      <c r="AC366" s="12">
        <v>0</v>
      </c>
      <c r="AD366" s="12">
        <v>6161.7819999999992</v>
      </c>
      <c r="AE366" s="12">
        <v>0</v>
      </c>
      <c r="AF366" s="12">
        <v>1998</v>
      </c>
      <c r="AG366" s="12">
        <v>4378.6137893396399</v>
      </c>
      <c r="AH366" s="12">
        <v>18</v>
      </c>
      <c r="AI366" s="20">
        <v>3390</v>
      </c>
      <c r="AJ366">
        <v>1</v>
      </c>
      <c r="AK366">
        <v>0</v>
      </c>
      <c r="AL366">
        <v>570</v>
      </c>
      <c r="AM366">
        <v>0</v>
      </c>
      <c r="AN366">
        <v>0</v>
      </c>
      <c r="AQ366"/>
      <c r="AR366">
        <v>1745</v>
      </c>
      <c r="AT366" s="27"/>
      <c r="EC366" s="28"/>
      <c r="ED366" s="28"/>
    </row>
    <row r="367" spans="1:134">
      <c r="A367">
        <v>1641</v>
      </c>
      <c r="B367">
        <v>11</v>
      </c>
      <c r="D367" t="s">
        <v>473</v>
      </c>
      <c r="E367" s="12">
        <v>23757</v>
      </c>
      <c r="F367" s="12">
        <v>368.55</v>
      </c>
      <c r="G367" s="12">
        <v>5771</v>
      </c>
      <c r="H367" s="12">
        <v>1782</v>
      </c>
      <c r="I367" s="12">
        <v>3100</v>
      </c>
      <c r="J367" s="12">
        <v>1919.7</v>
      </c>
      <c r="K367" s="12">
        <v>293.66666666666669</v>
      </c>
      <c r="L367" s="12">
        <v>1879.6666666666667</v>
      </c>
      <c r="M367" s="12">
        <v>3094</v>
      </c>
      <c r="N367" s="12">
        <v>11237</v>
      </c>
      <c r="O367" s="12">
        <v>20850</v>
      </c>
      <c r="P367" s="12">
        <v>5350</v>
      </c>
      <c r="Q367" s="12">
        <v>0</v>
      </c>
      <c r="R367" s="12">
        <v>4567</v>
      </c>
      <c r="S367" s="12">
        <v>4567</v>
      </c>
      <c r="T367" s="12">
        <v>1245</v>
      </c>
      <c r="U367" s="12">
        <v>0</v>
      </c>
      <c r="V367" s="20">
        <v>204</v>
      </c>
      <c r="W367" s="12">
        <v>167</v>
      </c>
      <c r="X367" s="12">
        <v>36</v>
      </c>
      <c r="Y367" s="12">
        <v>11803</v>
      </c>
      <c r="Z367" s="12">
        <v>11803</v>
      </c>
      <c r="AA367" s="12">
        <v>0</v>
      </c>
      <c r="AB367" s="12">
        <v>0</v>
      </c>
      <c r="AC367" s="12">
        <v>0</v>
      </c>
      <c r="AD367" s="12">
        <v>5098.8960000000006</v>
      </c>
      <c r="AE367" s="12">
        <v>0</v>
      </c>
      <c r="AF367" s="12">
        <v>2022</v>
      </c>
      <c r="AG367" s="12">
        <v>8265.0815554026158</v>
      </c>
      <c r="AH367" s="12">
        <v>9</v>
      </c>
      <c r="AI367" s="20">
        <v>2348</v>
      </c>
      <c r="AJ367">
        <v>1</v>
      </c>
      <c r="AK367">
        <v>0</v>
      </c>
      <c r="AL367">
        <v>250</v>
      </c>
      <c r="AM367">
        <v>0</v>
      </c>
      <c r="AN367">
        <v>0</v>
      </c>
      <c r="AQ367"/>
      <c r="AR367">
        <v>1437</v>
      </c>
      <c r="AT367" s="27"/>
      <c r="EC367" s="28"/>
      <c r="ED367" s="28"/>
    </row>
    <row r="368" spans="1:134">
      <c r="A368">
        <v>935</v>
      </c>
      <c r="B368">
        <v>11</v>
      </c>
      <c r="D368" t="s">
        <v>168</v>
      </c>
      <c r="E368" s="12">
        <v>122533</v>
      </c>
      <c r="F368" s="12">
        <v>2694.3</v>
      </c>
      <c r="G368" s="12">
        <v>24535</v>
      </c>
      <c r="H368" s="12">
        <v>7939</v>
      </c>
      <c r="I368" s="12">
        <v>20600</v>
      </c>
      <c r="J368" s="12">
        <v>14146.099999999999</v>
      </c>
      <c r="K368" s="12">
        <v>3821.3333333333335</v>
      </c>
      <c r="L368" s="12">
        <v>12573.333333333334</v>
      </c>
      <c r="M368" s="12">
        <v>36503</v>
      </c>
      <c r="N368" s="12">
        <v>70857</v>
      </c>
      <c r="O368" s="12">
        <v>136980</v>
      </c>
      <c r="P368" s="12">
        <v>192990</v>
      </c>
      <c r="Q368" s="12">
        <v>5386.4000000000005</v>
      </c>
      <c r="R368" s="12">
        <v>5587</v>
      </c>
      <c r="S368" s="12">
        <v>5587</v>
      </c>
      <c r="T368" s="12">
        <v>426</v>
      </c>
      <c r="U368" s="12">
        <v>0</v>
      </c>
      <c r="V368" s="20">
        <v>613</v>
      </c>
      <c r="W368" s="12">
        <v>558</v>
      </c>
      <c r="X368" s="12">
        <v>55</v>
      </c>
      <c r="Y368" s="12">
        <v>64539</v>
      </c>
      <c r="Z368" s="12">
        <v>64539</v>
      </c>
      <c r="AA368" s="12">
        <v>0</v>
      </c>
      <c r="AB368" s="12">
        <v>101</v>
      </c>
      <c r="AC368" s="12">
        <v>2600</v>
      </c>
      <c r="AD368" s="12">
        <v>154377.288</v>
      </c>
      <c r="AE368" s="12">
        <v>0</v>
      </c>
      <c r="AF368" s="12">
        <v>1146</v>
      </c>
      <c r="AG368" s="12">
        <v>23353.204390487277</v>
      </c>
      <c r="AH368" s="12">
        <v>2</v>
      </c>
      <c r="AI368" s="20">
        <v>10577</v>
      </c>
      <c r="AJ368">
        <v>1</v>
      </c>
      <c r="AK368">
        <v>0</v>
      </c>
      <c r="AL368">
        <v>5475</v>
      </c>
      <c r="AM368">
        <v>0</v>
      </c>
      <c r="AN368">
        <v>21</v>
      </c>
      <c r="AQ368"/>
      <c r="AR368">
        <v>378</v>
      </c>
      <c r="AT368" s="27"/>
      <c r="EC368" s="28"/>
      <c r="ED368" s="28"/>
    </row>
    <row r="369" spans="1:134">
      <c r="A369">
        <v>938</v>
      </c>
      <c r="B369">
        <v>11</v>
      </c>
      <c r="D369" t="s">
        <v>482</v>
      </c>
      <c r="E369" s="12">
        <v>19040</v>
      </c>
      <c r="F369" s="12">
        <v>146.65</v>
      </c>
      <c r="G369" s="12">
        <v>4704</v>
      </c>
      <c r="H369" s="12">
        <v>1558</v>
      </c>
      <c r="I369" s="12">
        <v>2300</v>
      </c>
      <c r="J369" s="12">
        <v>1436.3</v>
      </c>
      <c r="K369" s="12">
        <v>215.66666666666666</v>
      </c>
      <c r="L369" s="12">
        <v>1296.6666666666665</v>
      </c>
      <c r="M369" s="12">
        <v>2424</v>
      </c>
      <c r="N369" s="12">
        <v>8685</v>
      </c>
      <c r="O369" s="12">
        <v>15330</v>
      </c>
      <c r="P369" s="12">
        <v>4780</v>
      </c>
      <c r="Q369" s="12">
        <v>1097.6000000000001</v>
      </c>
      <c r="R369" s="12">
        <v>2678</v>
      </c>
      <c r="S369" s="12">
        <v>2678</v>
      </c>
      <c r="T369" s="12">
        <v>91</v>
      </c>
      <c r="U369" s="12">
        <v>0</v>
      </c>
      <c r="V369" s="20">
        <v>131</v>
      </c>
      <c r="W369" s="12">
        <v>116</v>
      </c>
      <c r="X369" s="12">
        <v>15</v>
      </c>
      <c r="Y369" s="12">
        <v>8637</v>
      </c>
      <c r="Z369" s="12">
        <v>8637</v>
      </c>
      <c r="AA369" s="12">
        <v>0</v>
      </c>
      <c r="AB369" s="12">
        <v>0</v>
      </c>
      <c r="AC369" s="12">
        <v>0</v>
      </c>
      <c r="AD369" s="12">
        <v>5277.2070000000003</v>
      </c>
      <c r="AE369" s="12">
        <v>0</v>
      </c>
      <c r="AF369" s="12">
        <v>443</v>
      </c>
      <c r="AG369" s="12">
        <v>3046.1249548573492</v>
      </c>
      <c r="AH369" s="12">
        <v>7</v>
      </c>
      <c r="AI369" s="20">
        <v>1726</v>
      </c>
      <c r="AJ369">
        <v>1</v>
      </c>
      <c r="AK369">
        <v>0</v>
      </c>
      <c r="AL369">
        <v>190</v>
      </c>
      <c r="AM369">
        <v>0</v>
      </c>
      <c r="AN369">
        <v>4</v>
      </c>
      <c r="AQ369"/>
      <c r="AR369">
        <v>430</v>
      </c>
      <c r="AT369" s="27"/>
      <c r="EC369" s="28"/>
      <c r="ED369" s="28"/>
    </row>
    <row r="370" spans="1:134">
      <c r="A370">
        <v>944</v>
      </c>
      <c r="B370">
        <v>11</v>
      </c>
      <c r="D370" t="s">
        <v>491</v>
      </c>
      <c r="E370" s="12">
        <v>7755</v>
      </c>
      <c r="F370" s="12">
        <v>62.999999999999993</v>
      </c>
      <c r="G370" s="12">
        <v>1935</v>
      </c>
      <c r="H370" s="12">
        <v>619</v>
      </c>
      <c r="I370" s="12">
        <v>800</v>
      </c>
      <c r="J370" s="12">
        <v>442.09999999999997</v>
      </c>
      <c r="K370" s="12">
        <v>104.33333333333333</v>
      </c>
      <c r="L370" s="12">
        <v>412.33333333333331</v>
      </c>
      <c r="M370" s="12">
        <v>1026</v>
      </c>
      <c r="N370" s="12">
        <v>3492</v>
      </c>
      <c r="O370" s="12">
        <v>5810</v>
      </c>
      <c r="P370" s="12">
        <v>900</v>
      </c>
      <c r="Q370" s="12">
        <v>216.8</v>
      </c>
      <c r="R370" s="12">
        <v>1738</v>
      </c>
      <c r="S370" s="12">
        <v>1738</v>
      </c>
      <c r="T370" s="12">
        <v>143</v>
      </c>
      <c r="U370" s="12">
        <v>0</v>
      </c>
      <c r="V370" s="20">
        <v>53</v>
      </c>
      <c r="W370" s="12">
        <v>45</v>
      </c>
      <c r="X370" s="12">
        <v>9</v>
      </c>
      <c r="Y370" s="12">
        <v>3579</v>
      </c>
      <c r="Z370" s="12">
        <v>3579</v>
      </c>
      <c r="AA370" s="12">
        <v>0</v>
      </c>
      <c r="AB370" s="12">
        <v>0</v>
      </c>
      <c r="AC370" s="12">
        <v>0</v>
      </c>
      <c r="AD370" s="12">
        <v>1496.0220000000002</v>
      </c>
      <c r="AE370" s="12">
        <v>0</v>
      </c>
      <c r="AF370" s="12">
        <v>258</v>
      </c>
      <c r="AG370" s="12">
        <v>1063.6842105263158</v>
      </c>
      <c r="AH370" s="12">
        <v>4</v>
      </c>
      <c r="AI370" s="20">
        <v>829</v>
      </c>
      <c r="AJ370">
        <v>1</v>
      </c>
      <c r="AK370">
        <v>0</v>
      </c>
      <c r="AL370">
        <v>90</v>
      </c>
      <c r="AM370">
        <v>0</v>
      </c>
      <c r="AN370">
        <v>0</v>
      </c>
      <c r="AQ370"/>
      <c r="AR370">
        <v>2353</v>
      </c>
      <c r="AT370" s="27"/>
      <c r="EC370" s="28"/>
      <c r="ED370" s="28"/>
    </row>
    <row r="371" spans="1:134">
      <c r="A371">
        <v>946</v>
      </c>
      <c r="B371">
        <v>11</v>
      </c>
      <c r="D371" t="s">
        <v>494</v>
      </c>
      <c r="E371" s="12">
        <v>16793</v>
      </c>
      <c r="F371" s="12">
        <v>281.75</v>
      </c>
      <c r="G371" s="12">
        <v>3509</v>
      </c>
      <c r="H371" s="12">
        <v>1185</v>
      </c>
      <c r="I371" s="12">
        <v>2000</v>
      </c>
      <c r="J371" s="12">
        <v>1273.9000000000001</v>
      </c>
      <c r="K371" s="12">
        <v>142</v>
      </c>
      <c r="L371" s="12">
        <v>1001</v>
      </c>
      <c r="M371" s="12">
        <v>1913</v>
      </c>
      <c r="N371" s="12">
        <v>7265</v>
      </c>
      <c r="O371" s="12">
        <v>15310</v>
      </c>
      <c r="P371" s="12">
        <v>6190</v>
      </c>
      <c r="Q371" s="12">
        <v>0</v>
      </c>
      <c r="R371" s="12">
        <v>9993</v>
      </c>
      <c r="S371" s="12">
        <v>9993</v>
      </c>
      <c r="T371" s="12">
        <v>185</v>
      </c>
      <c r="U371" s="12">
        <v>0</v>
      </c>
      <c r="V371" s="20">
        <v>256</v>
      </c>
      <c r="W371" s="12">
        <v>122</v>
      </c>
      <c r="X371" s="12">
        <v>134</v>
      </c>
      <c r="Y371" s="12">
        <v>7261</v>
      </c>
      <c r="Z371" s="12">
        <v>7261</v>
      </c>
      <c r="AA371" s="12">
        <v>0</v>
      </c>
      <c r="AB371" s="12">
        <v>0</v>
      </c>
      <c r="AC371" s="12">
        <v>0</v>
      </c>
      <c r="AD371" s="12">
        <v>4538.125</v>
      </c>
      <c r="AE371" s="12">
        <v>0</v>
      </c>
      <c r="AF371" s="12">
        <v>1339</v>
      </c>
      <c r="AG371" s="12">
        <v>2209.2579092159563</v>
      </c>
      <c r="AH371" s="12">
        <v>8</v>
      </c>
      <c r="AI371" s="20">
        <v>1958</v>
      </c>
      <c r="AJ371">
        <v>1</v>
      </c>
      <c r="AK371">
        <v>0</v>
      </c>
      <c r="AL371">
        <v>140</v>
      </c>
      <c r="AM371">
        <v>0</v>
      </c>
      <c r="AN371">
        <v>1</v>
      </c>
      <c r="AQ371"/>
      <c r="AR371">
        <v>610</v>
      </c>
      <c r="AT371" s="27"/>
      <c r="EC371" s="28"/>
      <c r="ED371" s="28"/>
    </row>
    <row r="372" spans="1:134">
      <c r="A372">
        <v>951</v>
      </c>
      <c r="B372">
        <v>11</v>
      </c>
      <c r="D372" t="s">
        <v>503</v>
      </c>
      <c r="E372" s="12">
        <v>15425</v>
      </c>
      <c r="F372" s="12">
        <v>161</v>
      </c>
      <c r="G372" s="12">
        <v>3929</v>
      </c>
      <c r="H372" s="12">
        <v>1259</v>
      </c>
      <c r="I372" s="12">
        <v>2100</v>
      </c>
      <c r="J372" s="12">
        <v>1395.1999999999998</v>
      </c>
      <c r="K372" s="12">
        <v>200.66666666666666</v>
      </c>
      <c r="L372" s="12">
        <v>1137.6666666666665</v>
      </c>
      <c r="M372" s="12">
        <v>1998</v>
      </c>
      <c r="N372" s="12">
        <v>7124</v>
      </c>
      <c r="O372" s="12">
        <v>11270</v>
      </c>
      <c r="P372" s="12">
        <v>1940</v>
      </c>
      <c r="Q372" s="12">
        <v>0</v>
      </c>
      <c r="R372" s="12">
        <v>3310</v>
      </c>
      <c r="S372" s="12">
        <v>3310</v>
      </c>
      <c r="T372" s="12">
        <v>3</v>
      </c>
      <c r="U372" s="12">
        <v>0</v>
      </c>
      <c r="V372" s="20">
        <v>126</v>
      </c>
      <c r="W372" s="12">
        <v>105</v>
      </c>
      <c r="X372" s="12">
        <v>21</v>
      </c>
      <c r="Y372" s="12">
        <v>7048</v>
      </c>
      <c r="Z372" s="12">
        <v>7048</v>
      </c>
      <c r="AA372" s="12">
        <v>0</v>
      </c>
      <c r="AB372" s="12">
        <v>0</v>
      </c>
      <c r="AC372" s="12">
        <v>0</v>
      </c>
      <c r="AD372" s="12">
        <v>3686.1039999999998</v>
      </c>
      <c r="AE372" s="12">
        <v>0</v>
      </c>
      <c r="AF372" s="12">
        <v>151</v>
      </c>
      <c r="AG372" s="12">
        <v>703.04105040748573</v>
      </c>
      <c r="AH372" s="12">
        <v>5</v>
      </c>
      <c r="AI372" s="20">
        <v>1470</v>
      </c>
      <c r="AJ372">
        <v>1</v>
      </c>
      <c r="AK372">
        <v>0</v>
      </c>
      <c r="AL372">
        <v>215</v>
      </c>
      <c r="AM372">
        <v>0</v>
      </c>
      <c r="AN372">
        <v>1</v>
      </c>
      <c r="AQ372"/>
      <c r="AR372">
        <v>417</v>
      </c>
      <c r="AT372" s="27"/>
      <c r="EC372" s="28"/>
      <c r="ED372" s="28"/>
    </row>
    <row r="373" spans="1:134">
      <c r="A373">
        <v>881</v>
      </c>
      <c r="B373">
        <v>11</v>
      </c>
      <c r="D373" t="s">
        <v>507</v>
      </c>
      <c r="E373" s="12">
        <v>7869</v>
      </c>
      <c r="F373" s="12">
        <v>42.35</v>
      </c>
      <c r="G373" s="12">
        <v>1725</v>
      </c>
      <c r="H373" s="12">
        <v>558</v>
      </c>
      <c r="I373" s="12">
        <v>1100</v>
      </c>
      <c r="J373" s="12">
        <v>730.09999999999991</v>
      </c>
      <c r="K373" s="12">
        <v>144.66666666666666</v>
      </c>
      <c r="L373" s="12">
        <v>789.66666666666663</v>
      </c>
      <c r="M373" s="12">
        <v>970</v>
      </c>
      <c r="N373" s="12">
        <v>3512</v>
      </c>
      <c r="O373" s="12">
        <v>4700</v>
      </c>
      <c r="P373" s="12">
        <v>550</v>
      </c>
      <c r="Q373" s="12">
        <v>0</v>
      </c>
      <c r="R373" s="12">
        <v>2116</v>
      </c>
      <c r="S373" s="12">
        <v>2116</v>
      </c>
      <c r="T373" s="12">
        <v>8</v>
      </c>
      <c r="U373" s="12">
        <v>0</v>
      </c>
      <c r="V373" s="20">
        <v>55</v>
      </c>
      <c r="W373" s="12">
        <v>48</v>
      </c>
      <c r="X373" s="12">
        <v>7</v>
      </c>
      <c r="Y373" s="12">
        <v>3699</v>
      </c>
      <c r="Z373" s="12">
        <v>3699</v>
      </c>
      <c r="AA373" s="12">
        <v>0</v>
      </c>
      <c r="AB373" s="12">
        <v>0</v>
      </c>
      <c r="AC373" s="12">
        <v>0</v>
      </c>
      <c r="AD373" s="12">
        <v>1757.0249999999999</v>
      </c>
      <c r="AE373" s="12">
        <v>0</v>
      </c>
      <c r="AF373" s="12">
        <v>123</v>
      </c>
      <c r="AG373" s="12">
        <v>455.6906779661017</v>
      </c>
      <c r="AH373" s="12">
        <v>4</v>
      </c>
      <c r="AI373" s="20">
        <v>591</v>
      </c>
      <c r="AJ373">
        <v>1</v>
      </c>
      <c r="AK373">
        <v>0</v>
      </c>
      <c r="AL373">
        <v>140</v>
      </c>
      <c r="AM373">
        <v>0</v>
      </c>
      <c r="AN373">
        <v>0</v>
      </c>
      <c r="AQ373"/>
      <c r="AR373">
        <v>618</v>
      </c>
      <c r="AT373" s="27"/>
      <c r="EC373" s="28"/>
      <c r="ED373" s="28"/>
    </row>
    <row r="374" spans="1:134">
      <c r="A374">
        <v>1894</v>
      </c>
      <c r="B374">
        <v>11</v>
      </c>
      <c r="D374" t="s">
        <v>628</v>
      </c>
      <c r="E374" s="12">
        <v>43316</v>
      </c>
      <c r="F374" s="12">
        <v>746.2</v>
      </c>
      <c r="G374" s="12">
        <v>8718</v>
      </c>
      <c r="H374" s="12">
        <v>2715</v>
      </c>
      <c r="I374" s="12">
        <v>5000</v>
      </c>
      <c r="J374" s="12">
        <v>3135.1</v>
      </c>
      <c r="K374" s="12">
        <v>405.33333333333331</v>
      </c>
      <c r="L374" s="12">
        <v>2586.333333333333</v>
      </c>
      <c r="M374" s="12">
        <v>4727</v>
      </c>
      <c r="N374" s="12">
        <v>18493</v>
      </c>
      <c r="O374" s="12">
        <v>39340</v>
      </c>
      <c r="P374" s="12">
        <v>16830</v>
      </c>
      <c r="Q374" s="12">
        <v>1396.8000000000002</v>
      </c>
      <c r="R374" s="12">
        <v>15933</v>
      </c>
      <c r="S374" s="12">
        <v>15933</v>
      </c>
      <c r="T374" s="12">
        <v>203</v>
      </c>
      <c r="U374" s="12">
        <v>0</v>
      </c>
      <c r="V374" s="20">
        <v>510</v>
      </c>
      <c r="W374" s="12">
        <v>282</v>
      </c>
      <c r="X374" s="12">
        <v>229</v>
      </c>
      <c r="Y374" s="12">
        <v>18649</v>
      </c>
      <c r="Z374" s="12">
        <v>18649</v>
      </c>
      <c r="AA374" s="12">
        <v>0</v>
      </c>
      <c r="AB374" s="12">
        <v>0</v>
      </c>
      <c r="AC374" s="12">
        <v>0</v>
      </c>
      <c r="AD374" s="12">
        <v>10629.93</v>
      </c>
      <c r="AE374" s="12">
        <v>0</v>
      </c>
      <c r="AF374" s="12">
        <v>1793</v>
      </c>
      <c r="AG374" s="12">
        <v>4813.1871591472482</v>
      </c>
      <c r="AH374" s="12">
        <v>18</v>
      </c>
      <c r="AI374" s="20">
        <v>3914</v>
      </c>
      <c r="AJ374">
        <v>1</v>
      </c>
      <c r="AK374">
        <v>0</v>
      </c>
      <c r="AL374">
        <v>955</v>
      </c>
      <c r="AM374">
        <v>0</v>
      </c>
      <c r="AN374">
        <v>0</v>
      </c>
      <c r="AQ374"/>
      <c r="AR374">
        <v>521</v>
      </c>
      <c r="AT374" s="27"/>
      <c r="EC374" s="28"/>
      <c r="ED374" s="28"/>
    </row>
    <row r="375" spans="1:134">
      <c r="A375">
        <v>1669</v>
      </c>
      <c r="B375">
        <v>11</v>
      </c>
      <c r="D375" t="s">
        <v>536</v>
      </c>
      <c r="E375" s="12">
        <v>20686</v>
      </c>
      <c r="F375" s="12">
        <v>219.1</v>
      </c>
      <c r="G375" s="12">
        <v>4971</v>
      </c>
      <c r="H375" s="12">
        <v>1492</v>
      </c>
      <c r="I375" s="12">
        <v>2700</v>
      </c>
      <c r="J375" s="12">
        <v>1723.1</v>
      </c>
      <c r="K375" s="12">
        <v>278.66666666666669</v>
      </c>
      <c r="L375" s="12">
        <v>1596.6666666666667</v>
      </c>
      <c r="M375" s="12">
        <v>2703</v>
      </c>
      <c r="N375" s="12">
        <v>9588</v>
      </c>
      <c r="O375" s="12">
        <v>16800</v>
      </c>
      <c r="P375" s="12">
        <v>3490</v>
      </c>
      <c r="Q375" s="12">
        <v>0</v>
      </c>
      <c r="R375" s="12">
        <v>8825</v>
      </c>
      <c r="S375" s="12">
        <v>8825</v>
      </c>
      <c r="T375" s="12">
        <v>53</v>
      </c>
      <c r="U375" s="12">
        <v>0</v>
      </c>
      <c r="V375" s="20">
        <v>180</v>
      </c>
      <c r="W375" s="12">
        <v>141</v>
      </c>
      <c r="X375" s="12">
        <v>40</v>
      </c>
      <c r="Y375" s="12">
        <v>9769</v>
      </c>
      <c r="Z375" s="12">
        <v>9769</v>
      </c>
      <c r="AA375" s="12">
        <v>0</v>
      </c>
      <c r="AB375" s="12">
        <v>0</v>
      </c>
      <c r="AC375" s="12">
        <v>0</v>
      </c>
      <c r="AD375" s="12">
        <v>3731.7580000000003</v>
      </c>
      <c r="AE375" s="12">
        <v>0</v>
      </c>
      <c r="AF375" s="12">
        <v>794</v>
      </c>
      <c r="AG375" s="12">
        <v>1850.0432529849063</v>
      </c>
      <c r="AH375" s="12">
        <v>11</v>
      </c>
      <c r="AI375" s="20">
        <v>1625</v>
      </c>
      <c r="AJ375">
        <v>1</v>
      </c>
      <c r="AK375">
        <v>0</v>
      </c>
      <c r="AL375">
        <v>265</v>
      </c>
      <c r="AM375">
        <v>0</v>
      </c>
      <c r="AN375">
        <v>6</v>
      </c>
      <c r="AQ375"/>
      <c r="AR375">
        <v>473</v>
      </c>
      <c r="AT375" s="27"/>
      <c r="EC375" s="28"/>
      <c r="ED375" s="28"/>
    </row>
    <row r="376" spans="1:134">
      <c r="A376">
        <v>957</v>
      </c>
      <c r="B376">
        <v>11</v>
      </c>
      <c r="D376" t="s">
        <v>538</v>
      </c>
      <c r="E376" s="12">
        <v>57010</v>
      </c>
      <c r="F376" s="12">
        <v>1384.25</v>
      </c>
      <c r="G376" s="12">
        <v>11109</v>
      </c>
      <c r="H376" s="12">
        <v>3439</v>
      </c>
      <c r="I376" s="12">
        <v>10000</v>
      </c>
      <c r="J376" s="12">
        <v>7260.2</v>
      </c>
      <c r="K376" s="12">
        <v>1781.6666666666667</v>
      </c>
      <c r="L376" s="12">
        <v>6044.666666666667</v>
      </c>
      <c r="M376" s="12">
        <v>10836</v>
      </c>
      <c r="N376" s="12">
        <v>27965</v>
      </c>
      <c r="O376" s="12">
        <v>65790</v>
      </c>
      <c r="P376" s="12">
        <v>77980</v>
      </c>
      <c r="Q376" s="12">
        <v>3491.2000000000003</v>
      </c>
      <c r="R376" s="12">
        <v>6077</v>
      </c>
      <c r="S376" s="12">
        <v>6077</v>
      </c>
      <c r="T376" s="12">
        <v>1028</v>
      </c>
      <c r="U376" s="12">
        <v>0</v>
      </c>
      <c r="V376" s="20">
        <v>421</v>
      </c>
      <c r="W376" s="12">
        <v>344</v>
      </c>
      <c r="X376" s="12">
        <v>78</v>
      </c>
      <c r="Y376" s="12">
        <v>27398</v>
      </c>
      <c r="Z376" s="12">
        <v>27398</v>
      </c>
      <c r="AA376" s="12">
        <v>0</v>
      </c>
      <c r="AB376" s="12">
        <v>0</v>
      </c>
      <c r="AC376" s="12">
        <v>0</v>
      </c>
      <c r="AD376" s="12">
        <v>41151.796000000002</v>
      </c>
      <c r="AE376" s="12">
        <v>0</v>
      </c>
      <c r="AF376" s="12">
        <v>2239</v>
      </c>
      <c r="AG376" s="12">
        <v>17965.572132301197</v>
      </c>
      <c r="AH376" s="12">
        <v>9</v>
      </c>
      <c r="AI376" s="20">
        <v>5151</v>
      </c>
      <c r="AJ376">
        <v>1</v>
      </c>
      <c r="AK376">
        <v>0</v>
      </c>
      <c r="AL376">
        <v>5355</v>
      </c>
      <c r="AM376">
        <v>0</v>
      </c>
      <c r="AN376">
        <v>26</v>
      </c>
      <c r="AQ376"/>
      <c r="AR376">
        <v>564</v>
      </c>
      <c r="AT376" s="27"/>
      <c r="EC376" s="28"/>
      <c r="ED376" s="28"/>
    </row>
    <row r="377" spans="1:134">
      <c r="A377">
        <v>962</v>
      </c>
      <c r="B377">
        <v>11</v>
      </c>
      <c r="D377" t="s">
        <v>546</v>
      </c>
      <c r="E377" s="12">
        <v>12960</v>
      </c>
      <c r="F377" s="12">
        <v>88.9</v>
      </c>
      <c r="G377" s="12">
        <v>3180</v>
      </c>
      <c r="H377" s="12">
        <v>1022</v>
      </c>
      <c r="I377" s="12">
        <v>1600</v>
      </c>
      <c r="J377" s="12">
        <v>999.69999999999993</v>
      </c>
      <c r="K377" s="12">
        <v>196.66666666666666</v>
      </c>
      <c r="L377" s="12">
        <v>973.66666666666663</v>
      </c>
      <c r="M377" s="12">
        <v>1556</v>
      </c>
      <c r="N377" s="12">
        <v>5894</v>
      </c>
      <c r="O377" s="12">
        <v>9710</v>
      </c>
      <c r="P377" s="12">
        <v>2050</v>
      </c>
      <c r="Q377" s="12">
        <v>0</v>
      </c>
      <c r="R377" s="12">
        <v>2405</v>
      </c>
      <c r="S377" s="12">
        <v>2405</v>
      </c>
      <c r="T377" s="12">
        <v>7</v>
      </c>
      <c r="U377" s="12">
        <v>0</v>
      </c>
      <c r="V377" s="20">
        <v>90</v>
      </c>
      <c r="W377" s="12">
        <v>81</v>
      </c>
      <c r="X377" s="12">
        <v>9</v>
      </c>
      <c r="Y377" s="12">
        <v>6003</v>
      </c>
      <c r="Z377" s="12">
        <v>6003</v>
      </c>
      <c r="AA377" s="12">
        <v>0</v>
      </c>
      <c r="AB377" s="12">
        <v>0</v>
      </c>
      <c r="AC377" s="12">
        <v>0</v>
      </c>
      <c r="AD377" s="12">
        <v>2851.4250000000002</v>
      </c>
      <c r="AE377" s="12">
        <v>0</v>
      </c>
      <c r="AF377" s="12">
        <v>182</v>
      </c>
      <c r="AG377" s="12">
        <v>977.91044776119406</v>
      </c>
      <c r="AH377" s="12">
        <v>3</v>
      </c>
      <c r="AI377" s="20">
        <v>1099</v>
      </c>
      <c r="AJ377">
        <v>1</v>
      </c>
      <c r="AK377">
        <v>0</v>
      </c>
      <c r="AL377">
        <v>240</v>
      </c>
      <c r="AM377">
        <v>0</v>
      </c>
      <c r="AN377">
        <v>0</v>
      </c>
      <c r="AQ377"/>
      <c r="AR377">
        <v>382</v>
      </c>
      <c r="AT377" s="27"/>
      <c r="EC377" s="28"/>
      <c r="ED377" s="28"/>
    </row>
    <row r="378" spans="1:134">
      <c r="A378">
        <v>965</v>
      </c>
      <c r="B378">
        <v>11</v>
      </c>
      <c r="D378" t="s">
        <v>549</v>
      </c>
      <c r="E378" s="12">
        <v>10741</v>
      </c>
      <c r="F378" s="12">
        <v>80.849999999999994</v>
      </c>
      <c r="G378" s="12">
        <v>2635</v>
      </c>
      <c r="H378" s="12">
        <v>909</v>
      </c>
      <c r="I378" s="12">
        <v>1600</v>
      </c>
      <c r="J378" s="12">
        <v>1071.1999999999998</v>
      </c>
      <c r="K378" s="12">
        <v>155.66666666666666</v>
      </c>
      <c r="L378" s="12">
        <v>895.66666666666663</v>
      </c>
      <c r="M378" s="12">
        <v>1498</v>
      </c>
      <c r="N378" s="12">
        <v>5031</v>
      </c>
      <c r="O378" s="12">
        <v>8210</v>
      </c>
      <c r="P378" s="12">
        <v>1650</v>
      </c>
      <c r="Q378" s="12">
        <v>0</v>
      </c>
      <c r="R378" s="12">
        <v>1603</v>
      </c>
      <c r="S378" s="12">
        <v>1603</v>
      </c>
      <c r="T378" s="12">
        <v>0</v>
      </c>
      <c r="U378" s="12">
        <v>0</v>
      </c>
      <c r="V378" s="20">
        <v>65</v>
      </c>
      <c r="W378" s="12">
        <v>60</v>
      </c>
      <c r="X378" s="12">
        <v>5</v>
      </c>
      <c r="Y378" s="12">
        <v>5288</v>
      </c>
      <c r="Z378" s="12">
        <v>5288</v>
      </c>
      <c r="AA378" s="12">
        <v>0</v>
      </c>
      <c r="AB378" s="12">
        <v>0</v>
      </c>
      <c r="AC378" s="12">
        <v>0</v>
      </c>
      <c r="AD378" s="12">
        <v>3521.808</v>
      </c>
      <c r="AE378" s="12">
        <v>0</v>
      </c>
      <c r="AF378" s="12">
        <v>43</v>
      </c>
      <c r="AG378" s="12">
        <v>288.12414223331257</v>
      </c>
      <c r="AH378" s="12">
        <v>3</v>
      </c>
      <c r="AI378" s="20">
        <v>771</v>
      </c>
      <c r="AJ378">
        <v>1</v>
      </c>
      <c r="AK378">
        <v>0</v>
      </c>
      <c r="AL378">
        <v>100</v>
      </c>
      <c r="AM378">
        <v>0</v>
      </c>
      <c r="AN378">
        <v>1</v>
      </c>
      <c r="AQ378"/>
      <c r="AR378">
        <v>1501</v>
      </c>
      <c r="AT378" s="27"/>
      <c r="EC378" s="28"/>
      <c r="ED378" s="28"/>
    </row>
    <row r="379" spans="1:134">
      <c r="A379">
        <v>1883</v>
      </c>
      <c r="B379">
        <v>11</v>
      </c>
      <c r="D379" t="s">
        <v>553</v>
      </c>
      <c r="E379" s="12">
        <v>93555</v>
      </c>
      <c r="F379" s="12">
        <v>2407.3000000000002</v>
      </c>
      <c r="G379" s="12">
        <v>20376</v>
      </c>
      <c r="H379" s="12">
        <v>6820</v>
      </c>
      <c r="I379" s="12">
        <v>16100</v>
      </c>
      <c r="J379" s="12">
        <v>11414.9</v>
      </c>
      <c r="K379" s="12">
        <v>2773.6666666666665</v>
      </c>
      <c r="L379" s="12">
        <v>10772.666666666666</v>
      </c>
      <c r="M379" s="12">
        <v>17256</v>
      </c>
      <c r="N379" s="12">
        <v>46677</v>
      </c>
      <c r="O379" s="12">
        <v>105190</v>
      </c>
      <c r="P379" s="12">
        <v>136650</v>
      </c>
      <c r="Q379" s="12">
        <v>5204</v>
      </c>
      <c r="R379" s="12">
        <v>7898</v>
      </c>
      <c r="S379" s="12">
        <v>7898</v>
      </c>
      <c r="T379" s="12">
        <v>161</v>
      </c>
      <c r="U379" s="12">
        <v>0</v>
      </c>
      <c r="V379" s="20">
        <v>754</v>
      </c>
      <c r="W379" s="12">
        <v>611</v>
      </c>
      <c r="X379" s="12">
        <v>143</v>
      </c>
      <c r="Y379" s="12">
        <v>46851</v>
      </c>
      <c r="Z379" s="12">
        <v>46851</v>
      </c>
      <c r="AA379" s="12">
        <v>0</v>
      </c>
      <c r="AB379" s="12">
        <v>0</v>
      </c>
      <c r="AC379" s="12">
        <v>0</v>
      </c>
      <c r="AD379" s="12">
        <v>69620.585999999996</v>
      </c>
      <c r="AE379" s="12">
        <v>0</v>
      </c>
      <c r="AF379" s="12">
        <v>829</v>
      </c>
      <c r="AG379" s="12">
        <v>9623.6623650577003</v>
      </c>
      <c r="AH379" s="12">
        <v>7</v>
      </c>
      <c r="AI379" s="20">
        <v>7776</v>
      </c>
      <c r="AJ379">
        <v>1</v>
      </c>
      <c r="AK379">
        <v>0</v>
      </c>
      <c r="AL379">
        <v>3590</v>
      </c>
      <c r="AM379">
        <v>0</v>
      </c>
      <c r="AN379">
        <v>11</v>
      </c>
      <c r="AQ379"/>
      <c r="AR379">
        <v>474</v>
      </c>
      <c r="AT379" s="27"/>
      <c r="EC379" s="28"/>
      <c r="ED379" s="28"/>
    </row>
    <row r="380" spans="1:134">
      <c r="A380">
        <v>971</v>
      </c>
      <c r="B380">
        <v>11</v>
      </c>
      <c r="D380" t="s">
        <v>557</v>
      </c>
      <c r="E380" s="12">
        <v>25064</v>
      </c>
      <c r="F380" s="12">
        <v>235.19999999999996</v>
      </c>
      <c r="G380" s="12">
        <v>6109</v>
      </c>
      <c r="H380" s="12">
        <v>1862</v>
      </c>
      <c r="I380" s="12">
        <v>3400</v>
      </c>
      <c r="J380" s="12">
        <v>2230.5</v>
      </c>
      <c r="K380" s="12">
        <v>315.66666666666669</v>
      </c>
      <c r="L380" s="12">
        <v>2030.6666666666667</v>
      </c>
      <c r="M380" s="12">
        <v>3261</v>
      </c>
      <c r="N380" s="12">
        <v>11581</v>
      </c>
      <c r="O380" s="12">
        <v>23410</v>
      </c>
      <c r="P380" s="12">
        <v>14560</v>
      </c>
      <c r="Q380" s="12">
        <v>1172.8</v>
      </c>
      <c r="R380" s="12">
        <v>2099</v>
      </c>
      <c r="S380" s="12">
        <v>2099</v>
      </c>
      <c r="T380" s="12">
        <v>181</v>
      </c>
      <c r="U380" s="12">
        <v>0</v>
      </c>
      <c r="V380" s="20">
        <v>161</v>
      </c>
      <c r="W380" s="12">
        <v>149</v>
      </c>
      <c r="X380" s="12">
        <v>12</v>
      </c>
      <c r="Y380" s="12">
        <v>11695</v>
      </c>
      <c r="Z380" s="12">
        <v>11695</v>
      </c>
      <c r="AA380" s="12">
        <v>0</v>
      </c>
      <c r="AB380" s="12">
        <v>0</v>
      </c>
      <c r="AC380" s="12">
        <v>0</v>
      </c>
      <c r="AD380" s="12">
        <v>10431.94</v>
      </c>
      <c r="AE380" s="12">
        <v>0</v>
      </c>
      <c r="AF380" s="12">
        <v>531</v>
      </c>
      <c r="AG380" s="12">
        <v>5837.2736842105269</v>
      </c>
      <c r="AH380" s="12">
        <v>3</v>
      </c>
      <c r="AI380" s="20">
        <v>1865</v>
      </c>
      <c r="AJ380">
        <v>1</v>
      </c>
      <c r="AK380">
        <v>0</v>
      </c>
      <c r="AL380">
        <v>365</v>
      </c>
      <c r="AM380">
        <v>0</v>
      </c>
      <c r="AN380">
        <v>0</v>
      </c>
      <c r="AQ380"/>
      <c r="AR380">
        <v>666</v>
      </c>
      <c r="AT380" s="27"/>
      <c r="EC380" s="28"/>
      <c r="ED380" s="28"/>
    </row>
    <row r="381" spans="1:134">
      <c r="A381">
        <v>981</v>
      </c>
      <c r="B381">
        <v>11</v>
      </c>
      <c r="D381" t="s">
        <v>560</v>
      </c>
      <c r="E381" s="12">
        <v>9632</v>
      </c>
      <c r="F381" s="12">
        <v>92.4</v>
      </c>
      <c r="G381" s="12">
        <v>2546</v>
      </c>
      <c r="H381" s="12">
        <v>791</v>
      </c>
      <c r="I381" s="12">
        <v>1900</v>
      </c>
      <c r="J381" s="12">
        <v>1296.0999999999999</v>
      </c>
      <c r="K381" s="12">
        <v>284</v>
      </c>
      <c r="L381" s="12">
        <v>801</v>
      </c>
      <c r="M381" s="12">
        <v>2053</v>
      </c>
      <c r="N381" s="12">
        <v>5101</v>
      </c>
      <c r="O381" s="12">
        <v>8190</v>
      </c>
      <c r="P381" s="12">
        <v>2990</v>
      </c>
      <c r="Q381" s="12">
        <v>0</v>
      </c>
      <c r="R381" s="12">
        <v>2389</v>
      </c>
      <c r="S381" s="12">
        <v>2389</v>
      </c>
      <c r="T381" s="12">
        <v>1</v>
      </c>
      <c r="U381" s="12">
        <v>0</v>
      </c>
      <c r="V381" s="20">
        <v>59</v>
      </c>
      <c r="W381" s="12">
        <v>47</v>
      </c>
      <c r="X381" s="12">
        <v>12</v>
      </c>
      <c r="Y381" s="12">
        <v>6039</v>
      </c>
      <c r="Z381" s="12">
        <v>6039</v>
      </c>
      <c r="AA381" s="12">
        <v>0</v>
      </c>
      <c r="AB381" s="12">
        <v>0</v>
      </c>
      <c r="AC381" s="12">
        <v>0</v>
      </c>
      <c r="AD381" s="12">
        <v>6069.1949999999997</v>
      </c>
      <c r="AE381" s="12">
        <v>0</v>
      </c>
      <c r="AF381" s="12">
        <v>90</v>
      </c>
      <c r="AG381" s="12">
        <v>362.71129707112971</v>
      </c>
      <c r="AH381" s="12">
        <v>6</v>
      </c>
      <c r="AI381" s="20">
        <v>708</v>
      </c>
      <c r="AJ381">
        <v>1</v>
      </c>
      <c r="AK381">
        <v>0</v>
      </c>
      <c r="AL381">
        <v>165</v>
      </c>
      <c r="AM381">
        <v>0</v>
      </c>
      <c r="AN381">
        <v>1</v>
      </c>
      <c r="AQ381"/>
      <c r="AR381">
        <v>1475</v>
      </c>
      <c r="AT381" s="27"/>
      <c r="EC381" s="28"/>
      <c r="ED381" s="28"/>
    </row>
    <row r="382" spans="1:134">
      <c r="A382">
        <v>994</v>
      </c>
      <c r="B382">
        <v>11</v>
      </c>
      <c r="D382" t="s">
        <v>561</v>
      </c>
      <c r="E382" s="12">
        <v>16518</v>
      </c>
      <c r="F382" s="12">
        <v>222.6</v>
      </c>
      <c r="G382" s="12">
        <v>4431</v>
      </c>
      <c r="H382" s="12">
        <v>1488</v>
      </c>
      <c r="I382" s="12">
        <v>2700</v>
      </c>
      <c r="J382" s="12">
        <v>1806.8</v>
      </c>
      <c r="K382" s="12">
        <v>312</v>
      </c>
      <c r="L382" s="12">
        <v>1320</v>
      </c>
      <c r="M382" s="12">
        <v>2799</v>
      </c>
      <c r="N382" s="12">
        <v>8142</v>
      </c>
      <c r="O382" s="12">
        <v>13380</v>
      </c>
      <c r="P382" s="12">
        <v>3380</v>
      </c>
      <c r="Q382" s="12">
        <v>428</v>
      </c>
      <c r="R382" s="12">
        <v>3672</v>
      </c>
      <c r="S382" s="12">
        <v>3672</v>
      </c>
      <c r="T382" s="12">
        <v>20</v>
      </c>
      <c r="U382" s="12">
        <v>0</v>
      </c>
      <c r="V382" s="20">
        <v>117</v>
      </c>
      <c r="W382" s="12">
        <v>103</v>
      </c>
      <c r="X382" s="12">
        <v>14</v>
      </c>
      <c r="Y382" s="12">
        <v>8932</v>
      </c>
      <c r="Z382" s="12">
        <v>8932</v>
      </c>
      <c r="AA382" s="12">
        <v>0</v>
      </c>
      <c r="AB382" s="12">
        <v>0</v>
      </c>
      <c r="AC382" s="12">
        <v>0</v>
      </c>
      <c r="AD382" s="12">
        <v>5868.3240000000005</v>
      </c>
      <c r="AE382" s="12">
        <v>0</v>
      </c>
      <c r="AF382" s="12">
        <v>393</v>
      </c>
      <c r="AG382" s="12">
        <v>1758.2811484290357</v>
      </c>
      <c r="AH382" s="12">
        <v>6</v>
      </c>
      <c r="AI382" s="20">
        <v>1738</v>
      </c>
      <c r="AJ382">
        <v>1</v>
      </c>
      <c r="AK382">
        <v>0</v>
      </c>
      <c r="AL382">
        <v>230</v>
      </c>
      <c r="AM382">
        <v>0</v>
      </c>
      <c r="AN382">
        <v>3</v>
      </c>
      <c r="AQ382"/>
      <c r="AR382">
        <v>883</v>
      </c>
      <c r="AT382" s="27"/>
      <c r="EC382" s="28"/>
      <c r="ED382" s="28"/>
    </row>
    <row r="383" spans="1:134">
      <c r="A383">
        <v>983</v>
      </c>
      <c r="B383">
        <v>11</v>
      </c>
      <c r="D383" t="s">
        <v>160</v>
      </c>
      <c r="E383" s="12">
        <v>100371</v>
      </c>
      <c r="F383" s="12">
        <v>2255.4</v>
      </c>
      <c r="G383" s="12">
        <v>20326</v>
      </c>
      <c r="H383" s="12">
        <v>6580</v>
      </c>
      <c r="I383" s="12">
        <v>16400</v>
      </c>
      <c r="J383" s="12">
        <v>11645.4</v>
      </c>
      <c r="K383" s="12">
        <v>3218.3333333333335</v>
      </c>
      <c r="L383" s="12">
        <v>8890.3333333333339</v>
      </c>
      <c r="M383" s="12">
        <v>17146</v>
      </c>
      <c r="N383" s="12">
        <v>47923</v>
      </c>
      <c r="O383" s="12">
        <v>107420</v>
      </c>
      <c r="P383" s="12">
        <v>137560</v>
      </c>
      <c r="Q383" s="12">
        <v>4772</v>
      </c>
      <c r="R383" s="12">
        <v>12405</v>
      </c>
      <c r="S383" s="12">
        <v>12405</v>
      </c>
      <c r="T383" s="12">
        <v>495</v>
      </c>
      <c r="U383" s="12">
        <v>0</v>
      </c>
      <c r="V383" s="20">
        <v>876</v>
      </c>
      <c r="W383" s="12">
        <v>633</v>
      </c>
      <c r="X383" s="12">
        <v>244</v>
      </c>
      <c r="Y383" s="12">
        <v>47546</v>
      </c>
      <c r="Z383" s="12">
        <v>47546</v>
      </c>
      <c r="AA383" s="12">
        <v>0</v>
      </c>
      <c r="AB383" s="12">
        <v>0</v>
      </c>
      <c r="AC383" s="12">
        <v>0</v>
      </c>
      <c r="AD383" s="12">
        <v>77024.52</v>
      </c>
      <c r="AE383" s="12">
        <v>0</v>
      </c>
      <c r="AF383" s="12">
        <v>2153</v>
      </c>
      <c r="AG383" s="12">
        <v>16751.842093023257</v>
      </c>
      <c r="AH383" s="12">
        <v>15</v>
      </c>
      <c r="AI383" s="20">
        <v>8304</v>
      </c>
      <c r="AJ383">
        <v>1</v>
      </c>
      <c r="AK383">
        <v>0</v>
      </c>
      <c r="AL383">
        <v>8570</v>
      </c>
      <c r="AM383">
        <v>0</v>
      </c>
      <c r="AN383">
        <v>25</v>
      </c>
      <c r="AQ383"/>
      <c r="AR383">
        <v>945</v>
      </c>
      <c r="AT383" s="27"/>
      <c r="EC383" s="28"/>
      <c r="ED383" s="28"/>
    </row>
    <row r="384" spans="1:134">
      <c r="A384">
        <v>984</v>
      </c>
      <c r="B384">
        <v>11</v>
      </c>
      <c r="D384" t="s">
        <v>565</v>
      </c>
      <c r="E384" s="12">
        <v>43291</v>
      </c>
      <c r="F384" s="12">
        <v>1165.1500000000001</v>
      </c>
      <c r="G384" s="12">
        <v>8239</v>
      </c>
      <c r="H384" s="12">
        <v>2658</v>
      </c>
      <c r="I384" s="12">
        <v>5600</v>
      </c>
      <c r="J384" s="12">
        <v>3683.6</v>
      </c>
      <c r="K384" s="12">
        <v>868.66666666666663</v>
      </c>
      <c r="L384" s="12">
        <v>3604.6666666666665</v>
      </c>
      <c r="M384" s="12">
        <v>5690</v>
      </c>
      <c r="N384" s="12">
        <v>19349</v>
      </c>
      <c r="O384" s="12">
        <v>46150</v>
      </c>
      <c r="P384" s="12">
        <v>42090</v>
      </c>
      <c r="Q384" s="12">
        <v>1764.8000000000002</v>
      </c>
      <c r="R384" s="12">
        <v>16320</v>
      </c>
      <c r="S384" s="12">
        <v>16320</v>
      </c>
      <c r="T384" s="12">
        <v>180</v>
      </c>
      <c r="U384" s="12">
        <v>0</v>
      </c>
      <c r="V384" s="20">
        <v>559</v>
      </c>
      <c r="W384" s="12">
        <v>263</v>
      </c>
      <c r="X384" s="12">
        <v>295</v>
      </c>
      <c r="Y384" s="12">
        <v>19164</v>
      </c>
      <c r="Z384" s="12">
        <v>19164</v>
      </c>
      <c r="AA384" s="12">
        <v>0</v>
      </c>
      <c r="AB384" s="12">
        <v>0</v>
      </c>
      <c r="AC384" s="12">
        <v>0</v>
      </c>
      <c r="AD384" s="12">
        <v>19259.82</v>
      </c>
      <c r="AE384" s="12">
        <v>0</v>
      </c>
      <c r="AF384" s="12">
        <v>1366</v>
      </c>
      <c r="AG384" s="12">
        <v>3583.9700606060605</v>
      </c>
      <c r="AH384" s="12">
        <v>14</v>
      </c>
      <c r="AI384" s="20">
        <v>3784</v>
      </c>
      <c r="AJ384">
        <v>1</v>
      </c>
      <c r="AK384">
        <v>0</v>
      </c>
      <c r="AL384">
        <v>2630</v>
      </c>
      <c r="AM384">
        <v>0</v>
      </c>
      <c r="AN384">
        <v>9</v>
      </c>
      <c r="AQ384"/>
      <c r="AR384">
        <v>655</v>
      </c>
      <c r="AT384" s="27"/>
      <c r="EC384" s="28"/>
      <c r="ED384" s="28"/>
    </row>
    <row r="385" spans="1:134">
      <c r="A385">
        <v>986</v>
      </c>
      <c r="B385">
        <v>11</v>
      </c>
      <c r="D385" t="s">
        <v>566</v>
      </c>
      <c r="E385" s="12">
        <v>12482</v>
      </c>
      <c r="F385" s="12">
        <v>99.05</v>
      </c>
      <c r="G385" s="12">
        <v>3183</v>
      </c>
      <c r="H385" s="12">
        <v>1042</v>
      </c>
      <c r="I385" s="12">
        <v>1400</v>
      </c>
      <c r="J385" s="12">
        <v>814.3</v>
      </c>
      <c r="K385" s="12">
        <v>131.66666666666666</v>
      </c>
      <c r="L385" s="12">
        <v>805.66666666666663</v>
      </c>
      <c r="M385" s="12">
        <v>1552</v>
      </c>
      <c r="N385" s="12">
        <v>5643</v>
      </c>
      <c r="O385" s="12">
        <v>8270</v>
      </c>
      <c r="P385" s="12">
        <v>1120</v>
      </c>
      <c r="Q385" s="12">
        <v>0</v>
      </c>
      <c r="R385" s="12">
        <v>3150</v>
      </c>
      <c r="S385" s="12">
        <v>3150</v>
      </c>
      <c r="T385" s="12">
        <v>2</v>
      </c>
      <c r="U385" s="12">
        <v>0</v>
      </c>
      <c r="V385" s="20">
        <v>87</v>
      </c>
      <c r="W385" s="12">
        <v>76</v>
      </c>
      <c r="X385" s="12">
        <v>11</v>
      </c>
      <c r="Y385" s="12">
        <v>5857</v>
      </c>
      <c r="Z385" s="12">
        <v>5857</v>
      </c>
      <c r="AA385" s="12">
        <v>0</v>
      </c>
      <c r="AB385" s="12">
        <v>0</v>
      </c>
      <c r="AC385" s="12">
        <v>0</v>
      </c>
      <c r="AD385" s="12">
        <v>3180.3510000000001</v>
      </c>
      <c r="AE385" s="12">
        <v>0</v>
      </c>
      <c r="AF385" s="12">
        <v>101</v>
      </c>
      <c r="AG385" s="12">
        <v>399.96256345177665</v>
      </c>
      <c r="AH385" s="12">
        <v>6</v>
      </c>
      <c r="AI385" s="20">
        <v>1123</v>
      </c>
      <c r="AJ385">
        <v>1</v>
      </c>
      <c r="AK385">
        <v>0</v>
      </c>
      <c r="AL385">
        <v>120</v>
      </c>
      <c r="AM385">
        <v>0</v>
      </c>
      <c r="AN385">
        <v>3</v>
      </c>
      <c r="AQ385"/>
      <c r="AR385">
        <v>1605</v>
      </c>
      <c r="AT385" s="27"/>
      <c r="EC385" s="28"/>
      <c r="ED385" s="28"/>
    </row>
    <row r="386" spans="1:134">
      <c r="A386">
        <v>988</v>
      </c>
      <c r="B386">
        <v>11</v>
      </c>
      <c r="D386" t="s">
        <v>574</v>
      </c>
      <c r="E386" s="12">
        <v>49100</v>
      </c>
      <c r="F386" s="12">
        <v>972.64999999999986</v>
      </c>
      <c r="G386" s="12">
        <v>10704</v>
      </c>
      <c r="H386" s="12">
        <v>3605</v>
      </c>
      <c r="I386" s="12">
        <v>6900</v>
      </c>
      <c r="J386" s="12">
        <v>4587.7</v>
      </c>
      <c r="K386" s="12">
        <v>974</v>
      </c>
      <c r="L386" s="12">
        <v>3812</v>
      </c>
      <c r="M386" s="12">
        <v>7349</v>
      </c>
      <c r="N386" s="12">
        <v>22565</v>
      </c>
      <c r="O386" s="12">
        <v>53240</v>
      </c>
      <c r="P386" s="12">
        <v>54160</v>
      </c>
      <c r="Q386" s="12">
        <v>2784</v>
      </c>
      <c r="R386" s="12">
        <v>10419</v>
      </c>
      <c r="S386" s="12">
        <v>10419</v>
      </c>
      <c r="T386" s="12">
        <v>134</v>
      </c>
      <c r="U386" s="12">
        <v>0</v>
      </c>
      <c r="V386" s="20">
        <v>459</v>
      </c>
      <c r="W386" s="12">
        <v>327</v>
      </c>
      <c r="X386" s="12">
        <v>132</v>
      </c>
      <c r="Y386" s="12">
        <v>23123</v>
      </c>
      <c r="Z386" s="12">
        <v>23123</v>
      </c>
      <c r="AA386" s="12">
        <v>0</v>
      </c>
      <c r="AB386" s="12">
        <v>0</v>
      </c>
      <c r="AC386" s="12">
        <v>0</v>
      </c>
      <c r="AD386" s="12">
        <v>29874.916000000001</v>
      </c>
      <c r="AE386" s="12">
        <v>0</v>
      </c>
      <c r="AF386" s="12">
        <v>1424</v>
      </c>
      <c r="AG386" s="12">
        <v>6625.4524779683506</v>
      </c>
      <c r="AH386" s="12">
        <v>8</v>
      </c>
      <c r="AI386" s="20">
        <v>4463</v>
      </c>
      <c r="AJ386">
        <v>1</v>
      </c>
      <c r="AK386">
        <v>0</v>
      </c>
      <c r="AL386">
        <v>3550</v>
      </c>
      <c r="AM386">
        <v>0</v>
      </c>
      <c r="AN386">
        <v>35</v>
      </c>
      <c r="AQ386"/>
      <c r="AR386">
        <v>1001</v>
      </c>
      <c r="AT386" s="27"/>
      <c r="EC386" s="28"/>
      <c r="ED386" s="28"/>
    </row>
    <row r="387" spans="1:134">
      <c r="A387">
        <v>34</v>
      </c>
      <c r="B387">
        <v>12</v>
      </c>
      <c r="D387" t="s">
        <v>207</v>
      </c>
      <c r="E387" s="12">
        <v>198145</v>
      </c>
      <c r="F387" s="12">
        <v>2511.25</v>
      </c>
      <c r="G387" s="12">
        <v>19753</v>
      </c>
      <c r="H387" s="12">
        <v>5187</v>
      </c>
      <c r="I387" s="12">
        <v>22500</v>
      </c>
      <c r="J387" s="12">
        <v>14386.4</v>
      </c>
      <c r="K387" s="12">
        <v>5903</v>
      </c>
      <c r="L387" s="12">
        <v>16282</v>
      </c>
      <c r="M387" s="12">
        <v>25592</v>
      </c>
      <c r="N387" s="12">
        <v>84649</v>
      </c>
      <c r="O387" s="12">
        <v>206500</v>
      </c>
      <c r="P387" s="12">
        <v>265060</v>
      </c>
      <c r="Q387" s="12">
        <v>10343.200000000001</v>
      </c>
      <c r="R387" s="12">
        <v>12911</v>
      </c>
      <c r="S387" s="12">
        <v>15880.53</v>
      </c>
      <c r="T387" s="12">
        <v>2083</v>
      </c>
      <c r="U387" s="12">
        <v>9882</v>
      </c>
      <c r="V387" s="20">
        <v>785</v>
      </c>
      <c r="W387" s="12">
        <v>929.28</v>
      </c>
      <c r="X387" s="12">
        <v>70.8</v>
      </c>
      <c r="Y387" s="12">
        <v>81136</v>
      </c>
      <c r="Z387" s="12">
        <v>103854.08</v>
      </c>
      <c r="AA387" s="12">
        <v>0</v>
      </c>
      <c r="AB387" s="12">
        <v>0</v>
      </c>
      <c r="AC387" s="12">
        <v>0</v>
      </c>
      <c r="AD387" s="12">
        <v>128032.60799999999</v>
      </c>
      <c r="AE387" s="12">
        <v>0</v>
      </c>
      <c r="AF387" s="12">
        <v>6956.88</v>
      </c>
      <c r="AG387" s="12">
        <v>171678.88573429373</v>
      </c>
      <c r="AH387" s="12">
        <v>8.4</v>
      </c>
      <c r="AI387" s="20">
        <v>17854</v>
      </c>
      <c r="AJ387">
        <v>1</v>
      </c>
      <c r="AK387">
        <v>0</v>
      </c>
      <c r="AL387">
        <v>40225</v>
      </c>
      <c r="AM387">
        <v>596</v>
      </c>
      <c r="AN387">
        <v>86</v>
      </c>
      <c r="AQ387"/>
      <c r="AR387">
        <v>539</v>
      </c>
      <c r="AT387" s="27"/>
      <c r="EC387" s="28"/>
      <c r="ED387" s="28"/>
    </row>
    <row r="388" spans="1:134">
      <c r="A388">
        <v>303</v>
      </c>
      <c r="B388">
        <v>12</v>
      </c>
      <c r="D388" t="s">
        <v>332</v>
      </c>
      <c r="E388" s="12">
        <v>40592</v>
      </c>
      <c r="F388" s="12">
        <v>782.95</v>
      </c>
      <c r="G388" s="12">
        <v>6627</v>
      </c>
      <c r="H388" s="12">
        <v>2111</v>
      </c>
      <c r="I388" s="12">
        <v>4300</v>
      </c>
      <c r="J388" s="12">
        <v>2513.6</v>
      </c>
      <c r="K388" s="12">
        <v>643.66666666666663</v>
      </c>
      <c r="L388" s="12">
        <v>2489.6666666666665</v>
      </c>
      <c r="M388" s="12">
        <v>5286</v>
      </c>
      <c r="N388" s="12">
        <v>17881</v>
      </c>
      <c r="O388" s="12">
        <v>38880</v>
      </c>
      <c r="P388" s="12">
        <v>23940</v>
      </c>
      <c r="Q388" s="12">
        <v>2025.6000000000001</v>
      </c>
      <c r="R388" s="12">
        <v>33360</v>
      </c>
      <c r="S388" s="12">
        <v>34027.199999999997</v>
      </c>
      <c r="T388" s="12">
        <v>5768</v>
      </c>
      <c r="U388" s="12">
        <v>3261</v>
      </c>
      <c r="V388" s="20">
        <v>385</v>
      </c>
      <c r="W388" s="12">
        <v>233</v>
      </c>
      <c r="X388" s="12">
        <v>155.04</v>
      </c>
      <c r="Y388" s="12">
        <v>17864</v>
      </c>
      <c r="Z388" s="12">
        <v>17864</v>
      </c>
      <c r="AA388" s="12">
        <v>0</v>
      </c>
      <c r="AB388" s="12">
        <v>0</v>
      </c>
      <c r="AC388" s="12">
        <v>0</v>
      </c>
      <c r="AD388" s="12">
        <v>13612.368</v>
      </c>
      <c r="AE388" s="12">
        <v>0</v>
      </c>
      <c r="AF388" s="12">
        <v>7352.16</v>
      </c>
      <c r="AG388" s="12">
        <v>8078.0237824575752</v>
      </c>
      <c r="AH388" s="12">
        <v>12.24</v>
      </c>
      <c r="AI388" s="20">
        <v>4094</v>
      </c>
      <c r="AJ388">
        <v>1</v>
      </c>
      <c r="AK388">
        <v>0</v>
      </c>
      <c r="AL388">
        <v>2025</v>
      </c>
      <c r="AM388">
        <v>0</v>
      </c>
      <c r="AN388">
        <v>13</v>
      </c>
      <c r="AQ388"/>
      <c r="AR388">
        <v>1315</v>
      </c>
      <c r="AT388" s="27"/>
      <c r="EC388" s="28"/>
      <c r="ED388" s="28"/>
    </row>
    <row r="389" spans="1:134">
      <c r="A389">
        <v>995</v>
      </c>
      <c r="B389">
        <v>12</v>
      </c>
      <c r="D389" t="s">
        <v>448</v>
      </c>
      <c r="E389" s="12">
        <v>76792</v>
      </c>
      <c r="F389" s="12">
        <v>1229.9000000000001</v>
      </c>
      <c r="G389" s="12">
        <v>11955</v>
      </c>
      <c r="H389" s="12">
        <v>2732</v>
      </c>
      <c r="I389" s="12">
        <v>10700</v>
      </c>
      <c r="J389" s="12">
        <v>7393.7</v>
      </c>
      <c r="K389" s="12">
        <v>2261.3333333333335</v>
      </c>
      <c r="L389" s="12">
        <v>7363.3333333333339</v>
      </c>
      <c r="M389" s="12">
        <v>11085</v>
      </c>
      <c r="N389" s="12">
        <v>34331</v>
      </c>
      <c r="O389" s="12">
        <v>77780</v>
      </c>
      <c r="P389" s="12">
        <v>84850</v>
      </c>
      <c r="Q389" s="12">
        <v>3093.6000000000004</v>
      </c>
      <c r="R389" s="12">
        <v>23010</v>
      </c>
      <c r="S389" s="12">
        <v>26001.3</v>
      </c>
      <c r="T389" s="12">
        <v>2880</v>
      </c>
      <c r="U389" s="12">
        <v>10000</v>
      </c>
      <c r="V389" s="20">
        <v>454</v>
      </c>
      <c r="W389" s="12">
        <v>414.12</v>
      </c>
      <c r="X389" s="12">
        <v>119.84000000000002</v>
      </c>
      <c r="Y389" s="12">
        <v>33063</v>
      </c>
      <c r="Z389" s="12">
        <v>39344.97</v>
      </c>
      <c r="AA389" s="12">
        <v>0</v>
      </c>
      <c r="AB389" s="12">
        <v>0</v>
      </c>
      <c r="AC389" s="12">
        <v>0</v>
      </c>
      <c r="AD389" s="12">
        <v>44899.554000000004</v>
      </c>
      <c r="AE389" s="12">
        <v>0</v>
      </c>
      <c r="AF389" s="12">
        <v>10167.74</v>
      </c>
      <c r="AG389" s="12">
        <v>46467.672670529151</v>
      </c>
      <c r="AH389" s="12">
        <v>7.8400000000000007</v>
      </c>
      <c r="AI389" s="20">
        <v>7040</v>
      </c>
      <c r="AJ389">
        <v>1</v>
      </c>
      <c r="AK389">
        <v>0</v>
      </c>
      <c r="AL389">
        <v>11220</v>
      </c>
      <c r="AM389">
        <v>0</v>
      </c>
      <c r="AN389">
        <v>18</v>
      </c>
      <c r="AQ389"/>
      <c r="AR389">
        <v>1570</v>
      </c>
      <c r="AT389" s="27"/>
      <c r="EC389" s="28"/>
      <c r="ED389" s="28"/>
    </row>
    <row r="390" spans="1:134">
      <c r="A390">
        <v>171</v>
      </c>
      <c r="B390">
        <v>12</v>
      </c>
      <c r="D390" t="s">
        <v>499</v>
      </c>
      <c r="E390" s="12">
        <v>46439</v>
      </c>
      <c r="F390" s="12">
        <v>1143.0999999999999</v>
      </c>
      <c r="G390" s="12">
        <v>7494</v>
      </c>
      <c r="H390" s="12">
        <v>2228</v>
      </c>
      <c r="I390" s="12">
        <v>5700</v>
      </c>
      <c r="J390" s="12">
        <v>3727.1</v>
      </c>
      <c r="K390" s="12">
        <v>859.66666666666663</v>
      </c>
      <c r="L390" s="12">
        <v>3067.6666666666665</v>
      </c>
      <c r="M390" s="12">
        <v>5537</v>
      </c>
      <c r="N390" s="12">
        <v>20217</v>
      </c>
      <c r="O390" s="12">
        <v>44720</v>
      </c>
      <c r="P390" s="12">
        <v>35190</v>
      </c>
      <c r="Q390" s="12">
        <v>2789.6000000000004</v>
      </c>
      <c r="R390" s="12">
        <v>45978</v>
      </c>
      <c r="S390" s="12">
        <v>46897.56</v>
      </c>
      <c r="T390" s="12">
        <v>2894</v>
      </c>
      <c r="U390" s="12">
        <v>10000</v>
      </c>
      <c r="V390" s="20">
        <v>569</v>
      </c>
      <c r="W390" s="12">
        <v>243.41</v>
      </c>
      <c r="X390" s="12">
        <v>334.56</v>
      </c>
      <c r="Y390" s="12">
        <v>19729</v>
      </c>
      <c r="Z390" s="12">
        <v>19926.29</v>
      </c>
      <c r="AA390" s="12">
        <v>0</v>
      </c>
      <c r="AB390" s="12">
        <v>0</v>
      </c>
      <c r="AC390" s="12">
        <v>0</v>
      </c>
      <c r="AD390" s="12">
        <v>14461.357</v>
      </c>
      <c r="AE390" s="12">
        <v>0</v>
      </c>
      <c r="AF390" s="12">
        <v>9122.880000000001</v>
      </c>
      <c r="AG390" s="12">
        <v>9285.1393926992969</v>
      </c>
      <c r="AH390" s="12">
        <v>15.3</v>
      </c>
      <c r="AI390" s="20">
        <v>5276</v>
      </c>
      <c r="AJ390">
        <v>1</v>
      </c>
      <c r="AK390">
        <v>0</v>
      </c>
      <c r="AL390">
        <v>2025</v>
      </c>
      <c r="AM390">
        <v>0</v>
      </c>
      <c r="AN390">
        <v>12</v>
      </c>
      <c r="AQ390"/>
      <c r="AR390">
        <v>762</v>
      </c>
      <c r="AT390" s="27"/>
      <c r="EC390" s="28"/>
      <c r="ED390" s="28"/>
    </row>
    <row r="391" spans="1:134">
      <c r="A391">
        <v>184</v>
      </c>
      <c r="B391">
        <v>12</v>
      </c>
      <c r="D391" t="s">
        <v>559</v>
      </c>
      <c r="E391" s="12">
        <v>19987</v>
      </c>
      <c r="F391" s="12">
        <v>225.4</v>
      </c>
      <c r="G391" s="12">
        <v>1766</v>
      </c>
      <c r="H391" s="12">
        <v>532</v>
      </c>
      <c r="I391" s="12">
        <v>1300</v>
      </c>
      <c r="J391" s="12">
        <v>666.09999999999991</v>
      </c>
      <c r="K391" s="12">
        <v>116.66666666666667</v>
      </c>
      <c r="L391" s="12">
        <v>806.66666666666674</v>
      </c>
      <c r="M391" s="12">
        <v>1151</v>
      </c>
      <c r="N391" s="12">
        <v>6147</v>
      </c>
      <c r="O391" s="12">
        <v>20810</v>
      </c>
      <c r="P391" s="12">
        <v>14170</v>
      </c>
      <c r="Q391" s="12">
        <v>731.2</v>
      </c>
      <c r="R391" s="12">
        <v>1151</v>
      </c>
      <c r="S391" s="12">
        <v>1381.2</v>
      </c>
      <c r="T391" s="12">
        <v>37</v>
      </c>
      <c r="U391" s="12">
        <v>9802</v>
      </c>
      <c r="V391" s="20">
        <v>96</v>
      </c>
      <c r="W391" s="12">
        <v>112.5</v>
      </c>
      <c r="X391" s="12">
        <v>6.84</v>
      </c>
      <c r="Y391" s="12">
        <v>6339</v>
      </c>
      <c r="Z391" s="12">
        <v>7923.75</v>
      </c>
      <c r="AA391" s="12">
        <v>0</v>
      </c>
      <c r="AB391" s="12">
        <v>0</v>
      </c>
      <c r="AC391" s="12">
        <v>0</v>
      </c>
      <c r="AD391" s="12">
        <v>6700.3230000000003</v>
      </c>
      <c r="AE391" s="12">
        <v>0</v>
      </c>
      <c r="AF391" s="12">
        <v>483.59999999999997</v>
      </c>
      <c r="AG391" s="12">
        <v>18311.322222222218</v>
      </c>
      <c r="AH391" s="12">
        <v>1.1399999999999999</v>
      </c>
      <c r="AI391" s="20">
        <v>1706</v>
      </c>
      <c r="AJ391">
        <v>1</v>
      </c>
      <c r="AK391">
        <v>0</v>
      </c>
      <c r="AL391">
        <v>230</v>
      </c>
      <c r="AM391">
        <v>0</v>
      </c>
      <c r="AN391">
        <v>8</v>
      </c>
      <c r="AQ391"/>
      <c r="AR391">
        <v>1355</v>
      </c>
      <c r="AT391" s="27"/>
      <c r="EC391" s="28"/>
      <c r="ED391" s="28"/>
    </row>
    <row r="392" spans="1:134">
      <c r="A392" s="54">
        <v>50</v>
      </c>
      <c r="B392" s="54">
        <v>12</v>
      </c>
      <c r="D392" s="54" t="s">
        <v>575</v>
      </c>
      <c r="E392" s="12">
        <v>22113</v>
      </c>
      <c r="F392" s="12">
        <v>673.4</v>
      </c>
      <c r="G392" s="12">
        <v>2490</v>
      </c>
      <c r="H392" s="12">
        <v>756</v>
      </c>
      <c r="I392" s="12">
        <v>2000</v>
      </c>
      <c r="J392" s="12">
        <v>1031.3</v>
      </c>
      <c r="K392" s="12">
        <v>272.66666666666669</v>
      </c>
      <c r="L392" s="12">
        <v>1135.6666666666667</v>
      </c>
      <c r="M392" s="12">
        <v>2766</v>
      </c>
      <c r="N392" s="12">
        <v>9169</v>
      </c>
      <c r="O392" s="12">
        <v>20970</v>
      </c>
      <c r="P392" s="12">
        <v>9590</v>
      </c>
      <c r="Q392" s="12">
        <v>546.4</v>
      </c>
      <c r="R392" s="12">
        <v>24726</v>
      </c>
      <c r="S392" s="12">
        <v>25715.040000000001</v>
      </c>
      <c r="T392" s="12">
        <v>2160</v>
      </c>
      <c r="U392" s="12">
        <v>0</v>
      </c>
      <c r="V392" s="20">
        <v>233</v>
      </c>
      <c r="W392" s="12">
        <v>106</v>
      </c>
      <c r="X392" s="12">
        <v>133.35</v>
      </c>
      <c r="Y392" s="12">
        <v>9687</v>
      </c>
      <c r="Z392" s="12">
        <v>9687</v>
      </c>
      <c r="AA392" s="12">
        <v>0</v>
      </c>
      <c r="AB392" s="12">
        <v>0</v>
      </c>
      <c r="AC392" s="12">
        <v>0</v>
      </c>
      <c r="AD392" s="12">
        <v>7720.5389999999998</v>
      </c>
      <c r="AE392" s="12">
        <v>0</v>
      </c>
      <c r="AF392" s="12">
        <v>5636.8</v>
      </c>
      <c r="AG392" s="12">
        <v>5127.0971836643612</v>
      </c>
      <c r="AH392" s="12">
        <v>6.3000000000000007</v>
      </c>
      <c r="AI392" s="20">
        <v>2701</v>
      </c>
      <c r="AJ392">
        <v>1</v>
      </c>
      <c r="AK392">
        <v>0</v>
      </c>
      <c r="AL392">
        <v>490</v>
      </c>
      <c r="AM392">
        <v>0</v>
      </c>
      <c r="AN392">
        <v>2</v>
      </c>
      <c r="AQ392"/>
      <c r="AR392">
        <v>741</v>
      </c>
      <c r="AT392" s="27"/>
      <c r="EC392" s="28"/>
      <c r="ED392" s="28"/>
    </row>
    <row r="393" spans="1:134">
      <c r="E393" s="12"/>
      <c r="F393" s="12"/>
      <c r="G393" s="12"/>
      <c r="H393" s="12"/>
      <c r="I393" s="12"/>
      <c r="J393" s="12"/>
      <c r="K393" s="12"/>
      <c r="L393" s="12"/>
      <c r="M393" s="12"/>
      <c r="N393" s="12"/>
      <c r="O393" s="12"/>
      <c r="P393" s="12"/>
      <c r="Q393" s="12"/>
      <c r="R393" s="12"/>
      <c r="S393" s="12"/>
      <c r="T393" s="12"/>
      <c r="U393" s="12"/>
      <c r="V393" s="20"/>
      <c r="W393" s="12"/>
      <c r="X393" s="12"/>
      <c r="Y393" s="12"/>
      <c r="Z393" s="12"/>
      <c r="AA393" s="12"/>
      <c r="AB393" s="12"/>
      <c r="AC393" s="12"/>
      <c r="AD393" s="12"/>
      <c r="AE393" s="12"/>
      <c r="AF393" s="12"/>
      <c r="AG393" s="12"/>
      <c r="AH393" s="12"/>
      <c r="AI393" s="20"/>
      <c r="AQ393"/>
      <c r="AR393">
        <v>1042</v>
      </c>
      <c r="AT393" s="27"/>
      <c r="EC393" s="28"/>
      <c r="ED393" s="28"/>
    </row>
    <row r="394" spans="1:134">
      <c r="E394" s="12">
        <f>SUM(E5:E392)</f>
        <v>16979120</v>
      </c>
      <c r="F394" s="12">
        <f t="shared" ref="F394:AN394" si="15">SUM(F5:F392)</f>
        <v>303243.49999999988</v>
      </c>
      <c r="G394" s="12">
        <f t="shared" si="15"/>
        <v>3085308</v>
      </c>
      <c r="H394" s="12">
        <f t="shared" si="15"/>
        <v>955281</v>
      </c>
      <c r="I394" s="12">
        <f t="shared" si="15"/>
        <v>2332100</v>
      </c>
      <c r="J394" s="12">
        <f t="shared" si="15"/>
        <v>1538800.5000000005</v>
      </c>
      <c r="K394" s="12">
        <f t="shared" si="15"/>
        <v>415055.66666666709</v>
      </c>
      <c r="L394" s="12">
        <f t="shared" si="15"/>
        <v>1287115.6666666677</v>
      </c>
      <c r="M394" s="12">
        <f t="shared" si="15"/>
        <v>2906334</v>
      </c>
      <c r="N394" s="12">
        <f t="shared" si="15"/>
        <v>7975675</v>
      </c>
      <c r="O394" s="12">
        <f t="shared" si="15"/>
        <v>16979120</v>
      </c>
      <c r="P394" s="12">
        <f t="shared" si="15"/>
        <v>16979090</v>
      </c>
      <c r="Q394" s="12">
        <f t="shared" si="15"/>
        <v>744349.6</v>
      </c>
      <c r="R394" s="12">
        <f t="shared" si="15"/>
        <v>3366208</v>
      </c>
      <c r="S394" s="12">
        <f t="shared" si="15"/>
        <v>3569269.06</v>
      </c>
      <c r="T394" s="12">
        <f t="shared" si="15"/>
        <v>193026</v>
      </c>
      <c r="U394" s="12">
        <f t="shared" si="15"/>
        <v>316609</v>
      </c>
      <c r="V394" s="12">
        <f t="shared" si="15"/>
        <v>110336</v>
      </c>
      <c r="W394" s="12">
        <f t="shared" si="15"/>
        <v>89802.460000000021</v>
      </c>
      <c r="X394" s="12">
        <f t="shared" si="15"/>
        <v>29069.910000000003</v>
      </c>
      <c r="Y394" s="12">
        <f t="shared" si="15"/>
        <v>7932995</v>
      </c>
      <c r="Z394" s="12">
        <f t="shared" si="15"/>
        <v>8751649.0299999993</v>
      </c>
      <c r="AA394" s="12">
        <f t="shared" si="15"/>
        <v>472</v>
      </c>
      <c r="AB394" s="12">
        <f t="shared" si="15"/>
        <v>1366</v>
      </c>
      <c r="AC394" s="12">
        <f t="shared" si="15"/>
        <v>533050</v>
      </c>
      <c r="AD394" s="12">
        <f t="shared" si="15"/>
        <v>15741308.617999993</v>
      </c>
      <c r="AE394" s="12">
        <f t="shared" si="15"/>
        <v>1716973.6399999997</v>
      </c>
      <c r="AF394" s="12">
        <f t="shared" si="15"/>
        <v>1105729.2899999991</v>
      </c>
      <c r="AG394" s="12">
        <f t="shared" si="15"/>
        <v>14198968.769650158</v>
      </c>
      <c r="AH394" s="12">
        <f t="shared" si="15"/>
        <v>3594.7899999999991</v>
      </c>
      <c r="AI394" s="12">
        <f t="shared" si="15"/>
        <v>1707494</v>
      </c>
      <c r="AJ394" s="12">
        <f t="shared" si="15"/>
        <v>388</v>
      </c>
      <c r="AK394" s="12">
        <f t="shared" si="15"/>
        <v>1</v>
      </c>
      <c r="AL394" s="12">
        <f t="shared" si="15"/>
        <v>1389760</v>
      </c>
      <c r="AM394" s="12">
        <f t="shared" si="15"/>
        <v>112660.79999999996</v>
      </c>
      <c r="AN394" s="12">
        <f t="shared" si="15"/>
        <v>4456</v>
      </c>
      <c r="AQ394"/>
      <c r="AR394">
        <v>787</v>
      </c>
      <c r="AT394" s="27"/>
      <c r="EC394" s="28"/>
      <c r="ED394" s="28"/>
    </row>
    <row r="395" spans="1:134">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20"/>
      <c r="AQ395"/>
      <c r="AR395"/>
      <c r="AT395" s="27"/>
      <c r="EC395" s="28"/>
      <c r="ED395" s="28"/>
    </row>
    <row r="396" spans="1:134">
      <c r="B396" t="s">
        <v>9</v>
      </c>
      <c r="I396"/>
      <c r="J396"/>
      <c r="K396"/>
      <c r="L396"/>
      <c r="M396"/>
      <c r="AQ396"/>
      <c r="AR396"/>
      <c r="AT396" s="27"/>
      <c r="EC396" s="28"/>
      <c r="ED396" s="28"/>
    </row>
    <row r="397" spans="1:134">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20"/>
      <c r="AQ397"/>
      <c r="AR397"/>
      <c r="AT397" s="27"/>
      <c r="EC397" s="28"/>
      <c r="ED397" s="28"/>
    </row>
    <row r="398" spans="1:134">
      <c r="I398"/>
      <c r="J398"/>
      <c r="K398"/>
      <c r="L398"/>
      <c r="M398"/>
      <c r="N398" s="20"/>
      <c r="O398" s="34"/>
      <c r="P398" s="20"/>
      <c r="Q398" s="20"/>
      <c r="R398" s="20"/>
      <c r="S398" s="20"/>
      <c r="T398" s="20"/>
      <c r="U398" s="20"/>
      <c r="V398" s="20"/>
      <c r="W398" s="20"/>
      <c r="X398" s="20"/>
      <c r="Y398" s="20"/>
      <c r="Z398" s="20"/>
      <c r="AA398" s="20"/>
      <c r="AB398" s="20"/>
      <c r="AC398" s="20"/>
      <c r="AD398" s="20"/>
      <c r="AE398" s="20"/>
      <c r="AF398" s="20"/>
      <c r="AG398" s="20"/>
      <c r="AH398" s="20"/>
      <c r="AI398" s="20"/>
      <c r="AQ398"/>
      <c r="AR398"/>
      <c r="AT398" s="27"/>
      <c r="EC398" s="28"/>
      <c r="ED398" s="28"/>
    </row>
    <row r="399" spans="1:134">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20"/>
      <c r="AQ399"/>
      <c r="AR399"/>
      <c r="AT399" s="27"/>
      <c r="EC399" s="28"/>
      <c r="ED399" s="28"/>
    </row>
    <row r="400" spans="1:134">
      <c r="I400"/>
      <c r="J400"/>
      <c r="K400"/>
      <c r="L400"/>
      <c r="M400"/>
      <c r="N400" s="20"/>
      <c r="O400" s="34"/>
      <c r="P400" s="20"/>
      <c r="Q400" s="20"/>
      <c r="R400" s="20"/>
      <c r="S400" s="20"/>
      <c r="T400" s="20"/>
      <c r="U400" s="20"/>
      <c r="V400" s="20"/>
      <c r="W400" s="20"/>
      <c r="X400" s="20"/>
      <c r="Y400" s="20"/>
      <c r="Z400" s="20"/>
      <c r="AA400" s="20"/>
      <c r="AB400" s="20"/>
      <c r="AC400" s="20"/>
      <c r="AD400" s="20"/>
      <c r="AE400" s="20"/>
      <c r="AF400" s="20"/>
      <c r="AG400" s="20"/>
      <c r="AH400" s="20"/>
      <c r="AI400" s="20"/>
      <c r="AQ400"/>
      <c r="AR400"/>
      <c r="AT400" s="27"/>
      <c r="EC400" s="28"/>
      <c r="ED400" s="28"/>
    </row>
    <row r="401" spans="4:134">
      <c r="I401"/>
      <c r="J401"/>
      <c r="K401"/>
      <c r="L401"/>
      <c r="M401"/>
      <c r="N401" s="20"/>
      <c r="O401" s="34"/>
      <c r="P401" s="20"/>
      <c r="Q401" s="20"/>
      <c r="R401" s="20"/>
      <c r="S401" s="20"/>
      <c r="T401" s="20"/>
      <c r="U401" s="20"/>
      <c r="V401" s="20"/>
      <c r="W401" s="20"/>
      <c r="X401" s="20"/>
      <c r="Y401" s="20"/>
      <c r="Z401" s="20"/>
      <c r="AA401" s="20"/>
      <c r="AB401" s="20"/>
      <c r="AC401" s="20"/>
      <c r="AD401" s="20"/>
      <c r="AE401" s="20"/>
      <c r="AF401" s="20"/>
      <c r="AG401" s="20"/>
      <c r="AH401" s="20"/>
      <c r="AI401" s="20"/>
      <c r="AQ401"/>
      <c r="AR401"/>
      <c r="AT401" s="27"/>
      <c r="EC401" s="28"/>
      <c r="ED401" s="28"/>
    </row>
    <row r="402" spans="4:134">
      <c r="I402"/>
      <c r="J402"/>
      <c r="K402"/>
      <c r="L402"/>
      <c r="M402"/>
      <c r="N402" s="20"/>
      <c r="O402" s="34"/>
      <c r="P402" s="20"/>
      <c r="Q402" s="20"/>
      <c r="R402" s="20"/>
      <c r="S402" s="20"/>
      <c r="T402" s="20"/>
      <c r="U402" s="20"/>
      <c r="V402" s="20"/>
      <c r="W402" s="20"/>
      <c r="X402" s="20"/>
      <c r="Y402" s="20"/>
      <c r="Z402" s="20"/>
      <c r="AA402" s="20"/>
      <c r="AB402" s="20"/>
      <c r="AC402" s="20"/>
      <c r="AD402" s="20"/>
      <c r="AE402" s="20"/>
      <c r="AF402" s="20"/>
      <c r="AG402" s="20"/>
      <c r="AH402" s="20"/>
      <c r="AI402" s="20"/>
      <c r="AQ402"/>
      <c r="AR402"/>
      <c r="AT402" s="27"/>
      <c r="EC402" s="28"/>
      <c r="ED402" s="28"/>
    </row>
    <row r="403" spans="4:134">
      <c r="I403"/>
      <c r="J403"/>
      <c r="K403"/>
      <c r="L403"/>
      <c r="M403"/>
      <c r="N403" s="20"/>
      <c r="O403" s="34"/>
      <c r="P403" s="20"/>
      <c r="Q403" s="20"/>
      <c r="R403" s="20"/>
      <c r="S403" s="20"/>
      <c r="T403" s="20"/>
      <c r="U403" s="20"/>
      <c r="V403" s="20"/>
      <c r="W403" s="20"/>
      <c r="X403" s="20"/>
      <c r="Y403" s="20"/>
      <c r="Z403" s="20"/>
      <c r="AA403" s="20"/>
      <c r="AB403" s="20"/>
      <c r="AC403" s="20"/>
      <c r="AD403" s="20"/>
      <c r="AE403" s="20"/>
      <c r="AF403" s="20"/>
      <c r="AG403" s="20"/>
      <c r="AH403" s="20"/>
      <c r="AI403" s="20"/>
      <c r="AQ403"/>
      <c r="AR403"/>
      <c r="AT403" s="27"/>
      <c r="EC403" s="28"/>
      <c r="ED403" s="28"/>
    </row>
    <row r="404" spans="4:134">
      <c r="I404"/>
      <c r="J404"/>
      <c r="K404"/>
      <c r="L404"/>
      <c r="M404"/>
      <c r="N404" s="20"/>
      <c r="O404" s="34"/>
      <c r="P404" s="20"/>
      <c r="Q404" s="20"/>
      <c r="R404" s="20"/>
      <c r="S404" s="20"/>
      <c r="T404" s="20"/>
      <c r="U404" s="20"/>
      <c r="V404" s="20"/>
      <c r="W404" s="20"/>
      <c r="X404" s="20"/>
      <c r="Y404" s="20"/>
      <c r="Z404" s="20"/>
      <c r="AA404" s="20"/>
      <c r="AB404" s="20"/>
      <c r="AC404" s="20"/>
      <c r="AD404" s="20"/>
      <c r="AE404" s="20"/>
      <c r="AF404" s="20"/>
      <c r="AG404" s="20"/>
      <c r="AH404" s="20"/>
      <c r="AI404" s="20"/>
      <c r="AQ404"/>
      <c r="AR404"/>
      <c r="AT404" s="27"/>
      <c r="EC404" s="28"/>
      <c r="ED404" s="28"/>
    </row>
    <row r="405" spans="4:134">
      <c r="I405"/>
      <c r="J405"/>
      <c r="K405"/>
      <c r="L405"/>
      <c r="M405"/>
      <c r="N405" s="20"/>
      <c r="O405" s="34"/>
      <c r="P405" s="20"/>
      <c r="Q405" s="20"/>
      <c r="R405" s="20"/>
      <c r="S405" s="20"/>
      <c r="T405" s="20"/>
      <c r="U405" s="20"/>
      <c r="V405" s="20"/>
      <c r="W405" s="20"/>
      <c r="X405" s="20"/>
      <c r="Y405" s="20"/>
      <c r="Z405" s="20"/>
      <c r="AA405" s="20"/>
      <c r="AB405" s="20"/>
      <c r="AC405" s="20"/>
      <c r="AD405" s="20"/>
      <c r="AE405" s="20"/>
      <c r="AF405" s="20"/>
      <c r="AG405" s="20"/>
      <c r="AH405" s="20"/>
      <c r="AI405" s="20"/>
      <c r="AQ405"/>
      <c r="AR405"/>
      <c r="AT405" s="27"/>
      <c r="EC405" s="28"/>
      <c r="ED405" s="28"/>
    </row>
    <row r="406" spans="4:134">
      <c r="I406"/>
      <c r="J406"/>
      <c r="K406"/>
      <c r="L406"/>
      <c r="M406"/>
      <c r="N406" s="20"/>
      <c r="O406" s="34"/>
      <c r="P406" s="20"/>
      <c r="Q406" s="20"/>
      <c r="R406" s="20"/>
      <c r="S406" s="20"/>
      <c r="T406" s="20"/>
      <c r="U406" s="20"/>
      <c r="V406" s="20"/>
      <c r="W406" s="20"/>
      <c r="X406" s="20"/>
      <c r="Y406" s="20"/>
      <c r="Z406" s="20"/>
      <c r="AA406" s="20"/>
      <c r="AB406" s="20"/>
      <c r="AC406" s="20"/>
      <c r="AD406" s="20"/>
      <c r="AE406" s="20"/>
      <c r="AF406" s="20"/>
      <c r="AG406" s="20"/>
      <c r="AH406" s="20"/>
      <c r="AI406" s="20"/>
      <c r="AQ406"/>
      <c r="AR406"/>
      <c r="AT406" s="27"/>
      <c r="EC406" s="28"/>
      <c r="ED406" s="28"/>
    </row>
    <row r="407" spans="4:134">
      <c r="I407"/>
      <c r="J407"/>
      <c r="K407"/>
      <c r="L407"/>
      <c r="M407"/>
      <c r="N407" s="20"/>
      <c r="O407" s="34"/>
      <c r="P407" s="20"/>
      <c r="Q407" s="20"/>
      <c r="R407" s="20"/>
      <c r="S407" s="20"/>
      <c r="T407" s="20"/>
      <c r="U407" s="20"/>
      <c r="V407" s="20"/>
      <c r="W407" s="20"/>
      <c r="X407" s="20"/>
      <c r="Y407" s="20"/>
      <c r="Z407" s="20"/>
      <c r="AA407" s="20"/>
      <c r="AB407" s="20"/>
      <c r="AC407" s="20"/>
      <c r="AD407" s="20"/>
      <c r="AE407" s="20"/>
      <c r="AF407" s="20"/>
      <c r="AG407" s="20"/>
      <c r="AH407" s="20"/>
      <c r="AI407" s="20"/>
      <c r="AQ407"/>
      <c r="AR407"/>
      <c r="AT407" s="27"/>
      <c r="EC407" s="28"/>
      <c r="ED407" s="28"/>
    </row>
    <row r="408" spans="4:134">
      <c r="D408" s="3"/>
      <c r="E408" s="27"/>
      <c r="F408" s="27"/>
      <c r="G408" s="27"/>
      <c r="H408" s="27"/>
      <c r="I408" s="12"/>
      <c r="AQ408"/>
      <c r="AR408"/>
      <c r="EC408" s="28"/>
      <c r="ED408" s="28"/>
    </row>
    <row r="409" spans="4:134">
      <c r="D409" s="3"/>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c r="AU409" s="27"/>
      <c r="AV409" s="27"/>
      <c r="EC409" s="28"/>
      <c r="ED409" s="28"/>
    </row>
    <row r="410" spans="4:134">
      <c r="D410" s="3"/>
      <c r="E410" s="27"/>
      <c r="F410" s="27"/>
      <c r="G410" s="27"/>
      <c r="H410" s="27"/>
      <c r="I410" s="12"/>
      <c r="AQ410"/>
      <c r="AR410"/>
      <c r="EC410" s="28"/>
      <c r="ED410" s="28"/>
    </row>
    <row r="411" spans="4:134">
      <c r="D411" s="3"/>
      <c r="E411" s="27"/>
      <c r="F411" s="27"/>
      <c r="G411" s="27"/>
      <c r="H411" s="27"/>
      <c r="I411" s="12"/>
      <c r="AQ411"/>
      <c r="AR411"/>
      <c r="EC411" s="28"/>
      <c r="ED411" s="28"/>
    </row>
    <row r="412" spans="4:134">
      <c r="D412" s="3"/>
      <c r="E412" s="27"/>
      <c r="F412" s="27"/>
      <c r="G412" s="27"/>
      <c r="H412" s="27"/>
      <c r="I412" s="12"/>
      <c r="AQ412"/>
      <c r="AR412"/>
      <c r="EC412" s="28"/>
      <c r="ED412" s="28"/>
    </row>
    <row r="413" spans="4:134">
      <c r="D413" s="3"/>
      <c r="E413" s="27"/>
      <c r="F413" s="27"/>
      <c r="G413" s="27"/>
      <c r="H413" s="27"/>
      <c r="I413" s="12"/>
      <c r="AQ413"/>
      <c r="AR413"/>
      <c r="EC413" s="28"/>
      <c r="ED413" s="28"/>
    </row>
    <row r="414" spans="4:134">
      <c r="D414" s="3"/>
      <c r="E414" s="27"/>
      <c r="F414" s="27"/>
      <c r="G414" s="27"/>
      <c r="H414" s="27"/>
      <c r="I414" s="12"/>
      <c r="AQ414"/>
      <c r="AR414"/>
      <c r="EC414" s="28"/>
      <c r="ED414" s="28"/>
    </row>
    <row r="415" spans="4:134">
      <c r="D415" s="3"/>
      <c r="E415" s="27"/>
      <c r="F415" s="27"/>
      <c r="G415" s="27"/>
      <c r="H415" s="27"/>
      <c r="I415" s="12"/>
      <c r="AQ415"/>
      <c r="AR415"/>
      <c r="EC415" s="28"/>
      <c r="ED415" s="28"/>
    </row>
    <row r="416" spans="4:134">
      <c r="D416" s="3"/>
      <c r="E416" s="27"/>
      <c r="F416" s="27"/>
      <c r="G416" s="27"/>
      <c r="H416" s="27"/>
      <c r="I416" s="12"/>
      <c r="AQ416"/>
      <c r="AR416"/>
      <c r="EC416" s="28"/>
      <c r="ED416" s="28"/>
    </row>
    <row r="417" spans="4:134">
      <c r="D417" s="3"/>
      <c r="E417" s="27"/>
      <c r="F417" s="27"/>
      <c r="G417" s="27"/>
      <c r="H417" s="27"/>
      <c r="I417" s="12"/>
      <c r="AQ417"/>
      <c r="AR417"/>
      <c r="EC417" s="28"/>
      <c r="ED417" s="28"/>
    </row>
    <row r="418" spans="4:134">
      <c r="D418" s="3"/>
      <c r="E418" s="27"/>
      <c r="F418" s="27"/>
      <c r="G418" s="27"/>
      <c r="H418" s="27"/>
      <c r="I418" s="12"/>
      <c r="AQ418"/>
      <c r="AR418"/>
      <c r="EC418" s="28"/>
      <c r="ED418" s="28"/>
    </row>
    <row r="419" spans="4:134">
      <c r="D419" s="3"/>
      <c r="E419" s="27"/>
      <c r="F419" s="27"/>
      <c r="G419" s="27"/>
      <c r="H419" s="27"/>
      <c r="I419" s="12"/>
      <c r="AQ419"/>
      <c r="AR419"/>
      <c r="EC419" s="28"/>
      <c r="ED419" s="28"/>
    </row>
    <row r="420" spans="4:134">
      <c r="E420" s="27"/>
      <c r="F420" s="27"/>
      <c r="G420" s="27"/>
      <c r="H420" s="27"/>
      <c r="I420" s="12"/>
      <c r="AQ420"/>
      <c r="AR420"/>
      <c r="EC420" s="28"/>
      <c r="ED420" s="28"/>
    </row>
    <row r="421" spans="4:134">
      <c r="E421" s="27"/>
      <c r="F421" s="27"/>
      <c r="G421" s="27"/>
      <c r="H421" s="27"/>
      <c r="I421" s="12"/>
      <c r="AQ421"/>
      <c r="AR421"/>
      <c r="EC421" s="28"/>
      <c r="ED421" s="28"/>
    </row>
    <row r="422" spans="4:134">
      <c r="E422" s="27"/>
      <c r="F422" s="27"/>
      <c r="G422" s="27"/>
      <c r="H422" s="27"/>
      <c r="I422" s="12"/>
      <c r="AQ422"/>
      <c r="AR422"/>
      <c r="EC422" s="28"/>
      <c r="ED422" s="28"/>
    </row>
    <row r="423" spans="4:134">
      <c r="E423" s="27"/>
      <c r="F423" s="27"/>
      <c r="G423" s="27"/>
      <c r="H423" s="27"/>
      <c r="I423" s="12"/>
      <c r="AQ423"/>
      <c r="AR423"/>
      <c r="EC423" s="28"/>
      <c r="ED423" s="28"/>
    </row>
    <row r="424" spans="4:134">
      <c r="E424" s="27"/>
      <c r="F424" s="27"/>
      <c r="G424" s="27"/>
      <c r="H424" s="27"/>
      <c r="I424" s="12"/>
      <c r="AQ424"/>
      <c r="AR424"/>
      <c r="EC424" s="28"/>
      <c r="ED424" s="28"/>
    </row>
    <row r="425" spans="4:134">
      <c r="E425" s="27"/>
      <c r="F425" s="27"/>
      <c r="G425" s="27"/>
      <c r="H425" s="27"/>
      <c r="I425" s="12"/>
      <c r="AQ425"/>
      <c r="AR425"/>
      <c r="EC425" s="28"/>
      <c r="ED425" s="28"/>
    </row>
    <row r="426" spans="4:134">
      <c r="E426" s="27"/>
      <c r="F426" s="27"/>
      <c r="G426" s="27"/>
      <c r="H426" s="27"/>
      <c r="I426" s="12"/>
      <c r="AQ426"/>
      <c r="AR426"/>
      <c r="EC426" s="28"/>
      <c r="ED426" s="28"/>
    </row>
    <row r="427" spans="4:134">
      <c r="E427" s="27"/>
      <c r="F427" s="27"/>
      <c r="G427" s="27"/>
      <c r="H427" s="27"/>
      <c r="I427" s="12"/>
      <c r="AQ427"/>
      <c r="AR427"/>
      <c r="EC427" s="28"/>
      <c r="ED427" s="28"/>
    </row>
    <row r="428" spans="4:134">
      <c r="E428" s="27"/>
      <c r="F428" s="27"/>
      <c r="G428" s="27"/>
      <c r="H428" s="27"/>
      <c r="I428" s="12"/>
      <c r="AQ428"/>
      <c r="AR428"/>
      <c r="EC428" s="28"/>
      <c r="ED428" s="28"/>
    </row>
    <row r="429" spans="4:134">
      <c r="E429" s="27"/>
      <c r="F429" s="27"/>
      <c r="G429" s="27"/>
      <c r="H429" s="27"/>
      <c r="I429" s="12"/>
      <c r="AQ429"/>
      <c r="AR429"/>
      <c r="EC429" s="28"/>
      <c r="ED429" s="28"/>
    </row>
    <row r="430" spans="4:134">
      <c r="E430" s="27"/>
      <c r="F430" s="27"/>
      <c r="G430" s="27"/>
      <c r="H430" s="27"/>
      <c r="I430" s="12"/>
      <c r="AQ430"/>
      <c r="AR430"/>
      <c r="EC430" s="28"/>
      <c r="ED430" s="28"/>
    </row>
    <row r="431" spans="4:134">
      <c r="E431" s="27"/>
      <c r="F431" s="27"/>
      <c r="G431" s="27"/>
      <c r="H431" s="27"/>
      <c r="I431" s="12"/>
      <c r="AQ431"/>
      <c r="AR431"/>
      <c r="EC431" s="28"/>
      <c r="ED431" s="28"/>
    </row>
    <row r="432" spans="4:134">
      <c r="E432" s="27"/>
      <c r="F432" s="27"/>
      <c r="G432" s="27"/>
      <c r="H432" s="27"/>
      <c r="I432" s="12"/>
      <c r="AQ432"/>
      <c r="AR432"/>
      <c r="EC432" s="28"/>
      <c r="ED432" s="28"/>
    </row>
    <row r="433" spans="5:134">
      <c r="E433" s="27"/>
      <c r="F433" s="27"/>
      <c r="G433" s="27"/>
      <c r="H433" s="27"/>
      <c r="I433" s="12"/>
      <c r="AQ433"/>
      <c r="AR433"/>
      <c r="EC433" s="28"/>
      <c r="ED433" s="28"/>
    </row>
    <row r="434" spans="5:134">
      <c r="E434" s="27"/>
      <c r="F434" s="27"/>
      <c r="G434" s="27"/>
      <c r="H434" s="27"/>
      <c r="I434" s="12"/>
      <c r="AQ434"/>
      <c r="AR434"/>
      <c r="EC434" s="28"/>
      <c r="ED434" s="28"/>
    </row>
    <row r="435" spans="5:134">
      <c r="E435" s="27"/>
      <c r="F435" s="27"/>
      <c r="G435" s="27"/>
      <c r="H435" s="27"/>
      <c r="I435" s="12"/>
      <c r="AQ435"/>
      <c r="AR435"/>
      <c r="EC435" s="28"/>
      <c r="ED435" s="28"/>
    </row>
    <row r="436" spans="5:134">
      <c r="E436" s="27"/>
      <c r="F436" s="27"/>
      <c r="G436" s="27"/>
      <c r="H436" s="27"/>
      <c r="I436" s="12"/>
      <c r="AQ436"/>
      <c r="AR436"/>
      <c r="EC436" s="28"/>
      <c r="ED436" s="28"/>
    </row>
    <row r="437" spans="5:134">
      <c r="E437" s="27"/>
      <c r="F437" s="27"/>
      <c r="G437" s="27"/>
      <c r="H437" s="27"/>
      <c r="I437" s="12"/>
      <c r="AQ437"/>
      <c r="AR437"/>
      <c r="EC437" s="28"/>
      <c r="ED437" s="28"/>
    </row>
    <row r="438" spans="5:134">
      <c r="E438" s="27"/>
      <c r="F438" s="27"/>
      <c r="G438" s="27"/>
      <c r="H438" s="27"/>
      <c r="I438" s="12"/>
      <c r="AQ438"/>
      <c r="AR438"/>
      <c r="EC438" s="28"/>
      <c r="ED438" s="28"/>
    </row>
    <row r="439" spans="5:134">
      <c r="E439" s="27"/>
      <c r="F439" s="27"/>
      <c r="G439" s="27"/>
      <c r="H439" s="27"/>
      <c r="I439" s="12"/>
      <c r="AQ439"/>
      <c r="AR439"/>
      <c r="EC439" s="28"/>
      <c r="ED439" s="28"/>
    </row>
    <row r="440" spans="5:134">
      <c r="E440" s="27"/>
      <c r="F440" s="27"/>
      <c r="G440" s="27"/>
      <c r="H440" s="27"/>
      <c r="I440" s="12"/>
      <c r="AQ440"/>
      <c r="AR440"/>
      <c r="EC440" s="28"/>
      <c r="ED440" s="28"/>
    </row>
    <row r="441" spans="5:134">
      <c r="E441" s="27"/>
      <c r="F441" s="27"/>
      <c r="G441" s="27"/>
      <c r="H441" s="27"/>
      <c r="I441" s="12"/>
      <c r="AQ441"/>
      <c r="AR441"/>
      <c r="EC441" s="28"/>
      <c r="ED441" s="28"/>
    </row>
    <row r="442" spans="5:134">
      <c r="E442" s="27"/>
      <c r="F442" s="27"/>
      <c r="G442" s="27"/>
      <c r="H442" s="27"/>
      <c r="I442" s="12"/>
      <c r="AQ442"/>
      <c r="AR442"/>
      <c r="EC442" s="28"/>
      <c r="ED442" s="28"/>
    </row>
    <row r="443" spans="5:134">
      <c r="E443" s="27"/>
      <c r="F443" s="27"/>
      <c r="G443" s="27"/>
      <c r="H443" s="27"/>
      <c r="I443" s="12"/>
      <c r="AQ443"/>
      <c r="AR443"/>
      <c r="EC443" s="28"/>
      <c r="ED443" s="28"/>
    </row>
    <row r="444" spans="5:134">
      <c r="E444" s="27"/>
      <c r="F444" s="27"/>
      <c r="G444" s="27"/>
      <c r="H444" s="27"/>
      <c r="I444" s="12"/>
      <c r="AQ444"/>
      <c r="AR444"/>
      <c r="EC444" s="28"/>
      <c r="ED444" s="28"/>
    </row>
    <row r="445" spans="5:134">
      <c r="E445" s="27"/>
      <c r="F445" s="27"/>
      <c r="G445" s="27"/>
      <c r="H445" s="27"/>
      <c r="I445" s="12"/>
      <c r="AQ445"/>
      <c r="AR445"/>
      <c r="EC445" s="28"/>
      <c r="ED445" s="28"/>
    </row>
    <row r="446" spans="5:134">
      <c r="I446"/>
      <c r="AQ446"/>
      <c r="AR446"/>
    </row>
    <row r="447" spans="5:134">
      <c r="E447" s="12"/>
      <c r="F447" s="12"/>
      <c r="G447" s="12"/>
      <c r="H447" s="12"/>
      <c r="I447" s="12"/>
      <c r="J447" s="24"/>
      <c r="K447" s="24"/>
      <c r="L447" s="24"/>
      <c r="M447" s="24"/>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29"/>
      <c r="BM447" s="29"/>
      <c r="BN447" s="12"/>
      <c r="BO447" s="12"/>
      <c r="BP447" s="12"/>
      <c r="BQ447" s="12"/>
      <c r="BR447" s="12"/>
      <c r="BS447" s="12"/>
      <c r="BT447" s="12"/>
      <c r="BU447" s="12"/>
      <c r="BV447" s="12"/>
      <c r="BW447" s="12"/>
      <c r="BX447" s="12"/>
      <c r="BY447" s="12"/>
      <c r="BZ447" s="12"/>
      <c r="CA447" s="12"/>
      <c r="CB447" s="12"/>
      <c r="CC447" s="12"/>
      <c r="CD447" s="12"/>
    </row>
  </sheetData>
  <phoneticPr fontId="2" type="noConversion"/>
  <pageMargins left="0.75" right="0.75" top="1" bottom="1" header="0.5" footer="0.5"/>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dimension ref="A1:J29"/>
  <sheetViews>
    <sheetView workbookViewId="0"/>
  </sheetViews>
  <sheetFormatPr defaultRowHeight="12.75"/>
  <cols>
    <col min="1" max="1" width="34.5703125" customWidth="1"/>
    <col min="2" max="2" width="22.140625" bestFit="1" customWidth="1"/>
    <col min="3" max="3" width="4.28515625" customWidth="1"/>
    <col min="4" max="4" width="15.140625" customWidth="1"/>
    <col min="6" max="6" width="15.140625" customWidth="1"/>
    <col min="7" max="7" width="3.28515625" customWidth="1"/>
    <col min="8" max="8" width="12.5703125" customWidth="1"/>
    <col min="10" max="10" width="11.140625" customWidth="1"/>
  </cols>
  <sheetData>
    <row r="1" spans="1:10" ht="15.75" thickBot="1">
      <c r="A1" s="32" t="s">
        <v>718</v>
      </c>
      <c r="B1" s="41"/>
      <c r="C1" s="41"/>
      <c r="D1" s="41"/>
      <c r="E1" s="41"/>
      <c r="F1" s="41"/>
      <c r="G1" s="41"/>
      <c r="H1" s="41"/>
      <c r="I1" s="41"/>
      <c r="J1" s="42"/>
    </row>
    <row r="2" spans="1:10" ht="15">
      <c r="A2" s="2" t="s">
        <v>18</v>
      </c>
    </row>
    <row r="3" spans="1:10">
      <c r="A3" s="40"/>
      <c r="B3" s="31"/>
    </row>
    <row r="4" spans="1:10">
      <c r="A4" s="31" t="s">
        <v>0</v>
      </c>
      <c r="B4" s="39">
        <v>1.4410000000000001</v>
      </c>
    </row>
    <row r="5" spans="1:10" ht="15">
      <c r="A5" s="2"/>
    </row>
    <row r="6" spans="1:10">
      <c r="A6" s="50" t="s">
        <v>577</v>
      </c>
      <c r="B6" s="3"/>
      <c r="C6" s="3"/>
      <c r="D6" s="3"/>
    </row>
    <row r="8" spans="1:10">
      <c r="A8" t="s">
        <v>1</v>
      </c>
      <c r="B8" s="16"/>
    </row>
    <row r="9" spans="1:10">
      <c r="A9" t="s">
        <v>2</v>
      </c>
      <c r="B9" s="36" t="s">
        <v>630</v>
      </c>
      <c r="C9" s="3"/>
    </row>
    <row r="12" spans="1:10">
      <c r="A12" s="4" t="s">
        <v>576</v>
      </c>
    </row>
    <row r="13" spans="1:10">
      <c r="A13" s="4"/>
      <c r="B13" s="5" t="s">
        <v>3</v>
      </c>
      <c r="D13" s="6" t="s">
        <v>4</v>
      </c>
      <c r="F13" s="6" t="s">
        <v>5</v>
      </c>
      <c r="H13" s="6" t="s">
        <v>6</v>
      </c>
    </row>
    <row r="14" spans="1:10">
      <c r="A14" s="35" t="s">
        <v>578</v>
      </c>
      <c r="B14" s="53" t="e">
        <f>DGET(Grond17,19,gemc)</f>
        <v>#NUM!</v>
      </c>
      <c r="C14" s="7" t="s">
        <v>7</v>
      </c>
      <c r="D14" s="8">
        <f>'[2]uitkering 2017'!$AJ$4</f>
        <v>0.2</v>
      </c>
      <c r="E14" s="9" t="s">
        <v>8</v>
      </c>
      <c r="F14" s="10" t="e">
        <f>B14*D14</f>
        <v>#NUM!</v>
      </c>
      <c r="G14" s="10"/>
      <c r="H14" s="10" t="e">
        <f>F14*$B$4</f>
        <v>#NUM!</v>
      </c>
    </row>
    <row r="15" spans="1:10">
      <c r="A15" s="35" t="s">
        <v>109</v>
      </c>
      <c r="B15" s="53" t="e">
        <f>DGET(Grond17,20,gemc)</f>
        <v>#NUM!</v>
      </c>
      <c r="C15" s="7" t="s">
        <v>7</v>
      </c>
      <c r="D15" s="8">
        <f>'[2]uitkering 2017'!$AJ$5</f>
        <v>0.2</v>
      </c>
      <c r="E15" s="9" t="s">
        <v>8</v>
      </c>
      <c r="F15" s="10" t="e">
        <f>B15*D15</f>
        <v>#NUM!</v>
      </c>
      <c r="G15" s="10"/>
      <c r="H15" s="10" t="e">
        <f>F15*$B$4</f>
        <v>#NUM!</v>
      </c>
    </row>
    <row r="16" spans="1:10" ht="3" customHeight="1"/>
    <row r="17" spans="1:8">
      <c r="A17" s="11" t="s">
        <v>9</v>
      </c>
      <c r="H17" s="10" t="e">
        <f>SUM(H14:H15)</f>
        <v>#NUM!</v>
      </c>
    </row>
    <row r="29" spans="1:8">
      <c r="F29" s="12"/>
    </row>
  </sheetData>
  <phoneticPr fontId="2"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dimension ref="A1:J22"/>
  <sheetViews>
    <sheetView workbookViewId="0"/>
  </sheetViews>
  <sheetFormatPr defaultRowHeight="12.75"/>
  <cols>
    <col min="1" max="1" width="34.42578125" customWidth="1"/>
    <col min="2" max="2" width="19.28515625" bestFit="1" customWidth="1"/>
    <col min="6" max="6" width="14" bestFit="1" customWidth="1"/>
    <col min="8" max="8" width="10.7109375" bestFit="1" customWidth="1"/>
  </cols>
  <sheetData>
    <row r="1" spans="1:10" ht="15.75" thickBot="1">
      <c r="A1" s="32" t="s">
        <v>719</v>
      </c>
      <c r="B1" s="41"/>
      <c r="C1" s="41"/>
      <c r="D1" s="41"/>
      <c r="E1" s="41"/>
      <c r="F1" s="41"/>
      <c r="G1" s="41"/>
      <c r="H1" s="41"/>
      <c r="I1" s="41"/>
      <c r="J1" s="42"/>
    </row>
    <row r="3" spans="1:10">
      <c r="A3" t="s">
        <v>0</v>
      </c>
      <c r="B3" s="49">
        <f>'WUW integratie'!B4</f>
        <v>1.4410000000000001</v>
      </c>
    </row>
    <row r="5" spans="1:10">
      <c r="A5" s="4" t="s">
        <v>640</v>
      </c>
    </row>
    <row r="7" spans="1:10">
      <c r="A7" t="s">
        <v>1</v>
      </c>
      <c r="B7" s="16">
        <f>'[2]uitkering 2017'!$AG$6</f>
        <v>-25</v>
      </c>
    </row>
    <row r="8" spans="1:10">
      <c r="A8" t="s">
        <v>2</v>
      </c>
      <c r="B8" s="47" t="s">
        <v>646</v>
      </c>
    </row>
    <row r="11" spans="1:10">
      <c r="A11" t="s">
        <v>579</v>
      </c>
    </row>
    <row r="12" spans="1:10">
      <c r="B12" t="s">
        <v>3</v>
      </c>
      <c r="D12" t="s">
        <v>4</v>
      </c>
      <c r="F12" t="s">
        <v>5</v>
      </c>
      <c r="H12" t="s">
        <v>6</v>
      </c>
    </row>
    <row r="13" spans="1:10">
      <c r="A13" t="s">
        <v>636</v>
      </c>
      <c r="B13" s="27" t="e">
        <f>DGET(Grond17,5,gemc)</f>
        <v>#NUM!</v>
      </c>
      <c r="C13" s="33" t="s">
        <v>7</v>
      </c>
      <c r="D13" s="8">
        <f>'[2]uitkering 2017'!$AJ$7</f>
        <v>-0.37</v>
      </c>
      <c r="E13" s="33" t="s">
        <v>8</v>
      </c>
      <c r="F13" s="27" t="e">
        <f>B13*D13</f>
        <v>#NUM!</v>
      </c>
      <c r="G13" s="12"/>
      <c r="H13" s="27" t="e">
        <f>F13*B$3</f>
        <v>#NUM!</v>
      </c>
    </row>
    <row r="14" spans="1:10">
      <c r="A14" t="s">
        <v>641</v>
      </c>
      <c r="B14" s="27" t="e">
        <f>DGET(Grond17,7,gemc)</f>
        <v>#NUM!</v>
      </c>
      <c r="C14" s="33" t="s">
        <v>7</v>
      </c>
      <c r="D14" s="8">
        <f>'[2]uitkering 2017'!$AJ$8</f>
        <v>-1.5</v>
      </c>
      <c r="E14" s="33" t="s">
        <v>8</v>
      </c>
      <c r="F14" s="27" t="e">
        <f t="shared" ref="F14:F20" si="0">B14*D14</f>
        <v>#NUM!</v>
      </c>
      <c r="G14" s="12"/>
      <c r="H14" s="27" t="e">
        <f t="shared" ref="H14:H20" si="1">F14*B$3</f>
        <v>#NUM!</v>
      </c>
    </row>
    <row r="15" spans="1:10">
      <c r="A15" t="s">
        <v>642</v>
      </c>
      <c r="B15" s="27" t="e">
        <f>DGET(Grond17,8,gemc)</f>
        <v>#NUM!</v>
      </c>
      <c r="C15" s="33" t="s">
        <v>7</v>
      </c>
      <c r="D15" s="8">
        <f>'[2]uitkering 2017'!$AJ$9</f>
        <v>-0.53</v>
      </c>
      <c r="E15" s="33" t="s">
        <v>8</v>
      </c>
      <c r="F15" s="27" t="e">
        <f t="shared" si="0"/>
        <v>#NUM!</v>
      </c>
      <c r="G15" s="12"/>
      <c r="H15" s="27" t="e">
        <f t="shared" si="1"/>
        <v>#NUM!</v>
      </c>
    </row>
    <row r="16" spans="1:10">
      <c r="A16" t="s">
        <v>643</v>
      </c>
      <c r="B16" s="27" t="e">
        <f>DGET(Grond17,10,gemc)</f>
        <v>#NUM!</v>
      </c>
      <c r="C16" s="33" t="s">
        <v>7</v>
      </c>
      <c r="D16" s="8">
        <f>'[2]uitkering 2017'!$AJ$10</f>
        <v>-1.58</v>
      </c>
      <c r="E16" s="33" t="s">
        <v>8</v>
      </c>
      <c r="F16" s="27" t="e">
        <f t="shared" si="0"/>
        <v>#NUM!</v>
      </c>
      <c r="G16" s="12"/>
      <c r="H16" s="27" t="e">
        <f t="shared" si="1"/>
        <v>#NUM!</v>
      </c>
    </row>
    <row r="17" spans="1:8">
      <c r="A17" s="37" t="s">
        <v>656</v>
      </c>
      <c r="B17" s="27" t="e">
        <f>DGET(Grond17,11,gemc)</f>
        <v>#NUM!</v>
      </c>
      <c r="C17" s="33" t="s">
        <v>7</v>
      </c>
      <c r="D17" s="8">
        <f>'[2]uitkering 2017'!$AJ$11</f>
        <v>4.4800000000000004</v>
      </c>
      <c r="E17" s="33" t="s">
        <v>8</v>
      </c>
      <c r="F17" s="27" t="e">
        <f t="shared" si="0"/>
        <v>#NUM!</v>
      </c>
      <c r="G17" s="12"/>
      <c r="H17" s="27" t="e">
        <f t="shared" si="1"/>
        <v>#NUM!</v>
      </c>
    </row>
    <row r="18" spans="1:8">
      <c r="A18" t="s">
        <v>644</v>
      </c>
      <c r="B18" s="27" t="e">
        <f>DGET(Grond17,12,gemc)</f>
        <v>#NUM!</v>
      </c>
      <c r="C18" s="33" t="s">
        <v>7</v>
      </c>
      <c r="D18" s="8">
        <f>'[2]uitkering 2017'!$AJ$12</f>
        <v>-0.02</v>
      </c>
      <c r="E18" s="33" t="s">
        <v>8</v>
      </c>
      <c r="F18" s="27" t="e">
        <f t="shared" si="0"/>
        <v>#NUM!</v>
      </c>
      <c r="G18" s="12"/>
      <c r="H18" s="27" t="e">
        <f t="shared" si="1"/>
        <v>#NUM!</v>
      </c>
    </row>
    <row r="19" spans="1:8">
      <c r="A19" s="31" t="s">
        <v>647</v>
      </c>
      <c r="B19" s="27" t="e">
        <f>DGET(Grond17,14,gemc)</f>
        <v>#NUM!</v>
      </c>
      <c r="C19" s="33" t="s">
        <v>7</v>
      </c>
      <c r="D19" s="8">
        <f>'[2]uitkering 2017'!$AJ$13</f>
        <v>-0.25</v>
      </c>
      <c r="E19" s="33" t="s">
        <v>8</v>
      </c>
      <c r="F19" s="27" t="e">
        <f t="shared" si="0"/>
        <v>#NUM!</v>
      </c>
      <c r="G19" s="12"/>
      <c r="H19" s="27" t="e">
        <f t="shared" si="1"/>
        <v>#NUM!</v>
      </c>
    </row>
    <row r="20" spans="1:8">
      <c r="A20" t="s">
        <v>645</v>
      </c>
      <c r="B20" s="27" t="e">
        <f>DGET(Grond17,30,gemc)</f>
        <v>#NUM!</v>
      </c>
      <c r="C20" s="33" t="s">
        <v>7</v>
      </c>
      <c r="D20" s="8">
        <f>'[2]uitkering 2017'!$AJ$14</f>
        <v>-7.0000000000000007E-2</v>
      </c>
      <c r="E20" s="33" t="s">
        <v>8</v>
      </c>
      <c r="F20" s="27" t="e">
        <f t="shared" si="0"/>
        <v>#NUM!</v>
      </c>
      <c r="G20" s="12"/>
      <c r="H20" s="27" t="e">
        <f t="shared" si="1"/>
        <v>#NUM!</v>
      </c>
    </row>
    <row r="21" spans="1:8">
      <c r="B21" s="27"/>
      <c r="D21" s="30"/>
      <c r="F21" s="12"/>
      <c r="G21" s="12"/>
      <c r="H21" s="27"/>
    </row>
    <row r="22" spans="1:8">
      <c r="A22" t="s">
        <v>9</v>
      </c>
      <c r="F22" s="12"/>
      <c r="G22" s="12"/>
      <c r="H22" s="27" t="e">
        <f>SUM(H13:H20)</f>
        <v>#NUM!</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I15"/>
  <sheetViews>
    <sheetView workbookViewId="0"/>
  </sheetViews>
  <sheetFormatPr defaultRowHeight="12.75"/>
  <cols>
    <col min="1" max="1" width="34.42578125" customWidth="1"/>
    <col min="2" max="2" width="19.7109375" bestFit="1" customWidth="1"/>
    <col min="6" max="6" width="10.5703125" bestFit="1" customWidth="1"/>
    <col min="8" max="8" width="10.5703125" bestFit="1" customWidth="1"/>
  </cols>
  <sheetData>
    <row r="1" spans="1:9" ht="15.75" thickBot="1">
      <c r="A1" s="32" t="s">
        <v>720</v>
      </c>
      <c r="B1" s="41"/>
      <c r="C1" s="41"/>
      <c r="D1" s="41"/>
      <c r="E1" s="41"/>
      <c r="F1" s="41"/>
      <c r="G1" s="41"/>
      <c r="H1" s="41"/>
      <c r="I1" s="42"/>
    </row>
    <row r="3" spans="1:9">
      <c r="A3" t="s">
        <v>0</v>
      </c>
      <c r="B3" s="49">
        <f>'WUW integratie'!B4</f>
        <v>1.4410000000000001</v>
      </c>
    </row>
    <row r="5" spans="1:9">
      <c r="A5" s="4" t="s">
        <v>648</v>
      </c>
    </row>
    <row r="7" spans="1:9">
      <c r="A7" t="s">
        <v>1</v>
      </c>
      <c r="B7" s="16">
        <f>'[2]uitkering 2017'!$AG$15</f>
        <v>-1.4</v>
      </c>
    </row>
    <row r="8" spans="1:9">
      <c r="A8" t="s">
        <v>2</v>
      </c>
      <c r="B8" s="43" t="s">
        <v>660</v>
      </c>
    </row>
    <row r="11" spans="1:9">
      <c r="A11" t="s">
        <v>579</v>
      </c>
    </row>
    <row r="12" spans="1:9">
      <c r="B12" t="s">
        <v>3</v>
      </c>
      <c r="D12" t="s">
        <v>4</v>
      </c>
      <c r="F12" t="s">
        <v>5</v>
      </c>
      <c r="H12" t="s">
        <v>6</v>
      </c>
    </row>
    <row r="13" spans="1:9">
      <c r="A13" t="s">
        <v>636</v>
      </c>
      <c r="B13" s="27" t="e">
        <f>DGET(Grond17,5,gemc)</f>
        <v>#NUM!</v>
      </c>
      <c r="C13" t="s">
        <v>7</v>
      </c>
      <c r="D13" s="8">
        <f>'[2]uitkering 2017'!$AJ$16</f>
        <v>-0.06</v>
      </c>
      <c r="E13" t="s">
        <v>8</v>
      </c>
      <c r="F13" s="12" t="e">
        <f>B13*D13</f>
        <v>#NUM!</v>
      </c>
      <c r="G13" s="12"/>
      <c r="H13" s="12" t="e">
        <f>F13*B$3</f>
        <v>#NUM!</v>
      </c>
    </row>
    <row r="14" spans="1:9">
      <c r="B14" s="27"/>
      <c r="D14" s="30"/>
      <c r="F14" s="12"/>
      <c r="G14" s="12"/>
      <c r="H14" s="12"/>
    </row>
    <row r="15" spans="1:9">
      <c r="A15" t="s">
        <v>9</v>
      </c>
      <c r="F15" s="12"/>
      <c r="G15" s="12"/>
      <c r="H15" s="12" t="e">
        <f>SUM(H13:H13)</f>
        <v>#NUM!</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H18"/>
  <sheetViews>
    <sheetView workbookViewId="0"/>
  </sheetViews>
  <sheetFormatPr defaultRowHeight="12.75"/>
  <cols>
    <col min="1" max="1" width="34.42578125" customWidth="1"/>
    <col min="2" max="2" width="16.42578125" bestFit="1" customWidth="1"/>
    <col min="6" max="6" width="10.5703125" bestFit="1" customWidth="1"/>
    <col min="8" max="8" width="11.7109375" bestFit="1" customWidth="1"/>
  </cols>
  <sheetData>
    <row r="1" spans="1:8" ht="15.75" thickBot="1">
      <c r="A1" s="32" t="s">
        <v>728</v>
      </c>
      <c r="B1" s="41"/>
      <c r="C1" s="41"/>
      <c r="D1" s="41"/>
      <c r="E1" s="41"/>
      <c r="F1" s="41"/>
      <c r="G1" s="41"/>
      <c r="H1" s="42"/>
    </row>
    <row r="3" spans="1:8">
      <c r="A3" t="s">
        <v>0</v>
      </c>
      <c r="B3" s="49">
        <f>'WUW integratie'!B4</f>
        <v>1.4410000000000001</v>
      </c>
    </row>
    <row r="5" spans="1:8">
      <c r="A5" s="4" t="s">
        <v>649</v>
      </c>
    </row>
    <row r="7" spans="1:8">
      <c r="A7" t="s">
        <v>1</v>
      </c>
      <c r="B7" s="16">
        <f>'[3]uitkering 2017'!$AG$17</f>
        <v>11</v>
      </c>
    </row>
    <row r="8" spans="1:8">
      <c r="A8" t="s">
        <v>2</v>
      </c>
      <c r="B8" s="43" t="s">
        <v>659</v>
      </c>
    </row>
    <row r="11" spans="1:8">
      <c r="A11" t="s">
        <v>579</v>
      </c>
    </row>
    <row r="12" spans="1:8">
      <c r="B12" t="s">
        <v>3</v>
      </c>
      <c r="D12" t="s">
        <v>4</v>
      </c>
      <c r="F12" t="s">
        <v>5</v>
      </c>
      <c r="H12" t="s">
        <v>6</v>
      </c>
    </row>
    <row r="13" spans="1:8">
      <c r="A13" s="31" t="s">
        <v>650</v>
      </c>
      <c r="B13" s="27" t="e">
        <f>DGET(Grond17,10,gemc)</f>
        <v>#NUM!</v>
      </c>
      <c r="C13" s="33" t="s">
        <v>7</v>
      </c>
      <c r="D13" s="8">
        <f>'[2]uitkering 2017'!$AJ$18</f>
        <v>2.57</v>
      </c>
      <c r="E13" s="33" t="s">
        <v>8</v>
      </c>
      <c r="F13" s="12" t="e">
        <f>B13*D13</f>
        <v>#NUM!</v>
      </c>
      <c r="G13" s="12"/>
      <c r="H13" s="12" t="e">
        <f>F13*B$3</f>
        <v>#NUM!</v>
      </c>
    </row>
    <row r="14" spans="1:8">
      <c r="A14" s="37" t="s">
        <v>655</v>
      </c>
      <c r="B14" s="27" t="e">
        <f>DGET(Grond17,13,gemc)</f>
        <v>#NUM!</v>
      </c>
      <c r="C14" s="33" t="s">
        <v>7</v>
      </c>
      <c r="D14" s="8">
        <f>'[2]uitkering 2017'!$AJ$19</f>
        <v>0.3</v>
      </c>
      <c r="E14" s="33" t="s">
        <v>8</v>
      </c>
      <c r="F14" s="12" t="e">
        <f>B14*D14</f>
        <v>#NUM!</v>
      </c>
      <c r="G14" s="12"/>
      <c r="H14" s="12" t="e">
        <f>F14*B$3</f>
        <v>#NUM!</v>
      </c>
    </row>
    <row r="15" spans="1:8">
      <c r="A15" s="38" t="s">
        <v>652</v>
      </c>
      <c r="B15" s="27" t="e">
        <f>DGET(Grond17,16,gemc)</f>
        <v>#NUM!</v>
      </c>
      <c r="C15" s="33" t="s">
        <v>7</v>
      </c>
      <c r="D15" s="8">
        <f>'[2]uitkering 2017'!$AJ$20</f>
        <v>0.12</v>
      </c>
      <c r="E15" s="33" t="s">
        <v>8</v>
      </c>
      <c r="F15" s="12" t="e">
        <f t="shared" ref="F15:F16" si="0">B15*D15</f>
        <v>#NUM!</v>
      </c>
      <c r="G15" s="12"/>
      <c r="H15" s="12" t="e">
        <f t="shared" ref="H15:H16" si="1">F15*B$3</f>
        <v>#NUM!</v>
      </c>
    </row>
    <row r="16" spans="1:8">
      <c r="A16" t="s">
        <v>645</v>
      </c>
      <c r="B16" s="27" t="e">
        <f>DGET(Grond17,30,gemc)</f>
        <v>#NUM!</v>
      </c>
      <c r="C16" s="33" t="s">
        <v>7</v>
      </c>
      <c r="D16" s="8">
        <f>'[2]uitkering 2017'!$AJ$21</f>
        <v>0.05</v>
      </c>
      <c r="E16" s="33" t="s">
        <v>8</v>
      </c>
      <c r="F16" s="12" t="e">
        <f t="shared" si="0"/>
        <v>#NUM!</v>
      </c>
      <c r="G16" s="12"/>
      <c r="H16" s="12" t="e">
        <f t="shared" si="1"/>
        <v>#NUM!</v>
      </c>
    </row>
    <row r="17" spans="1:8">
      <c r="B17" s="27"/>
      <c r="D17" s="30"/>
      <c r="F17" s="12"/>
      <c r="G17" s="12"/>
      <c r="H17" s="12"/>
    </row>
    <row r="18" spans="1:8">
      <c r="A18" t="s">
        <v>9</v>
      </c>
      <c r="F18" s="12"/>
      <c r="G18" s="12"/>
      <c r="H18" s="12" t="e">
        <f>SUM(H13:H16)</f>
        <v>#NUM!</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dimension ref="A1:H17"/>
  <sheetViews>
    <sheetView workbookViewId="0"/>
  </sheetViews>
  <sheetFormatPr defaultRowHeight="12.75"/>
  <cols>
    <col min="1" max="1" width="34.42578125" customWidth="1"/>
    <col min="2" max="2" width="18.7109375" bestFit="1" customWidth="1"/>
    <col min="6" max="6" width="10.5703125" bestFit="1" customWidth="1"/>
    <col min="8" max="8" width="10.5703125" bestFit="1" customWidth="1"/>
  </cols>
  <sheetData>
    <row r="1" spans="1:8" ht="15.75" thickBot="1">
      <c r="A1" s="32" t="s">
        <v>728</v>
      </c>
      <c r="B1" s="41"/>
      <c r="C1" s="41"/>
      <c r="D1" s="41"/>
      <c r="E1" s="41"/>
      <c r="F1" s="41"/>
      <c r="G1" s="41"/>
      <c r="H1" s="42"/>
    </row>
    <row r="3" spans="1:8">
      <c r="A3" t="s">
        <v>0</v>
      </c>
      <c r="B3" s="49">
        <f>'WUW integratie'!B4</f>
        <v>1.4410000000000001</v>
      </c>
    </row>
    <row r="5" spans="1:8">
      <c r="A5" s="4" t="s">
        <v>651</v>
      </c>
    </row>
    <row r="7" spans="1:8">
      <c r="A7" t="s">
        <v>1</v>
      </c>
      <c r="B7" s="16">
        <f>'[2]uitkering 2017'!$AG$22</f>
        <v>7</v>
      </c>
    </row>
    <row r="8" spans="1:8">
      <c r="A8" t="s">
        <v>2</v>
      </c>
      <c r="B8" s="43" t="s">
        <v>658</v>
      </c>
    </row>
    <row r="11" spans="1:8">
      <c r="A11" t="s">
        <v>579</v>
      </c>
    </row>
    <row r="12" spans="1:8">
      <c r="B12" t="s">
        <v>3</v>
      </c>
      <c r="D12" t="s">
        <v>4</v>
      </c>
      <c r="F12" t="s">
        <v>5</v>
      </c>
      <c r="H12" t="s">
        <v>6</v>
      </c>
    </row>
    <row r="13" spans="1:8">
      <c r="A13" s="31" t="s">
        <v>636</v>
      </c>
      <c r="B13" s="27" t="e">
        <f>DGET(Grond17,5,gemc)</f>
        <v>#NUM!</v>
      </c>
      <c r="C13" s="33" t="s">
        <v>7</v>
      </c>
      <c r="D13" s="8">
        <f>'[2]uitkering 2017'!$AJ$23</f>
        <v>0.04</v>
      </c>
      <c r="E13" s="33" t="s">
        <v>8</v>
      </c>
      <c r="F13" s="12" t="e">
        <f t="shared" ref="F13:F15" si="0">B13*D13</f>
        <v>#NUM!</v>
      </c>
      <c r="G13" s="12"/>
      <c r="H13" s="12" t="e">
        <f t="shared" ref="H13:H15" si="1">F13*B$3</f>
        <v>#NUM!</v>
      </c>
    </row>
    <row r="14" spans="1:8">
      <c r="A14" s="31" t="s">
        <v>723</v>
      </c>
      <c r="B14" s="27" t="e">
        <f>DGET(Grond17,40,gemc)</f>
        <v>#NUM!</v>
      </c>
      <c r="C14" s="33" t="s">
        <v>7</v>
      </c>
      <c r="D14" s="8">
        <f>'[2]uitkering 2017'!$AJ$24</f>
        <v>10.14</v>
      </c>
      <c r="E14" s="33" t="s">
        <v>8</v>
      </c>
      <c r="F14" s="12" t="e">
        <f t="shared" si="0"/>
        <v>#NUM!</v>
      </c>
      <c r="G14" s="12"/>
      <c r="H14" s="12" t="e">
        <f t="shared" si="1"/>
        <v>#NUM!</v>
      </c>
    </row>
    <row r="15" spans="1:8">
      <c r="A15" s="37" t="s">
        <v>656</v>
      </c>
      <c r="B15" s="27" t="e">
        <f>DGET(Grond17,11,gemc)</f>
        <v>#NUM!</v>
      </c>
      <c r="C15" s="33" t="s">
        <v>7</v>
      </c>
      <c r="D15" s="8">
        <f>'[2]uitkering 2017'!$AJ$25</f>
        <v>10.14</v>
      </c>
      <c r="E15" s="33" t="s">
        <v>8</v>
      </c>
      <c r="F15" s="12" t="e">
        <f t="shared" si="0"/>
        <v>#NUM!</v>
      </c>
      <c r="G15" s="12"/>
      <c r="H15" s="12" t="e">
        <f t="shared" si="1"/>
        <v>#NUM!</v>
      </c>
    </row>
    <row r="16" spans="1:8">
      <c r="B16" s="27"/>
      <c r="D16" s="30"/>
      <c r="F16" s="12"/>
      <c r="G16" s="12"/>
      <c r="H16" s="12"/>
    </row>
    <row r="17" spans="1:8">
      <c r="A17" t="s">
        <v>9</v>
      </c>
      <c r="F17" s="12"/>
      <c r="G17" s="12"/>
      <c r="H17" s="12" t="e">
        <f>SUM(H13:H15)</f>
        <v>#NUM!</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dimension ref="A1:K15"/>
  <sheetViews>
    <sheetView workbookViewId="0"/>
  </sheetViews>
  <sheetFormatPr defaultRowHeight="12.75"/>
  <cols>
    <col min="1" max="1" width="34.42578125" customWidth="1"/>
    <col min="2" max="2" width="9.140625" bestFit="1" customWidth="1"/>
    <col min="6" max="6" width="10.5703125" bestFit="1" customWidth="1"/>
    <col min="7" max="7" width="10.5703125" customWidth="1"/>
    <col min="9" max="9" width="10.5703125" bestFit="1" customWidth="1"/>
    <col min="11" max="11" width="13.42578125" customWidth="1"/>
  </cols>
  <sheetData>
    <row r="1" spans="1:11" ht="15.75" thickBot="1">
      <c r="A1" s="32" t="s">
        <v>721</v>
      </c>
      <c r="B1" s="41"/>
      <c r="C1" s="41"/>
      <c r="D1" s="41"/>
      <c r="E1" s="41"/>
      <c r="F1" s="41"/>
      <c r="G1" s="41"/>
      <c r="H1" s="41"/>
      <c r="I1" s="42"/>
      <c r="J1" s="41"/>
      <c r="K1" s="42"/>
    </row>
    <row r="3" spans="1:11">
      <c r="A3" t="s">
        <v>0</v>
      </c>
      <c r="B3" s="49">
        <f>'WUW integratie'!B4</f>
        <v>1.4410000000000001</v>
      </c>
    </row>
    <row r="5" spans="1:11">
      <c r="A5" s="51" t="s">
        <v>662</v>
      </c>
    </row>
    <row r="7" spans="1:11">
      <c r="A7" s="31" t="s">
        <v>1</v>
      </c>
      <c r="B7" s="39">
        <f>'[2]uitkering 2017'!$AG$30</f>
        <v>0.37300000000000022</v>
      </c>
      <c r="C7" s="31"/>
      <c r="D7" s="31"/>
    </row>
    <row r="8" spans="1:11">
      <c r="A8" s="31" t="s">
        <v>2</v>
      </c>
      <c r="B8" s="43" t="s">
        <v>661</v>
      </c>
      <c r="C8" s="31"/>
      <c r="D8" s="31"/>
    </row>
    <row r="9" spans="1:11">
      <c r="A9" s="31"/>
      <c r="B9" s="31"/>
      <c r="C9" s="31"/>
      <c r="D9" s="31"/>
    </row>
    <row r="10" spans="1:11">
      <c r="A10" s="31"/>
      <c r="B10" s="31"/>
      <c r="C10" s="31"/>
      <c r="D10" s="31"/>
    </row>
    <row r="11" spans="1:11">
      <c r="A11" s="31" t="s">
        <v>657</v>
      </c>
      <c r="B11" s="31"/>
      <c r="C11" s="31"/>
      <c r="D11" s="31"/>
    </row>
    <row r="12" spans="1:11">
      <c r="A12" s="31"/>
      <c r="B12" s="31"/>
      <c r="C12" s="31"/>
      <c r="D12" s="31"/>
    </row>
    <row r="13" spans="1:11">
      <c r="A13" s="31"/>
      <c r="B13" s="44"/>
      <c r="C13" s="45"/>
      <c r="D13" s="46"/>
      <c r="E13" s="33"/>
      <c r="F13" s="12"/>
      <c r="G13" s="12"/>
      <c r="H13" s="12"/>
      <c r="I13" s="12"/>
    </row>
    <row r="14" spans="1:11">
      <c r="B14" s="27"/>
      <c r="D14" s="30"/>
      <c r="F14" s="12"/>
      <c r="G14" s="12"/>
      <c r="H14" s="12"/>
      <c r="I14" s="12"/>
    </row>
    <row r="15" spans="1:11">
      <c r="F15" s="12"/>
      <c r="G15" s="12"/>
      <c r="H15" s="12"/>
      <c r="I15" s="12"/>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17</vt:i4>
      </vt:variant>
      <vt:variant>
        <vt:lpstr>Benoemde bereiken</vt:lpstr>
      </vt:variant>
      <vt:variant>
        <vt:i4>10</vt:i4>
      </vt:variant>
    </vt:vector>
  </HeadingPairs>
  <TitlesOfParts>
    <vt:vector size="27" baseType="lpstr">
      <vt:lpstr>Toelichting</vt:lpstr>
      <vt:lpstr>basis07</vt:lpstr>
      <vt:lpstr>Blad1</vt:lpstr>
      <vt:lpstr>WUW integratie</vt:lpstr>
      <vt:lpstr>scootmobielen</vt:lpstr>
      <vt:lpstr>e-boeken</vt:lpstr>
      <vt:lpstr>Individuele studietoeslag</vt:lpstr>
      <vt:lpstr>Participatiewet</vt:lpstr>
      <vt:lpstr>GDI</vt:lpstr>
      <vt:lpstr>Lijfrenteopbouw</vt:lpstr>
      <vt:lpstr>Uitvoeringskosten Wet Taaleis</vt:lpstr>
      <vt:lpstr>BRZO</vt:lpstr>
      <vt:lpstr>Referendum</vt:lpstr>
      <vt:lpstr>BGT</vt:lpstr>
      <vt:lpstr>BRP</vt:lpstr>
      <vt:lpstr>Energie audit</vt:lpstr>
      <vt:lpstr>Armoedebestrijding ouderen</vt:lpstr>
      <vt:lpstr>basis07!_wmo08</vt:lpstr>
      <vt:lpstr>basis07!adb</vt:lpstr>
      <vt:lpstr>basis07!bew_ini</vt:lpstr>
      <vt:lpstr>gemc</vt:lpstr>
      <vt:lpstr>Grond17</vt:lpstr>
      <vt:lpstr>basis07!homo</vt:lpstr>
      <vt:lpstr>basis07!kind</vt:lpstr>
      <vt:lpstr>basis07!NAS</vt:lpstr>
      <vt:lpstr>basis07!ug_nw</vt:lpstr>
      <vt:lpstr>basis07!wmo</vt:lpstr>
    </vt:vector>
  </TitlesOfParts>
  <Company>Min. van BZK</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sayfollahi</dc:creator>
  <cp:lastModifiedBy>Nieuwland</cp:lastModifiedBy>
  <dcterms:created xsi:type="dcterms:W3CDTF">2007-09-13T07:18:36Z</dcterms:created>
  <dcterms:modified xsi:type="dcterms:W3CDTF">2017-05-31T15:13:58Z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7" name="ODF_LAST_URL">
    <vt:lpwstr>\\Datac1vs1-100\HomeStore5\IJsselsteijn\Mijn Documenten\website\test.ods</vt:lpwstr>
  </property>
</Properties>
</file>